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defaultThemeVersion="166925"/>
  <mc:AlternateContent xmlns:mc="http://schemas.openxmlformats.org/markup-compatibility/2006">
    <mc:Choice Requires="x15">
      <x15ac:absPath xmlns:x15ac="http://schemas.microsoft.com/office/spreadsheetml/2010/11/ac" url="\\192.168.15.200\Servidor\ALAGOAS\07_POC_SESC_POÇO\ORÇAMENTO\RESTAURANTE BLOCO B\"/>
    </mc:Choice>
  </mc:AlternateContent>
  <xr:revisionPtr revIDLastSave="0" documentId="13_ncr:1_{07912DEC-75DD-442D-8E4E-328F60FE7DA6}" xr6:coauthVersionLast="47" xr6:coauthVersionMax="47" xr10:uidLastSave="{00000000-0000-0000-0000-000000000000}"/>
  <bookViews>
    <workbookView xWindow="-38520" yWindow="75" windowWidth="38640" windowHeight="15840" tabRatio="818" xr2:uid="{00000000-000D-0000-FFFF-FFFF00000000}"/>
  </bookViews>
  <sheets>
    <sheet name="Orçamento" sheetId="1" r:id="rId1"/>
    <sheet name="Cronograma" sheetId="6" r:id="rId2"/>
    <sheet name="Curva ABC de Serviços" sheetId="2" r:id="rId3"/>
    <sheet name="Curva ABC de Insumos" sheetId="3" r:id="rId4"/>
    <sheet name="CPUs" sheetId="4" r:id="rId5"/>
    <sheet name="Mapa das Cotações" sheetId="5" r:id="rId6"/>
  </sheets>
  <definedNames>
    <definedName name="_xlnm._FilterDatabase" localSheetId="3" hidden="1">'Curva ABC de Insumos'!$A$7:$M$634</definedName>
    <definedName name="adm" localSheetId="1">#REF!</definedName>
    <definedName name="adm">#REF!</definedName>
    <definedName name="_xlnm.Print_Area" localSheetId="1">Cronograma!$A$1:$AH$66</definedName>
    <definedName name="_xlnm.Print_Area" localSheetId="0">Orçamento!$A$1:$L$534</definedName>
    <definedName name="bdi" localSheetId="1">#REF!</definedName>
    <definedName name="bdi">#REF!</definedName>
    <definedName name="BDI_EQUIPAMENTOS">#REF!</definedName>
    <definedName name="BDIADM" localSheetId="1">#REF!</definedName>
    <definedName name="BDIADM">#REF!</definedName>
    <definedName name="bdimerigo" localSheetId="1">#REF!</definedName>
    <definedName name="bdimerigo">#REF!</definedName>
    <definedName name="BDIXAN" localSheetId="1">#REF!</definedName>
    <definedName name="BDIXAN">#REF!</definedName>
    <definedName name="Excel_BuiltIn_Print_Area_1" localSheetId="1">#REF!</definedName>
    <definedName name="Excel_BuiltIn_Print_Area_1">#REF!</definedName>
    <definedName name="Excel_BuiltIn_Print_Titles_1" localSheetId="1">#REF!</definedName>
    <definedName name="Excel_BuiltIn_Print_Titles_1">#REF!</definedName>
    <definedName name="ta" localSheetId="1">#REF!</definedName>
    <definedName name="ta">#REF!</definedName>
    <definedName name="_xlnm.Print_Titles" localSheetId="1">Cronograma!$A:$B</definedName>
    <definedName name="Totalg" localSheetId="1">#REF!</definedName>
    <definedName name="Totalg">#REF!</definedName>
    <definedName name="tt" localSheetId="1">#REF!</definedName>
    <definedName name="tt">#REF!</definedName>
    <definedName name="tta" localSheetId="1">#REF!</definedName>
    <definedName name="t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00" i="5" l="1"/>
  <c r="O200" i="5" s="1"/>
  <c r="E200" i="5"/>
  <c r="M199" i="5"/>
  <c r="L199" i="5"/>
  <c r="O199" i="5" s="1"/>
  <c r="K199" i="5"/>
  <c r="Q199" i="5" s="1"/>
  <c r="J199" i="5"/>
  <c r="E199" i="5"/>
  <c r="L198" i="5"/>
  <c r="O198" i="5" s="1"/>
  <c r="E198" i="5"/>
  <c r="L196" i="5"/>
  <c r="O196" i="5" s="1"/>
  <c r="E196" i="5"/>
  <c r="M195" i="5"/>
  <c r="L195" i="5"/>
  <c r="O195" i="5" s="1"/>
  <c r="K195" i="5"/>
  <c r="Q195" i="5" s="1"/>
  <c r="J195" i="5"/>
  <c r="E195" i="5"/>
  <c r="L194" i="5"/>
  <c r="O194" i="5" s="1"/>
  <c r="E194" i="5"/>
  <c r="L192" i="5"/>
  <c r="O192" i="5" s="1"/>
  <c r="E192" i="5"/>
  <c r="M191" i="5"/>
  <c r="L191" i="5"/>
  <c r="O191" i="5" s="1"/>
  <c r="K191" i="5"/>
  <c r="Q191" i="5" s="1"/>
  <c r="J191" i="5"/>
  <c r="E191" i="5"/>
  <c r="L190" i="5"/>
  <c r="O190" i="5" s="1"/>
  <c r="E190" i="5"/>
  <c r="E12" i="5"/>
  <c r="E11" i="5"/>
  <c r="E10" i="5"/>
  <c r="E8" i="5"/>
  <c r="E7" i="5"/>
  <c r="E6" i="5"/>
  <c r="L20" i="5"/>
  <c r="O20" i="5" s="1"/>
  <c r="E20" i="5"/>
  <c r="O19" i="5"/>
  <c r="M19" i="5"/>
  <c r="L19" i="5"/>
  <c r="K19" i="5"/>
  <c r="Q19" i="5" s="1"/>
  <c r="J19" i="5"/>
  <c r="E19" i="5"/>
  <c r="L18" i="5"/>
  <c r="O18" i="5" s="1"/>
  <c r="E18" i="5"/>
  <c r="L16" i="5"/>
  <c r="O16" i="5" s="1"/>
  <c r="E16" i="5"/>
  <c r="O15" i="5"/>
  <c r="M15" i="5"/>
  <c r="L15" i="5"/>
  <c r="K15" i="5"/>
  <c r="Q15" i="5" s="1"/>
  <c r="J15" i="5"/>
  <c r="E15" i="5"/>
  <c r="L14" i="5"/>
  <c r="O14" i="5" s="1"/>
  <c r="E14" i="5"/>
  <c r="L100" i="5"/>
  <c r="O100" i="5" s="1"/>
  <c r="E100" i="5"/>
  <c r="L98" i="5"/>
  <c r="O98" i="5" s="1"/>
  <c r="E99" i="5"/>
  <c r="M99" i="5"/>
  <c r="E98" i="5"/>
  <c r="L92" i="5"/>
  <c r="O92" i="5" s="1"/>
  <c r="E92" i="5"/>
  <c r="M91" i="5"/>
  <c r="L91" i="5"/>
  <c r="O91" i="5" s="1"/>
  <c r="K91" i="5"/>
  <c r="J91" i="5"/>
  <c r="E91" i="5"/>
  <c r="L90" i="5"/>
  <c r="O90" i="5" s="1"/>
  <c r="E90" i="5"/>
  <c r="L56" i="5"/>
  <c r="O56" i="5" s="1"/>
  <c r="E56" i="5"/>
  <c r="M55" i="5"/>
  <c r="L55" i="5"/>
  <c r="O55" i="5" s="1"/>
  <c r="K55" i="5"/>
  <c r="J55" i="5"/>
  <c r="E55" i="5"/>
  <c r="L54" i="5"/>
  <c r="O54" i="5" s="1"/>
  <c r="E54" i="5"/>
  <c r="L44" i="5"/>
  <c r="O44" i="5" s="1"/>
  <c r="E44" i="5"/>
  <c r="M43" i="5"/>
  <c r="L43" i="5"/>
  <c r="O43" i="5" s="1"/>
  <c r="K43" i="5"/>
  <c r="J43" i="5"/>
  <c r="E43" i="5"/>
  <c r="L42" i="5"/>
  <c r="O42" i="5" s="1"/>
  <c r="E42" i="5"/>
  <c r="L40" i="5"/>
  <c r="O40" i="5" s="1"/>
  <c r="E40" i="5"/>
  <c r="M39" i="5"/>
  <c r="L39" i="5"/>
  <c r="O39" i="5" s="1"/>
  <c r="K39" i="5"/>
  <c r="J39" i="5"/>
  <c r="E39" i="5"/>
  <c r="L38" i="5"/>
  <c r="O38" i="5" s="1"/>
  <c r="E38" i="5"/>
  <c r="L76" i="5"/>
  <c r="O76" i="5" s="1"/>
  <c r="E76" i="5"/>
  <c r="M75" i="5"/>
  <c r="L75" i="5"/>
  <c r="O75" i="5" s="1"/>
  <c r="K75" i="5"/>
  <c r="J75" i="5"/>
  <c r="E75" i="5"/>
  <c r="L74" i="5"/>
  <c r="O74" i="5" s="1"/>
  <c r="E74" i="5"/>
  <c r="L72" i="5"/>
  <c r="O72" i="5" s="1"/>
  <c r="E72" i="5"/>
  <c r="M71" i="5"/>
  <c r="L71" i="5"/>
  <c r="O71" i="5" s="1"/>
  <c r="K71" i="5"/>
  <c r="J71" i="5"/>
  <c r="E71" i="5"/>
  <c r="L70" i="5"/>
  <c r="O70" i="5" s="1"/>
  <c r="E70" i="5"/>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117" i="2"/>
  <c r="I118" i="2"/>
  <c r="I119" i="2"/>
  <c r="I120" i="2"/>
  <c r="I121" i="2"/>
  <c r="I122" i="2"/>
  <c r="I123" i="2"/>
  <c r="I124" i="2"/>
  <c r="I125" i="2"/>
  <c r="I126" i="2"/>
  <c r="I127" i="2"/>
  <c r="I128" i="2"/>
  <c r="I129" i="2"/>
  <c r="I130" i="2"/>
  <c r="I131" i="2"/>
  <c r="I132" i="2"/>
  <c r="I133" i="2"/>
  <c r="I134" i="2"/>
  <c r="I135" i="2"/>
  <c r="I136" i="2"/>
  <c r="I137" i="2"/>
  <c r="I138" i="2"/>
  <c r="I139" i="2"/>
  <c r="I140" i="2"/>
  <c r="I141" i="2"/>
  <c r="I142" i="2"/>
  <c r="I143" i="2"/>
  <c r="I144" i="2"/>
  <c r="I145" i="2"/>
  <c r="I146" i="2"/>
  <c r="I147" i="2"/>
  <c r="I148" i="2"/>
  <c r="I149" i="2"/>
  <c r="I150" i="2"/>
  <c r="I151" i="2"/>
  <c r="I152" i="2"/>
  <c r="I153" i="2"/>
  <c r="I154" i="2"/>
  <c r="I155" i="2"/>
  <c r="I156" i="2"/>
  <c r="I157" i="2"/>
  <c r="I158" i="2"/>
  <c r="I159" i="2"/>
  <c r="I160" i="2"/>
  <c r="I161" i="2"/>
  <c r="I162" i="2"/>
  <c r="I163" i="2"/>
  <c r="I164" i="2"/>
  <c r="I165" i="2"/>
  <c r="I166" i="2"/>
  <c r="I167" i="2"/>
  <c r="I168" i="2"/>
  <c r="I169" i="2"/>
  <c r="I170" i="2"/>
  <c r="I171" i="2"/>
  <c r="I172" i="2"/>
  <c r="I173" i="2"/>
  <c r="I174" i="2"/>
  <c r="I175" i="2"/>
  <c r="I176" i="2"/>
  <c r="I177" i="2"/>
  <c r="I178" i="2"/>
  <c r="I179" i="2"/>
  <c r="I180" i="2"/>
  <c r="I181" i="2"/>
  <c r="I182" i="2"/>
  <c r="I183" i="2"/>
  <c r="I184" i="2"/>
  <c r="I185" i="2"/>
  <c r="I186" i="2"/>
  <c r="I187" i="2"/>
  <c r="I188" i="2"/>
  <c r="I189" i="2"/>
  <c r="I190" i="2"/>
  <c r="I191" i="2"/>
  <c r="I192" i="2"/>
  <c r="I193" i="2"/>
  <c r="I194" i="2"/>
  <c r="I195" i="2"/>
  <c r="I196" i="2"/>
  <c r="I197" i="2"/>
  <c r="I198" i="2"/>
  <c r="I199" i="2"/>
  <c r="I200" i="2"/>
  <c r="I201" i="2"/>
  <c r="I202" i="2"/>
  <c r="I203" i="2"/>
  <c r="I204" i="2"/>
  <c r="I205" i="2"/>
  <c r="I206" i="2"/>
  <c r="I207" i="2"/>
  <c r="I208" i="2"/>
  <c r="I209" i="2"/>
  <c r="I210" i="2"/>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8" i="2"/>
  <c r="I634" i="3"/>
  <c r="I633" i="3"/>
  <c r="I632" i="3"/>
  <c r="I631" i="3"/>
  <c r="I630" i="3"/>
  <c r="I629" i="3"/>
  <c r="I628" i="3"/>
  <c r="I627" i="3"/>
  <c r="I626" i="3"/>
  <c r="I625" i="3"/>
  <c r="I624" i="3"/>
  <c r="I623" i="3"/>
  <c r="I622" i="3"/>
  <c r="I621" i="3"/>
  <c r="I620" i="3"/>
  <c r="I619" i="3"/>
  <c r="I618" i="3"/>
  <c r="I617" i="3"/>
  <c r="I616" i="3"/>
  <c r="I615" i="3"/>
  <c r="I614" i="3"/>
  <c r="I613"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300" i="3"/>
  <c r="I301" i="3"/>
  <c r="I302" i="3"/>
  <c r="I303" i="3"/>
  <c r="I304" i="3"/>
  <c r="I305" i="3"/>
  <c r="I306" i="3"/>
  <c r="I307" i="3"/>
  <c r="I308" i="3"/>
  <c r="I309" i="3"/>
  <c r="I310" i="3"/>
  <c r="I311" i="3"/>
  <c r="I312" i="3"/>
  <c r="I313" i="3"/>
  <c r="I314" i="3"/>
  <c r="I315" i="3"/>
  <c r="I316" i="3"/>
  <c r="I317" i="3"/>
  <c r="I318" i="3"/>
  <c r="I319" i="3"/>
  <c r="I320" i="3"/>
  <c r="I321" i="3"/>
  <c r="I322" i="3"/>
  <c r="I323" i="3"/>
  <c r="I324" i="3"/>
  <c r="I325" i="3"/>
  <c r="I326" i="3"/>
  <c r="I327" i="3"/>
  <c r="I328" i="3"/>
  <c r="I329" i="3"/>
  <c r="I330" i="3"/>
  <c r="I331" i="3"/>
  <c r="I332" i="3"/>
  <c r="I333" i="3"/>
  <c r="I334" i="3"/>
  <c r="I335" i="3"/>
  <c r="I336" i="3"/>
  <c r="I337" i="3"/>
  <c r="I338" i="3"/>
  <c r="I339" i="3"/>
  <c r="I340" i="3"/>
  <c r="I341" i="3"/>
  <c r="I342" i="3"/>
  <c r="I343" i="3"/>
  <c r="I344" i="3"/>
  <c r="I345" i="3"/>
  <c r="I346" i="3"/>
  <c r="I347" i="3"/>
  <c r="I348" i="3"/>
  <c r="I349" i="3"/>
  <c r="I350" i="3"/>
  <c r="I351" i="3"/>
  <c r="I352" i="3"/>
  <c r="I353" i="3"/>
  <c r="I354" i="3"/>
  <c r="I355" i="3"/>
  <c r="I356" i="3"/>
  <c r="I357" i="3"/>
  <c r="I358" i="3"/>
  <c r="I359" i="3"/>
  <c r="I360" i="3"/>
  <c r="I361" i="3"/>
  <c r="I362" i="3"/>
  <c r="I363" i="3"/>
  <c r="I364" i="3"/>
  <c r="I365" i="3"/>
  <c r="I366" i="3"/>
  <c r="I367" i="3"/>
  <c r="I368" i="3"/>
  <c r="I369" i="3"/>
  <c r="I370" i="3"/>
  <c r="I371" i="3"/>
  <c r="I372" i="3"/>
  <c r="I373" i="3"/>
  <c r="I374" i="3"/>
  <c r="I375" i="3"/>
  <c r="I376" i="3"/>
  <c r="I377" i="3"/>
  <c r="I378" i="3"/>
  <c r="I379" i="3"/>
  <c r="I380" i="3"/>
  <c r="I381" i="3"/>
  <c r="I382" i="3"/>
  <c r="I383" i="3"/>
  <c r="I384" i="3"/>
  <c r="I385" i="3"/>
  <c r="I386" i="3"/>
  <c r="I387" i="3"/>
  <c r="I388" i="3"/>
  <c r="I389" i="3"/>
  <c r="I390" i="3"/>
  <c r="I391" i="3"/>
  <c r="I392" i="3"/>
  <c r="I393" i="3"/>
  <c r="I394" i="3"/>
  <c r="I395" i="3"/>
  <c r="I396" i="3"/>
  <c r="I397" i="3"/>
  <c r="I398" i="3"/>
  <c r="I399" i="3"/>
  <c r="I400" i="3"/>
  <c r="I401" i="3"/>
  <c r="I402" i="3"/>
  <c r="I403" i="3"/>
  <c r="I404" i="3"/>
  <c r="I405" i="3"/>
  <c r="I406" i="3"/>
  <c r="I407" i="3"/>
  <c r="I408" i="3"/>
  <c r="I409" i="3"/>
  <c r="I410" i="3"/>
  <c r="I411" i="3"/>
  <c r="I412" i="3"/>
  <c r="I413" i="3"/>
  <c r="I414" i="3"/>
  <c r="I415" i="3"/>
  <c r="I416" i="3"/>
  <c r="I417" i="3"/>
  <c r="I418" i="3"/>
  <c r="I419" i="3"/>
  <c r="I420" i="3"/>
  <c r="I421" i="3"/>
  <c r="I422" i="3"/>
  <c r="I423" i="3"/>
  <c r="I424" i="3"/>
  <c r="I425" i="3"/>
  <c r="I426" i="3"/>
  <c r="I427" i="3"/>
  <c r="I428" i="3"/>
  <c r="I429" i="3"/>
  <c r="I430" i="3"/>
  <c r="I431" i="3"/>
  <c r="I432" i="3"/>
  <c r="I433" i="3"/>
  <c r="I434" i="3"/>
  <c r="I435" i="3"/>
  <c r="I436" i="3"/>
  <c r="I437" i="3"/>
  <c r="I438" i="3"/>
  <c r="I439" i="3"/>
  <c r="I440" i="3"/>
  <c r="I441" i="3"/>
  <c r="I442" i="3"/>
  <c r="I443" i="3"/>
  <c r="I444" i="3"/>
  <c r="I445" i="3"/>
  <c r="I446" i="3"/>
  <c r="I447" i="3"/>
  <c r="I448" i="3"/>
  <c r="I449" i="3"/>
  <c r="I450" i="3"/>
  <c r="I451" i="3"/>
  <c r="I452" i="3"/>
  <c r="I453" i="3"/>
  <c r="I454" i="3"/>
  <c r="I455" i="3"/>
  <c r="I456" i="3"/>
  <c r="I457" i="3"/>
  <c r="I458" i="3"/>
  <c r="I459" i="3"/>
  <c r="I460" i="3"/>
  <c r="I461" i="3"/>
  <c r="I462" i="3"/>
  <c r="I463" i="3"/>
  <c r="I464" i="3"/>
  <c r="I465" i="3"/>
  <c r="I466" i="3"/>
  <c r="I467" i="3"/>
  <c r="I468" i="3"/>
  <c r="I469" i="3"/>
  <c r="I470" i="3"/>
  <c r="I471" i="3"/>
  <c r="I472" i="3"/>
  <c r="I473" i="3"/>
  <c r="I474" i="3"/>
  <c r="I475" i="3"/>
  <c r="I476" i="3"/>
  <c r="I477" i="3"/>
  <c r="I478" i="3"/>
  <c r="I479" i="3"/>
  <c r="I480" i="3"/>
  <c r="I481" i="3"/>
  <c r="I482" i="3"/>
  <c r="I483" i="3"/>
  <c r="I484" i="3"/>
  <c r="I485" i="3"/>
  <c r="I486" i="3"/>
  <c r="I487" i="3"/>
  <c r="I488" i="3"/>
  <c r="I489" i="3"/>
  <c r="I490" i="3"/>
  <c r="I491" i="3"/>
  <c r="I492" i="3"/>
  <c r="I493" i="3"/>
  <c r="I494" i="3"/>
  <c r="I495" i="3"/>
  <c r="I496" i="3"/>
  <c r="I497" i="3"/>
  <c r="I498" i="3"/>
  <c r="I499" i="3"/>
  <c r="I500" i="3"/>
  <c r="I501" i="3"/>
  <c r="I502" i="3"/>
  <c r="I503" i="3"/>
  <c r="I504" i="3"/>
  <c r="I505" i="3"/>
  <c r="I506" i="3"/>
  <c r="I507" i="3"/>
  <c r="I508" i="3"/>
  <c r="I509" i="3"/>
  <c r="I510" i="3"/>
  <c r="I511" i="3"/>
  <c r="I512" i="3"/>
  <c r="I513" i="3"/>
  <c r="I514" i="3"/>
  <c r="I515" i="3"/>
  <c r="I516" i="3"/>
  <c r="I517" i="3"/>
  <c r="I518" i="3"/>
  <c r="I519" i="3"/>
  <c r="I520" i="3"/>
  <c r="I521" i="3"/>
  <c r="I522" i="3"/>
  <c r="I523" i="3"/>
  <c r="I524" i="3"/>
  <c r="I525" i="3"/>
  <c r="I526" i="3"/>
  <c r="I527" i="3"/>
  <c r="I528" i="3"/>
  <c r="I529" i="3"/>
  <c r="I530" i="3"/>
  <c r="I531" i="3"/>
  <c r="I532" i="3"/>
  <c r="I533" i="3"/>
  <c r="I534" i="3"/>
  <c r="I535" i="3"/>
  <c r="I536" i="3"/>
  <c r="I537" i="3"/>
  <c r="I538" i="3"/>
  <c r="I539" i="3"/>
  <c r="I540" i="3"/>
  <c r="I541" i="3"/>
  <c r="I542" i="3"/>
  <c r="I543" i="3"/>
  <c r="I544" i="3"/>
  <c r="I545" i="3"/>
  <c r="I546" i="3"/>
  <c r="I547" i="3"/>
  <c r="I548" i="3"/>
  <c r="I549" i="3"/>
  <c r="I550" i="3"/>
  <c r="I551" i="3"/>
  <c r="I552" i="3"/>
  <c r="I553" i="3"/>
  <c r="I554" i="3"/>
  <c r="I555" i="3"/>
  <c r="I556" i="3"/>
  <c r="I557" i="3"/>
  <c r="I558" i="3"/>
  <c r="I559" i="3"/>
  <c r="I560" i="3"/>
  <c r="I561" i="3"/>
  <c r="I562" i="3"/>
  <c r="I563" i="3"/>
  <c r="I564" i="3"/>
  <c r="I565" i="3"/>
  <c r="I566" i="3"/>
  <c r="I567" i="3"/>
  <c r="I568" i="3"/>
  <c r="I569" i="3"/>
  <c r="I570" i="3"/>
  <c r="I571" i="3"/>
  <c r="I572" i="3"/>
  <c r="I573" i="3"/>
  <c r="I574" i="3"/>
  <c r="I575" i="3"/>
  <c r="I576" i="3"/>
  <c r="I577" i="3"/>
  <c r="I578" i="3"/>
  <c r="I579" i="3"/>
  <c r="I580" i="3"/>
  <c r="I581" i="3"/>
  <c r="I582" i="3"/>
  <c r="I583" i="3"/>
  <c r="I584" i="3"/>
  <c r="I585" i="3"/>
  <c r="I586" i="3"/>
  <c r="I587" i="3"/>
  <c r="I588" i="3"/>
  <c r="I589" i="3"/>
  <c r="I590" i="3"/>
  <c r="I591" i="3"/>
  <c r="I592" i="3"/>
  <c r="I593" i="3"/>
  <c r="I594" i="3"/>
  <c r="I595" i="3"/>
  <c r="I596" i="3"/>
  <c r="I597" i="3"/>
  <c r="I598" i="3"/>
  <c r="I599" i="3"/>
  <c r="I600" i="3"/>
  <c r="I601" i="3"/>
  <c r="I602" i="3"/>
  <c r="I603" i="3"/>
  <c r="I604" i="3"/>
  <c r="I605" i="3"/>
  <c r="I606" i="3"/>
  <c r="I607" i="3"/>
  <c r="I608" i="3"/>
  <c r="I609" i="3"/>
  <c r="I610" i="3"/>
  <c r="I611" i="3"/>
  <c r="I612" i="3"/>
  <c r="I9" i="3"/>
  <c r="K9" i="3" s="1"/>
  <c r="J5" i="4"/>
  <c r="M5" i="3"/>
  <c r="L5" i="2"/>
  <c r="K428" i="1"/>
  <c r="J428" i="1"/>
  <c r="I428" i="1"/>
  <c r="K418" i="1"/>
  <c r="J418" i="1"/>
  <c r="I418" i="1"/>
  <c r="K417" i="1"/>
  <c r="L417" i="1" s="1"/>
  <c r="J417" i="1"/>
  <c r="I417" i="1"/>
  <c r="K357" i="1"/>
  <c r="J357" i="1"/>
  <c r="I357" i="1"/>
  <c r="K356" i="1"/>
  <c r="J356" i="1"/>
  <c r="I356" i="1"/>
  <c r="K302" i="1"/>
  <c r="J302" i="1"/>
  <c r="I302" i="1"/>
  <c r="K301" i="1"/>
  <c r="J301" i="1"/>
  <c r="I301" i="1"/>
  <c r="K299" i="1"/>
  <c r="J299" i="1"/>
  <c r="I299" i="1"/>
  <c r="K212" i="1"/>
  <c r="J212" i="1"/>
  <c r="I212" i="1"/>
  <c r="K141" i="1"/>
  <c r="J141" i="1"/>
  <c r="I141" i="1"/>
  <c r="K91" i="1"/>
  <c r="J91" i="1"/>
  <c r="I91" i="1"/>
  <c r="K39" i="1"/>
  <c r="J39" i="1"/>
  <c r="I39" i="1"/>
  <c r="K36" i="1"/>
  <c r="J36" i="1"/>
  <c r="I36" i="1"/>
  <c r="K22" i="1"/>
  <c r="J22" i="1"/>
  <c r="I22" i="1"/>
  <c r="K13" i="1"/>
  <c r="J13" i="1"/>
  <c r="I13" i="1"/>
  <c r="AK35" i="6"/>
  <c r="AJ35" i="6"/>
  <c r="AJ24" i="6"/>
  <c r="AN24" i="6" s="1"/>
  <c r="AK23" i="6"/>
  <c r="AJ23" i="6"/>
  <c r="AK22" i="6"/>
  <c r="AJ22" i="6"/>
  <c r="AK21" i="6"/>
  <c r="AJ21" i="6"/>
  <c r="AK20" i="6"/>
  <c r="AJ20" i="6"/>
  <c r="AK19" i="6"/>
  <c r="AJ19" i="6"/>
  <c r="AK18" i="6"/>
  <c r="AJ18" i="6"/>
  <c r="AK17" i="6"/>
  <c r="AJ17" i="6"/>
  <c r="AK16" i="6"/>
  <c r="AJ16" i="6"/>
  <c r="AK15" i="6"/>
  <c r="AJ15" i="6"/>
  <c r="AK14" i="6"/>
  <c r="AJ14" i="6"/>
  <c r="AN14" i="6" s="1"/>
  <c r="AK13" i="6"/>
  <c r="AJ13" i="6"/>
  <c r="AK12" i="6"/>
  <c r="AJ12" i="6"/>
  <c r="AK11" i="6"/>
  <c r="AJ11" i="6"/>
  <c r="AK10" i="6"/>
  <c r="AJ10" i="6"/>
  <c r="AN10" i="6" s="1"/>
  <c r="AK9" i="6"/>
  <c r="AJ9" i="6"/>
  <c r="AK8" i="6"/>
  <c r="AJ8" i="6"/>
  <c r="AK7" i="6"/>
  <c r="AJ7" i="6"/>
  <c r="AK6" i="6"/>
  <c r="AJ6" i="6"/>
  <c r="AN23" i="6"/>
  <c r="AN22" i="6"/>
  <c r="AN21" i="6"/>
  <c r="AN19" i="6"/>
  <c r="AN18" i="6"/>
  <c r="AN17" i="6"/>
  <c r="AN16" i="6"/>
  <c r="AN15" i="6"/>
  <c r="AN13" i="6"/>
  <c r="AN12" i="6"/>
  <c r="AN11" i="6"/>
  <c r="AN9" i="6"/>
  <c r="AN8" i="6"/>
  <c r="AN7" i="6"/>
  <c r="AN6" i="6"/>
  <c r="AD46" i="6"/>
  <c r="AD35" i="6"/>
  <c r="AD24" i="6"/>
  <c r="AD23" i="6"/>
  <c r="AD22" i="6"/>
  <c r="AD21" i="6"/>
  <c r="AD20" i="6"/>
  <c r="AD19" i="6"/>
  <c r="AD18" i="6"/>
  <c r="AD17" i="6"/>
  <c r="AD16" i="6"/>
  <c r="AD15" i="6"/>
  <c r="AD14" i="6"/>
  <c r="AD13" i="6"/>
  <c r="AD12" i="6"/>
  <c r="AD11" i="6"/>
  <c r="AD10" i="6"/>
  <c r="AD9" i="6"/>
  <c r="AD8" i="6"/>
  <c r="AD7" i="6"/>
  <c r="AD6" i="6"/>
  <c r="B35" i="6"/>
  <c r="B24" i="6"/>
  <c r="B23" i="6"/>
  <c r="B22" i="6"/>
  <c r="B21" i="6"/>
  <c r="B20" i="6"/>
  <c r="B19" i="6"/>
  <c r="B18" i="6"/>
  <c r="B17" i="6"/>
  <c r="B16" i="6"/>
  <c r="B15" i="6"/>
  <c r="B14" i="6"/>
  <c r="B13" i="6"/>
  <c r="B12" i="6"/>
  <c r="B11" i="6"/>
  <c r="B10" i="6"/>
  <c r="B9" i="6"/>
  <c r="B8" i="6"/>
  <c r="B7" i="6"/>
  <c r="B6" i="6"/>
  <c r="AJ46" i="6"/>
  <c r="AH46" i="6"/>
  <c r="Z46" i="6"/>
  <c r="V46" i="6"/>
  <c r="S46" i="6"/>
  <c r="S50" i="6" s="1"/>
  <c r="R46" i="6"/>
  <c r="AE46" i="6"/>
  <c r="AE50" i="6" s="1"/>
  <c r="AH35" i="6"/>
  <c r="Z35" i="6"/>
  <c r="V35" i="6"/>
  <c r="R35" i="6"/>
  <c r="N35" i="6"/>
  <c r="J35" i="6"/>
  <c r="AH24" i="6"/>
  <c r="AK24" i="6" s="1"/>
  <c r="Z24" i="6"/>
  <c r="V24" i="6"/>
  <c r="R24" i="6"/>
  <c r="N24" i="6"/>
  <c r="J24" i="6"/>
  <c r="AH23" i="6"/>
  <c r="Z23" i="6"/>
  <c r="V23" i="6"/>
  <c r="R23" i="6"/>
  <c r="N23" i="6"/>
  <c r="J23" i="6"/>
  <c r="AH22" i="6"/>
  <c r="Z22" i="6"/>
  <c r="V22" i="6"/>
  <c r="R22" i="6"/>
  <c r="N22" i="6"/>
  <c r="J22" i="6"/>
  <c r="AH21" i="6"/>
  <c r="Z21" i="6"/>
  <c r="V21" i="6"/>
  <c r="R21" i="6"/>
  <c r="N21" i="6"/>
  <c r="J21" i="6"/>
  <c r="AN20" i="6"/>
  <c r="AH20" i="6"/>
  <c r="Z20" i="6"/>
  <c r="V20" i="6"/>
  <c r="R20" i="6"/>
  <c r="N20" i="6"/>
  <c r="J20" i="6"/>
  <c r="AH19" i="6"/>
  <c r="Z19" i="6"/>
  <c r="V19" i="6"/>
  <c r="R19" i="6"/>
  <c r="N19" i="6"/>
  <c r="J19" i="6"/>
  <c r="AH18" i="6"/>
  <c r="Z18" i="6"/>
  <c r="V18" i="6"/>
  <c r="R18" i="6"/>
  <c r="N18" i="6"/>
  <c r="J18" i="6"/>
  <c r="AH17" i="6"/>
  <c r="Z17" i="6"/>
  <c r="V17" i="6"/>
  <c r="R17" i="6"/>
  <c r="N17" i="6"/>
  <c r="J17" i="6"/>
  <c r="AH16" i="6"/>
  <c r="Z16" i="6"/>
  <c r="V16" i="6"/>
  <c r="R16" i="6"/>
  <c r="N16" i="6"/>
  <c r="J16" i="6"/>
  <c r="AH15" i="6"/>
  <c r="Z15" i="6"/>
  <c r="V15" i="6"/>
  <c r="R15" i="6"/>
  <c r="N15" i="6"/>
  <c r="J15" i="6"/>
  <c r="AH14" i="6"/>
  <c r="Z14" i="6"/>
  <c r="V14" i="6"/>
  <c r="R14" i="6"/>
  <c r="N14" i="6"/>
  <c r="J14" i="6"/>
  <c r="AH13" i="6"/>
  <c r="Z13" i="6"/>
  <c r="V13" i="6"/>
  <c r="R13" i="6"/>
  <c r="N13" i="6"/>
  <c r="J13" i="6"/>
  <c r="AH12" i="6"/>
  <c r="Z12" i="6"/>
  <c r="V12" i="6"/>
  <c r="R12" i="6"/>
  <c r="N12" i="6"/>
  <c r="J12" i="6"/>
  <c r="AH11" i="6"/>
  <c r="Z11" i="6"/>
  <c r="V11" i="6"/>
  <c r="R11" i="6"/>
  <c r="N11" i="6"/>
  <c r="J11" i="6"/>
  <c r="AH10" i="6"/>
  <c r="Z10" i="6"/>
  <c r="V10" i="6"/>
  <c r="R10" i="6"/>
  <c r="N10" i="6"/>
  <c r="J10" i="6"/>
  <c r="AH9" i="6"/>
  <c r="Z9" i="6"/>
  <c r="V9" i="6"/>
  <c r="R9" i="6"/>
  <c r="N9" i="6"/>
  <c r="J9" i="6"/>
  <c r="AH8" i="6"/>
  <c r="Z8" i="6"/>
  <c r="V8" i="6"/>
  <c r="R8" i="6"/>
  <c r="N8" i="6"/>
  <c r="J8" i="6"/>
  <c r="AH7" i="6"/>
  <c r="Z7" i="6"/>
  <c r="V7" i="6"/>
  <c r="R7" i="6"/>
  <c r="N7" i="6"/>
  <c r="J7" i="6"/>
  <c r="AH6" i="6"/>
  <c r="Z6" i="6"/>
  <c r="V6" i="6"/>
  <c r="R6" i="6"/>
  <c r="N6" i="6"/>
  <c r="J6" i="6"/>
  <c r="R199" i="5" l="1"/>
  <c r="N199" i="5"/>
  <c r="P199" i="5"/>
  <c r="N195" i="5"/>
  <c r="R195" i="5"/>
  <c r="P195" i="5"/>
  <c r="N191" i="5"/>
  <c r="R191" i="5"/>
  <c r="P191" i="5"/>
  <c r="M635" i="3"/>
  <c r="J530" i="3" s="1"/>
  <c r="K10" i="3"/>
  <c r="K11" i="3" s="1"/>
  <c r="K12" i="3" s="1"/>
  <c r="K13" i="3" s="1"/>
  <c r="K14" i="3" s="1"/>
  <c r="K15" i="3" s="1"/>
  <c r="K16" i="3" s="1"/>
  <c r="K17" i="3" s="1"/>
  <c r="K18" i="3" s="1"/>
  <c r="K19" i="3" s="1"/>
  <c r="K20" i="3" s="1"/>
  <c r="K21" i="3" s="1"/>
  <c r="K22" i="3" s="1"/>
  <c r="K23" i="3" s="1"/>
  <c r="K24" i="3" s="1"/>
  <c r="K25" i="3" s="1"/>
  <c r="K26" i="3" s="1"/>
  <c r="K27" i="3" s="1"/>
  <c r="K28" i="3" s="1"/>
  <c r="K29" i="3" s="1"/>
  <c r="K30" i="3" s="1"/>
  <c r="K31" i="3" s="1"/>
  <c r="K32" i="3" s="1"/>
  <c r="K33" i="3" s="1"/>
  <c r="K34" i="3" s="1"/>
  <c r="K35" i="3" s="1"/>
  <c r="K36" i="3" s="1"/>
  <c r="K37" i="3" s="1"/>
  <c r="K38" i="3" s="1"/>
  <c r="K39" i="3" s="1"/>
  <c r="K40" i="3" s="1"/>
  <c r="K41" i="3" s="1"/>
  <c r="K42" i="3" s="1"/>
  <c r="K43" i="3" s="1"/>
  <c r="K44" i="3" s="1"/>
  <c r="K45" i="3" s="1"/>
  <c r="K46" i="3" s="1"/>
  <c r="K47" i="3" s="1"/>
  <c r="K48" i="3" s="1"/>
  <c r="K49" i="3" s="1"/>
  <c r="K50" i="3" s="1"/>
  <c r="K51" i="3" s="1"/>
  <c r="K52" i="3" s="1"/>
  <c r="K53" i="3" s="1"/>
  <c r="K54" i="3" s="1"/>
  <c r="K55" i="3" s="1"/>
  <c r="K56" i="3" s="1"/>
  <c r="K57" i="3" s="1"/>
  <c r="K58" i="3" s="1"/>
  <c r="K59" i="3" s="1"/>
  <c r="K60" i="3" s="1"/>
  <c r="K61" i="3" s="1"/>
  <c r="K62" i="3" s="1"/>
  <c r="K63" i="3" s="1"/>
  <c r="K64" i="3" s="1"/>
  <c r="K65" i="3" s="1"/>
  <c r="K66" i="3" s="1"/>
  <c r="K67" i="3" s="1"/>
  <c r="K68" i="3" s="1"/>
  <c r="K69" i="3" s="1"/>
  <c r="K70" i="3" s="1"/>
  <c r="K71" i="3" s="1"/>
  <c r="K72" i="3" s="1"/>
  <c r="K73" i="3" s="1"/>
  <c r="K74" i="3" s="1"/>
  <c r="K75" i="3" s="1"/>
  <c r="K76" i="3" s="1"/>
  <c r="K77" i="3" s="1"/>
  <c r="K78" i="3" s="1"/>
  <c r="K79" i="3" s="1"/>
  <c r="K80" i="3" s="1"/>
  <c r="K81" i="3" s="1"/>
  <c r="K82" i="3" s="1"/>
  <c r="K83" i="3" s="1"/>
  <c r="K84" i="3" s="1"/>
  <c r="K85" i="3" s="1"/>
  <c r="K86" i="3" s="1"/>
  <c r="K87" i="3" s="1"/>
  <c r="K88" i="3" s="1"/>
  <c r="K89" i="3" s="1"/>
  <c r="K90" i="3" s="1"/>
  <c r="K91" i="3" s="1"/>
  <c r="K92" i="3" s="1"/>
  <c r="K93" i="3" s="1"/>
  <c r="K94" i="3" s="1"/>
  <c r="K95" i="3" s="1"/>
  <c r="K96" i="3" s="1"/>
  <c r="K97" i="3" s="1"/>
  <c r="K98" i="3" s="1"/>
  <c r="K99" i="3" s="1"/>
  <c r="K100" i="3" s="1"/>
  <c r="K101" i="3" s="1"/>
  <c r="K102" i="3" s="1"/>
  <c r="K103" i="3" s="1"/>
  <c r="K104" i="3" s="1"/>
  <c r="K105" i="3" s="1"/>
  <c r="K106" i="3" s="1"/>
  <c r="K107" i="3" s="1"/>
  <c r="K108" i="3" s="1"/>
  <c r="K109" i="3" s="1"/>
  <c r="K110" i="3" s="1"/>
  <c r="K111" i="3" s="1"/>
  <c r="K112" i="3" s="1"/>
  <c r="K113" i="3" s="1"/>
  <c r="K114" i="3" s="1"/>
  <c r="K115" i="3" s="1"/>
  <c r="K116" i="3" s="1"/>
  <c r="K117" i="3" s="1"/>
  <c r="K118" i="3" s="1"/>
  <c r="K119" i="3" s="1"/>
  <c r="K120" i="3" s="1"/>
  <c r="K121" i="3" s="1"/>
  <c r="K122" i="3" s="1"/>
  <c r="K123" i="3" s="1"/>
  <c r="K124" i="3" s="1"/>
  <c r="K125" i="3" s="1"/>
  <c r="K126" i="3" s="1"/>
  <c r="K127" i="3" s="1"/>
  <c r="K128" i="3" s="1"/>
  <c r="K129" i="3" s="1"/>
  <c r="K130" i="3" s="1"/>
  <c r="K131" i="3" s="1"/>
  <c r="K132" i="3" s="1"/>
  <c r="K133" i="3" s="1"/>
  <c r="K134" i="3" s="1"/>
  <c r="K135" i="3" s="1"/>
  <c r="K136" i="3" s="1"/>
  <c r="K137" i="3" s="1"/>
  <c r="K138" i="3" s="1"/>
  <c r="K139" i="3" s="1"/>
  <c r="K140" i="3" s="1"/>
  <c r="K141" i="3" s="1"/>
  <c r="K142" i="3" s="1"/>
  <c r="K143" i="3" s="1"/>
  <c r="K144" i="3" s="1"/>
  <c r="K145" i="3" s="1"/>
  <c r="K146" i="3" s="1"/>
  <c r="K147" i="3" s="1"/>
  <c r="K148" i="3" s="1"/>
  <c r="K149" i="3" s="1"/>
  <c r="K150" i="3" s="1"/>
  <c r="K151" i="3" s="1"/>
  <c r="K152" i="3" s="1"/>
  <c r="K153" i="3" s="1"/>
  <c r="K154" i="3" s="1"/>
  <c r="K155" i="3" s="1"/>
  <c r="K156" i="3" s="1"/>
  <c r="K157" i="3" s="1"/>
  <c r="K158" i="3" s="1"/>
  <c r="K159" i="3" s="1"/>
  <c r="K160" i="3" s="1"/>
  <c r="K161" i="3" s="1"/>
  <c r="K162" i="3" s="1"/>
  <c r="K163" i="3" s="1"/>
  <c r="K164" i="3" s="1"/>
  <c r="K165" i="3" s="1"/>
  <c r="K166" i="3" s="1"/>
  <c r="K167" i="3" s="1"/>
  <c r="K168" i="3" s="1"/>
  <c r="K169" i="3" s="1"/>
  <c r="K170" i="3" s="1"/>
  <c r="K171" i="3" s="1"/>
  <c r="K172" i="3" s="1"/>
  <c r="K173" i="3" s="1"/>
  <c r="K174" i="3" s="1"/>
  <c r="K175" i="3" s="1"/>
  <c r="K176" i="3" s="1"/>
  <c r="K177" i="3" s="1"/>
  <c r="K178" i="3" s="1"/>
  <c r="K179" i="3" s="1"/>
  <c r="K180" i="3" s="1"/>
  <c r="K181" i="3" s="1"/>
  <c r="K182" i="3" s="1"/>
  <c r="K183" i="3" s="1"/>
  <c r="K184" i="3" s="1"/>
  <c r="K185" i="3" s="1"/>
  <c r="K186" i="3" s="1"/>
  <c r="K187" i="3" s="1"/>
  <c r="K188" i="3" s="1"/>
  <c r="K189" i="3" s="1"/>
  <c r="K190" i="3" s="1"/>
  <c r="K191" i="3" s="1"/>
  <c r="K192" i="3" s="1"/>
  <c r="K193" i="3" s="1"/>
  <c r="K194" i="3" s="1"/>
  <c r="K195" i="3" s="1"/>
  <c r="K196" i="3" s="1"/>
  <c r="K197" i="3" s="1"/>
  <c r="K198" i="3" s="1"/>
  <c r="K199" i="3" s="1"/>
  <c r="K200" i="3" s="1"/>
  <c r="K201" i="3" s="1"/>
  <c r="K202" i="3" s="1"/>
  <c r="K203" i="3" s="1"/>
  <c r="K204" i="3" s="1"/>
  <c r="K205" i="3" s="1"/>
  <c r="K206" i="3" s="1"/>
  <c r="K207" i="3" s="1"/>
  <c r="K208" i="3" s="1"/>
  <c r="K209" i="3" s="1"/>
  <c r="K210" i="3" s="1"/>
  <c r="K211" i="3" s="1"/>
  <c r="K212" i="3" s="1"/>
  <c r="K213" i="3" s="1"/>
  <c r="K214" i="3" s="1"/>
  <c r="K215" i="3" s="1"/>
  <c r="K216" i="3" s="1"/>
  <c r="K217" i="3" s="1"/>
  <c r="K218" i="3" s="1"/>
  <c r="K219" i="3" s="1"/>
  <c r="K220" i="3" s="1"/>
  <c r="K221" i="3" s="1"/>
  <c r="K222" i="3" s="1"/>
  <c r="K223" i="3" s="1"/>
  <c r="K224" i="3" s="1"/>
  <c r="K225" i="3" s="1"/>
  <c r="K226" i="3" s="1"/>
  <c r="K227" i="3" s="1"/>
  <c r="K228" i="3" s="1"/>
  <c r="K229" i="3" s="1"/>
  <c r="K230" i="3" s="1"/>
  <c r="K231" i="3" s="1"/>
  <c r="K232" i="3" s="1"/>
  <c r="K233" i="3" s="1"/>
  <c r="K234" i="3" s="1"/>
  <c r="K235" i="3" s="1"/>
  <c r="K236" i="3" s="1"/>
  <c r="K237" i="3" s="1"/>
  <c r="K238" i="3" s="1"/>
  <c r="K239" i="3" s="1"/>
  <c r="K240" i="3" s="1"/>
  <c r="K241" i="3" s="1"/>
  <c r="K242" i="3" s="1"/>
  <c r="K243" i="3" s="1"/>
  <c r="K244" i="3" s="1"/>
  <c r="K245" i="3" s="1"/>
  <c r="K246" i="3" s="1"/>
  <c r="K247" i="3" s="1"/>
  <c r="K248" i="3" s="1"/>
  <c r="K249" i="3" s="1"/>
  <c r="K250" i="3" s="1"/>
  <c r="K251" i="3" s="1"/>
  <c r="K252" i="3" s="1"/>
  <c r="K253" i="3" s="1"/>
  <c r="K254" i="3" s="1"/>
  <c r="K255" i="3" s="1"/>
  <c r="K256" i="3" s="1"/>
  <c r="K257" i="3" s="1"/>
  <c r="K258" i="3" s="1"/>
  <c r="K259" i="3" s="1"/>
  <c r="K260" i="3" s="1"/>
  <c r="K261" i="3" s="1"/>
  <c r="K262" i="3" s="1"/>
  <c r="K263" i="3" s="1"/>
  <c r="K264" i="3" s="1"/>
  <c r="K265" i="3" s="1"/>
  <c r="K266" i="3" s="1"/>
  <c r="K267" i="3" s="1"/>
  <c r="K268" i="3" s="1"/>
  <c r="K269" i="3" s="1"/>
  <c r="K270" i="3" s="1"/>
  <c r="K271" i="3" s="1"/>
  <c r="K272" i="3" s="1"/>
  <c r="K273" i="3" s="1"/>
  <c r="K274" i="3" s="1"/>
  <c r="K275" i="3" s="1"/>
  <c r="K276" i="3" s="1"/>
  <c r="K277" i="3" s="1"/>
  <c r="K278" i="3" s="1"/>
  <c r="K279" i="3" s="1"/>
  <c r="K280" i="3" s="1"/>
  <c r="K281" i="3" s="1"/>
  <c r="K282" i="3" s="1"/>
  <c r="K283" i="3" s="1"/>
  <c r="K284" i="3" s="1"/>
  <c r="K285" i="3" s="1"/>
  <c r="K286" i="3" s="1"/>
  <c r="K287" i="3" s="1"/>
  <c r="K288" i="3" s="1"/>
  <c r="K289" i="3" s="1"/>
  <c r="K290" i="3" s="1"/>
  <c r="K291" i="3" s="1"/>
  <c r="K292" i="3" s="1"/>
  <c r="K293" i="3" s="1"/>
  <c r="K294" i="3" s="1"/>
  <c r="K295" i="3" s="1"/>
  <c r="K296" i="3" s="1"/>
  <c r="K297" i="3" s="1"/>
  <c r="K298" i="3" s="1"/>
  <c r="K299" i="3" s="1"/>
  <c r="K300" i="3" s="1"/>
  <c r="K301" i="3" s="1"/>
  <c r="K302" i="3" s="1"/>
  <c r="K303" i="3" s="1"/>
  <c r="K304" i="3" s="1"/>
  <c r="K305" i="3" s="1"/>
  <c r="K306" i="3" s="1"/>
  <c r="K307" i="3" s="1"/>
  <c r="K308" i="3" s="1"/>
  <c r="K309" i="3" s="1"/>
  <c r="K310" i="3" s="1"/>
  <c r="K311" i="3" s="1"/>
  <c r="K312" i="3" s="1"/>
  <c r="K313" i="3" s="1"/>
  <c r="K314" i="3" s="1"/>
  <c r="K315" i="3" s="1"/>
  <c r="K316" i="3" s="1"/>
  <c r="K317" i="3" s="1"/>
  <c r="K318" i="3" s="1"/>
  <c r="K319" i="3" s="1"/>
  <c r="K320" i="3" s="1"/>
  <c r="K321" i="3" s="1"/>
  <c r="K322" i="3" s="1"/>
  <c r="K323" i="3" s="1"/>
  <c r="K324" i="3" s="1"/>
  <c r="K325" i="3" s="1"/>
  <c r="K326" i="3" s="1"/>
  <c r="K327" i="3" s="1"/>
  <c r="K328" i="3" s="1"/>
  <c r="K329" i="3" s="1"/>
  <c r="K330" i="3" s="1"/>
  <c r="K331" i="3" s="1"/>
  <c r="K332" i="3" s="1"/>
  <c r="K333" i="3" s="1"/>
  <c r="K334" i="3" s="1"/>
  <c r="K335" i="3" s="1"/>
  <c r="K336" i="3" s="1"/>
  <c r="K337" i="3" s="1"/>
  <c r="K338" i="3" s="1"/>
  <c r="K339" i="3" s="1"/>
  <c r="K340" i="3" s="1"/>
  <c r="K341" i="3" s="1"/>
  <c r="K342" i="3" s="1"/>
  <c r="K343" i="3" s="1"/>
  <c r="K344" i="3" s="1"/>
  <c r="K345" i="3" s="1"/>
  <c r="K346" i="3" s="1"/>
  <c r="K347" i="3" s="1"/>
  <c r="K348" i="3" s="1"/>
  <c r="K349" i="3" s="1"/>
  <c r="K350" i="3" s="1"/>
  <c r="K351" i="3" s="1"/>
  <c r="K352" i="3" s="1"/>
  <c r="K353" i="3" s="1"/>
  <c r="K354" i="3" s="1"/>
  <c r="K355" i="3" s="1"/>
  <c r="K356" i="3" s="1"/>
  <c r="K357" i="3" s="1"/>
  <c r="K358" i="3" s="1"/>
  <c r="K359" i="3" s="1"/>
  <c r="K360" i="3" s="1"/>
  <c r="K361" i="3" s="1"/>
  <c r="K362" i="3" s="1"/>
  <c r="K363" i="3" s="1"/>
  <c r="K364" i="3" s="1"/>
  <c r="K365" i="3" s="1"/>
  <c r="K366" i="3" s="1"/>
  <c r="K367" i="3" s="1"/>
  <c r="K368" i="3" s="1"/>
  <c r="K369" i="3" s="1"/>
  <c r="K370" i="3" s="1"/>
  <c r="K371" i="3" s="1"/>
  <c r="K372" i="3" s="1"/>
  <c r="K373" i="3" s="1"/>
  <c r="K374" i="3" s="1"/>
  <c r="K375" i="3" s="1"/>
  <c r="K376" i="3" s="1"/>
  <c r="K377" i="3" s="1"/>
  <c r="K378" i="3" s="1"/>
  <c r="K379" i="3" s="1"/>
  <c r="K380" i="3" s="1"/>
  <c r="K381" i="3" s="1"/>
  <c r="K382" i="3" s="1"/>
  <c r="K383" i="3" s="1"/>
  <c r="K384" i="3" s="1"/>
  <c r="K385" i="3" s="1"/>
  <c r="K386" i="3" s="1"/>
  <c r="K387" i="3" s="1"/>
  <c r="K388" i="3" s="1"/>
  <c r="K389" i="3" s="1"/>
  <c r="K390" i="3" s="1"/>
  <c r="K391" i="3" s="1"/>
  <c r="K392" i="3" s="1"/>
  <c r="K393" i="3" s="1"/>
  <c r="K394" i="3" s="1"/>
  <c r="K395" i="3" s="1"/>
  <c r="K396" i="3" s="1"/>
  <c r="K397" i="3" s="1"/>
  <c r="K398" i="3" s="1"/>
  <c r="K399" i="3" s="1"/>
  <c r="K400" i="3" s="1"/>
  <c r="K401" i="3" s="1"/>
  <c r="K402" i="3" s="1"/>
  <c r="K403" i="3" s="1"/>
  <c r="K404" i="3" s="1"/>
  <c r="K405" i="3" s="1"/>
  <c r="K406" i="3" s="1"/>
  <c r="K407" i="3" s="1"/>
  <c r="K408" i="3" s="1"/>
  <c r="K409" i="3" s="1"/>
  <c r="K410" i="3" s="1"/>
  <c r="K411" i="3" s="1"/>
  <c r="K412" i="3" s="1"/>
  <c r="K413" i="3" s="1"/>
  <c r="K414" i="3" s="1"/>
  <c r="K415" i="3" s="1"/>
  <c r="K416" i="3" s="1"/>
  <c r="K417" i="3" s="1"/>
  <c r="K418" i="3" s="1"/>
  <c r="K419" i="3" s="1"/>
  <c r="K420" i="3" s="1"/>
  <c r="K421" i="3" s="1"/>
  <c r="K422" i="3" s="1"/>
  <c r="K423" i="3" s="1"/>
  <c r="K424" i="3" s="1"/>
  <c r="K425" i="3" s="1"/>
  <c r="K426" i="3" s="1"/>
  <c r="K427" i="3" s="1"/>
  <c r="K428" i="3" s="1"/>
  <c r="K429" i="3" s="1"/>
  <c r="K430" i="3" s="1"/>
  <c r="K431" i="3" s="1"/>
  <c r="K432" i="3" s="1"/>
  <c r="K433" i="3" s="1"/>
  <c r="K434" i="3" s="1"/>
  <c r="K435" i="3" s="1"/>
  <c r="K436" i="3" s="1"/>
  <c r="K437" i="3" s="1"/>
  <c r="K438" i="3" s="1"/>
  <c r="K439" i="3" s="1"/>
  <c r="K440" i="3" s="1"/>
  <c r="K441" i="3" s="1"/>
  <c r="K442" i="3" s="1"/>
  <c r="K443" i="3" s="1"/>
  <c r="K444" i="3" s="1"/>
  <c r="K445" i="3" s="1"/>
  <c r="K446" i="3" s="1"/>
  <c r="K447" i="3" s="1"/>
  <c r="K448" i="3" s="1"/>
  <c r="K449" i="3" s="1"/>
  <c r="K450" i="3" s="1"/>
  <c r="K451" i="3" s="1"/>
  <c r="K452" i="3" s="1"/>
  <c r="K453" i="3" s="1"/>
  <c r="K454" i="3" s="1"/>
  <c r="K455" i="3" s="1"/>
  <c r="K456" i="3" s="1"/>
  <c r="K457" i="3" s="1"/>
  <c r="K458" i="3" s="1"/>
  <c r="K459" i="3" s="1"/>
  <c r="K460" i="3" s="1"/>
  <c r="K461" i="3" s="1"/>
  <c r="K462" i="3" s="1"/>
  <c r="K463" i="3" s="1"/>
  <c r="K464" i="3" s="1"/>
  <c r="K465" i="3" s="1"/>
  <c r="K466" i="3" s="1"/>
  <c r="K467" i="3" s="1"/>
  <c r="K468" i="3" s="1"/>
  <c r="K469" i="3" s="1"/>
  <c r="K470" i="3" s="1"/>
  <c r="K471" i="3" s="1"/>
  <c r="K472" i="3" s="1"/>
  <c r="K473" i="3" s="1"/>
  <c r="K474" i="3" s="1"/>
  <c r="K475" i="3" s="1"/>
  <c r="K476" i="3" s="1"/>
  <c r="K477" i="3" s="1"/>
  <c r="K478" i="3" s="1"/>
  <c r="K479" i="3" s="1"/>
  <c r="K480" i="3" s="1"/>
  <c r="K481" i="3" s="1"/>
  <c r="K482" i="3" s="1"/>
  <c r="K483" i="3" s="1"/>
  <c r="K484" i="3" s="1"/>
  <c r="K485" i="3" s="1"/>
  <c r="K486" i="3" s="1"/>
  <c r="K487" i="3" s="1"/>
  <c r="K488" i="3" s="1"/>
  <c r="K489" i="3" s="1"/>
  <c r="K490" i="3" s="1"/>
  <c r="K491" i="3" s="1"/>
  <c r="K492" i="3" s="1"/>
  <c r="K493" i="3" s="1"/>
  <c r="K494" i="3" s="1"/>
  <c r="K495" i="3" s="1"/>
  <c r="K496" i="3" s="1"/>
  <c r="K497" i="3" s="1"/>
  <c r="K498" i="3" s="1"/>
  <c r="K499" i="3" s="1"/>
  <c r="K500" i="3" s="1"/>
  <c r="K501" i="3" s="1"/>
  <c r="K502" i="3" s="1"/>
  <c r="K503" i="3" s="1"/>
  <c r="K504" i="3" s="1"/>
  <c r="K505" i="3" s="1"/>
  <c r="K506" i="3" s="1"/>
  <c r="K507" i="3" s="1"/>
  <c r="K508" i="3" s="1"/>
  <c r="K509" i="3" s="1"/>
  <c r="K510" i="3" s="1"/>
  <c r="K511" i="3" s="1"/>
  <c r="K512" i="3" s="1"/>
  <c r="K513" i="3" s="1"/>
  <c r="K514" i="3" s="1"/>
  <c r="K515" i="3" s="1"/>
  <c r="K516" i="3" s="1"/>
  <c r="K517" i="3" s="1"/>
  <c r="K518" i="3" s="1"/>
  <c r="K519" i="3" s="1"/>
  <c r="K520" i="3" s="1"/>
  <c r="K521" i="3" s="1"/>
  <c r="K522" i="3" s="1"/>
  <c r="K523" i="3" s="1"/>
  <c r="K524" i="3" s="1"/>
  <c r="K525" i="3" s="1"/>
  <c r="K526" i="3" s="1"/>
  <c r="K527" i="3" s="1"/>
  <c r="K528" i="3" s="1"/>
  <c r="K529" i="3" s="1"/>
  <c r="K530" i="3" s="1"/>
  <c r="K531" i="3" s="1"/>
  <c r="K532" i="3" s="1"/>
  <c r="K533" i="3" s="1"/>
  <c r="K534" i="3" s="1"/>
  <c r="K535" i="3" s="1"/>
  <c r="K536" i="3" s="1"/>
  <c r="K537" i="3" s="1"/>
  <c r="K538" i="3" s="1"/>
  <c r="K539" i="3" s="1"/>
  <c r="K540" i="3" s="1"/>
  <c r="K541" i="3" s="1"/>
  <c r="K542" i="3" s="1"/>
  <c r="K543" i="3" s="1"/>
  <c r="K544" i="3" s="1"/>
  <c r="K545" i="3" s="1"/>
  <c r="K546" i="3" s="1"/>
  <c r="K547" i="3" s="1"/>
  <c r="K548" i="3" s="1"/>
  <c r="K549" i="3" s="1"/>
  <c r="K550" i="3" s="1"/>
  <c r="K551" i="3" s="1"/>
  <c r="K552" i="3" s="1"/>
  <c r="K553" i="3" s="1"/>
  <c r="K554" i="3" s="1"/>
  <c r="K555" i="3" s="1"/>
  <c r="K556" i="3" s="1"/>
  <c r="K557" i="3" s="1"/>
  <c r="K558" i="3" s="1"/>
  <c r="K559" i="3" s="1"/>
  <c r="K560" i="3" s="1"/>
  <c r="K561" i="3" s="1"/>
  <c r="K562" i="3" s="1"/>
  <c r="K563" i="3" s="1"/>
  <c r="K564" i="3" s="1"/>
  <c r="K565" i="3" s="1"/>
  <c r="K566" i="3" s="1"/>
  <c r="K567" i="3" s="1"/>
  <c r="K568" i="3" s="1"/>
  <c r="K569" i="3" s="1"/>
  <c r="K570" i="3" s="1"/>
  <c r="K571" i="3" s="1"/>
  <c r="K572" i="3" s="1"/>
  <c r="K573" i="3" s="1"/>
  <c r="K574" i="3" s="1"/>
  <c r="K575" i="3" s="1"/>
  <c r="K576" i="3" s="1"/>
  <c r="K577" i="3" s="1"/>
  <c r="K578" i="3" s="1"/>
  <c r="K579" i="3" s="1"/>
  <c r="K580" i="3" s="1"/>
  <c r="K581" i="3" s="1"/>
  <c r="K582" i="3" s="1"/>
  <c r="K583" i="3" s="1"/>
  <c r="K584" i="3" s="1"/>
  <c r="K585" i="3" s="1"/>
  <c r="K586" i="3" s="1"/>
  <c r="K587" i="3" s="1"/>
  <c r="K588" i="3" s="1"/>
  <c r="K589" i="3" s="1"/>
  <c r="K590" i="3" s="1"/>
  <c r="K591" i="3" s="1"/>
  <c r="K592" i="3" s="1"/>
  <c r="K593" i="3" s="1"/>
  <c r="K594" i="3" s="1"/>
  <c r="K595" i="3" s="1"/>
  <c r="K596" i="3" s="1"/>
  <c r="K597" i="3" s="1"/>
  <c r="K598" i="3" s="1"/>
  <c r="K599" i="3" s="1"/>
  <c r="K600" i="3" s="1"/>
  <c r="K601" i="3" s="1"/>
  <c r="K602" i="3" s="1"/>
  <c r="K603" i="3" s="1"/>
  <c r="K604" i="3" s="1"/>
  <c r="K605" i="3" s="1"/>
  <c r="K606" i="3" s="1"/>
  <c r="K607" i="3" s="1"/>
  <c r="K608" i="3" s="1"/>
  <c r="K609" i="3" s="1"/>
  <c r="K610" i="3" s="1"/>
  <c r="K611" i="3" s="1"/>
  <c r="K612" i="3" s="1"/>
  <c r="K613" i="3" s="1"/>
  <c r="K614" i="3" s="1"/>
  <c r="K615" i="3" s="1"/>
  <c r="K616" i="3" s="1"/>
  <c r="K617" i="3" s="1"/>
  <c r="K618" i="3" s="1"/>
  <c r="K619" i="3" s="1"/>
  <c r="K620" i="3" s="1"/>
  <c r="K621" i="3" s="1"/>
  <c r="K622" i="3" s="1"/>
  <c r="K623" i="3" s="1"/>
  <c r="K624" i="3" s="1"/>
  <c r="K625" i="3" s="1"/>
  <c r="K626" i="3" s="1"/>
  <c r="K627" i="3" s="1"/>
  <c r="K628" i="3" s="1"/>
  <c r="K629" i="3" s="1"/>
  <c r="K630" i="3" s="1"/>
  <c r="K631" i="3" s="1"/>
  <c r="K632" i="3" s="1"/>
  <c r="K633" i="3" s="1"/>
  <c r="K634" i="3" s="1"/>
  <c r="L357" i="1"/>
  <c r="L428" i="1"/>
  <c r="N19" i="5"/>
  <c r="R19" i="5" s="1"/>
  <c r="N15" i="5"/>
  <c r="R15" i="5" s="1"/>
  <c r="P15" i="5"/>
  <c r="P19" i="5"/>
  <c r="J99" i="5"/>
  <c r="K99" i="5"/>
  <c r="Q43" i="5"/>
  <c r="L99" i="5"/>
  <c r="O99" i="5" s="1"/>
  <c r="Q91" i="5"/>
  <c r="N91" i="5"/>
  <c r="R91" i="5" s="1"/>
  <c r="P91" i="5"/>
  <c r="Q55" i="5"/>
  <c r="Q75" i="5"/>
  <c r="N55" i="5"/>
  <c r="R55" i="5" s="1"/>
  <c r="P55" i="5"/>
  <c r="Q71" i="5"/>
  <c r="Q39" i="5"/>
  <c r="P39" i="5"/>
  <c r="N43" i="5"/>
  <c r="R43" i="5" s="1"/>
  <c r="P43" i="5"/>
  <c r="N39" i="5"/>
  <c r="R39" i="5" s="1"/>
  <c r="N75" i="5"/>
  <c r="R75" i="5" s="1"/>
  <c r="N71" i="5"/>
  <c r="R71" i="5" s="1"/>
  <c r="P71" i="5"/>
  <c r="P75" i="5"/>
  <c r="L320" i="2"/>
  <c r="J78" i="2" s="1"/>
  <c r="L212" i="1"/>
  <c r="L418" i="1"/>
  <c r="L91" i="1"/>
  <c r="L356" i="1"/>
  <c r="L299" i="1"/>
  <c r="L302" i="1"/>
  <c r="L301" i="1"/>
  <c r="L141" i="1"/>
  <c r="L39" i="1"/>
  <c r="L36" i="1"/>
  <c r="L22" i="1"/>
  <c r="L13" i="1"/>
  <c r="AA46" i="6"/>
  <c r="AA50" i="6" s="1"/>
  <c r="AB50" i="6" s="1"/>
  <c r="AC46" i="6"/>
  <c r="AC51" i="6" s="1"/>
  <c r="AD51" i="6" s="1"/>
  <c r="D48" i="6"/>
  <c r="U46" i="6"/>
  <c r="U51" i="6" s="1"/>
  <c r="Y46" i="6"/>
  <c r="Y51" i="6" s="1"/>
  <c r="Z51" i="6" s="1"/>
  <c r="T50" i="6"/>
  <c r="AK46" i="6"/>
  <c r="AG46" i="6"/>
  <c r="AG51" i="6" s="1"/>
  <c r="E46" i="6"/>
  <c r="C48" i="6"/>
  <c r="E54" i="6" s="1"/>
  <c r="G46" i="6"/>
  <c r="G50" i="6" s="1"/>
  <c r="I46" i="6"/>
  <c r="I51" i="6" s="1"/>
  <c r="K46" i="6"/>
  <c r="K50" i="6" s="1"/>
  <c r="W46" i="6"/>
  <c r="W50" i="6" s="1"/>
  <c r="M46" i="6"/>
  <c r="M51" i="6" s="1"/>
  <c r="O46" i="6"/>
  <c r="O50" i="6" s="1"/>
  <c r="Q46" i="6"/>
  <c r="Q51" i="6" s="1"/>
  <c r="J9" i="3" l="1"/>
  <c r="J310" i="3"/>
  <c r="J74" i="3"/>
  <c r="J457" i="3"/>
  <c r="J337" i="3"/>
  <c r="J282" i="3"/>
  <c r="J115" i="3"/>
  <c r="J435" i="3"/>
  <c r="J316" i="3"/>
  <c r="J446" i="3"/>
  <c r="J126" i="3"/>
  <c r="J190" i="3"/>
  <c r="J254" i="3"/>
  <c r="J318" i="3"/>
  <c r="J390" i="3"/>
  <c r="J494" i="3"/>
  <c r="J31" i="3"/>
  <c r="J95" i="3"/>
  <c r="J159" i="3"/>
  <c r="J25" i="3"/>
  <c r="J18" i="3"/>
  <c r="J82" i="3"/>
  <c r="J215" i="3"/>
  <c r="J279" i="3"/>
  <c r="J343" i="3"/>
  <c r="J407" i="3"/>
  <c r="J471" i="3"/>
  <c r="J535" i="3"/>
  <c r="J329" i="3"/>
  <c r="J473" i="3"/>
  <c r="J593" i="3"/>
  <c r="J396" i="3"/>
  <c r="J73" i="3"/>
  <c r="J137" i="3"/>
  <c r="J201" i="3"/>
  <c r="J273" i="3"/>
  <c r="J345" i="3"/>
  <c r="J465" i="3"/>
  <c r="J601" i="3"/>
  <c r="J388" i="3"/>
  <c r="J138" i="3"/>
  <c r="J218" i="3"/>
  <c r="J290" i="3"/>
  <c r="J362" i="3"/>
  <c r="J434" i="3"/>
  <c r="J538" i="3"/>
  <c r="J627" i="3"/>
  <c r="J59" i="3"/>
  <c r="J123" i="3"/>
  <c r="J187" i="3"/>
  <c r="J251" i="3"/>
  <c r="J315" i="3"/>
  <c r="J379" i="3"/>
  <c r="J443" i="3"/>
  <c r="J507" i="3"/>
  <c r="J571" i="3"/>
  <c r="J548" i="3"/>
  <c r="J68" i="3"/>
  <c r="J132" i="3"/>
  <c r="J196" i="3"/>
  <c r="J260" i="3"/>
  <c r="J348" i="3"/>
  <c r="J556" i="3"/>
  <c r="J551" i="3"/>
  <c r="J246" i="3"/>
  <c r="J10" i="3"/>
  <c r="J463" i="3"/>
  <c r="J193" i="3"/>
  <c r="J202" i="3"/>
  <c r="J51" i="3"/>
  <c r="J499" i="3"/>
  <c r="J252" i="3"/>
  <c r="J12" i="3"/>
  <c r="J134" i="3"/>
  <c r="J262" i="3"/>
  <c r="J398" i="3"/>
  <c r="J39" i="3"/>
  <c r="J103" i="3"/>
  <c r="J167" i="3"/>
  <c r="J26" i="3"/>
  <c r="J90" i="3"/>
  <c r="J223" i="3"/>
  <c r="J287" i="3"/>
  <c r="J351" i="3"/>
  <c r="J415" i="3"/>
  <c r="J479" i="3"/>
  <c r="J543" i="3"/>
  <c r="J353" i="3"/>
  <c r="J489" i="3"/>
  <c r="J609" i="3"/>
  <c r="J436" i="3"/>
  <c r="J81" i="3"/>
  <c r="J145" i="3"/>
  <c r="J209" i="3"/>
  <c r="J281" i="3"/>
  <c r="J361" i="3"/>
  <c r="J481" i="3"/>
  <c r="J474" i="3"/>
  <c r="J412" i="3"/>
  <c r="J154" i="3"/>
  <c r="J226" i="3"/>
  <c r="J298" i="3"/>
  <c r="J370" i="3"/>
  <c r="J442" i="3"/>
  <c r="J570" i="3"/>
  <c r="J619" i="3"/>
  <c r="J67" i="3"/>
  <c r="J131" i="3"/>
  <c r="J195" i="3"/>
  <c r="J259" i="3"/>
  <c r="J323" i="3"/>
  <c r="J387" i="3"/>
  <c r="J451" i="3"/>
  <c r="J515" i="3"/>
  <c r="J579" i="3"/>
  <c r="J588" i="3"/>
  <c r="J76" i="3"/>
  <c r="J140" i="3"/>
  <c r="J204" i="3"/>
  <c r="J268" i="3"/>
  <c r="J356" i="3"/>
  <c r="J596" i="3"/>
  <c r="J583" i="3"/>
  <c r="J430" i="3"/>
  <c r="J118" i="3"/>
  <c r="J478" i="3"/>
  <c r="J17" i="3"/>
  <c r="J271" i="3"/>
  <c r="J265" i="3"/>
  <c r="J129" i="3"/>
  <c r="J585" i="3"/>
  <c r="J426" i="3"/>
  <c r="J179" i="3"/>
  <c r="J563" i="3"/>
  <c r="J60" i="3"/>
  <c r="J124" i="3"/>
  <c r="J566" i="3"/>
  <c r="J70" i="3"/>
  <c r="J198" i="3"/>
  <c r="J326" i="3"/>
  <c r="J510" i="3"/>
  <c r="J33" i="3"/>
  <c r="J20" i="3"/>
  <c r="J470" i="3"/>
  <c r="J14" i="3"/>
  <c r="J78" i="3"/>
  <c r="J142" i="3"/>
  <c r="J206" i="3"/>
  <c r="J270" i="3"/>
  <c r="J334" i="3"/>
  <c r="J406" i="3"/>
  <c r="J534" i="3"/>
  <c r="J47" i="3"/>
  <c r="J111" i="3"/>
  <c r="J175" i="3"/>
  <c r="J41" i="3"/>
  <c r="J34" i="3"/>
  <c r="J98" i="3"/>
  <c r="J231" i="3"/>
  <c r="J295" i="3"/>
  <c r="J359" i="3"/>
  <c r="J423" i="3"/>
  <c r="J487" i="3"/>
  <c r="J559" i="3"/>
  <c r="J369" i="3"/>
  <c r="J505" i="3"/>
  <c r="J506" i="3"/>
  <c r="J468" i="3"/>
  <c r="J89" i="3"/>
  <c r="J153" i="3"/>
  <c r="J217" i="3"/>
  <c r="J289" i="3"/>
  <c r="J377" i="3"/>
  <c r="J497" i="3"/>
  <c r="J522" i="3"/>
  <c r="J452" i="3"/>
  <c r="J162" i="3"/>
  <c r="J234" i="3"/>
  <c r="J306" i="3"/>
  <c r="J378" i="3"/>
  <c r="J450" i="3"/>
  <c r="J602" i="3"/>
  <c r="J11" i="3"/>
  <c r="J75" i="3"/>
  <c r="J139" i="3"/>
  <c r="J203" i="3"/>
  <c r="J267" i="3"/>
  <c r="J331" i="3"/>
  <c r="J395" i="3"/>
  <c r="J459" i="3"/>
  <c r="J523" i="3"/>
  <c r="J587" i="3"/>
  <c r="J634" i="3"/>
  <c r="J84" i="3"/>
  <c r="J148" i="3"/>
  <c r="J212" i="3"/>
  <c r="J276" i="3"/>
  <c r="J372" i="3"/>
  <c r="J558" i="3"/>
  <c r="J599" i="3"/>
  <c r="J182" i="3"/>
  <c r="J87" i="3"/>
  <c r="J399" i="3"/>
  <c r="J324" i="3"/>
  <c r="J449" i="3"/>
  <c r="J354" i="3"/>
  <c r="J243" i="3"/>
  <c r="J508" i="3"/>
  <c r="J486" i="3"/>
  <c r="J86" i="3"/>
  <c r="J150" i="3"/>
  <c r="J214" i="3"/>
  <c r="J278" i="3"/>
  <c r="J342" i="3"/>
  <c r="J414" i="3"/>
  <c r="J631" i="3"/>
  <c r="J55" i="3"/>
  <c r="J119" i="3"/>
  <c r="J183" i="3"/>
  <c r="J49" i="3"/>
  <c r="J42" i="3"/>
  <c r="J106" i="3"/>
  <c r="J239" i="3"/>
  <c r="J303" i="3"/>
  <c r="J367" i="3"/>
  <c r="J431" i="3"/>
  <c r="J495" i="3"/>
  <c r="J567" i="3"/>
  <c r="J393" i="3"/>
  <c r="J521" i="3"/>
  <c r="J546" i="3"/>
  <c r="J500" i="3"/>
  <c r="J97" i="3"/>
  <c r="J161" i="3"/>
  <c r="J225" i="3"/>
  <c r="J297" i="3"/>
  <c r="J385" i="3"/>
  <c r="J513" i="3"/>
  <c r="J554" i="3"/>
  <c r="J492" i="3"/>
  <c r="J170" i="3"/>
  <c r="J242" i="3"/>
  <c r="J314" i="3"/>
  <c r="J386" i="3"/>
  <c r="J458" i="3"/>
  <c r="J332" i="3"/>
  <c r="J19" i="3"/>
  <c r="J83" i="3"/>
  <c r="J147" i="3"/>
  <c r="J211" i="3"/>
  <c r="J275" i="3"/>
  <c r="J339" i="3"/>
  <c r="J403" i="3"/>
  <c r="J467" i="3"/>
  <c r="J531" i="3"/>
  <c r="J595" i="3"/>
  <c r="J626" i="3"/>
  <c r="J92" i="3"/>
  <c r="J156" i="3"/>
  <c r="J220" i="3"/>
  <c r="J284" i="3"/>
  <c r="J380" i="3"/>
  <c r="J574" i="3"/>
  <c r="J612" i="3"/>
  <c r="J542" i="3"/>
  <c r="J23" i="3"/>
  <c r="J335" i="3"/>
  <c r="J577" i="3"/>
  <c r="J257" i="3"/>
  <c r="J130" i="3"/>
  <c r="J564" i="3"/>
  <c r="J307" i="3"/>
  <c r="J516" i="3"/>
  <c r="J188" i="3"/>
  <c r="J62" i="3"/>
  <c r="J28" i="3"/>
  <c r="J36" i="3"/>
  <c r="J502" i="3"/>
  <c r="J30" i="3"/>
  <c r="J94" i="3"/>
  <c r="J158" i="3"/>
  <c r="J222" i="3"/>
  <c r="J286" i="3"/>
  <c r="J350" i="3"/>
  <c r="J422" i="3"/>
  <c r="J623" i="3"/>
  <c r="J63" i="3"/>
  <c r="J127" i="3"/>
  <c r="J630" i="3"/>
  <c r="J57" i="3"/>
  <c r="J50" i="3"/>
  <c r="J114" i="3"/>
  <c r="J247" i="3"/>
  <c r="J311" i="3"/>
  <c r="J375" i="3"/>
  <c r="J439" i="3"/>
  <c r="J503" i="3"/>
  <c r="J575" i="3"/>
  <c r="J409" i="3"/>
  <c r="J537" i="3"/>
  <c r="J562" i="3"/>
  <c r="J540" i="3"/>
  <c r="J105" i="3"/>
  <c r="J169" i="3"/>
  <c r="J233" i="3"/>
  <c r="J305" i="3"/>
  <c r="J401" i="3"/>
  <c r="J529" i="3"/>
  <c r="J578" i="3"/>
  <c r="J532" i="3"/>
  <c r="J178" i="3"/>
  <c r="J250" i="3"/>
  <c r="J322" i="3"/>
  <c r="J394" i="3"/>
  <c r="J482" i="3"/>
  <c r="J444" i="3"/>
  <c r="J27" i="3"/>
  <c r="J91" i="3"/>
  <c r="J155" i="3"/>
  <c r="J219" i="3"/>
  <c r="J283" i="3"/>
  <c r="J347" i="3"/>
  <c r="J411" i="3"/>
  <c r="J475" i="3"/>
  <c r="J539" i="3"/>
  <c r="J364" i="3"/>
  <c r="J618" i="3"/>
  <c r="J100" i="3"/>
  <c r="J164" i="3"/>
  <c r="J228" i="3"/>
  <c r="J292" i="3"/>
  <c r="J404" i="3"/>
  <c r="J582" i="3"/>
  <c r="J29" i="3"/>
  <c r="J21" i="3"/>
  <c r="J37" i="3"/>
  <c r="J45" i="3"/>
  <c r="J617" i="3"/>
  <c r="J625" i="3"/>
  <c r="J633" i="3"/>
  <c r="J24" i="3"/>
  <c r="J69" i="3"/>
  <c r="J101" i="3"/>
  <c r="J128" i="3"/>
  <c r="J149" i="3"/>
  <c r="J192" i="3"/>
  <c r="J213" i="3"/>
  <c r="J256" i="3"/>
  <c r="J277" i="3"/>
  <c r="J320" i="3"/>
  <c r="J341" i="3"/>
  <c r="J384" i="3"/>
  <c r="J405" i="3"/>
  <c r="J448" i="3"/>
  <c r="J469" i="3"/>
  <c r="J512" i="3"/>
  <c r="J533" i="3"/>
  <c r="J576" i="3"/>
  <c r="J597" i="3"/>
  <c r="J32" i="3"/>
  <c r="J72" i="3"/>
  <c r="J104" i="3"/>
  <c r="J152" i="3"/>
  <c r="J173" i="3"/>
  <c r="J216" i="3"/>
  <c r="J237" i="3"/>
  <c r="J280" i="3"/>
  <c r="J301" i="3"/>
  <c r="J344" i="3"/>
  <c r="J365" i="3"/>
  <c r="J408" i="3"/>
  <c r="J429" i="3"/>
  <c r="J472" i="3"/>
  <c r="J493" i="3"/>
  <c r="J536" i="3"/>
  <c r="J557" i="3"/>
  <c r="J600" i="3"/>
  <c r="J621" i="3"/>
  <c r="J40" i="3"/>
  <c r="J77" i="3"/>
  <c r="J109" i="3"/>
  <c r="J133" i="3"/>
  <c r="J176" i="3"/>
  <c r="J197" i="3"/>
  <c r="J240" i="3"/>
  <c r="J261" i="3"/>
  <c r="J304" i="3"/>
  <c r="J325" i="3"/>
  <c r="J368" i="3"/>
  <c r="J389" i="3"/>
  <c r="J432" i="3"/>
  <c r="J453" i="3"/>
  <c r="J496" i="3"/>
  <c r="J517" i="3"/>
  <c r="J560" i="3"/>
  <c r="J581" i="3"/>
  <c r="J624" i="3"/>
  <c r="J48" i="3"/>
  <c r="J80" i="3"/>
  <c r="J112" i="3"/>
  <c r="J136" i="3"/>
  <c r="J157" i="3"/>
  <c r="J200" i="3"/>
  <c r="J221" i="3"/>
  <c r="J264" i="3"/>
  <c r="J285" i="3"/>
  <c r="J328" i="3"/>
  <c r="J349" i="3"/>
  <c r="J392" i="3"/>
  <c r="J413" i="3"/>
  <c r="J456" i="3"/>
  <c r="J477" i="3"/>
  <c r="J520" i="3"/>
  <c r="J541" i="3"/>
  <c r="J584" i="3"/>
  <c r="J605" i="3"/>
  <c r="J53" i="3"/>
  <c r="J85" i="3"/>
  <c r="J117" i="3"/>
  <c r="J160" i="3"/>
  <c r="J181" i="3"/>
  <c r="J224" i="3"/>
  <c r="J245" i="3"/>
  <c r="J288" i="3"/>
  <c r="J309" i="3"/>
  <c r="J352" i="3"/>
  <c r="J373" i="3"/>
  <c r="J416" i="3"/>
  <c r="J437" i="3"/>
  <c r="J480" i="3"/>
  <c r="J501" i="3"/>
  <c r="J544" i="3"/>
  <c r="J565" i="3"/>
  <c r="J608" i="3"/>
  <c r="J629" i="3"/>
  <c r="J56" i="3"/>
  <c r="J88" i="3"/>
  <c r="J120" i="3"/>
  <c r="J141" i="3"/>
  <c r="J184" i="3"/>
  <c r="J205" i="3"/>
  <c r="J248" i="3"/>
  <c r="J269" i="3"/>
  <c r="J312" i="3"/>
  <c r="J333" i="3"/>
  <c r="J376" i="3"/>
  <c r="J397" i="3"/>
  <c r="J440" i="3"/>
  <c r="J461" i="3"/>
  <c r="J504" i="3"/>
  <c r="J525" i="3"/>
  <c r="J568" i="3"/>
  <c r="J589" i="3"/>
  <c r="J632" i="3"/>
  <c r="J61" i="3"/>
  <c r="J93" i="3"/>
  <c r="J144" i="3"/>
  <c r="J165" i="3"/>
  <c r="J208" i="3"/>
  <c r="J229" i="3"/>
  <c r="J272" i="3"/>
  <c r="J293" i="3"/>
  <c r="J336" i="3"/>
  <c r="J357" i="3"/>
  <c r="J400" i="3"/>
  <c r="J421" i="3"/>
  <c r="J464" i="3"/>
  <c r="J485" i="3"/>
  <c r="J528" i="3"/>
  <c r="J549" i="3"/>
  <c r="J592" i="3"/>
  <c r="J613" i="3"/>
  <c r="J64" i="3"/>
  <c r="J253" i="3"/>
  <c r="J424" i="3"/>
  <c r="J96" i="3"/>
  <c r="J274" i="3"/>
  <c r="J445" i="3"/>
  <c r="J616" i="3"/>
  <c r="J125" i="3"/>
  <c r="J296" i="3"/>
  <c r="J146" i="3"/>
  <c r="J317" i="3"/>
  <c r="J488" i="3"/>
  <c r="J168" i="3"/>
  <c r="J338" i="3"/>
  <c r="J509" i="3"/>
  <c r="J189" i="3"/>
  <c r="J360" i="3"/>
  <c r="J210" i="3"/>
  <c r="J381" i="3"/>
  <c r="J552" i="3"/>
  <c r="J16" i="3"/>
  <c r="J232" i="3"/>
  <c r="J402" i="3"/>
  <c r="J573" i="3"/>
  <c r="J462" i="3"/>
  <c r="J13" i="3"/>
  <c r="J38" i="3"/>
  <c r="J102" i="3"/>
  <c r="J230" i="3"/>
  <c r="J294" i="3"/>
  <c r="J358" i="3"/>
  <c r="J438" i="3"/>
  <c r="J615" i="3"/>
  <c r="J71" i="3"/>
  <c r="J135" i="3"/>
  <c r="J622" i="3"/>
  <c r="J628" i="3"/>
  <c r="J58" i="3"/>
  <c r="J191" i="3"/>
  <c r="J255" i="3"/>
  <c r="J319" i="3"/>
  <c r="J383" i="3"/>
  <c r="J447" i="3"/>
  <c r="J511" i="3"/>
  <c r="J591" i="3"/>
  <c r="J425" i="3"/>
  <c r="J553" i="3"/>
  <c r="J586" i="3"/>
  <c r="J580" i="3"/>
  <c r="J113" i="3"/>
  <c r="J177" i="3"/>
  <c r="J241" i="3"/>
  <c r="J313" i="3"/>
  <c r="J417" i="3"/>
  <c r="J545" i="3"/>
  <c r="J610" i="3"/>
  <c r="J572" i="3"/>
  <c r="J186" i="3"/>
  <c r="J258" i="3"/>
  <c r="J330" i="3"/>
  <c r="J410" i="3"/>
  <c r="J490" i="3"/>
  <c r="J484" i="3"/>
  <c r="J35" i="3"/>
  <c r="J99" i="3"/>
  <c r="J163" i="3"/>
  <c r="J227" i="3"/>
  <c r="J291" i="3"/>
  <c r="J355" i="3"/>
  <c r="J419" i="3"/>
  <c r="J483" i="3"/>
  <c r="J547" i="3"/>
  <c r="J428" i="3"/>
  <c r="J44" i="3"/>
  <c r="J108" i="3"/>
  <c r="J172" i="3"/>
  <c r="J236" i="3"/>
  <c r="J300" i="3"/>
  <c r="J420" i="3"/>
  <c r="J590" i="3"/>
  <c r="J466" i="3"/>
  <c r="J54" i="3"/>
  <c r="J382" i="3"/>
  <c r="J151" i="3"/>
  <c r="J207" i="3"/>
  <c r="J527" i="3"/>
  <c r="J65" i="3"/>
  <c r="J340" i="3"/>
  <c r="J514" i="3"/>
  <c r="J371" i="3"/>
  <c r="J606" i="3"/>
  <c r="J550" i="3"/>
  <c r="J22" i="3"/>
  <c r="J518" i="3"/>
  <c r="J166" i="3"/>
  <c r="J374" i="3"/>
  <c r="J526" i="3"/>
  <c r="J46" i="3"/>
  <c r="J110" i="3"/>
  <c r="J174" i="3"/>
  <c r="J238" i="3"/>
  <c r="J302" i="3"/>
  <c r="J366" i="3"/>
  <c r="J454" i="3"/>
  <c r="J15" i="3"/>
  <c r="J79" i="3"/>
  <c r="J143" i="3"/>
  <c r="J614" i="3"/>
  <c r="J620" i="3"/>
  <c r="J66" i="3"/>
  <c r="J199" i="3"/>
  <c r="J263" i="3"/>
  <c r="J327" i="3"/>
  <c r="J391" i="3"/>
  <c r="J455" i="3"/>
  <c r="J519" i="3"/>
  <c r="J607" i="3"/>
  <c r="J441" i="3"/>
  <c r="J569" i="3"/>
  <c r="J611" i="3"/>
  <c r="J604" i="3"/>
  <c r="J121" i="3"/>
  <c r="J185" i="3"/>
  <c r="J249" i="3"/>
  <c r="J321" i="3"/>
  <c r="J433" i="3"/>
  <c r="J561" i="3"/>
  <c r="J603" i="3"/>
  <c r="J122" i="3"/>
  <c r="J194" i="3"/>
  <c r="J266" i="3"/>
  <c r="J346" i="3"/>
  <c r="J418" i="3"/>
  <c r="J498" i="3"/>
  <c r="J524" i="3"/>
  <c r="J43" i="3"/>
  <c r="J107" i="3"/>
  <c r="J171" i="3"/>
  <c r="J235" i="3"/>
  <c r="J299" i="3"/>
  <c r="J363" i="3"/>
  <c r="J427" i="3"/>
  <c r="J491" i="3"/>
  <c r="J555" i="3"/>
  <c r="J476" i="3"/>
  <c r="J52" i="3"/>
  <c r="J116" i="3"/>
  <c r="J180" i="3"/>
  <c r="J244" i="3"/>
  <c r="J308" i="3"/>
  <c r="J460" i="3"/>
  <c r="J598" i="3"/>
  <c r="J594" i="3"/>
  <c r="P99" i="5"/>
  <c r="Q99" i="5"/>
  <c r="N99" i="5"/>
  <c r="R99" i="5" s="1"/>
  <c r="J47" i="2"/>
  <c r="J173" i="2"/>
  <c r="J282" i="2"/>
  <c r="J87" i="2"/>
  <c r="J22" i="2"/>
  <c r="J108" i="2"/>
  <c r="J41" i="2"/>
  <c r="J140" i="2"/>
  <c r="J143" i="2"/>
  <c r="J200" i="2"/>
  <c r="J86" i="2"/>
  <c r="J161" i="2"/>
  <c r="J240" i="2"/>
  <c r="J55" i="2"/>
  <c r="J237" i="2"/>
  <c r="J29" i="2"/>
  <c r="J266" i="2"/>
  <c r="J188" i="2"/>
  <c r="J263" i="2"/>
  <c r="J11" i="2"/>
  <c r="J253" i="2"/>
  <c r="J120" i="2"/>
  <c r="J313" i="2"/>
  <c r="J32" i="2"/>
  <c r="J96" i="2"/>
  <c r="J12" i="2"/>
  <c r="J254" i="2"/>
  <c r="J135" i="2"/>
  <c r="J40" i="2"/>
  <c r="J196" i="2"/>
  <c r="J303" i="2"/>
  <c r="J48" i="2"/>
  <c r="J274" i="2"/>
  <c r="J54" i="2"/>
  <c r="J129" i="2"/>
  <c r="J241" i="2"/>
  <c r="J224" i="2"/>
  <c r="J8" i="2"/>
  <c r="K8" i="2" s="1"/>
  <c r="L8" i="2" s="1"/>
  <c r="J228" i="2"/>
  <c r="J311" i="2"/>
  <c r="J218" i="2"/>
  <c r="J317" i="2"/>
  <c r="J155" i="2"/>
  <c r="J281" i="2"/>
  <c r="J28" i="2"/>
  <c r="J268" i="2"/>
  <c r="J175" i="2"/>
  <c r="J106" i="2"/>
  <c r="J112" i="2"/>
  <c r="J82" i="2"/>
  <c r="J49" i="2"/>
  <c r="J187" i="2"/>
  <c r="J56" i="2"/>
  <c r="J318" i="2"/>
  <c r="J60" i="2"/>
  <c r="J284" i="2"/>
  <c r="J215" i="2"/>
  <c r="J149" i="2"/>
  <c r="J122" i="2"/>
  <c r="J146" i="2"/>
  <c r="J66" i="2"/>
  <c r="J273" i="2"/>
  <c r="J123" i="2"/>
  <c r="J182" i="2"/>
  <c r="J100" i="2"/>
  <c r="J316" i="2"/>
  <c r="J231" i="2"/>
  <c r="J202" i="2"/>
  <c r="J165" i="2"/>
  <c r="J157" i="2"/>
  <c r="J134" i="2"/>
  <c r="J290" i="2"/>
  <c r="J226" i="2"/>
  <c r="J286" i="2"/>
  <c r="J259" i="2"/>
  <c r="J177" i="2"/>
  <c r="J195" i="2"/>
  <c r="J150" i="2"/>
  <c r="J36" i="2"/>
  <c r="J124" i="2"/>
  <c r="J204" i="2"/>
  <c r="J292" i="2"/>
  <c r="J71" i="2"/>
  <c r="J151" i="2"/>
  <c r="J239" i="2"/>
  <c r="J10" i="2"/>
  <c r="J117" i="2"/>
  <c r="J234" i="2"/>
  <c r="J26" i="2"/>
  <c r="J133" i="2"/>
  <c r="J250" i="2"/>
  <c r="J61" i="2"/>
  <c r="J168" i="2"/>
  <c r="J285" i="2"/>
  <c r="J99" i="2"/>
  <c r="J270" i="2"/>
  <c r="J137" i="2"/>
  <c r="J19" i="2"/>
  <c r="J190" i="2"/>
  <c r="J73" i="2"/>
  <c r="J278" i="2"/>
  <c r="J194" i="2"/>
  <c r="J214" i="2"/>
  <c r="J45" i="2"/>
  <c r="J44" i="2"/>
  <c r="J132" i="2"/>
  <c r="J220" i="2"/>
  <c r="J300" i="2"/>
  <c r="J79" i="2"/>
  <c r="J167" i="2"/>
  <c r="J247" i="2"/>
  <c r="J21" i="2"/>
  <c r="J138" i="2"/>
  <c r="J245" i="2"/>
  <c r="J37" i="2"/>
  <c r="J154" i="2"/>
  <c r="J261" i="2"/>
  <c r="J72" i="2"/>
  <c r="J189" i="2"/>
  <c r="J296" i="2"/>
  <c r="J118" i="2"/>
  <c r="J305" i="2"/>
  <c r="J153" i="2"/>
  <c r="J35" i="2"/>
  <c r="J225" i="2"/>
  <c r="J89" i="2"/>
  <c r="J24" i="2"/>
  <c r="J297" i="2"/>
  <c r="J265" i="2"/>
  <c r="J166" i="2"/>
  <c r="J98" i="2"/>
  <c r="J156" i="2"/>
  <c r="J236" i="2"/>
  <c r="J15" i="2"/>
  <c r="J103" i="2"/>
  <c r="J183" i="2"/>
  <c r="J53" i="2"/>
  <c r="J160" i="2"/>
  <c r="J277" i="2"/>
  <c r="J69" i="2"/>
  <c r="J176" i="2"/>
  <c r="J293" i="2"/>
  <c r="J104" i="2"/>
  <c r="J210" i="2"/>
  <c r="J169" i="2"/>
  <c r="J17" i="2"/>
  <c r="J205" i="2"/>
  <c r="J88" i="2"/>
  <c r="J258" i="2"/>
  <c r="J141" i="2"/>
  <c r="J57" i="2"/>
  <c r="J25" i="2"/>
  <c r="J299" i="2"/>
  <c r="J233" i="2"/>
  <c r="J76" i="2"/>
  <c r="J164" i="2"/>
  <c r="J252" i="2"/>
  <c r="J23" i="2"/>
  <c r="J111" i="2"/>
  <c r="J199" i="2"/>
  <c r="J279" i="2"/>
  <c r="J64" i="2"/>
  <c r="J181" i="2"/>
  <c r="J288" i="2"/>
  <c r="J80" i="2"/>
  <c r="J197" i="2"/>
  <c r="J304" i="2"/>
  <c r="J114" i="2"/>
  <c r="J232" i="2"/>
  <c r="J185" i="2"/>
  <c r="J51" i="2"/>
  <c r="J222" i="2"/>
  <c r="J105" i="2"/>
  <c r="J291" i="2"/>
  <c r="J193" i="2"/>
  <c r="J91" i="2"/>
  <c r="J59" i="2"/>
  <c r="J251" i="2"/>
  <c r="J27" i="2"/>
  <c r="J68" i="2"/>
  <c r="J271" i="2"/>
  <c r="J92" i="2"/>
  <c r="J172" i="2"/>
  <c r="J260" i="2"/>
  <c r="J39" i="2"/>
  <c r="J119" i="2"/>
  <c r="J207" i="2"/>
  <c r="J295" i="2"/>
  <c r="J74" i="2"/>
  <c r="J192" i="2"/>
  <c r="J309" i="2"/>
  <c r="J90" i="2"/>
  <c r="J208" i="2"/>
  <c r="J18" i="2"/>
  <c r="J125" i="2"/>
  <c r="J242" i="2"/>
  <c r="J33" i="2"/>
  <c r="J203" i="2"/>
  <c r="J67" i="2"/>
  <c r="J257" i="2"/>
  <c r="J121" i="2"/>
  <c r="J310" i="2"/>
  <c r="J209" i="2"/>
  <c r="J109" i="2"/>
  <c r="J77" i="2"/>
  <c r="J184" i="2"/>
  <c r="J81" i="2"/>
  <c r="J227" i="2"/>
  <c r="J145" i="2"/>
  <c r="J267" i="2"/>
  <c r="J46" i="2"/>
  <c r="J216" i="2"/>
  <c r="J246" i="2"/>
  <c r="J162" i="2"/>
  <c r="J62" i="2"/>
  <c r="J301" i="2"/>
  <c r="J269" i="2"/>
  <c r="J147" i="2"/>
  <c r="J201" i="2"/>
  <c r="J9" i="2"/>
  <c r="K9" i="2" s="1"/>
  <c r="J30" i="2"/>
  <c r="J52" i="2"/>
  <c r="J116" i="2"/>
  <c r="J180" i="2"/>
  <c r="J244" i="2"/>
  <c r="J308" i="2"/>
  <c r="J63" i="2"/>
  <c r="J127" i="2"/>
  <c r="J191" i="2"/>
  <c r="J255" i="2"/>
  <c r="J319" i="2"/>
  <c r="J85" i="2"/>
  <c r="J170" i="2"/>
  <c r="J256" i="2"/>
  <c r="J16" i="2"/>
  <c r="J101" i="2"/>
  <c r="J186" i="2"/>
  <c r="J272" i="2"/>
  <c r="J50" i="2"/>
  <c r="J136" i="2"/>
  <c r="J221" i="2"/>
  <c r="J306" i="2"/>
  <c r="J83" i="2"/>
  <c r="J219" i="2"/>
  <c r="J34" i="2"/>
  <c r="J171" i="2"/>
  <c r="J307" i="2"/>
  <c r="J139" i="2"/>
  <c r="J275" i="2"/>
  <c r="J107" i="2"/>
  <c r="J243" i="2"/>
  <c r="J75" i="2"/>
  <c r="J211" i="2"/>
  <c r="J43" i="2"/>
  <c r="J179" i="2"/>
  <c r="J315" i="2"/>
  <c r="J249" i="2"/>
  <c r="J113" i="2"/>
  <c r="J217" i="2"/>
  <c r="J115" i="2"/>
  <c r="J158" i="2"/>
  <c r="J294" i="2"/>
  <c r="J126" i="2"/>
  <c r="J262" i="2"/>
  <c r="J94" i="2"/>
  <c r="J230" i="2"/>
  <c r="J198" i="2"/>
  <c r="J302" i="2"/>
  <c r="J163" i="2"/>
  <c r="J13" i="2"/>
  <c r="J131" i="2"/>
  <c r="J20" i="2"/>
  <c r="J84" i="2"/>
  <c r="J148" i="2"/>
  <c r="J212" i="2"/>
  <c r="J276" i="2"/>
  <c r="J31" i="2"/>
  <c r="J95" i="2"/>
  <c r="J159" i="2"/>
  <c r="J223" i="2"/>
  <c r="J287" i="2"/>
  <c r="J42" i="2"/>
  <c r="J128" i="2"/>
  <c r="J213" i="2"/>
  <c r="J298" i="2"/>
  <c r="J58" i="2"/>
  <c r="J144" i="2"/>
  <c r="J229" i="2"/>
  <c r="J314" i="2"/>
  <c r="J93" i="2"/>
  <c r="J178" i="2"/>
  <c r="J264" i="2"/>
  <c r="J14" i="2"/>
  <c r="J152" i="2"/>
  <c r="J289" i="2"/>
  <c r="J102" i="2"/>
  <c r="J238" i="2"/>
  <c r="J70" i="2"/>
  <c r="J206" i="2"/>
  <c r="J38" i="2"/>
  <c r="J174" i="2"/>
  <c r="J312" i="2"/>
  <c r="J142" i="2"/>
  <c r="J280" i="2"/>
  <c r="J110" i="2"/>
  <c r="J248" i="2"/>
  <c r="J130" i="2"/>
  <c r="J235" i="2"/>
  <c r="J97" i="2"/>
  <c r="J283" i="2"/>
  <c r="J65" i="2"/>
  <c r="L9" i="3"/>
  <c r="V51" i="6"/>
  <c r="R51" i="6"/>
  <c r="N51" i="6"/>
  <c r="E48" i="6"/>
  <c r="H50" i="6"/>
  <c r="J51" i="6"/>
  <c r="P50" i="6"/>
  <c r="X50" i="6"/>
  <c r="AH51" i="6"/>
  <c r="L50" i="6"/>
  <c r="AF50" i="6"/>
  <c r="M9" i="3" l="1"/>
  <c r="L10" i="3"/>
  <c r="K10" i="2"/>
  <c r="L9" i="2"/>
  <c r="L188" i="5"/>
  <c r="O188" i="5" s="1"/>
  <c r="E188" i="5"/>
  <c r="M187" i="5"/>
  <c r="P187" i="5" s="1"/>
  <c r="L187" i="5"/>
  <c r="O187" i="5" s="1"/>
  <c r="K187" i="5"/>
  <c r="J187" i="5"/>
  <c r="E187" i="5"/>
  <c r="L186" i="5"/>
  <c r="O186" i="5" s="1"/>
  <c r="E186" i="5"/>
  <c r="L184" i="5"/>
  <c r="O184" i="5" s="1"/>
  <c r="E184" i="5"/>
  <c r="M183" i="5"/>
  <c r="L183" i="5"/>
  <c r="O183" i="5" s="1"/>
  <c r="K183" i="5"/>
  <c r="J183" i="5"/>
  <c r="R183" i="5" s="1"/>
  <c r="E183" i="5"/>
  <c r="L182" i="5"/>
  <c r="O182" i="5" s="1"/>
  <c r="E182" i="5"/>
  <c r="L180" i="5"/>
  <c r="O180" i="5" s="1"/>
  <c r="E180" i="5"/>
  <c r="M179" i="5"/>
  <c r="L179" i="5"/>
  <c r="O179" i="5" s="1"/>
  <c r="K179" i="5"/>
  <c r="J179" i="5"/>
  <c r="E179" i="5"/>
  <c r="L178" i="5"/>
  <c r="O178" i="5" s="1"/>
  <c r="E178" i="5"/>
  <c r="L176" i="5"/>
  <c r="O176" i="5" s="1"/>
  <c r="E176" i="5"/>
  <c r="M175" i="5"/>
  <c r="L175" i="5"/>
  <c r="O175" i="5" s="1"/>
  <c r="K175" i="5"/>
  <c r="J175" i="5"/>
  <c r="E175" i="5"/>
  <c r="L174" i="5"/>
  <c r="O174" i="5" s="1"/>
  <c r="E174" i="5"/>
  <c r="L172" i="5"/>
  <c r="O172" i="5" s="1"/>
  <c r="E172" i="5"/>
  <c r="M171" i="5"/>
  <c r="L171" i="5"/>
  <c r="O171" i="5" s="1"/>
  <c r="K171" i="5"/>
  <c r="J171" i="5"/>
  <c r="E171" i="5"/>
  <c r="L170" i="5"/>
  <c r="O170" i="5" s="1"/>
  <c r="E170" i="5"/>
  <c r="L168" i="5"/>
  <c r="O168" i="5" s="1"/>
  <c r="E168" i="5"/>
  <c r="M167" i="5"/>
  <c r="L167" i="5"/>
  <c r="O167" i="5" s="1"/>
  <c r="K167" i="5"/>
  <c r="J167" i="5"/>
  <c r="E167" i="5"/>
  <c r="L166" i="5"/>
  <c r="O166" i="5" s="1"/>
  <c r="E166" i="5"/>
  <c r="L164" i="5"/>
  <c r="O164" i="5" s="1"/>
  <c r="E164" i="5"/>
  <c r="M163" i="5"/>
  <c r="L163" i="5"/>
  <c r="O163" i="5" s="1"/>
  <c r="K163" i="5"/>
  <c r="J163" i="5"/>
  <c r="E163" i="5"/>
  <c r="L162" i="5"/>
  <c r="O162" i="5" s="1"/>
  <c r="E162" i="5"/>
  <c r="L160" i="5"/>
  <c r="O160" i="5" s="1"/>
  <c r="E160" i="5"/>
  <c r="M159" i="5"/>
  <c r="L159" i="5"/>
  <c r="O159" i="5" s="1"/>
  <c r="K159" i="5"/>
  <c r="J159" i="5"/>
  <c r="E159" i="5"/>
  <c r="L158" i="5"/>
  <c r="O158" i="5" s="1"/>
  <c r="E158" i="5"/>
  <c r="L156" i="5"/>
  <c r="O156" i="5" s="1"/>
  <c r="E156" i="5"/>
  <c r="M155" i="5"/>
  <c r="L155" i="5"/>
  <c r="O155" i="5" s="1"/>
  <c r="K155" i="5"/>
  <c r="J155" i="5"/>
  <c r="E155" i="5"/>
  <c r="L154" i="5"/>
  <c r="O154" i="5" s="1"/>
  <c r="E154" i="5"/>
  <c r="L152" i="5"/>
  <c r="O152" i="5" s="1"/>
  <c r="E152" i="5"/>
  <c r="M151" i="5"/>
  <c r="L151" i="5"/>
  <c r="O151" i="5" s="1"/>
  <c r="K151" i="5"/>
  <c r="J151" i="5"/>
  <c r="E151" i="5"/>
  <c r="L150" i="5"/>
  <c r="O150" i="5" s="1"/>
  <c r="E150" i="5"/>
  <c r="L148" i="5"/>
  <c r="O148" i="5" s="1"/>
  <c r="E148" i="5"/>
  <c r="M147" i="5"/>
  <c r="L147" i="5"/>
  <c r="O147" i="5" s="1"/>
  <c r="K147" i="5"/>
  <c r="J147" i="5"/>
  <c r="E147" i="5"/>
  <c r="L146" i="5"/>
  <c r="O146" i="5" s="1"/>
  <c r="E146" i="5"/>
  <c r="L144" i="5"/>
  <c r="O144" i="5" s="1"/>
  <c r="E144" i="5"/>
  <c r="M143" i="5"/>
  <c r="L143" i="5"/>
  <c r="O143" i="5" s="1"/>
  <c r="K143" i="5"/>
  <c r="J143" i="5"/>
  <c r="E143" i="5"/>
  <c r="L142" i="5"/>
  <c r="O142" i="5" s="1"/>
  <c r="E142" i="5"/>
  <c r="L140" i="5"/>
  <c r="O140" i="5" s="1"/>
  <c r="E140" i="5"/>
  <c r="M139" i="5"/>
  <c r="L139" i="5"/>
  <c r="O139" i="5" s="1"/>
  <c r="K139" i="5"/>
  <c r="Q139" i="5" s="1"/>
  <c r="J139" i="5"/>
  <c r="E139" i="5"/>
  <c r="L138" i="5"/>
  <c r="O138" i="5" s="1"/>
  <c r="E138" i="5"/>
  <c r="L136" i="5"/>
  <c r="O136" i="5" s="1"/>
  <c r="E136" i="5"/>
  <c r="M135" i="5"/>
  <c r="L135" i="5"/>
  <c r="O135" i="5" s="1"/>
  <c r="K135" i="5"/>
  <c r="J135" i="5"/>
  <c r="E135" i="5"/>
  <c r="L134" i="5"/>
  <c r="O134" i="5" s="1"/>
  <c r="E134" i="5"/>
  <c r="L132" i="5"/>
  <c r="O132" i="5" s="1"/>
  <c r="E132" i="5"/>
  <c r="M131" i="5"/>
  <c r="L131" i="5"/>
  <c r="O131" i="5" s="1"/>
  <c r="K131" i="5"/>
  <c r="J131" i="5"/>
  <c r="E131" i="5"/>
  <c r="L130" i="5"/>
  <c r="O130" i="5" s="1"/>
  <c r="E130" i="5"/>
  <c r="L128" i="5"/>
  <c r="O128" i="5" s="1"/>
  <c r="E128" i="5"/>
  <c r="M127" i="5"/>
  <c r="L127" i="5"/>
  <c r="O127" i="5" s="1"/>
  <c r="K127" i="5"/>
  <c r="J127" i="5"/>
  <c r="E127" i="5"/>
  <c r="L126" i="5"/>
  <c r="O126" i="5" s="1"/>
  <c r="E126" i="5"/>
  <c r="L124" i="5"/>
  <c r="O124" i="5" s="1"/>
  <c r="E124" i="5"/>
  <c r="M123" i="5"/>
  <c r="L123" i="5"/>
  <c r="O123" i="5" s="1"/>
  <c r="K123" i="5"/>
  <c r="J123" i="5"/>
  <c r="E123" i="5"/>
  <c r="L122" i="5"/>
  <c r="O122" i="5" s="1"/>
  <c r="E122" i="5"/>
  <c r="L120" i="5"/>
  <c r="O120" i="5" s="1"/>
  <c r="E120" i="5"/>
  <c r="M119" i="5"/>
  <c r="L119" i="5"/>
  <c r="O119" i="5" s="1"/>
  <c r="K119" i="5"/>
  <c r="J119" i="5"/>
  <c r="R119" i="5" s="1"/>
  <c r="E119" i="5"/>
  <c r="L118" i="5"/>
  <c r="O118" i="5" s="1"/>
  <c r="E118" i="5"/>
  <c r="L116" i="5"/>
  <c r="O116" i="5" s="1"/>
  <c r="E116" i="5"/>
  <c r="M115" i="5"/>
  <c r="L115" i="5"/>
  <c r="O115" i="5" s="1"/>
  <c r="K115" i="5"/>
  <c r="J115" i="5"/>
  <c r="E115" i="5"/>
  <c r="L114" i="5"/>
  <c r="O114" i="5" s="1"/>
  <c r="E114" i="5"/>
  <c r="L112" i="5"/>
  <c r="O112" i="5" s="1"/>
  <c r="E112" i="5"/>
  <c r="M111" i="5"/>
  <c r="L111" i="5"/>
  <c r="O111" i="5" s="1"/>
  <c r="K111" i="5"/>
  <c r="J111" i="5"/>
  <c r="E111" i="5"/>
  <c r="L110" i="5"/>
  <c r="O110" i="5" s="1"/>
  <c r="E110" i="5"/>
  <c r="L108" i="5"/>
  <c r="O108" i="5" s="1"/>
  <c r="E108" i="5"/>
  <c r="M107" i="5"/>
  <c r="L107" i="5"/>
  <c r="O107" i="5" s="1"/>
  <c r="K107" i="5"/>
  <c r="J107" i="5"/>
  <c r="E107" i="5"/>
  <c r="L106" i="5"/>
  <c r="O106" i="5" s="1"/>
  <c r="E106" i="5"/>
  <c r="I104" i="5"/>
  <c r="E104" i="5"/>
  <c r="I103" i="5"/>
  <c r="E103" i="5"/>
  <c r="I102" i="5"/>
  <c r="E102" i="5"/>
  <c r="L96" i="5"/>
  <c r="O96" i="5" s="1"/>
  <c r="E96" i="5"/>
  <c r="M95" i="5"/>
  <c r="L95" i="5"/>
  <c r="O95" i="5" s="1"/>
  <c r="K95" i="5"/>
  <c r="J95" i="5"/>
  <c r="E95" i="5"/>
  <c r="L94" i="5"/>
  <c r="O94" i="5" s="1"/>
  <c r="E94" i="5"/>
  <c r="L88" i="5"/>
  <c r="O88" i="5" s="1"/>
  <c r="E88" i="5"/>
  <c r="M87" i="5"/>
  <c r="L87" i="5"/>
  <c r="O87" i="5" s="1"/>
  <c r="K87" i="5"/>
  <c r="J87" i="5"/>
  <c r="E87" i="5"/>
  <c r="L86" i="5"/>
  <c r="O86" i="5" s="1"/>
  <c r="E86" i="5"/>
  <c r="L84" i="5"/>
  <c r="O84" i="5" s="1"/>
  <c r="E84" i="5"/>
  <c r="M83" i="5"/>
  <c r="L83" i="5"/>
  <c r="O83" i="5" s="1"/>
  <c r="K83" i="5"/>
  <c r="J83" i="5"/>
  <c r="E83" i="5"/>
  <c r="L82" i="5"/>
  <c r="O82" i="5" s="1"/>
  <c r="E82" i="5"/>
  <c r="L80" i="5"/>
  <c r="O80" i="5" s="1"/>
  <c r="E80" i="5"/>
  <c r="M79" i="5"/>
  <c r="L79" i="5"/>
  <c r="O79" i="5" s="1"/>
  <c r="K79" i="5"/>
  <c r="J79" i="5"/>
  <c r="E79" i="5"/>
  <c r="L78" i="5"/>
  <c r="O78" i="5" s="1"/>
  <c r="E78" i="5"/>
  <c r="E68" i="5"/>
  <c r="I67" i="5"/>
  <c r="L68" i="5" s="1"/>
  <c r="O68" i="5" s="1"/>
  <c r="E67" i="5"/>
  <c r="E66" i="5"/>
  <c r="L64" i="5"/>
  <c r="O64" i="5" s="1"/>
  <c r="E64" i="5"/>
  <c r="M63" i="5"/>
  <c r="L63" i="5"/>
  <c r="O63" i="5" s="1"/>
  <c r="K63" i="5"/>
  <c r="Q63" i="5" s="1"/>
  <c r="J63" i="5"/>
  <c r="E63" i="5"/>
  <c r="L62" i="5"/>
  <c r="O62" i="5" s="1"/>
  <c r="E62" i="5"/>
  <c r="L60" i="5"/>
  <c r="O60" i="5" s="1"/>
  <c r="E60" i="5"/>
  <c r="M59" i="5"/>
  <c r="L59" i="5"/>
  <c r="O59" i="5" s="1"/>
  <c r="K59" i="5"/>
  <c r="J59" i="5"/>
  <c r="E59" i="5"/>
  <c r="L58" i="5"/>
  <c r="O58" i="5" s="1"/>
  <c r="E58" i="5"/>
  <c r="L52" i="5"/>
  <c r="O52" i="5" s="1"/>
  <c r="E52" i="5"/>
  <c r="M51" i="5"/>
  <c r="L51" i="5"/>
  <c r="O51" i="5" s="1"/>
  <c r="K51" i="5"/>
  <c r="J51" i="5"/>
  <c r="E51" i="5"/>
  <c r="L50" i="5"/>
  <c r="O50" i="5" s="1"/>
  <c r="E50" i="5"/>
  <c r="L48" i="5"/>
  <c r="O48" i="5" s="1"/>
  <c r="E48" i="5"/>
  <c r="M47" i="5"/>
  <c r="L47" i="5"/>
  <c r="O47" i="5" s="1"/>
  <c r="K47" i="5"/>
  <c r="J47" i="5"/>
  <c r="E47" i="5"/>
  <c r="L46" i="5"/>
  <c r="O46" i="5" s="1"/>
  <c r="E46" i="5"/>
  <c r="L36" i="5"/>
  <c r="O36" i="5" s="1"/>
  <c r="E36" i="5"/>
  <c r="M35" i="5"/>
  <c r="L35" i="5"/>
  <c r="O35" i="5" s="1"/>
  <c r="K35" i="5"/>
  <c r="J35" i="5"/>
  <c r="E35" i="5"/>
  <c r="L34" i="5"/>
  <c r="O34" i="5" s="1"/>
  <c r="E34" i="5"/>
  <c r="L32" i="5"/>
  <c r="O32" i="5" s="1"/>
  <c r="E32" i="5"/>
  <c r="M31" i="5"/>
  <c r="L31" i="5"/>
  <c r="O31" i="5" s="1"/>
  <c r="K31" i="5"/>
  <c r="J31" i="5"/>
  <c r="E31" i="5"/>
  <c r="L30" i="5"/>
  <c r="O30" i="5" s="1"/>
  <c r="E30" i="5"/>
  <c r="I28" i="5"/>
  <c r="E28" i="5"/>
  <c r="I27" i="5"/>
  <c r="E27" i="5"/>
  <c r="I26" i="5"/>
  <c r="E26" i="5"/>
  <c r="L24" i="5"/>
  <c r="O24" i="5" s="1"/>
  <c r="E24" i="5"/>
  <c r="M23" i="5"/>
  <c r="L23" i="5"/>
  <c r="O23" i="5" s="1"/>
  <c r="K23" i="5"/>
  <c r="J23" i="5"/>
  <c r="E23" i="5"/>
  <c r="L22" i="5"/>
  <c r="O22" i="5" s="1"/>
  <c r="E22" i="5"/>
  <c r="L12" i="5"/>
  <c r="O12" i="5" s="1"/>
  <c r="M11" i="5"/>
  <c r="L11" i="5"/>
  <c r="O11" i="5" s="1"/>
  <c r="K11" i="5"/>
  <c r="J11" i="5"/>
  <c r="L10" i="5"/>
  <c r="O10" i="5" s="1"/>
  <c r="L8" i="5"/>
  <c r="O8" i="5" s="1"/>
  <c r="M7" i="5"/>
  <c r="L7" i="5"/>
  <c r="O7" i="5" s="1"/>
  <c r="K7" i="5"/>
  <c r="J7" i="5"/>
  <c r="L6" i="5"/>
  <c r="O6" i="5" s="1"/>
  <c r="U3" i="5"/>
  <c r="P111" i="5" l="1"/>
  <c r="P143" i="5"/>
  <c r="Q119" i="5"/>
  <c r="P163" i="5"/>
  <c r="Q151" i="5"/>
  <c r="Q179" i="5"/>
  <c r="P167" i="5"/>
  <c r="R179" i="5"/>
  <c r="Q47" i="5"/>
  <c r="Q127" i="5"/>
  <c r="P147" i="5"/>
  <c r="Q155" i="5"/>
  <c r="N183" i="5"/>
  <c r="Q23" i="5"/>
  <c r="P83" i="5"/>
  <c r="R135" i="5"/>
  <c r="P171" i="5"/>
  <c r="P107" i="5"/>
  <c r="P7" i="5"/>
  <c r="Q11" i="5"/>
  <c r="P139" i="5"/>
  <c r="Q35" i="5"/>
  <c r="Q167" i="5"/>
  <c r="P131" i="5"/>
  <c r="R151" i="5"/>
  <c r="N23" i="5"/>
  <c r="R23" i="5" s="1"/>
  <c r="N31" i="5"/>
  <c r="R31" i="5" s="1"/>
  <c r="N7" i="5"/>
  <c r="R7" i="5" s="1"/>
  <c r="N51" i="5"/>
  <c r="R51" i="5" s="1"/>
  <c r="J67" i="5"/>
  <c r="L102" i="5"/>
  <c r="O102" i="5" s="1"/>
  <c r="P179" i="5"/>
  <c r="Q7" i="5"/>
  <c r="N59" i="5"/>
  <c r="R59" i="5" s="1"/>
  <c r="M67" i="5"/>
  <c r="P87" i="5"/>
  <c r="Q107" i="5"/>
  <c r="Q123" i="5"/>
  <c r="P151" i="5"/>
  <c r="P115" i="5"/>
  <c r="N11" i="5"/>
  <c r="R11" i="5" s="1"/>
  <c r="P23" i="5"/>
  <c r="J27" i="5"/>
  <c r="P119" i="5"/>
  <c r="Q159" i="5"/>
  <c r="N63" i="5"/>
  <c r="K67" i="5"/>
  <c r="P67" i="5" s="1"/>
  <c r="Q135" i="5"/>
  <c r="Q31" i="5"/>
  <c r="L67" i="5"/>
  <c r="O67" i="5" s="1"/>
  <c r="P79" i="5"/>
  <c r="Q115" i="5"/>
  <c r="R127" i="5"/>
  <c r="Q147" i="5"/>
  <c r="R159" i="5"/>
  <c r="Q175" i="5"/>
  <c r="P11" i="5"/>
  <c r="P123" i="5"/>
  <c r="P155" i="5"/>
  <c r="M27" i="5"/>
  <c r="N35" i="5"/>
  <c r="R35" i="5" s="1"/>
  <c r="Q51" i="5"/>
  <c r="L66" i="5"/>
  <c r="O66" i="5" s="1"/>
  <c r="P95" i="5"/>
  <c r="L103" i="5"/>
  <c r="O103" i="5" s="1"/>
  <c r="R131" i="5"/>
  <c r="P135" i="5"/>
  <c r="R163" i="5"/>
  <c r="N179" i="5"/>
  <c r="P183" i="5"/>
  <c r="Q187" i="5"/>
  <c r="L27" i="5"/>
  <c r="O27" i="5" s="1"/>
  <c r="N47" i="5"/>
  <c r="R47" i="5" s="1"/>
  <c r="Q59" i="5"/>
  <c r="R63" i="5"/>
  <c r="Q131" i="5"/>
  <c r="Q163" i="5"/>
  <c r="P175" i="5"/>
  <c r="Q183" i="5"/>
  <c r="L104" i="5"/>
  <c r="O104" i="5" s="1"/>
  <c r="Q111" i="5"/>
  <c r="R123" i="5"/>
  <c r="P127" i="5"/>
  <c r="Q143" i="5"/>
  <c r="R155" i="5"/>
  <c r="P159" i="5"/>
  <c r="Q171" i="5"/>
  <c r="L11" i="3"/>
  <c r="M10" i="3"/>
  <c r="K11" i="2"/>
  <c r="L10" i="2"/>
  <c r="L28" i="5"/>
  <c r="O28" i="5" s="1"/>
  <c r="K27" i="5"/>
  <c r="Q79" i="5"/>
  <c r="Q83" i="5"/>
  <c r="Q87" i="5"/>
  <c r="Q95" i="5"/>
  <c r="N107" i="5"/>
  <c r="R107" i="5" s="1"/>
  <c r="N111" i="5"/>
  <c r="R111" i="5" s="1"/>
  <c r="N115" i="5"/>
  <c r="R115" i="5" s="1"/>
  <c r="N119" i="5"/>
  <c r="N123" i="5"/>
  <c r="N127" i="5"/>
  <c r="N131" i="5"/>
  <c r="N135" i="5"/>
  <c r="N139" i="5"/>
  <c r="R139" i="5" s="1"/>
  <c r="N143" i="5"/>
  <c r="R143" i="5" s="1"/>
  <c r="N147" i="5"/>
  <c r="R147" i="5" s="1"/>
  <c r="N151" i="5"/>
  <c r="N155" i="5"/>
  <c r="N159" i="5"/>
  <c r="N163" i="5"/>
  <c r="N167" i="5"/>
  <c r="R167" i="5" s="1"/>
  <c r="N171" i="5"/>
  <c r="R171" i="5" s="1"/>
  <c r="N175" i="5"/>
  <c r="R175" i="5" s="1"/>
  <c r="N187" i="5"/>
  <c r="R187" i="5" s="1"/>
  <c r="L26" i="5"/>
  <c r="O26" i="5" s="1"/>
  <c r="J103" i="5"/>
  <c r="K103" i="5"/>
  <c r="N79" i="5"/>
  <c r="R79" i="5" s="1"/>
  <c r="N83" i="5"/>
  <c r="R83" i="5" s="1"/>
  <c r="N87" i="5"/>
  <c r="R87" i="5" s="1"/>
  <c r="N95" i="5"/>
  <c r="R95" i="5" s="1"/>
  <c r="P31" i="5"/>
  <c r="P35" i="5"/>
  <c r="P47" i="5"/>
  <c r="P51" i="5"/>
  <c r="P59" i="5"/>
  <c r="P63" i="5"/>
  <c r="M103" i="5"/>
  <c r="N67" i="5" l="1"/>
  <c r="R67" i="5" s="1"/>
  <c r="Q67" i="5"/>
  <c r="L12" i="3"/>
  <c r="M11" i="3"/>
  <c r="K12" i="2"/>
  <c r="L11" i="2"/>
  <c r="N103" i="5"/>
  <c r="R103" i="5" s="1"/>
  <c r="Q27" i="5"/>
  <c r="P27" i="5"/>
  <c r="Q103" i="5"/>
  <c r="P103" i="5"/>
  <c r="N27" i="5"/>
  <c r="R27" i="5" s="1"/>
  <c r="L13" i="3" l="1"/>
  <c r="M12" i="3"/>
  <c r="K13" i="2"/>
  <c r="L12" i="2"/>
  <c r="F511" i="1"/>
  <c r="F517" i="1" s="1"/>
  <c r="L14" i="3" l="1"/>
  <c r="M13" i="3"/>
  <c r="K14" i="2"/>
  <c r="L13" i="2"/>
  <c r="F472" i="1"/>
  <c r="F478" i="1" s="1"/>
  <c r="L38" i="1"/>
  <c r="K495" i="1"/>
  <c r="J495" i="1"/>
  <c r="I495" i="1"/>
  <c r="K494" i="1"/>
  <c r="J494" i="1"/>
  <c r="I494" i="1"/>
  <c r="K493" i="1"/>
  <c r="J493" i="1"/>
  <c r="I493" i="1"/>
  <c r="K492" i="1"/>
  <c r="J492" i="1"/>
  <c r="I492" i="1"/>
  <c r="K490" i="1"/>
  <c r="J490" i="1"/>
  <c r="I490" i="1"/>
  <c r="K489" i="1"/>
  <c r="J489" i="1"/>
  <c r="I489" i="1"/>
  <c r="K488" i="1"/>
  <c r="J488" i="1"/>
  <c r="I488" i="1"/>
  <c r="K456" i="1"/>
  <c r="J456" i="1"/>
  <c r="I456" i="1"/>
  <c r="K454" i="1"/>
  <c r="J454" i="1"/>
  <c r="I454" i="1"/>
  <c r="K453" i="1"/>
  <c r="J453" i="1"/>
  <c r="I453" i="1"/>
  <c r="K452" i="1"/>
  <c r="J452" i="1"/>
  <c r="I452" i="1"/>
  <c r="K451" i="1"/>
  <c r="J451" i="1"/>
  <c r="I451" i="1"/>
  <c r="K446" i="1"/>
  <c r="K447" i="1" s="1"/>
  <c r="D23" i="6" s="1"/>
  <c r="J446" i="1"/>
  <c r="J447" i="1" s="1"/>
  <c r="C23" i="6" s="1"/>
  <c r="I446" i="1"/>
  <c r="K442" i="1"/>
  <c r="J442" i="1"/>
  <c r="I442" i="1"/>
  <c r="K440" i="1"/>
  <c r="J440" i="1"/>
  <c r="I440" i="1"/>
  <c r="K438" i="1"/>
  <c r="J438" i="1"/>
  <c r="I438" i="1"/>
  <c r="K436" i="1"/>
  <c r="J436" i="1"/>
  <c r="I436" i="1"/>
  <c r="K434" i="1"/>
  <c r="J434" i="1"/>
  <c r="I434" i="1"/>
  <c r="K429" i="1"/>
  <c r="J429" i="1"/>
  <c r="I429" i="1"/>
  <c r="K427" i="1"/>
  <c r="J427" i="1"/>
  <c r="I427" i="1"/>
  <c r="K426" i="1"/>
  <c r="J426" i="1"/>
  <c r="I426" i="1"/>
  <c r="K425" i="1"/>
  <c r="J425" i="1"/>
  <c r="I425" i="1"/>
  <c r="K424" i="1"/>
  <c r="J424" i="1"/>
  <c r="I424" i="1"/>
  <c r="K423" i="1"/>
  <c r="J423" i="1"/>
  <c r="I423" i="1"/>
  <c r="K422" i="1"/>
  <c r="J422" i="1"/>
  <c r="I422" i="1"/>
  <c r="K421" i="1"/>
  <c r="J421" i="1"/>
  <c r="I421" i="1"/>
  <c r="K420" i="1"/>
  <c r="J420" i="1"/>
  <c r="I420" i="1"/>
  <c r="K416" i="1"/>
  <c r="J416" i="1"/>
  <c r="I416" i="1"/>
  <c r="K415" i="1"/>
  <c r="J415" i="1"/>
  <c r="I415" i="1"/>
  <c r="K414" i="1"/>
  <c r="J414" i="1"/>
  <c r="I414" i="1"/>
  <c r="K413" i="1"/>
  <c r="J413" i="1"/>
  <c r="I413" i="1"/>
  <c r="K411" i="1"/>
  <c r="J411" i="1"/>
  <c r="I411" i="1"/>
  <c r="K410" i="1"/>
  <c r="J410" i="1"/>
  <c r="I410" i="1"/>
  <c r="K409" i="1"/>
  <c r="J409" i="1"/>
  <c r="I409" i="1"/>
  <c r="K407" i="1"/>
  <c r="J407" i="1"/>
  <c r="I407" i="1"/>
  <c r="K405" i="1"/>
  <c r="J405" i="1"/>
  <c r="I405" i="1"/>
  <c r="K404" i="1"/>
  <c r="J404" i="1"/>
  <c r="I404" i="1"/>
  <c r="K403" i="1"/>
  <c r="J403" i="1"/>
  <c r="I403" i="1"/>
  <c r="K398" i="1"/>
  <c r="J398" i="1"/>
  <c r="I398" i="1"/>
  <c r="K397" i="1"/>
  <c r="J397" i="1"/>
  <c r="I397" i="1"/>
  <c r="K396" i="1"/>
  <c r="J396" i="1"/>
  <c r="I396" i="1"/>
  <c r="K395" i="1"/>
  <c r="J395" i="1"/>
  <c r="I395" i="1"/>
  <c r="K394" i="1"/>
  <c r="J394" i="1"/>
  <c r="I394" i="1"/>
  <c r="K393" i="1"/>
  <c r="J393" i="1"/>
  <c r="I393" i="1"/>
  <c r="K392" i="1"/>
  <c r="J392" i="1"/>
  <c r="I392" i="1"/>
  <c r="K390" i="1"/>
  <c r="J390" i="1"/>
  <c r="I390" i="1"/>
  <c r="K389" i="1"/>
  <c r="J389" i="1"/>
  <c r="I389" i="1"/>
  <c r="K388" i="1"/>
  <c r="J388" i="1"/>
  <c r="I388" i="1"/>
  <c r="K387" i="1"/>
  <c r="J387" i="1"/>
  <c r="I387" i="1"/>
  <c r="K385" i="1"/>
  <c r="J385" i="1"/>
  <c r="I385" i="1"/>
  <c r="K384" i="1"/>
  <c r="J384" i="1"/>
  <c r="I384" i="1"/>
  <c r="K383" i="1"/>
  <c r="J383" i="1"/>
  <c r="I383" i="1"/>
  <c r="K382" i="1"/>
  <c r="J382" i="1"/>
  <c r="I382" i="1"/>
  <c r="K381" i="1"/>
  <c r="J381" i="1"/>
  <c r="I381" i="1"/>
  <c r="K380" i="1"/>
  <c r="J380" i="1"/>
  <c r="I380" i="1"/>
  <c r="K379" i="1"/>
  <c r="J379" i="1"/>
  <c r="I379" i="1"/>
  <c r="K378" i="1"/>
  <c r="J378" i="1"/>
  <c r="I378" i="1"/>
  <c r="K377" i="1"/>
  <c r="J377" i="1"/>
  <c r="I377" i="1"/>
  <c r="K375" i="1"/>
  <c r="J375" i="1"/>
  <c r="I375" i="1"/>
  <c r="K374" i="1"/>
  <c r="J374" i="1"/>
  <c r="I374" i="1"/>
  <c r="K373" i="1"/>
  <c r="J373" i="1"/>
  <c r="I373" i="1"/>
  <c r="K372" i="1"/>
  <c r="J372" i="1"/>
  <c r="I372" i="1"/>
  <c r="K371" i="1"/>
  <c r="J371" i="1"/>
  <c r="I371" i="1"/>
  <c r="K369" i="1"/>
  <c r="J369" i="1"/>
  <c r="I369" i="1"/>
  <c r="K368" i="1"/>
  <c r="J368" i="1"/>
  <c r="I368" i="1"/>
  <c r="K367" i="1"/>
  <c r="J367" i="1"/>
  <c r="I367" i="1"/>
  <c r="K365" i="1"/>
  <c r="J365" i="1"/>
  <c r="I365" i="1"/>
  <c r="K364" i="1"/>
  <c r="J364" i="1"/>
  <c r="I364" i="1"/>
  <c r="K359" i="1"/>
  <c r="J359" i="1"/>
  <c r="I359" i="1"/>
  <c r="K358" i="1"/>
  <c r="J358" i="1"/>
  <c r="I358" i="1"/>
  <c r="K355" i="1"/>
  <c r="J355" i="1"/>
  <c r="I355" i="1"/>
  <c r="K354" i="1"/>
  <c r="J354" i="1"/>
  <c r="I354" i="1"/>
  <c r="K353" i="1"/>
  <c r="J353" i="1"/>
  <c r="L353" i="1" s="1"/>
  <c r="I353" i="1"/>
  <c r="K352" i="1"/>
  <c r="J352" i="1"/>
  <c r="I352" i="1"/>
  <c r="K351" i="1"/>
  <c r="J351" i="1"/>
  <c r="I351" i="1"/>
  <c r="K350" i="1"/>
  <c r="J350" i="1"/>
  <c r="I350" i="1"/>
  <c r="K349" i="1"/>
  <c r="J349" i="1"/>
  <c r="I349" i="1"/>
  <c r="K348" i="1"/>
  <c r="J348" i="1"/>
  <c r="I348" i="1"/>
  <c r="K347" i="1"/>
  <c r="J347" i="1"/>
  <c r="I347" i="1"/>
  <c r="K346" i="1"/>
  <c r="J346" i="1"/>
  <c r="I346" i="1"/>
  <c r="K345" i="1"/>
  <c r="J345" i="1"/>
  <c r="I345" i="1"/>
  <c r="K344" i="1"/>
  <c r="J344" i="1"/>
  <c r="I344" i="1"/>
  <c r="K343" i="1"/>
  <c r="J343" i="1"/>
  <c r="I343" i="1"/>
  <c r="K342" i="1"/>
  <c r="J342" i="1"/>
  <c r="I342" i="1"/>
  <c r="K341" i="1"/>
  <c r="J341" i="1"/>
  <c r="I341" i="1"/>
  <c r="K339" i="1"/>
  <c r="J339" i="1"/>
  <c r="I339" i="1"/>
  <c r="K338" i="1"/>
  <c r="J338" i="1"/>
  <c r="I338" i="1"/>
  <c r="K337" i="1"/>
  <c r="J337" i="1"/>
  <c r="I337" i="1"/>
  <c r="K336" i="1"/>
  <c r="J336" i="1"/>
  <c r="I336" i="1"/>
  <c r="K335" i="1"/>
  <c r="J335" i="1"/>
  <c r="I335" i="1"/>
  <c r="K334" i="1"/>
  <c r="J334" i="1"/>
  <c r="I334" i="1"/>
  <c r="K333" i="1"/>
  <c r="J333" i="1"/>
  <c r="I333" i="1"/>
  <c r="K332" i="1"/>
  <c r="J332" i="1"/>
  <c r="I332" i="1"/>
  <c r="K330" i="1"/>
  <c r="J330" i="1"/>
  <c r="I330" i="1"/>
  <c r="K329" i="1"/>
  <c r="J329" i="1"/>
  <c r="I329" i="1"/>
  <c r="K328" i="1"/>
  <c r="J328" i="1"/>
  <c r="I328" i="1"/>
  <c r="K327" i="1"/>
  <c r="J327" i="1"/>
  <c r="I327" i="1"/>
  <c r="K326" i="1"/>
  <c r="J326" i="1"/>
  <c r="I326" i="1"/>
  <c r="K325" i="1"/>
  <c r="J325" i="1"/>
  <c r="I325" i="1"/>
  <c r="K324" i="1"/>
  <c r="J324" i="1"/>
  <c r="I324" i="1"/>
  <c r="K323" i="1"/>
  <c r="J323" i="1"/>
  <c r="I323" i="1"/>
  <c r="K322" i="1"/>
  <c r="J322" i="1"/>
  <c r="I322" i="1"/>
  <c r="K320" i="1"/>
  <c r="J320" i="1"/>
  <c r="I320" i="1"/>
  <c r="K319" i="1"/>
  <c r="J319" i="1"/>
  <c r="I319" i="1"/>
  <c r="K318" i="1"/>
  <c r="J318" i="1"/>
  <c r="I318" i="1"/>
  <c r="K317" i="1"/>
  <c r="J317" i="1"/>
  <c r="I317" i="1"/>
  <c r="K316" i="1"/>
  <c r="J316" i="1"/>
  <c r="I316" i="1"/>
  <c r="K315" i="1"/>
  <c r="J315" i="1"/>
  <c r="I315" i="1"/>
  <c r="K314" i="1"/>
  <c r="J314" i="1"/>
  <c r="I314" i="1"/>
  <c r="K313" i="1"/>
  <c r="J313" i="1"/>
  <c r="I313" i="1"/>
  <c r="K312" i="1"/>
  <c r="J312" i="1"/>
  <c r="I312" i="1"/>
  <c r="K311" i="1"/>
  <c r="J311" i="1"/>
  <c r="I311" i="1"/>
  <c r="K310" i="1"/>
  <c r="J310" i="1"/>
  <c r="I310" i="1"/>
  <c r="K309" i="1"/>
  <c r="J309" i="1"/>
  <c r="I309" i="1"/>
  <c r="K303" i="1"/>
  <c r="J303" i="1"/>
  <c r="I303" i="1"/>
  <c r="K298" i="1"/>
  <c r="J298" i="1"/>
  <c r="I298" i="1"/>
  <c r="K297" i="1"/>
  <c r="J297" i="1"/>
  <c r="I297" i="1"/>
  <c r="K296" i="1"/>
  <c r="J296" i="1"/>
  <c r="I296" i="1"/>
  <c r="K295" i="1"/>
  <c r="J295" i="1"/>
  <c r="I295" i="1"/>
  <c r="K294" i="1"/>
  <c r="J294" i="1"/>
  <c r="I294" i="1"/>
  <c r="K293" i="1"/>
  <c r="J293" i="1"/>
  <c r="I293" i="1"/>
  <c r="K292" i="1"/>
  <c r="J292" i="1"/>
  <c r="I292" i="1"/>
  <c r="K291" i="1"/>
  <c r="J291" i="1"/>
  <c r="I291" i="1"/>
  <c r="K290" i="1"/>
  <c r="J290" i="1"/>
  <c r="I290" i="1"/>
  <c r="K289" i="1"/>
  <c r="J289" i="1"/>
  <c r="I289" i="1"/>
  <c r="K287" i="1"/>
  <c r="J287" i="1"/>
  <c r="I287" i="1"/>
  <c r="K286" i="1"/>
  <c r="J286" i="1"/>
  <c r="I286" i="1"/>
  <c r="K285" i="1"/>
  <c r="J285" i="1"/>
  <c r="I285" i="1"/>
  <c r="K284" i="1"/>
  <c r="J284" i="1"/>
  <c r="I284" i="1"/>
  <c r="K283" i="1"/>
  <c r="J283" i="1"/>
  <c r="I283" i="1"/>
  <c r="K282" i="1"/>
  <c r="J282" i="1"/>
  <c r="I282" i="1"/>
  <c r="K281" i="1"/>
  <c r="J281" i="1"/>
  <c r="I281" i="1"/>
  <c r="K280" i="1"/>
  <c r="J280" i="1"/>
  <c r="I280" i="1"/>
  <c r="K279" i="1"/>
  <c r="J279" i="1"/>
  <c r="I279" i="1"/>
  <c r="K278" i="1"/>
  <c r="J278" i="1"/>
  <c r="I278" i="1"/>
  <c r="K277" i="1"/>
  <c r="J277" i="1"/>
  <c r="I277" i="1"/>
  <c r="K276" i="1"/>
  <c r="J276" i="1"/>
  <c r="I276" i="1"/>
  <c r="K274" i="1"/>
  <c r="J274" i="1"/>
  <c r="I274" i="1"/>
  <c r="K273" i="1"/>
  <c r="J273" i="1"/>
  <c r="I273" i="1"/>
  <c r="K272" i="1"/>
  <c r="J272" i="1"/>
  <c r="I272" i="1"/>
  <c r="K271" i="1"/>
  <c r="J271" i="1"/>
  <c r="I271" i="1"/>
  <c r="K270" i="1"/>
  <c r="J270" i="1"/>
  <c r="I270" i="1"/>
  <c r="K269" i="1"/>
  <c r="J269" i="1"/>
  <c r="I269" i="1"/>
  <c r="K268" i="1"/>
  <c r="J268" i="1"/>
  <c r="I268" i="1"/>
  <c r="K267" i="1"/>
  <c r="J267" i="1"/>
  <c r="I267" i="1"/>
  <c r="K266" i="1"/>
  <c r="J266" i="1"/>
  <c r="I266" i="1"/>
  <c r="K265" i="1"/>
  <c r="J265" i="1"/>
  <c r="I265" i="1"/>
  <c r="K263" i="1"/>
  <c r="J263" i="1"/>
  <c r="I263" i="1"/>
  <c r="K262" i="1"/>
  <c r="J262" i="1"/>
  <c r="I262" i="1"/>
  <c r="K261" i="1"/>
  <c r="J261" i="1"/>
  <c r="I261" i="1"/>
  <c r="K260" i="1"/>
  <c r="J260" i="1"/>
  <c r="I260" i="1"/>
  <c r="K259" i="1"/>
  <c r="J259" i="1"/>
  <c r="I259" i="1"/>
  <c r="K258" i="1"/>
  <c r="J258" i="1"/>
  <c r="I258" i="1"/>
  <c r="K256" i="1"/>
  <c r="J256" i="1"/>
  <c r="I256" i="1"/>
  <c r="K255" i="1"/>
  <c r="J255" i="1"/>
  <c r="I255" i="1"/>
  <c r="K254" i="1"/>
  <c r="J254" i="1"/>
  <c r="I254" i="1"/>
  <c r="K253" i="1"/>
  <c r="J253" i="1"/>
  <c r="I253" i="1"/>
  <c r="K252" i="1"/>
  <c r="J252" i="1"/>
  <c r="I252" i="1"/>
  <c r="K251" i="1"/>
  <c r="J251" i="1"/>
  <c r="I251" i="1"/>
  <c r="K250" i="1"/>
  <c r="J250" i="1"/>
  <c r="I250" i="1"/>
  <c r="K249" i="1"/>
  <c r="J249" i="1"/>
  <c r="I249" i="1"/>
  <c r="K248" i="1"/>
  <c r="J248" i="1"/>
  <c r="I248" i="1"/>
  <c r="K247" i="1"/>
  <c r="J247" i="1"/>
  <c r="I247" i="1"/>
  <c r="K246" i="1"/>
  <c r="J246" i="1"/>
  <c r="I246" i="1"/>
  <c r="K245" i="1"/>
  <c r="J245" i="1"/>
  <c r="I245" i="1"/>
  <c r="K244" i="1"/>
  <c r="J244" i="1"/>
  <c r="I244" i="1"/>
  <c r="K243" i="1"/>
  <c r="J243" i="1"/>
  <c r="I243" i="1"/>
  <c r="K241" i="1"/>
  <c r="J241" i="1"/>
  <c r="I241" i="1"/>
  <c r="K240" i="1"/>
  <c r="J240" i="1"/>
  <c r="I240" i="1"/>
  <c r="K239" i="1"/>
  <c r="J239" i="1"/>
  <c r="I239" i="1"/>
  <c r="K238" i="1"/>
  <c r="J238" i="1"/>
  <c r="I238" i="1"/>
  <c r="K237" i="1"/>
  <c r="J237" i="1"/>
  <c r="I237" i="1"/>
  <c r="K236" i="1"/>
  <c r="J236" i="1"/>
  <c r="I236" i="1"/>
  <c r="K235" i="1"/>
  <c r="J235" i="1"/>
  <c r="I235" i="1"/>
  <c r="K234" i="1"/>
  <c r="J234" i="1"/>
  <c r="I234" i="1"/>
  <c r="K233" i="1"/>
  <c r="J233" i="1"/>
  <c r="I233" i="1"/>
  <c r="K232" i="1"/>
  <c r="J232" i="1"/>
  <c r="I232" i="1"/>
  <c r="K231" i="1"/>
  <c r="J231" i="1"/>
  <c r="I231" i="1"/>
  <c r="K230" i="1"/>
  <c r="J230" i="1"/>
  <c r="I230" i="1"/>
  <c r="K229" i="1"/>
  <c r="J229" i="1"/>
  <c r="I229" i="1"/>
  <c r="K228" i="1"/>
  <c r="J228" i="1"/>
  <c r="I228" i="1"/>
  <c r="K227" i="1"/>
  <c r="J227" i="1"/>
  <c r="I227" i="1"/>
  <c r="K226" i="1"/>
  <c r="J226" i="1"/>
  <c r="I226" i="1"/>
  <c r="K225" i="1"/>
  <c r="J225" i="1"/>
  <c r="I225" i="1"/>
  <c r="K224" i="1"/>
  <c r="J224" i="1"/>
  <c r="I224" i="1"/>
  <c r="K223" i="1"/>
  <c r="J223" i="1"/>
  <c r="I223" i="1"/>
  <c r="K222" i="1"/>
  <c r="J222" i="1"/>
  <c r="I222" i="1"/>
  <c r="K221" i="1"/>
  <c r="J221" i="1"/>
  <c r="I221" i="1"/>
  <c r="K220" i="1"/>
  <c r="J220" i="1"/>
  <c r="I220" i="1"/>
  <c r="K214" i="1"/>
  <c r="J214" i="1"/>
  <c r="I214" i="1"/>
  <c r="K211" i="1"/>
  <c r="J211" i="1"/>
  <c r="I211" i="1"/>
  <c r="K210" i="1"/>
  <c r="J210" i="1"/>
  <c r="I210" i="1"/>
  <c r="K209" i="1"/>
  <c r="J209" i="1"/>
  <c r="I209" i="1"/>
  <c r="K208" i="1"/>
  <c r="J208" i="1"/>
  <c r="I208" i="1"/>
  <c r="K207" i="1"/>
  <c r="J207" i="1"/>
  <c r="I207" i="1"/>
  <c r="K206" i="1"/>
  <c r="J206" i="1"/>
  <c r="I206" i="1"/>
  <c r="K205" i="1"/>
  <c r="J205" i="1"/>
  <c r="I205" i="1"/>
  <c r="K204" i="1"/>
  <c r="J204" i="1"/>
  <c r="I204" i="1"/>
  <c r="K203" i="1"/>
  <c r="J203" i="1"/>
  <c r="I203" i="1"/>
  <c r="K202" i="1"/>
  <c r="J202" i="1"/>
  <c r="I202" i="1"/>
  <c r="K201" i="1"/>
  <c r="J201" i="1"/>
  <c r="I201" i="1"/>
  <c r="K200" i="1"/>
  <c r="J200" i="1"/>
  <c r="I200" i="1"/>
  <c r="K198" i="1"/>
  <c r="J198" i="1"/>
  <c r="I198" i="1"/>
  <c r="K197" i="1"/>
  <c r="J197" i="1"/>
  <c r="I197" i="1"/>
  <c r="K196" i="1"/>
  <c r="J196" i="1"/>
  <c r="I196" i="1"/>
  <c r="K195" i="1"/>
  <c r="J195" i="1"/>
  <c r="I195" i="1"/>
  <c r="K194" i="1"/>
  <c r="J194" i="1"/>
  <c r="I194" i="1"/>
  <c r="K193" i="1"/>
  <c r="J193" i="1"/>
  <c r="I193" i="1"/>
  <c r="K192" i="1"/>
  <c r="J192" i="1"/>
  <c r="I192" i="1"/>
  <c r="K191" i="1"/>
  <c r="J191" i="1"/>
  <c r="I191" i="1"/>
  <c r="K190" i="1"/>
  <c r="J190" i="1"/>
  <c r="I190" i="1"/>
  <c r="K189" i="1"/>
  <c r="J189" i="1"/>
  <c r="I189" i="1"/>
  <c r="K188" i="1"/>
  <c r="J188" i="1"/>
  <c r="I188" i="1"/>
  <c r="K187" i="1"/>
  <c r="J187" i="1"/>
  <c r="I187" i="1"/>
  <c r="K186" i="1"/>
  <c r="J186" i="1"/>
  <c r="I186" i="1"/>
  <c r="K185" i="1"/>
  <c r="J185" i="1"/>
  <c r="I185" i="1"/>
  <c r="K184" i="1"/>
  <c r="J184" i="1"/>
  <c r="I184" i="1"/>
  <c r="K183" i="1"/>
  <c r="J183" i="1"/>
  <c r="I183" i="1"/>
  <c r="K182" i="1"/>
  <c r="J182" i="1"/>
  <c r="I182" i="1"/>
  <c r="K180" i="1"/>
  <c r="J180" i="1"/>
  <c r="I180" i="1"/>
  <c r="K179" i="1"/>
  <c r="J179" i="1"/>
  <c r="I179" i="1"/>
  <c r="K178" i="1"/>
  <c r="J178" i="1"/>
  <c r="I178" i="1"/>
  <c r="K177" i="1"/>
  <c r="J177" i="1"/>
  <c r="I177" i="1"/>
  <c r="K176" i="1"/>
  <c r="J176" i="1"/>
  <c r="I176" i="1"/>
  <c r="K175" i="1"/>
  <c r="J175" i="1"/>
  <c r="I175" i="1"/>
  <c r="K170" i="1"/>
  <c r="J170" i="1"/>
  <c r="I170" i="1"/>
  <c r="K169" i="1"/>
  <c r="J169" i="1"/>
  <c r="I169" i="1"/>
  <c r="K168" i="1"/>
  <c r="J168" i="1"/>
  <c r="I168" i="1"/>
  <c r="K167" i="1"/>
  <c r="J167" i="1"/>
  <c r="I167" i="1"/>
  <c r="K166" i="1"/>
  <c r="J166" i="1"/>
  <c r="I166" i="1"/>
  <c r="K165" i="1"/>
  <c r="J165" i="1"/>
  <c r="I165" i="1"/>
  <c r="K163" i="1"/>
  <c r="J163" i="1"/>
  <c r="I163" i="1"/>
  <c r="K162" i="1"/>
  <c r="J162" i="1"/>
  <c r="I162" i="1"/>
  <c r="K161" i="1"/>
  <c r="J161" i="1"/>
  <c r="I161" i="1"/>
  <c r="K160" i="1"/>
  <c r="J160" i="1"/>
  <c r="I160" i="1"/>
  <c r="K159" i="1"/>
  <c r="J159" i="1"/>
  <c r="I159" i="1"/>
  <c r="K157" i="1"/>
  <c r="J157" i="1"/>
  <c r="I157" i="1"/>
  <c r="K152" i="1"/>
  <c r="J152" i="1"/>
  <c r="I152" i="1"/>
  <c r="K151" i="1"/>
  <c r="J151" i="1"/>
  <c r="I151" i="1"/>
  <c r="K149" i="1"/>
  <c r="J149" i="1"/>
  <c r="I149" i="1"/>
  <c r="K148" i="1"/>
  <c r="J148" i="1"/>
  <c r="I148" i="1"/>
  <c r="K147" i="1"/>
  <c r="J147" i="1"/>
  <c r="I147" i="1"/>
  <c r="K142" i="1"/>
  <c r="J142" i="1"/>
  <c r="I142" i="1"/>
  <c r="K140" i="1"/>
  <c r="J140" i="1"/>
  <c r="I140" i="1"/>
  <c r="K139" i="1"/>
  <c r="J139" i="1"/>
  <c r="I139" i="1"/>
  <c r="K138" i="1"/>
  <c r="J138" i="1"/>
  <c r="I138" i="1"/>
  <c r="K137" i="1"/>
  <c r="J137" i="1"/>
  <c r="I137" i="1"/>
  <c r="K136" i="1"/>
  <c r="J136" i="1"/>
  <c r="I136" i="1"/>
  <c r="K134" i="1"/>
  <c r="J134" i="1"/>
  <c r="I134" i="1"/>
  <c r="K133" i="1"/>
  <c r="J133" i="1"/>
  <c r="I133" i="1"/>
  <c r="K132" i="1"/>
  <c r="J132" i="1"/>
  <c r="I132" i="1"/>
  <c r="K131" i="1"/>
  <c r="J131" i="1"/>
  <c r="I131" i="1"/>
  <c r="K130" i="1"/>
  <c r="J130" i="1"/>
  <c r="I130" i="1"/>
  <c r="K129" i="1"/>
  <c r="J129" i="1"/>
  <c r="I129" i="1"/>
  <c r="K127" i="1"/>
  <c r="J127" i="1"/>
  <c r="I127" i="1"/>
  <c r="K126" i="1"/>
  <c r="J126" i="1"/>
  <c r="I126" i="1"/>
  <c r="K125" i="1"/>
  <c r="J125" i="1"/>
  <c r="I125" i="1"/>
  <c r="K124" i="1"/>
  <c r="J124" i="1"/>
  <c r="I124" i="1"/>
  <c r="K123" i="1"/>
  <c r="J123" i="1"/>
  <c r="I123" i="1"/>
  <c r="K118" i="1"/>
  <c r="J118" i="1"/>
  <c r="I118" i="1"/>
  <c r="K117" i="1"/>
  <c r="J117" i="1"/>
  <c r="I117" i="1"/>
  <c r="K115" i="1"/>
  <c r="J115" i="1"/>
  <c r="I115" i="1"/>
  <c r="K110" i="1"/>
  <c r="J110" i="1"/>
  <c r="I110" i="1"/>
  <c r="K109" i="1"/>
  <c r="J109" i="1"/>
  <c r="I109" i="1"/>
  <c r="K108" i="1"/>
  <c r="J108" i="1"/>
  <c r="I108" i="1"/>
  <c r="K104" i="1"/>
  <c r="J104" i="1"/>
  <c r="I104" i="1"/>
  <c r="K103" i="1"/>
  <c r="J103" i="1"/>
  <c r="I103" i="1"/>
  <c r="K101" i="1"/>
  <c r="J101" i="1"/>
  <c r="I101" i="1"/>
  <c r="K100" i="1"/>
  <c r="J100" i="1"/>
  <c r="I100" i="1"/>
  <c r="K99" i="1"/>
  <c r="J99" i="1"/>
  <c r="I99" i="1"/>
  <c r="K98" i="1"/>
  <c r="J98" i="1"/>
  <c r="I98" i="1"/>
  <c r="K97" i="1"/>
  <c r="J97" i="1"/>
  <c r="I97" i="1"/>
  <c r="K92" i="1"/>
  <c r="J92" i="1"/>
  <c r="I92" i="1"/>
  <c r="K90" i="1"/>
  <c r="J90" i="1"/>
  <c r="I90" i="1"/>
  <c r="K89" i="1"/>
  <c r="J89" i="1"/>
  <c r="I89" i="1"/>
  <c r="K88" i="1"/>
  <c r="J88" i="1"/>
  <c r="I88" i="1"/>
  <c r="K84" i="1"/>
  <c r="J84" i="1"/>
  <c r="I84" i="1"/>
  <c r="K83" i="1"/>
  <c r="J83" i="1"/>
  <c r="I83" i="1"/>
  <c r="K82" i="1"/>
  <c r="J82" i="1"/>
  <c r="L82" i="1" s="1"/>
  <c r="I82" i="1"/>
  <c r="K81" i="1"/>
  <c r="J81" i="1"/>
  <c r="I81" i="1"/>
  <c r="K77" i="1"/>
  <c r="J77" i="1"/>
  <c r="I77" i="1"/>
  <c r="K76" i="1"/>
  <c r="J76" i="1"/>
  <c r="I76" i="1"/>
  <c r="K74" i="1"/>
  <c r="J74" i="1"/>
  <c r="I74" i="1"/>
  <c r="K73" i="1"/>
  <c r="J73" i="1"/>
  <c r="I73" i="1"/>
  <c r="K72" i="1"/>
  <c r="J72" i="1"/>
  <c r="I72" i="1"/>
  <c r="K71" i="1"/>
  <c r="J71" i="1"/>
  <c r="I71" i="1"/>
  <c r="K70" i="1"/>
  <c r="J70" i="1"/>
  <c r="I70" i="1"/>
  <c r="K65" i="1"/>
  <c r="J65" i="1"/>
  <c r="I65" i="1"/>
  <c r="K64" i="1"/>
  <c r="J64" i="1"/>
  <c r="I64" i="1"/>
  <c r="K63" i="1"/>
  <c r="J63" i="1"/>
  <c r="I63" i="1"/>
  <c r="K62" i="1"/>
  <c r="J62" i="1"/>
  <c r="I62" i="1"/>
  <c r="K61" i="1"/>
  <c r="J61" i="1"/>
  <c r="I61" i="1"/>
  <c r="K60" i="1"/>
  <c r="J60" i="1"/>
  <c r="I60" i="1"/>
  <c r="K59" i="1"/>
  <c r="J59" i="1"/>
  <c r="L59" i="1" s="1"/>
  <c r="I59" i="1"/>
  <c r="K58" i="1"/>
  <c r="J58" i="1"/>
  <c r="I58" i="1"/>
  <c r="K57" i="1"/>
  <c r="J57" i="1"/>
  <c r="I57" i="1"/>
  <c r="K56" i="1"/>
  <c r="J56" i="1"/>
  <c r="I56" i="1"/>
  <c r="K55" i="1"/>
  <c r="J55" i="1"/>
  <c r="I55" i="1"/>
  <c r="K54" i="1"/>
  <c r="J54" i="1"/>
  <c r="I54" i="1"/>
  <c r="K53" i="1"/>
  <c r="J53" i="1"/>
  <c r="I53" i="1"/>
  <c r="K52" i="1"/>
  <c r="J52" i="1"/>
  <c r="I52" i="1"/>
  <c r="K51" i="1"/>
  <c r="J51" i="1"/>
  <c r="L51" i="1" s="1"/>
  <c r="I51" i="1"/>
  <c r="K50" i="1"/>
  <c r="J50" i="1"/>
  <c r="I50" i="1"/>
  <c r="K49" i="1"/>
  <c r="J49" i="1"/>
  <c r="I49" i="1"/>
  <c r="K48" i="1"/>
  <c r="J48" i="1"/>
  <c r="I48" i="1"/>
  <c r="K47" i="1"/>
  <c r="J47" i="1"/>
  <c r="I47" i="1"/>
  <c r="K46" i="1"/>
  <c r="J46" i="1"/>
  <c r="I46" i="1"/>
  <c r="K45" i="1"/>
  <c r="J45" i="1"/>
  <c r="I45" i="1"/>
  <c r="K44" i="1"/>
  <c r="J44" i="1"/>
  <c r="I44" i="1"/>
  <c r="K43" i="1"/>
  <c r="J43" i="1"/>
  <c r="I43" i="1"/>
  <c r="K37" i="1"/>
  <c r="J37" i="1"/>
  <c r="I37" i="1"/>
  <c r="K35" i="1"/>
  <c r="J35" i="1"/>
  <c r="I35" i="1"/>
  <c r="K34" i="1"/>
  <c r="J34" i="1"/>
  <c r="I34" i="1"/>
  <c r="K33" i="1"/>
  <c r="J33" i="1"/>
  <c r="I33" i="1"/>
  <c r="K32" i="1"/>
  <c r="J32" i="1"/>
  <c r="I32" i="1"/>
  <c r="K31" i="1"/>
  <c r="J31" i="1"/>
  <c r="I31" i="1"/>
  <c r="K29" i="1"/>
  <c r="J29" i="1"/>
  <c r="I29" i="1"/>
  <c r="K28" i="1"/>
  <c r="J28" i="1"/>
  <c r="I28" i="1"/>
  <c r="K27" i="1"/>
  <c r="J27" i="1"/>
  <c r="I27" i="1"/>
  <c r="K26" i="1"/>
  <c r="J26" i="1"/>
  <c r="I26" i="1"/>
  <c r="K25" i="1"/>
  <c r="J25" i="1"/>
  <c r="I25" i="1"/>
  <c r="K23" i="1"/>
  <c r="J23" i="1"/>
  <c r="I23" i="1"/>
  <c r="K21" i="1"/>
  <c r="J21" i="1"/>
  <c r="I21" i="1"/>
  <c r="K20" i="1"/>
  <c r="J20" i="1"/>
  <c r="I20" i="1"/>
  <c r="K19" i="1"/>
  <c r="J19" i="1"/>
  <c r="I19" i="1"/>
  <c r="K18" i="1"/>
  <c r="J18" i="1"/>
  <c r="I18" i="1"/>
  <c r="K17" i="1"/>
  <c r="J17" i="1"/>
  <c r="I17" i="1"/>
  <c r="K16" i="1"/>
  <c r="J16" i="1"/>
  <c r="I16" i="1"/>
  <c r="K14" i="1"/>
  <c r="J14" i="1"/>
  <c r="I14" i="1"/>
  <c r="K12" i="1"/>
  <c r="J12" i="1"/>
  <c r="I12" i="1"/>
  <c r="K11" i="1"/>
  <c r="J11" i="1"/>
  <c r="I11" i="1"/>
  <c r="L15" i="3" l="1"/>
  <c r="M14" i="3"/>
  <c r="K15" i="2"/>
  <c r="L14" i="2"/>
  <c r="L279" i="1"/>
  <c r="L287" i="1"/>
  <c r="L313" i="1"/>
  <c r="L322" i="1"/>
  <c r="L330" i="1"/>
  <c r="L398" i="1"/>
  <c r="L347" i="1"/>
  <c r="L355" i="1"/>
  <c r="L205" i="1"/>
  <c r="L220" i="1"/>
  <c r="L228" i="1"/>
  <c r="L236" i="1"/>
  <c r="K153" i="1"/>
  <c r="D15" i="6" s="1"/>
  <c r="AC15" i="6" s="1"/>
  <c r="L267" i="1"/>
  <c r="L284" i="1"/>
  <c r="L335" i="1"/>
  <c r="L490" i="1"/>
  <c r="L316" i="1"/>
  <c r="L282" i="1"/>
  <c r="L383" i="1"/>
  <c r="L14" i="1"/>
  <c r="L48" i="1"/>
  <c r="L148" i="1"/>
  <c r="L274" i="1"/>
  <c r="L292" i="1"/>
  <c r="L309" i="1"/>
  <c r="L317" i="1"/>
  <c r="L326" i="1"/>
  <c r="L343" i="1"/>
  <c r="J78" i="1"/>
  <c r="C8" i="6" s="1"/>
  <c r="AA8" i="6" s="1"/>
  <c r="L303" i="1"/>
  <c r="L300" i="1" s="1"/>
  <c r="L325" i="1"/>
  <c r="L374" i="1"/>
  <c r="L291" i="1"/>
  <c r="L413" i="1"/>
  <c r="L365" i="1"/>
  <c r="L494" i="1"/>
  <c r="J119" i="1"/>
  <c r="C13" i="6" s="1"/>
  <c r="G13" i="6" s="1"/>
  <c r="L375" i="1"/>
  <c r="L269" i="1"/>
  <c r="L278" i="1"/>
  <c r="AA23" i="6"/>
  <c r="G23" i="6"/>
  <c r="W23" i="6"/>
  <c r="K23" i="6"/>
  <c r="O23" i="6"/>
  <c r="E23" i="6"/>
  <c r="S23" i="6"/>
  <c r="AE23" i="6"/>
  <c r="I15" i="6"/>
  <c r="AG15" i="6"/>
  <c r="L203" i="1"/>
  <c r="L211" i="1"/>
  <c r="L226" i="1"/>
  <c r="L243" i="1"/>
  <c r="L268" i="1"/>
  <c r="J496" i="1"/>
  <c r="AC23" i="6"/>
  <c r="I23" i="6"/>
  <c r="AG23" i="6"/>
  <c r="U23" i="6"/>
  <c r="M23" i="6"/>
  <c r="Y23" i="6"/>
  <c r="Q23" i="6"/>
  <c r="L20" i="1"/>
  <c r="L73" i="1"/>
  <c r="L88" i="1"/>
  <c r="L101" i="1"/>
  <c r="L118" i="1"/>
  <c r="L189" i="1"/>
  <c r="L197" i="1"/>
  <c r="L262" i="1"/>
  <c r="L271" i="1"/>
  <c r="L289" i="1"/>
  <c r="L288" i="1" s="1"/>
  <c r="L297" i="1"/>
  <c r="L314" i="1"/>
  <c r="L381" i="1"/>
  <c r="K496" i="1"/>
  <c r="L166" i="1"/>
  <c r="L187" i="1"/>
  <c r="L346" i="1"/>
  <c r="L384" i="1"/>
  <c r="L451" i="1"/>
  <c r="L54" i="1"/>
  <c r="L62" i="1"/>
  <c r="L74" i="1"/>
  <c r="J85" i="1"/>
  <c r="C9" i="6" s="1"/>
  <c r="L103" i="1"/>
  <c r="L123" i="1"/>
  <c r="L132" i="1"/>
  <c r="L142" i="1"/>
  <c r="L169" i="1"/>
  <c r="L182" i="1"/>
  <c r="L247" i="1"/>
  <c r="L263" i="1"/>
  <c r="L281" i="1"/>
  <c r="L290" i="1"/>
  <c r="L298" i="1"/>
  <c r="L315" i="1"/>
  <c r="L341" i="1"/>
  <c r="L349" i="1"/>
  <c r="L359" i="1"/>
  <c r="L373" i="1"/>
  <c r="L382" i="1"/>
  <c r="L392" i="1"/>
  <c r="L130" i="1"/>
  <c r="L250" i="1"/>
  <c r="L253" i="1"/>
  <c r="L276" i="1"/>
  <c r="L45" i="1"/>
  <c r="L98" i="1"/>
  <c r="L110" i="1"/>
  <c r="L127" i="1"/>
  <c r="L137" i="1"/>
  <c r="L151" i="1"/>
  <c r="L168" i="1"/>
  <c r="L177" i="1"/>
  <c r="L186" i="1"/>
  <c r="L194" i="1"/>
  <c r="L245" i="1"/>
  <c r="L286" i="1"/>
  <c r="L329" i="1"/>
  <c r="L332" i="1"/>
  <c r="L369" i="1"/>
  <c r="L397" i="1"/>
  <c r="L411" i="1"/>
  <c r="L422" i="1"/>
  <c r="L436" i="1"/>
  <c r="L435" i="1" s="1"/>
  <c r="L489" i="1"/>
  <c r="J111" i="1"/>
  <c r="C12" i="6" s="1"/>
  <c r="J215" i="1"/>
  <c r="C17" i="6" s="1"/>
  <c r="K430" i="1"/>
  <c r="D21" i="6" s="1"/>
  <c r="J66" i="1"/>
  <c r="C7" i="6" s="1"/>
  <c r="L56" i="1"/>
  <c r="L64" i="1"/>
  <c r="L77" i="1"/>
  <c r="L162" i="1"/>
  <c r="L175" i="1"/>
  <c r="L206" i="1"/>
  <c r="L221" i="1"/>
  <c r="L229" i="1"/>
  <c r="L237" i="1"/>
  <c r="L251" i="1"/>
  <c r="L256" i="1"/>
  <c r="L265" i="1"/>
  <c r="L273" i="1"/>
  <c r="L327" i="1"/>
  <c r="L367" i="1"/>
  <c r="L377" i="1"/>
  <c r="L385" i="1"/>
  <c r="K66" i="1"/>
  <c r="D7" i="6" s="1"/>
  <c r="L99" i="1"/>
  <c r="K119" i="1"/>
  <c r="D13" i="6" s="1"/>
  <c r="L129" i="1"/>
  <c r="L195" i="1"/>
  <c r="L246" i="1"/>
  <c r="L249" i="1"/>
  <c r="L333" i="1"/>
  <c r="J399" i="1"/>
  <c r="C20" i="6" s="1"/>
  <c r="L371" i="1"/>
  <c r="L438" i="1"/>
  <c r="L437" i="1" s="1"/>
  <c r="J105" i="1"/>
  <c r="C11" i="6" s="1"/>
  <c r="J143" i="1"/>
  <c r="C14" i="6" s="1"/>
  <c r="K399" i="1"/>
  <c r="D20" i="6" s="1"/>
  <c r="J443" i="1"/>
  <c r="L16" i="1"/>
  <c r="L26" i="1"/>
  <c r="L35" i="1"/>
  <c r="L81" i="1"/>
  <c r="L149" i="1"/>
  <c r="J171" i="1"/>
  <c r="C16" i="6" s="1"/>
  <c r="L163" i="1"/>
  <c r="L185" i="1"/>
  <c r="L193" i="1"/>
  <c r="L198" i="1"/>
  <c r="L207" i="1"/>
  <c r="L222" i="1"/>
  <c r="L230" i="1"/>
  <c r="L238" i="1"/>
  <c r="L244" i="1"/>
  <c r="L252" i="1"/>
  <c r="L280" i="1"/>
  <c r="L285" i="1"/>
  <c r="L345" i="1"/>
  <c r="L396" i="1"/>
  <c r="J430" i="1"/>
  <c r="C21" i="6" s="1"/>
  <c r="K40" i="1"/>
  <c r="D6" i="6" s="1"/>
  <c r="J40" i="1"/>
  <c r="L55" i="1"/>
  <c r="L63" i="1"/>
  <c r="J93" i="1"/>
  <c r="C10" i="6" s="1"/>
  <c r="L139" i="1"/>
  <c r="J153" i="1"/>
  <c r="C15" i="6" s="1"/>
  <c r="L188" i="1"/>
  <c r="L191" i="1"/>
  <c r="J304" i="1"/>
  <c r="L255" i="1"/>
  <c r="J360" i="1"/>
  <c r="C19" i="6" s="1"/>
  <c r="L334" i="1"/>
  <c r="L390" i="1"/>
  <c r="J457" i="1"/>
  <c r="C24" i="6" s="1"/>
  <c r="L140" i="1"/>
  <c r="L180" i="1"/>
  <c r="L196" i="1"/>
  <c r="L202" i="1"/>
  <c r="L210" i="1"/>
  <c r="L225" i="1"/>
  <c r="L233" i="1"/>
  <c r="L241" i="1"/>
  <c r="L261" i="1"/>
  <c r="L277" i="1"/>
  <c r="L312" i="1"/>
  <c r="L320" i="1"/>
  <c r="L337" i="1"/>
  <c r="L358" i="1"/>
  <c r="L380" i="1"/>
  <c r="L389" i="1"/>
  <c r="L409" i="1"/>
  <c r="L420" i="1"/>
  <c r="L429" i="1"/>
  <c r="L442" i="1"/>
  <c r="L441" i="1" s="1"/>
  <c r="L495" i="1"/>
  <c r="K85" i="1"/>
  <c r="D9" i="6" s="1"/>
  <c r="L97" i="1"/>
  <c r="L47" i="1"/>
  <c r="K443" i="1"/>
  <c r="D22" i="6" s="1"/>
  <c r="L50" i="1"/>
  <c r="L53" i="1"/>
  <c r="L58" i="1"/>
  <c r="L70" i="1"/>
  <c r="L90" i="1"/>
  <c r="L104" i="1"/>
  <c r="L136" i="1"/>
  <c r="L254" i="1"/>
  <c r="L259" i="1"/>
  <c r="L272" i="1"/>
  <c r="L293" i="1"/>
  <c r="L310" i="1"/>
  <c r="L318" i="1"/>
  <c r="L351" i="1"/>
  <c r="L354" i="1"/>
  <c r="L378" i="1"/>
  <c r="L387" i="1"/>
  <c r="L405" i="1"/>
  <c r="L416" i="1"/>
  <c r="L426" i="1"/>
  <c r="L456" i="1"/>
  <c r="L455" i="1" s="1"/>
  <c r="K93" i="1"/>
  <c r="D10" i="6" s="1"/>
  <c r="K143" i="1"/>
  <c r="D14" i="6" s="1"/>
  <c r="K215" i="1"/>
  <c r="L23" i="1"/>
  <c r="K304" i="1"/>
  <c r="D18" i="6" s="1"/>
  <c r="L270" i="1"/>
  <c r="K360" i="1"/>
  <c r="D19" i="6" s="1"/>
  <c r="L52" i="1"/>
  <c r="L134" i="1"/>
  <c r="L84" i="1"/>
  <c r="K105" i="1"/>
  <c r="D11" i="6" s="1"/>
  <c r="L72" i="1"/>
  <c r="L109" i="1"/>
  <c r="L117" i="1"/>
  <c r="L18" i="1"/>
  <c r="L28" i="1"/>
  <c r="L43" i="1"/>
  <c r="L92" i="1"/>
  <c r="L108" i="1"/>
  <c r="L125" i="1"/>
  <c r="L133" i="1"/>
  <c r="L157" i="1"/>
  <c r="L156" i="1" s="1"/>
  <c r="L179" i="1"/>
  <c r="L183" i="1"/>
  <c r="L190" i="1"/>
  <c r="L201" i="1"/>
  <c r="L209" i="1"/>
  <c r="L224" i="1"/>
  <c r="L232" i="1"/>
  <c r="L240" i="1"/>
  <c r="L248" i="1"/>
  <c r="L266" i="1"/>
  <c r="L283" i="1"/>
  <c r="L311" i="1"/>
  <c r="L319" i="1"/>
  <c r="L323" i="1"/>
  <c r="L336" i="1"/>
  <c r="L342" i="1"/>
  <c r="L379" i="1"/>
  <c r="L388" i="1"/>
  <c r="L407" i="1"/>
  <c r="L406" i="1" s="1"/>
  <c r="L427" i="1"/>
  <c r="L440" i="1"/>
  <c r="L439" i="1" s="1"/>
  <c r="K457" i="1"/>
  <c r="D24" i="6" s="1"/>
  <c r="L44" i="1"/>
  <c r="L60" i="1"/>
  <c r="L12" i="1"/>
  <c r="L100" i="1"/>
  <c r="L49" i="1"/>
  <c r="L57" i="1"/>
  <c r="L65" i="1"/>
  <c r="L454" i="1"/>
  <c r="L492" i="1"/>
  <c r="K78" i="1"/>
  <c r="D8" i="6" s="1"/>
  <c r="K111" i="1"/>
  <c r="D12" i="6" s="1"/>
  <c r="L11" i="1"/>
  <c r="L25" i="1"/>
  <c r="L34" i="1"/>
  <c r="L76" i="1"/>
  <c r="L89" i="1"/>
  <c r="L115" i="1"/>
  <c r="L114" i="1" s="1"/>
  <c r="L152" i="1"/>
  <c r="L178" i="1"/>
  <c r="L184" i="1"/>
  <c r="L204" i="1"/>
  <c r="L214" i="1"/>
  <c r="L213" i="1" s="1"/>
  <c r="L227" i="1"/>
  <c r="L235" i="1"/>
  <c r="L260" i="1"/>
  <c r="L295" i="1"/>
  <c r="L338" i="1"/>
  <c r="L394" i="1"/>
  <c r="L410" i="1"/>
  <c r="L421" i="1"/>
  <c r="L434" i="1"/>
  <c r="L433" i="1" s="1"/>
  <c r="L446" i="1"/>
  <c r="L445" i="1" s="1"/>
  <c r="L493" i="1"/>
  <c r="L61" i="1"/>
  <c r="K171" i="1"/>
  <c r="D16" i="6" s="1"/>
  <c r="L258" i="1"/>
  <c r="L403" i="1"/>
  <c r="L414" i="1"/>
  <c r="L424" i="1"/>
  <c r="L453" i="1"/>
  <c r="L21" i="1"/>
  <c r="L32" i="1"/>
  <c r="L131" i="1"/>
  <c r="L167" i="1"/>
  <c r="L176" i="1"/>
  <c r="L328" i="1"/>
  <c r="L364" i="1"/>
  <c r="L296" i="1"/>
  <c r="L339" i="1"/>
  <c r="L395" i="1"/>
  <c r="L488" i="1"/>
  <c r="L19" i="1"/>
  <c r="L29" i="1"/>
  <c r="L33" i="1"/>
  <c r="L46" i="1"/>
  <c r="L71" i="1"/>
  <c r="L126" i="1"/>
  <c r="L147" i="1"/>
  <c r="L161" i="1"/>
  <c r="L165" i="1"/>
  <c r="L170" i="1"/>
  <c r="L192" i="1"/>
  <c r="L200" i="1"/>
  <c r="L208" i="1"/>
  <c r="L223" i="1"/>
  <c r="L231" i="1"/>
  <c r="L239" i="1"/>
  <c r="L324" i="1"/>
  <c r="L352" i="1"/>
  <c r="L368" i="1"/>
  <c r="L393" i="1"/>
  <c r="L404" i="1"/>
  <c r="L415" i="1"/>
  <c r="L425" i="1"/>
  <c r="L124" i="1"/>
  <c r="L234" i="1"/>
  <c r="L294" i="1"/>
  <c r="L350" i="1"/>
  <c r="L452" i="1"/>
  <c r="L17" i="1"/>
  <c r="L27" i="1"/>
  <c r="L37" i="1"/>
  <c r="L83" i="1"/>
  <c r="L138" i="1"/>
  <c r="L159" i="1"/>
  <c r="L348" i="1"/>
  <c r="L372" i="1"/>
  <c r="L423" i="1"/>
  <c r="L344" i="1"/>
  <c r="L160" i="1"/>
  <c r="L31" i="1"/>
  <c r="L366" i="1" l="1"/>
  <c r="Y15" i="6"/>
  <c r="U15" i="6"/>
  <c r="L487" i="1"/>
  <c r="L363" i="1"/>
  <c r="L199" i="1"/>
  <c r="L16" i="3"/>
  <c r="M15" i="3"/>
  <c r="K16" i="2"/>
  <c r="L15" i="2"/>
  <c r="E13" i="6"/>
  <c r="E8" i="6"/>
  <c r="M15" i="6"/>
  <c r="K172" i="1"/>
  <c r="Q15" i="6"/>
  <c r="AA13" i="6"/>
  <c r="L80" i="1"/>
  <c r="L146" i="1"/>
  <c r="W13" i="6"/>
  <c r="W8" i="6"/>
  <c r="O13" i="6"/>
  <c r="AE8" i="6"/>
  <c r="L116" i="1"/>
  <c r="L113" i="1" s="1"/>
  <c r="S13" i="6"/>
  <c r="G8" i="6"/>
  <c r="AE13" i="6"/>
  <c r="S8" i="6"/>
  <c r="K13" i="6"/>
  <c r="K8" i="6"/>
  <c r="L122" i="1"/>
  <c r="O8" i="6"/>
  <c r="K361" i="1"/>
  <c r="K400" i="1"/>
  <c r="L102" i="1"/>
  <c r="L432" i="1"/>
  <c r="L370" i="1"/>
  <c r="L75" i="1"/>
  <c r="L128" i="1"/>
  <c r="L10" i="1"/>
  <c r="L107" i="1"/>
  <c r="K216" i="1"/>
  <c r="D17" i="6"/>
  <c r="E17" i="6" s="1"/>
  <c r="AA21" i="6"/>
  <c r="G21" i="6"/>
  <c r="K21" i="6"/>
  <c r="AE21" i="6"/>
  <c r="O21" i="6"/>
  <c r="E21" i="6"/>
  <c r="S21" i="6"/>
  <c r="W21" i="6"/>
  <c r="K24" i="6"/>
  <c r="G24" i="6"/>
  <c r="AA24" i="6"/>
  <c r="O24" i="6"/>
  <c r="E24" i="6"/>
  <c r="W24" i="6"/>
  <c r="S24" i="6"/>
  <c r="AE24" i="6"/>
  <c r="O11" i="6"/>
  <c r="AA11" i="6"/>
  <c r="W11" i="6"/>
  <c r="K11" i="6"/>
  <c r="S11" i="6"/>
  <c r="E11" i="6"/>
  <c r="G11" i="6"/>
  <c r="AE11" i="6"/>
  <c r="L87" i="1"/>
  <c r="AA9" i="6"/>
  <c r="W9" i="6"/>
  <c r="E9" i="6"/>
  <c r="O9" i="6"/>
  <c r="AE9" i="6"/>
  <c r="G9" i="6"/>
  <c r="S9" i="6"/>
  <c r="K9" i="6"/>
  <c r="K144" i="1"/>
  <c r="AC6" i="6"/>
  <c r="M6" i="6"/>
  <c r="AG6" i="6"/>
  <c r="Y6" i="6"/>
  <c r="U6" i="6"/>
  <c r="Q6" i="6"/>
  <c r="I6" i="6"/>
  <c r="AC20" i="6"/>
  <c r="M20" i="6"/>
  <c r="AG20" i="6"/>
  <c r="Y20" i="6"/>
  <c r="I20" i="6"/>
  <c r="Q20" i="6"/>
  <c r="U20" i="6"/>
  <c r="U21" i="6"/>
  <c r="Y21" i="6"/>
  <c r="AC21" i="6"/>
  <c r="I21" i="6"/>
  <c r="AG21" i="6"/>
  <c r="Q21" i="6"/>
  <c r="M21" i="6"/>
  <c r="AC13" i="6"/>
  <c r="U13" i="6"/>
  <c r="M13" i="6"/>
  <c r="AG13" i="6"/>
  <c r="Y13" i="6"/>
  <c r="Q13" i="6"/>
  <c r="I13" i="6"/>
  <c r="C35" i="6"/>
  <c r="J499" i="1"/>
  <c r="J520" i="1" s="1"/>
  <c r="K497" i="1"/>
  <c r="L15" i="1"/>
  <c r="U8" i="6"/>
  <c r="AC8" i="6"/>
  <c r="AG8" i="6"/>
  <c r="Y8" i="6"/>
  <c r="M8" i="6"/>
  <c r="I8" i="6"/>
  <c r="Q8" i="6"/>
  <c r="AG9" i="6"/>
  <c r="M9" i="6"/>
  <c r="Y9" i="6"/>
  <c r="Q9" i="6"/>
  <c r="AC9" i="6"/>
  <c r="I9" i="6"/>
  <c r="U9" i="6"/>
  <c r="AA10" i="6"/>
  <c r="S10" i="6"/>
  <c r="W10" i="6"/>
  <c r="O10" i="6"/>
  <c r="E10" i="6"/>
  <c r="G10" i="6"/>
  <c r="K10" i="6"/>
  <c r="AE10" i="6"/>
  <c r="AA16" i="6"/>
  <c r="O16" i="6"/>
  <c r="G16" i="6"/>
  <c r="S16" i="6"/>
  <c r="W16" i="6"/>
  <c r="E16" i="6"/>
  <c r="K16" i="6"/>
  <c r="AE16" i="6"/>
  <c r="AA12" i="6"/>
  <c r="AE12" i="6"/>
  <c r="K12" i="6"/>
  <c r="W12" i="6"/>
  <c r="O12" i="6"/>
  <c r="S12" i="6"/>
  <c r="G12" i="6"/>
  <c r="E12" i="6"/>
  <c r="Y12" i="6"/>
  <c r="M12" i="6"/>
  <c r="I12" i="6"/>
  <c r="U12" i="6"/>
  <c r="AG12" i="6"/>
  <c r="AC12" i="6"/>
  <c r="Q12" i="6"/>
  <c r="Q16" i="6"/>
  <c r="Y16" i="6"/>
  <c r="I16" i="6"/>
  <c r="AC16" i="6"/>
  <c r="U16" i="6"/>
  <c r="M16" i="6"/>
  <c r="AG16" i="6"/>
  <c r="U11" i="6"/>
  <c r="Y11" i="6"/>
  <c r="AG11" i="6"/>
  <c r="AC11" i="6"/>
  <c r="M11" i="6"/>
  <c r="Q11" i="6"/>
  <c r="I11" i="6"/>
  <c r="U22" i="6"/>
  <c r="AG22" i="6"/>
  <c r="AC22" i="6"/>
  <c r="Q22" i="6"/>
  <c r="Y22" i="6"/>
  <c r="I22" i="6"/>
  <c r="M22" i="6"/>
  <c r="AA15" i="6"/>
  <c r="O15" i="6"/>
  <c r="G15" i="6"/>
  <c r="K15" i="6"/>
  <c r="W15" i="6"/>
  <c r="S15" i="6"/>
  <c r="AE15" i="6"/>
  <c r="E15" i="6"/>
  <c r="L391" i="1"/>
  <c r="AC19" i="6"/>
  <c r="I19" i="6"/>
  <c r="Q19" i="6"/>
  <c r="AG19" i="6"/>
  <c r="M19" i="6"/>
  <c r="Y19" i="6"/>
  <c r="U19" i="6"/>
  <c r="O19" i="6"/>
  <c r="K19" i="6"/>
  <c r="AE19" i="6"/>
  <c r="AA19" i="6"/>
  <c r="W19" i="6"/>
  <c r="S19" i="6"/>
  <c r="E19" i="6"/>
  <c r="G19" i="6"/>
  <c r="AA20" i="6"/>
  <c r="O20" i="6"/>
  <c r="E20" i="6"/>
  <c r="S20" i="6"/>
  <c r="G20" i="6"/>
  <c r="K20" i="6"/>
  <c r="AE20" i="6"/>
  <c r="W20" i="6"/>
  <c r="K431" i="1"/>
  <c r="D35" i="6"/>
  <c r="K498" i="1"/>
  <c r="AA14" i="6"/>
  <c r="O14" i="6"/>
  <c r="E14" i="6"/>
  <c r="K14" i="6"/>
  <c r="S14" i="6"/>
  <c r="AE14" i="6"/>
  <c r="G14" i="6"/>
  <c r="W14" i="6"/>
  <c r="AA17" i="6"/>
  <c r="K17" i="6"/>
  <c r="AE17" i="6"/>
  <c r="W17" i="6"/>
  <c r="G17" i="6"/>
  <c r="S17" i="6"/>
  <c r="O17" i="6"/>
  <c r="M14" i="6"/>
  <c r="AG14" i="6"/>
  <c r="AC14" i="6"/>
  <c r="I14" i="6"/>
  <c r="U14" i="6"/>
  <c r="Y14" i="6"/>
  <c r="Q14" i="6"/>
  <c r="L150" i="1"/>
  <c r="L145" i="1" s="1"/>
  <c r="Y10" i="6"/>
  <c r="AG10" i="6"/>
  <c r="I10" i="6"/>
  <c r="U10" i="6"/>
  <c r="M10" i="6"/>
  <c r="Q10" i="6"/>
  <c r="AC10" i="6"/>
  <c r="AC7" i="6"/>
  <c r="M7" i="6"/>
  <c r="Y7" i="6"/>
  <c r="U7" i="6"/>
  <c r="I7" i="6"/>
  <c r="Q7" i="6"/>
  <c r="AG7" i="6"/>
  <c r="L30" i="1"/>
  <c r="AC24" i="6"/>
  <c r="I24" i="6"/>
  <c r="Q24" i="6"/>
  <c r="AG24" i="6"/>
  <c r="Y24" i="6"/>
  <c r="M24" i="6"/>
  <c r="U24" i="6"/>
  <c r="M18" i="6"/>
  <c r="AC18" i="6"/>
  <c r="AG18" i="6"/>
  <c r="I18" i="6"/>
  <c r="Q18" i="6"/>
  <c r="Y18" i="6"/>
  <c r="U18" i="6"/>
  <c r="K305" i="1"/>
  <c r="C18" i="6"/>
  <c r="K41" i="1"/>
  <c r="C6" i="6"/>
  <c r="J460" i="1"/>
  <c r="C22" i="6"/>
  <c r="G7" i="6"/>
  <c r="K7" i="6"/>
  <c r="AA7" i="6"/>
  <c r="E7" i="6"/>
  <c r="S7" i="6"/>
  <c r="O7" i="6"/>
  <c r="AE7" i="6"/>
  <c r="W7" i="6"/>
  <c r="L158" i="1"/>
  <c r="L174" i="1"/>
  <c r="L412" i="1"/>
  <c r="L491" i="1"/>
  <c r="L486" i="1" s="1"/>
  <c r="L242" i="1"/>
  <c r="L340" i="1"/>
  <c r="L264" i="1"/>
  <c r="L181" i="1"/>
  <c r="L321" i="1"/>
  <c r="L386" i="1"/>
  <c r="L275" i="1"/>
  <c r="L219" i="1"/>
  <c r="L331" i="1"/>
  <c r="L376" i="1"/>
  <c r="L408" i="1"/>
  <c r="L308" i="1"/>
  <c r="L135" i="1"/>
  <c r="L121" i="1" s="1"/>
  <c r="L164" i="1"/>
  <c r="L257" i="1"/>
  <c r="L24" i="1"/>
  <c r="L42" i="1"/>
  <c r="L96" i="1"/>
  <c r="L402" i="1"/>
  <c r="L69" i="1"/>
  <c r="L450" i="1"/>
  <c r="L449" i="1" s="1"/>
  <c r="K459" i="1"/>
  <c r="L419" i="1"/>
  <c r="K67" i="1"/>
  <c r="K79" i="1" s="1"/>
  <c r="K86" i="1" s="1"/>
  <c r="K154" i="1"/>
  <c r="K444" i="1"/>
  <c r="L68" i="1" l="1"/>
  <c r="L17" i="3"/>
  <c r="M16" i="3"/>
  <c r="K17" i="2"/>
  <c r="L16" i="2"/>
  <c r="L173" i="1"/>
  <c r="L155" i="1"/>
  <c r="L95" i="1"/>
  <c r="L9" i="1"/>
  <c r="L218" i="1"/>
  <c r="L217" i="1" s="1"/>
  <c r="D26" i="6"/>
  <c r="D32" i="6" s="1"/>
  <c r="AA22" i="6"/>
  <c r="W22" i="6"/>
  <c r="K22" i="6"/>
  <c r="AE22" i="6"/>
  <c r="O22" i="6"/>
  <c r="E22" i="6"/>
  <c r="S22" i="6"/>
  <c r="G22" i="6"/>
  <c r="J481" i="1"/>
  <c r="J528" i="1" s="1"/>
  <c r="AA6" i="6"/>
  <c r="K6" i="6"/>
  <c r="E6" i="6"/>
  <c r="AE6" i="6"/>
  <c r="S6" i="6"/>
  <c r="O6" i="6"/>
  <c r="G6" i="6"/>
  <c r="W6" i="6"/>
  <c r="C26" i="6"/>
  <c r="C31" i="6" s="1"/>
  <c r="L362" i="1"/>
  <c r="AA18" i="6"/>
  <c r="G18" i="6"/>
  <c r="O18" i="6"/>
  <c r="W18" i="6"/>
  <c r="AE18" i="6"/>
  <c r="E18" i="6"/>
  <c r="S18" i="6"/>
  <c r="K18" i="6"/>
  <c r="K519" i="1"/>
  <c r="K522" i="1" s="1"/>
  <c r="K501" i="1"/>
  <c r="U17" i="6"/>
  <c r="U29" i="6" s="1"/>
  <c r="I17" i="6"/>
  <c r="I29" i="6" s="1"/>
  <c r="Y17" i="6"/>
  <c r="Y29" i="6" s="1"/>
  <c r="AC17" i="6"/>
  <c r="AC29" i="6" s="1"/>
  <c r="AG17" i="6"/>
  <c r="AG29" i="6" s="1"/>
  <c r="M17" i="6"/>
  <c r="M29" i="6" s="1"/>
  <c r="Q17" i="6"/>
  <c r="Q29" i="6" s="1"/>
  <c r="L307" i="1"/>
  <c r="L306" i="1" s="1"/>
  <c r="D37" i="6"/>
  <c r="AG35" i="6"/>
  <c r="AG40" i="6" s="1"/>
  <c r="Q35" i="6"/>
  <c r="Q40" i="6" s="1"/>
  <c r="M35" i="6"/>
  <c r="M40" i="6" s="1"/>
  <c r="U35" i="6"/>
  <c r="U40" i="6" s="1"/>
  <c r="Y35" i="6"/>
  <c r="Y40" i="6" s="1"/>
  <c r="I35" i="6"/>
  <c r="I40" i="6" s="1"/>
  <c r="AC35" i="6"/>
  <c r="AC40" i="6" s="1"/>
  <c r="AC43" i="6" s="1"/>
  <c r="S35" i="6"/>
  <c r="S39" i="6" s="1"/>
  <c r="C37" i="6"/>
  <c r="C42" i="6" s="1"/>
  <c r="AE35" i="6"/>
  <c r="AE39" i="6" s="1"/>
  <c r="W35" i="6"/>
  <c r="W39" i="6" s="1"/>
  <c r="E35" i="6"/>
  <c r="O35" i="6"/>
  <c r="O39" i="6" s="1"/>
  <c r="AA35" i="6"/>
  <c r="AA39" i="6" s="1"/>
  <c r="G35" i="6"/>
  <c r="G39" i="6" s="1"/>
  <c r="K35" i="6"/>
  <c r="K39" i="6" s="1"/>
  <c r="L401" i="1"/>
  <c r="K462" i="1"/>
  <c r="K480" i="1"/>
  <c r="K448" i="1"/>
  <c r="K458" i="1" s="1"/>
  <c r="K94" i="1"/>
  <c r="M17" i="3" l="1"/>
  <c r="L18" i="3"/>
  <c r="K18" i="2"/>
  <c r="L17" i="2"/>
  <c r="K483" i="1"/>
  <c r="O28" i="6"/>
  <c r="O31" i="6" s="1"/>
  <c r="AE28" i="6"/>
  <c r="AF28" i="6" s="1"/>
  <c r="Q32" i="6"/>
  <c r="R29" i="6"/>
  <c r="V29" i="6"/>
  <c r="U32" i="6"/>
  <c r="I43" i="6"/>
  <c r="J40" i="6"/>
  <c r="E37" i="6"/>
  <c r="M32" i="6"/>
  <c r="N29" i="6"/>
  <c r="W42" i="6"/>
  <c r="X39" i="6"/>
  <c r="U43" i="6"/>
  <c r="V40" i="6"/>
  <c r="I32" i="6"/>
  <c r="J29" i="6"/>
  <c r="AE42" i="6"/>
  <c r="AF39" i="6"/>
  <c r="M43" i="6"/>
  <c r="N40" i="6"/>
  <c r="E26" i="6"/>
  <c r="Q43" i="6"/>
  <c r="R40" i="6"/>
  <c r="K28" i="6"/>
  <c r="P39" i="6"/>
  <c r="O42" i="6"/>
  <c r="AD29" i="6"/>
  <c r="AC32" i="6"/>
  <c r="Y43" i="6"/>
  <c r="Z40" i="6"/>
  <c r="Y32" i="6"/>
  <c r="Z29" i="6"/>
  <c r="S28" i="6"/>
  <c r="K42" i="6"/>
  <c r="L39" i="6"/>
  <c r="S42" i="6"/>
  <c r="T39" i="6"/>
  <c r="AG43" i="6"/>
  <c r="AH40" i="6"/>
  <c r="E32" i="6"/>
  <c r="AA28" i="6"/>
  <c r="AH29" i="6"/>
  <c r="AG32" i="6"/>
  <c r="G42" i="6"/>
  <c r="H39" i="6"/>
  <c r="AD40" i="6"/>
  <c r="D43" i="6"/>
  <c r="E43" i="6" s="1"/>
  <c r="W28" i="6"/>
  <c r="AB39" i="6"/>
  <c r="AA42" i="6"/>
  <c r="K527" i="1"/>
  <c r="K530" i="1" s="1"/>
  <c r="G28" i="6"/>
  <c r="K106" i="1"/>
  <c r="L19" i="3" l="1"/>
  <c r="M18" i="3"/>
  <c r="K19" i="2"/>
  <c r="L18" i="2"/>
  <c r="P28" i="6"/>
  <c r="AE31" i="6"/>
  <c r="AG57" i="6" s="1"/>
  <c r="AA31" i="6"/>
  <c r="AC57" i="6" s="1"/>
  <c r="AB28" i="6"/>
  <c r="S31" i="6"/>
  <c r="U57" i="6" s="1"/>
  <c r="T28" i="6"/>
  <c r="F46" i="6"/>
  <c r="F23" i="6"/>
  <c r="F13" i="6"/>
  <c r="F8" i="6"/>
  <c r="F14" i="6"/>
  <c r="F19" i="6"/>
  <c r="F24" i="6"/>
  <c r="F16" i="6"/>
  <c r="F20" i="6"/>
  <c r="F9" i="6"/>
  <c r="F11" i="6"/>
  <c r="F17" i="6"/>
  <c r="F21" i="6"/>
  <c r="F12" i="6"/>
  <c r="F10" i="6"/>
  <c r="F15" i="6"/>
  <c r="F7" i="6"/>
  <c r="F22" i="6"/>
  <c r="E58" i="6"/>
  <c r="F18" i="6"/>
  <c r="L28" i="6"/>
  <c r="K31" i="6"/>
  <c r="M57" i="6" s="1"/>
  <c r="F35" i="6"/>
  <c r="W31" i="6"/>
  <c r="Y57" i="6" s="1"/>
  <c r="X28" i="6"/>
  <c r="G31" i="6"/>
  <c r="I57" i="6" s="1"/>
  <c r="H28" i="6"/>
  <c r="Q57" i="6"/>
  <c r="F6" i="6"/>
  <c r="K112" i="1"/>
  <c r="L20" i="3" l="1"/>
  <c r="M19" i="3"/>
  <c r="K20" i="2"/>
  <c r="L19" i="2"/>
  <c r="AH57" i="6"/>
  <c r="V57" i="6"/>
  <c r="F26" i="6"/>
  <c r="F37" i="6" s="1"/>
  <c r="F48" i="6" s="1"/>
  <c r="I58" i="6"/>
  <c r="M58" i="6" s="1"/>
  <c r="Q58" i="6" s="1"/>
  <c r="U58" i="6" s="1"/>
  <c r="Y58" i="6" s="1"/>
  <c r="AC58" i="6" s="1"/>
  <c r="AG58" i="6" s="1"/>
  <c r="AI58" i="6" s="1"/>
  <c r="J57" i="6"/>
  <c r="J58" i="6" s="1"/>
  <c r="Z57" i="6"/>
  <c r="N57" i="6"/>
  <c r="R57" i="6"/>
  <c r="AD57" i="6"/>
  <c r="K120" i="1"/>
  <c r="L21" i="3" l="1"/>
  <c r="M20" i="3"/>
  <c r="K21" i="2"/>
  <c r="L20" i="2"/>
  <c r="N58" i="6"/>
  <c r="R58" i="6" s="1"/>
  <c r="V58" i="6" s="1"/>
  <c r="Z58" i="6" s="1"/>
  <c r="AD58" i="6" s="1"/>
  <c r="AH58" i="6" s="1"/>
  <c r="L22" i="3" l="1"/>
  <c r="M21" i="3"/>
  <c r="K22" i="2"/>
  <c r="L21" i="2"/>
  <c r="L23" i="3" l="1"/>
  <c r="M22" i="3"/>
  <c r="K23" i="2"/>
  <c r="L22" i="2"/>
  <c r="L24" i="3" l="1"/>
  <c r="M23" i="3"/>
  <c r="K24" i="2"/>
  <c r="L23" i="2"/>
  <c r="L25" i="3" l="1"/>
  <c r="M24" i="3"/>
  <c r="K25" i="2"/>
  <c r="L24" i="2"/>
  <c r="L26" i="3" l="1"/>
  <c r="M25" i="3"/>
  <c r="K26" i="2"/>
  <c r="L25" i="2"/>
  <c r="L27" i="3" l="1"/>
  <c r="M26" i="3"/>
  <c r="K27" i="2"/>
  <c r="L26" i="2"/>
  <c r="L28" i="3" l="1"/>
  <c r="M27" i="3"/>
  <c r="K28" i="2"/>
  <c r="L27" i="2"/>
  <c r="L29" i="3" l="1"/>
  <c r="M28" i="3"/>
  <c r="K29" i="2"/>
  <c r="L28" i="2"/>
  <c r="L30" i="3" l="1"/>
  <c r="M29" i="3"/>
  <c r="K30" i="2"/>
  <c r="L29" i="2"/>
  <c r="L31" i="3" l="1"/>
  <c r="M30" i="3"/>
  <c r="K31" i="2"/>
  <c r="L30" i="2"/>
  <c r="L32" i="3" l="1"/>
  <c r="M31" i="3"/>
  <c r="K32" i="2"/>
  <c r="L31" i="2"/>
  <c r="L33" i="3" l="1"/>
  <c r="M32" i="3"/>
  <c r="K33" i="2"/>
  <c r="L32" i="2"/>
  <c r="L34" i="3" l="1"/>
  <c r="M33" i="3"/>
  <c r="K34" i="2"/>
  <c r="L33" i="2"/>
  <c r="L35" i="3" l="1"/>
  <c r="M34" i="3"/>
  <c r="K35" i="2"/>
  <c r="L34" i="2"/>
  <c r="L36" i="3" l="1"/>
  <c r="M35" i="3"/>
  <c r="K36" i="2"/>
  <c r="L35" i="2"/>
  <c r="L37" i="3" l="1"/>
  <c r="M36" i="3"/>
  <c r="K37" i="2"/>
  <c r="L36" i="2"/>
  <c r="L38" i="3" l="1"/>
  <c r="M37" i="3"/>
  <c r="K38" i="2"/>
  <c r="L37" i="2"/>
  <c r="L39" i="3" l="1"/>
  <c r="M38" i="3"/>
  <c r="K39" i="2"/>
  <c r="L38" i="2"/>
  <c r="L40" i="3" l="1"/>
  <c r="M39" i="3"/>
  <c r="K40" i="2"/>
  <c r="L39" i="2"/>
  <c r="L41" i="3" l="1"/>
  <c r="M40" i="3"/>
  <c r="K41" i="2"/>
  <c r="L40" i="2"/>
  <c r="L42" i="3" l="1"/>
  <c r="M41" i="3"/>
  <c r="K42" i="2"/>
  <c r="L41" i="2"/>
  <c r="L43" i="3" l="1"/>
  <c r="M42" i="3"/>
  <c r="K43" i="2"/>
  <c r="L42" i="2"/>
  <c r="L44" i="3" l="1"/>
  <c r="M43" i="3"/>
  <c r="K44" i="2"/>
  <c r="L43" i="2"/>
  <c r="L45" i="3" l="1"/>
  <c r="M44" i="3"/>
  <c r="K45" i="2"/>
  <c r="L44" i="2"/>
  <c r="L46" i="3" l="1"/>
  <c r="M45" i="3"/>
  <c r="K46" i="2"/>
  <c r="L45" i="2"/>
  <c r="L47" i="3" l="1"/>
  <c r="M46" i="3"/>
  <c r="K47" i="2"/>
  <c r="L46" i="2"/>
  <c r="L48" i="3" l="1"/>
  <c r="M47" i="3"/>
  <c r="K48" i="2"/>
  <c r="L47" i="2"/>
  <c r="L49" i="3" l="1"/>
  <c r="M48" i="3"/>
  <c r="K49" i="2"/>
  <c r="L48" i="2"/>
  <c r="L50" i="3" l="1"/>
  <c r="M49" i="3"/>
  <c r="K50" i="2"/>
  <c r="L49" i="2"/>
  <c r="L51" i="3" l="1"/>
  <c r="M50" i="3"/>
  <c r="K51" i="2"/>
  <c r="L50" i="2"/>
  <c r="L52" i="3" l="1"/>
  <c r="M51" i="3"/>
  <c r="K52" i="2"/>
  <c r="L51" i="2"/>
  <c r="L53" i="3" l="1"/>
  <c r="M52" i="3"/>
  <c r="K53" i="2"/>
  <c r="L52" i="2"/>
  <c r="L54" i="3" l="1"/>
  <c r="M53" i="3"/>
  <c r="K54" i="2"/>
  <c r="L53" i="2"/>
  <c r="L55" i="3" l="1"/>
  <c r="M54" i="3"/>
  <c r="K55" i="2"/>
  <c r="L54" i="2"/>
  <c r="L56" i="3" l="1"/>
  <c r="M55" i="3"/>
  <c r="K56" i="2"/>
  <c r="L55" i="2"/>
  <c r="L57" i="3" l="1"/>
  <c r="M56" i="3"/>
  <c r="K57" i="2"/>
  <c r="L56" i="2"/>
  <c r="L58" i="3" l="1"/>
  <c r="M57" i="3"/>
  <c r="K58" i="2"/>
  <c r="L57" i="2"/>
  <c r="L59" i="3" l="1"/>
  <c r="M58" i="3"/>
  <c r="K59" i="2"/>
  <c r="L58" i="2"/>
  <c r="L60" i="3" l="1"/>
  <c r="M59" i="3"/>
  <c r="K60" i="2"/>
  <c r="L59" i="2"/>
  <c r="L61" i="3" l="1"/>
  <c r="M60" i="3"/>
  <c r="K61" i="2"/>
  <c r="L60" i="2"/>
  <c r="L62" i="3" l="1"/>
  <c r="M61" i="3"/>
  <c r="K62" i="2"/>
  <c r="L61" i="2"/>
  <c r="L63" i="3" l="1"/>
  <c r="M62" i="3"/>
  <c r="K63" i="2"/>
  <c r="L62" i="2"/>
  <c r="L64" i="3" l="1"/>
  <c r="M63" i="3"/>
  <c r="K64" i="2"/>
  <c r="L63" i="2"/>
  <c r="L65" i="3" l="1"/>
  <c r="M64" i="3"/>
  <c r="K65" i="2"/>
  <c r="L64" i="2"/>
  <c r="L66" i="3" l="1"/>
  <c r="M65" i="3"/>
  <c r="K66" i="2"/>
  <c r="L65" i="2"/>
  <c r="L67" i="3" l="1"/>
  <c r="M66" i="3"/>
  <c r="K67" i="2"/>
  <c r="L66" i="2"/>
  <c r="L68" i="3" l="1"/>
  <c r="M67" i="3"/>
  <c r="K68" i="2"/>
  <c r="L67" i="2"/>
  <c r="L69" i="3" l="1"/>
  <c r="M68" i="3"/>
  <c r="K69" i="2"/>
  <c r="L68" i="2"/>
  <c r="L70" i="3" l="1"/>
  <c r="M69" i="3"/>
  <c r="K70" i="2"/>
  <c r="L69" i="2"/>
  <c r="L71" i="3" l="1"/>
  <c r="M70" i="3"/>
  <c r="K71" i="2"/>
  <c r="L70" i="2"/>
  <c r="L72" i="3" l="1"/>
  <c r="M71" i="3"/>
  <c r="K72" i="2"/>
  <c r="L71" i="2"/>
  <c r="L73" i="3" l="1"/>
  <c r="M72" i="3"/>
  <c r="K73" i="2"/>
  <c r="L72" i="2"/>
  <c r="L74" i="3" l="1"/>
  <c r="M73" i="3"/>
  <c r="K74" i="2"/>
  <c r="L73" i="2"/>
  <c r="L75" i="3" l="1"/>
  <c r="M74" i="3"/>
  <c r="K75" i="2"/>
  <c r="L74" i="2"/>
  <c r="L76" i="3" l="1"/>
  <c r="M75" i="3"/>
  <c r="K76" i="2"/>
  <c r="L75" i="2"/>
  <c r="L77" i="3" l="1"/>
  <c r="M76" i="3"/>
  <c r="K77" i="2"/>
  <c r="L76" i="2"/>
  <c r="L78" i="3" l="1"/>
  <c r="M77" i="3"/>
  <c r="K78" i="2"/>
  <c r="L77" i="2"/>
  <c r="L79" i="3" l="1"/>
  <c r="M78" i="3"/>
  <c r="K79" i="2"/>
  <c r="L78" i="2"/>
  <c r="L80" i="3" l="1"/>
  <c r="M79" i="3"/>
  <c r="K80" i="2"/>
  <c r="L79" i="2"/>
  <c r="L81" i="3" l="1"/>
  <c r="M80" i="3"/>
  <c r="K81" i="2"/>
  <c r="L80" i="2"/>
  <c r="L82" i="3" l="1"/>
  <c r="M81" i="3"/>
  <c r="K82" i="2"/>
  <c r="L81" i="2"/>
  <c r="L83" i="3" l="1"/>
  <c r="M82" i="3"/>
  <c r="K83" i="2"/>
  <c r="L82" i="2"/>
  <c r="L84" i="3" l="1"/>
  <c r="M83" i="3"/>
  <c r="K84" i="2"/>
  <c r="L83" i="2"/>
  <c r="L85" i="3" l="1"/>
  <c r="M84" i="3"/>
  <c r="K85" i="2"/>
  <c r="L84" i="2"/>
  <c r="L86" i="3" l="1"/>
  <c r="M85" i="3"/>
  <c r="K86" i="2"/>
  <c r="L85" i="2"/>
  <c r="L87" i="3" l="1"/>
  <c r="M86" i="3"/>
  <c r="K87" i="2"/>
  <c r="L86" i="2"/>
  <c r="L88" i="3" l="1"/>
  <c r="M87" i="3"/>
  <c r="K88" i="2"/>
  <c r="L87" i="2"/>
  <c r="L89" i="3" l="1"/>
  <c r="M88" i="3"/>
  <c r="K89" i="2"/>
  <c r="L88" i="2"/>
  <c r="L90" i="3" l="1"/>
  <c r="M89" i="3"/>
  <c r="K90" i="2"/>
  <c r="L89" i="2"/>
  <c r="L91" i="3" l="1"/>
  <c r="M90" i="3"/>
  <c r="K91" i="2"/>
  <c r="L90" i="2"/>
  <c r="L92" i="3" l="1"/>
  <c r="M91" i="3"/>
  <c r="K92" i="2"/>
  <c r="L91" i="2"/>
  <c r="L93" i="3" l="1"/>
  <c r="M92" i="3"/>
  <c r="K93" i="2"/>
  <c r="L92" i="2"/>
  <c r="L94" i="3" l="1"/>
  <c r="M93" i="3"/>
  <c r="K94" i="2"/>
  <c r="L93" i="2"/>
  <c r="L95" i="3" l="1"/>
  <c r="M94" i="3"/>
  <c r="K95" i="2"/>
  <c r="L94" i="2"/>
  <c r="L96" i="3" l="1"/>
  <c r="M95" i="3"/>
  <c r="K96" i="2"/>
  <c r="L95" i="2"/>
  <c r="L97" i="3" l="1"/>
  <c r="M96" i="3"/>
  <c r="K97" i="2"/>
  <c r="L96" i="2"/>
  <c r="L98" i="3" l="1"/>
  <c r="M97" i="3"/>
  <c r="K98" i="2"/>
  <c r="L97" i="2"/>
  <c r="L99" i="3" l="1"/>
  <c r="M98" i="3"/>
  <c r="K99" i="2"/>
  <c r="L98" i="2"/>
  <c r="L100" i="3" l="1"/>
  <c r="M99" i="3"/>
  <c r="K100" i="2"/>
  <c r="L99" i="2"/>
  <c r="L101" i="3" l="1"/>
  <c r="M100" i="3"/>
  <c r="K101" i="2"/>
  <c r="L100" i="2"/>
  <c r="L102" i="3" l="1"/>
  <c r="M101" i="3"/>
  <c r="K102" i="2"/>
  <c r="L101" i="2"/>
  <c r="L103" i="3" l="1"/>
  <c r="M102" i="3"/>
  <c r="K103" i="2"/>
  <c r="L102" i="2"/>
  <c r="L104" i="3" l="1"/>
  <c r="M103" i="3"/>
  <c r="K104" i="2"/>
  <c r="L103" i="2"/>
  <c r="L105" i="3" l="1"/>
  <c r="M104" i="3"/>
  <c r="K105" i="2"/>
  <c r="L104" i="2"/>
  <c r="L106" i="3" l="1"/>
  <c r="M105" i="3"/>
  <c r="K106" i="2"/>
  <c r="L105" i="2"/>
  <c r="L107" i="3" l="1"/>
  <c r="M106" i="3"/>
  <c r="K107" i="2"/>
  <c r="L106" i="2"/>
  <c r="L108" i="3" l="1"/>
  <c r="M107" i="3"/>
  <c r="K108" i="2"/>
  <c r="L107" i="2"/>
  <c r="L109" i="3" l="1"/>
  <c r="M108" i="3"/>
  <c r="K109" i="2"/>
  <c r="L108" i="2"/>
  <c r="L110" i="3" l="1"/>
  <c r="M109" i="3"/>
  <c r="K110" i="2"/>
  <c r="L109" i="2"/>
  <c r="L111" i="3" l="1"/>
  <c r="M110" i="3"/>
  <c r="K111" i="2"/>
  <c r="L110" i="2"/>
  <c r="L112" i="3" l="1"/>
  <c r="M111" i="3"/>
  <c r="K112" i="2"/>
  <c r="L111" i="2"/>
  <c r="L113" i="3" l="1"/>
  <c r="M112" i="3"/>
  <c r="K113" i="2"/>
  <c r="L112" i="2"/>
  <c r="L114" i="3" l="1"/>
  <c r="M113" i="3"/>
  <c r="K114" i="2"/>
  <c r="L113" i="2"/>
  <c r="L115" i="3" l="1"/>
  <c r="M114" i="3"/>
  <c r="K115" i="2"/>
  <c r="L114" i="2"/>
  <c r="L116" i="3" l="1"/>
  <c r="M115" i="3"/>
  <c r="K116" i="2"/>
  <c r="L115" i="2"/>
  <c r="L117" i="3" l="1"/>
  <c r="M116" i="3"/>
  <c r="K117" i="2"/>
  <c r="L116" i="2"/>
  <c r="L118" i="3" l="1"/>
  <c r="M117" i="3"/>
  <c r="K118" i="2"/>
  <c r="L117" i="2"/>
  <c r="L119" i="3" l="1"/>
  <c r="M118" i="3"/>
  <c r="K119" i="2"/>
  <c r="L118" i="2"/>
  <c r="L120" i="3" l="1"/>
  <c r="M119" i="3"/>
  <c r="K120" i="2"/>
  <c r="L119" i="2"/>
  <c r="L121" i="3" l="1"/>
  <c r="M120" i="3"/>
  <c r="K121" i="2"/>
  <c r="L120" i="2"/>
  <c r="L122" i="3" l="1"/>
  <c r="M121" i="3"/>
  <c r="K122" i="2"/>
  <c r="L121" i="2"/>
  <c r="L123" i="3" l="1"/>
  <c r="M122" i="3"/>
  <c r="K123" i="2"/>
  <c r="L122" i="2"/>
  <c r="L124" i="3" l="1"/>
  <c r="M123" i="3"/>
  <c r="K124" i="2"/>
  <c r="L123" i="2"/>
  <c r="L125" i="3" l="1"/>
  <c r="M124" i="3"/>
  <c r="K125" i="2"/>
  <c r="L124" i="2"/>
  <c r="L126" i="3" l="1"/>
  <c r="M125" i="3"/>
  <c r="K126" i="2"/>
  <c r="L125" i="2"/>
  <c r="L127" i="3" l="1"/>
  <c r="M126" i="3"/>
  <c r="K127" i="2"/>
  <c r="L126" i="2"/>
  <c r="L128" i="3" l="1"/>
  <c r="M127" i="3"/>
  <c r="K128" i="2"/>
  <c r="L127" i="2"/>
  <c r="L129" i="3" l="1"/>
  <c r="M128" i="3"/>
  <c r="K129" i="2"/>
  <c r="L128" i="2"/>
  <c r="L130" i="3" l="1"/>
  <c r="M129" i="3"/>
  <c r="K130" i="2"/>
  <c r="L129" i="2"/>
  <c r="L131" i="3" l="1"/>
  <c r="M130" i="3"/>
  <c r="K131" i="2"/>
  <c r="L130" i="2"/>
  <c r="L132" i="3" l="1"/>
  <c r="M131" i="3"/>
  <c r="K132" i="2"/>
  <c r="L131" i="2"/>
  <c r="L133" i="3" l="1"/>
  <c r="M132" i="3"/>
  <c r="K133" i="2"/>
  <c r="L132" i="2"/>
  <c r="L134" i="3" l="1"/>
  <c r="M133" i="3"/>
  <c r="K134" i="2"/>
  <c r="L133" i="2"/>
  <c r="L135" i="3" l="1"/>
  <c r="M134" i="3"/>
  <c r="K135" i="2"/>
  <c r="L134" i="2"/>
  <c r="L136" i="3" l="1"/>
  <c r="M135" i="3"/>
  <c r="K136" i="2"/>
  <c r="L135" i="2"/>
  <c r="L137" i="3" l="1"/>
  <c r="M136" i="3"/>
  <c r="K137" i="2"/>
  <c r="L136" i="2"/>
  <c r="L138" i="3" l="1"/>
  <c r="M137" i="3"/>
  <c r="K138" i="2"/>
  <c r="L137" i="2"/>
  <c r="L139" i="3" l="1"/>
  <c r="M138" i="3"/>
  <c r="K139" i="2"/>
  <c r="L138" i="2"/>
  <c r="L140" i="3" l="1"/>
  <c r="M139" i="3"/>
  <c r="K140" i="2"/>
  <c r="L139" i="2"/>
  <c r="L141" i="3" l="1"/>
  <c r="M140" i="3"/>
  <c r="K141" i="2"/>
  <c r="L140" i="2"/>
  <c r="L142" i="3" l="1"/>
  <c r="M141" i="3"/>
  <c r="K142" i="2"/>
  <c r="L141" i="2"/>
  <c r="L143" i="3" l="1"/>
  <c r="M142" i="3"/>
  <c r="K143" i="2"/>
  <c r="L142" i="2"/>
  <c r="L144" i="3" l="1"/>
  <c r="M143" i="3"/>
  <c r="K144" i="2"/>
  <c r="L143" i="2"/>
  <c r="L145" i="3" l="1"/>
  <c r="M144" i="3"/>
  <c r="K145" i="2"/>
  <c r="L144" i="2"/>
  <c r="L146" i="3" l="1"/>
  <c r="M145" i="3"/>
  <c r="K146" i="2"/>
  <c r="L145" i="2"/>
  <c r="L147" i="3" l="1"/>
  <c r="M146" i="3"/>
  <c r="K147" i="2"/>
  <c r="L146" i="2"/>
  <c r="L148" i="3" l="1"/>
  <c r="M147" i="3"/>
  <c r="K148" i="2"/>
  <c r="L147" i="2"/>
  <c r="L149" i="3" l="1"/>
  <c r="M148" i="3"/>
  <c r="K149" i="2"/>
  <c r="L148" i="2"/>
  <c r="L150" i="3" l="1"/>
  <c r="M149" i="3"/>
  <c r="K150" i="2"/>
  <c r="L149" i="2"/>
  <c r="L151" i="3" l="1"/>
  <c r="M150" i="3"/>
  <c r="K151" i="2"/>
  <c r="L150" i="2"/>
  <c r="L152" i="3" l="1"/>
  <c r="M151" i="3"/>
  <c r="K152" i="2"/>
  <c r="L151" i="2"/>
  <c r="L153" i="3" l="1"/>
  <c r="M152" i="3"/>
  <c r="K153" i="2"/>
  <c r="L152" i="2"/>
  <c r="L154" i="3" l="1"/>
  <c r="M153" i="3"/>
  <c r="K154" i="2"/>
  <c r="L153" i="2"/>
  <c r="L155" i="3" l="1"/>
  <c r="M154" i="3"/>
  <c r="K155" i="2"/>
  <c r="L154" i="2"/>
  <c r="L156" i="3" l="1"/>
  <c r="M155" i="3"/>
  <c r="K156" i="2"/>
  <c r="L155" i="2"/>
  <c r="L157" i="3" l="1"/>
  <c r="M156" i="3"/>
  <c r="K157" i="2"/>
  <c r="L156" i="2"/>
  <c r="L158" i="3" l="1"/>
  <c r="M157" i="3"/>
  <c r="K158" i="2"/>
  <c r="L157" i="2"/>
  <c r="L159" i="3" l="1"/>
  <c r="M158" i="3"/>
  <c r="K159" i="2"/>
  <c r="L158" i="2"/>
  <c r="L160" i="3" l="1"/>
  <c r="M159" i="3"/>
  <c r="K160" i="2"/>
  <c r="L159" i="2"/>
  <c r="L161" i="3" l="1"/>
  <c r="M160" i="3"/>
  <c r="K161" i="2"/>
  <c r="L160" i="2"/>
  <c r="L162" i="3" l="1"/>
  <c r="M161" i="3"/>
  <c r="K162" i="2"/>
  <c r="L161" i="2"/>
  <c r="L163" i="3" l="1"/>
  <c r="M162" i="3"/>
  <c r="K163" i="2"/>
  <c r="L162" i="2"/>
  <c r="L164" i="3" l="1"/>
  <c r="M163" i="3"/>
  <c r="K164" i="2"/>
  <c r="L163" i="2"/>
  <c r="L165" i="3" l="1"/>
  <c r="M164" i="3"/>
  <c r="K165" i="2"/>
  <c r="L164" i="2"/>
  <c r="L166" i="3" l="1"/>
  <c r="M165" i="3"/>
  <c r="K166" i="2"/>
  <c r="L165" i="2"/>
  <c r="L167" i="3" l="1"/>
  <c r="M166" i="3"/>
  <c r="K167" i="2"/>
  <c r="L166" i="2"/>
  <c r="L168" i="3" l="1"/>
  <c r="M167" i="3"/>
  <c r="K168" i="2"/>
  <c r="L167" i="2"/>
  <c r="L169" i="3" l="1"/>
  <c r="M168" i="3"/>
  <c r="K169" i="2"/>
  <c r="L168" i="2"/>
  <c r="L170" i="3" l="1"/>
  <c r="M169" i="3"/>
  <c r="K170" i="2"/>
  <c r="L169" i="2"/>
  <c r="L171" i="3" l="1"/>
  <c r="M170" i="3"/>
  <c r="K171" i="2"/>
  <c r="L170" i="2"/>
  <c r="L172" i="3" l="1"/>
  <c r="M171" i="3"/>
  <c r="K172" i="2"/>
  <c r="L171" i="2"/>
  <c r="L173" i="3" l="1"/>
  <c r="M172" i="3"/>
  <c r="K173" i="2"/>
  <c r="L172" i="2"/>
  <c r="L174" i="3" l="1"/>
  <c r="M173" i="3"/>
  <c r="K174" i="2"/>
  <c r="L173" i="2"/>
  <c r="L175" i="3" l="1"/>
  <c r="M174" i="3"/>
  <c r="K175" i="2"/>
  <c r="L174" i="2"/>
  <c r="L176" i="3" l="1"/>
  <c r="M175" i="3"/>
  <c r="K176" i="2"/>
  <c r="L175" i="2"/>
  <c r="L177" i="3" l="1"/>
  <c r="M176" i="3"/>
  <c r="K177" i="2"/>
  <c r="L176" i="2"/>
  <c r="L178" i="3" l="1"/>
  <c r="M177" i="3"/>
  <c r="K178" i="2"/>
  <c r="L177" i="2"/>
  <c r="L179" i="3" l="1"/>
  <c r="M178" i="3"/>
  <c r="K179" i="2"/>
  <c r="L178" i="2"/>
  <c r="L180" i="3" l="1"/>
  <c r="M179" i="3"/>
  <c r="K180" i="2"/>
  <c r="L179" i="2"/>
  <c r="L181" i="3" l="1"/>
  <c r="M180" i="3"/>
  <c r="K181" i="2"/>
  <c r="L180" i="2"/>
  <c r="L182" i="3" l="1"/>
  <c r="M181" i="3"/>
  <c r="K182" i="2"/>
  <c r="L181" i="2"/>
  <c r="L183" i="3" l="1"/>
  <c r="M182" i="3"/>
  <c r="K183" i="2"/>
  <c r="L182" i="2"/>
  <c r="L184" i="3" l="1"/>
  <c r="M183" i="3"/>
  <c r="K184" i="2"/>
  <c r="L183" i="2"/>
  <c r="L185" i="3" l="1"/>
  <c r="M184" i="3"/>
  <c r="K185" i="2"/>
  <c r="L184" i="2"/>
  <c r="L186" i="3" l="1"/>
  <c r="M185" i="3"/>
  <c r="K186" i="2"/>
  <c r="L185" i="2"/>
  <c r="L187" i="3" l="1"/>
  <c r="M186" i="3"/>
  <c r="K187" i="2"/>
  <c r="L186" i="2"/>
  <c r="L188" i="3" l="1"/>
  <c r="M187" i="3"/>
  <c r="K188" i="2"/>
  <c r="L187" i="2"/>
  <c r="L189" i="3" l="1"/>
  <c r="M188" i="3"/>
  <c r="K189" i="2"/>
  <c r="L188" i="2"/>
  <c r="L190" i="3" l="1"/>
  <c r="M189" i="3"/>
  <c r="K190" i="2"/>
  <c r="L189" i="2"/>
  <c r="L191" i="3" l="1"/>
  <c r="M190" i="3"/>
  <c r="K191" i="2"/>
  <c r="L190" i="2"/>
  <c r="L192" i="3" l="1"/>
  <c r="M191" i="3"/>
  <c r="K192" i="2"/>
  <c r="L191" i="2"/>
  <c r="L193" i="3" l="1"/>
  <c r="M192" i="3"/>
  <c r="K193" i="2"/>
  <c r="L192" i="2"/>
  <c r="L194" i="3" l="1"/>
  <c r="M193" i="3"/>
  <c r="K194" i="2"/>
  <c r="L193" i="2"/>
  <c r="L195" i="3" l="1"/>
  <c r="M194" i="3"/>
  <c r="K195" i="2"/>
  <c r="L194" i="2"/>
  <c r="L196" i="3" l="1"/>
  <c r="M195" i="3"/>
  <c r="K196" i="2"/>
  <c r="L195" i="2"/>
  <c r="L197" i="3" l="1"/>
  <c r="M196" i="3"/>
  <c r="K197" i="2"/>
  <c r="L196" i="2"/>
  <c r="L198" i="3" l="1"/>
  <c r="M197" i="3"/>
  <c r="K198" i="2"/>
  <c r="L197" i="2"/>
  <c r="L199" i="3" l="1"/>
  <c r="M198" i="3"/>
  <c r="K199" i="2"/>
  <c r="L198" i="2"/>
  <c r="L200" i="3" l="1"/>
  <c r="M199" i="3"/>
  <c r="K200" i="2"/>
  <c r="L199" i="2"/>
  <c r="L201" i="3" l="1"/>
  <c r="M200" i="3"/>
  <c r="K201" i="2"/>
  <c r="L200" i="2"/>
  <c r="L202" i="3" l="1"/>
  <c r="M201" i="3"/>
  <c r="K202" i="2"/>
  <c r="L201" i="2"/>
  <c r="L203" i="3" l="1"/>
  <c r="M202" i="3"/>
  <c r="K203" i="2"/>
  <c r="L202" i="2"/>
  <c r="L204" i="3" l="1"/>
  <c r="M203" i="3"/>
  <c r="K204" i="2"/>
  <c r="L203" i="2"/>
  <c r="L205" i="3" l="1"/>
  <c r="M204" i="3"/>
  <c r="K205" i="2"/>
  <c r="L204" i="2"/>
  <c r="L206" i="3" l="1"/>
  <c r="M205" i="3"/>
  <c r="K206" i="2"/>
  <c r="L205" i="2"/>
  <c r="L207" i="3" l="1"/>
  <c r="M206" i="3"/>
  <c r="K207" i="2"/>
  <c r="L206" i="2"/>
  <c r="L208" i="3" l="1"/>
  <c r="M207" i="3"/>
  <c r="K208" i="2"/>
  <c r="L207" i="2"/>
  <c r="L209" i="3" l="1"/>
  <c r="M208" i="3"/>
  <c r="K209" i="2"/>
  <c r="L208" i="2"/>
  <c r="L210" i="3" l="1"/>
  <c r="M209" i="3"/>
  <c r="K210" i="2"/>
  <c r="L209" i="2"/>
  <c r="L211" i="3" l="1"/>
  <c r="M210" i="3"/>
  <c r="K211" i="2"/>
  <c r="L210" i="2"/>
  <c r="L212" i="3" l="1"/>
  <c r="M211" i="3"/>
  <c r="K212" i="2"/>
  <c r="L211" i="2"/>
  <c r="L213" i="3" l="1"/>
  <c r="M212" i="3"/>
  <c r="K213" i="2"/>
  <c r="L212" i="2"/>
  <c r="L214" i="3" l="1"/>
  <c r="M213" i="3"/>
  <c r="K214" i="2"/>
  <c r="L213" i="2"/>
  <c r="L215" i="3" l="1"/>
  <c r="M214" i="3"/>
  <c r="K215" i="2"/>
  <c r="L214" i="2"/>
  <c r="L216" i="3" l="1"/>
  <c r="M215" i="3"/>
  <c r="K216" i="2"/>
  <c r="L215" i="2"/>
  <c r="L217" i="3" l="1"/>
  <c r="M216" i="3"/>
  <c r="K217" i="2"/>
  <c r="L216" i="2"/>
  <c r="L218" i="3" l="1"/>
  <c r="M217" i="3"/>
  <c r="K218" i="2"/>
  <c r="L217" i="2"/>
  <c r="L219" i="3" l="1"/>
  <c r="M218" i="3"/>
  <c r="K219" i="2"/>
  <c r="L218" i="2"/>
  <c r="L220" i="3" l="1"/>
  <c r="M219" i="3"/>
  <c r="K220" i="2"/>
  <c r="L219" i="2"/>
  <c r="L221" i="3" l="1"/>
  <c r="M220" i="3"/>
  <c r="K221" i="2"/>
  <c r="L220" i="2"/>
  <c r="L222" i="3" l="1"/>
  <c r="M221" i="3"/>
  <c r="K222" i="2"/>
  <c r="L221" i="2"/>
  <c r="L223" i="3" l="1"/>
  <c r="M222" i="3"/>
  <c r="K223" i="2"/>
  <c r="L222" i="2"/>
  <c r="L224" i="3" l="1"/>
  <c r="M223" i="3"/>
  <c r="K224" i="2"/>
  <c r="L223" i="2"/>
  <c r="L225" i="3" l="1"/>
  <c r="M224" i="3"/>
  <c r="K225" i="2"/>
  <c r="L224" i="2"/>
  <c r="L226" i="3" l="1"/>
  <c r="M225" i="3"/>
  <c r="K226" i="2"/>
  <c r="L225" i="2"/>
  <c r="L227" i="3" l="1"/>
  <c r="M226" i="3"/>
  <c r="K227" i="2"/>
  <c r="L226" i="2"/>
  <c r="L228" i="3" l="1"/>
  <c r="M227" i="3"/>
  <c r="K228" i="2"/>
  <c r="L227" i="2"/>
  <c r="L229" i="3" l="1"/>
  <c r="M228" i="3"/>
  <c r="K229" i="2"/>
  <c r="L228" i="2"/>
  <c r="L230" i="3" l="1"/>
  <c r="M229" i="3"/>
  <c r="K230" i="2"/>
  <c r="L229" i="2"/>
  <c r="L231" i="3" l="1"/>
  <c r="M230" i="3"/>
  <c r="K231" i="2"/>
  <c r="L230" i="2"/>
  <c r="L232" i="3" l="1"/>
  <c r="M231" i="3"/>
  <c r="K232" i="2"/>
  <c r="L231" i="2"/>
  <c r="L233" i="3" l="1"/>
  <c r="M232" i="3"/>
  <c r="K233" i="2"/>
  <c r="L232" i="2"/>
  <c r="L234" i="3" l="1"/>
  <c r="M233" i="3"/>
  <c r="K234" i="2"/>
  <c r="L233" i="2"/>
  <c r="L235" i="3" l="1"/>
  <c r="M234" i="3"/>
  <c r="K235" i="2"/>
  <c r="L234" i="2"/>
  <c r="L236" i="3" l="1"/>
  <c r="M235" i="3"/>
  <c r="K236" i="2"/>
  <c r="L235" i="2"/>
  <c r="L237" i="3" l="1"/>
  <c r="M236" i="3"/>
  <c r="K237" i="2"/>
  <c r="L236" i="2"/>
  <c r="L238" i="3" l="1"/>
  <c r="M237" i="3"/>
  <c r="K238" i="2"/>
  <c r="L237" i="2"/>
  <c r="L239" i="3" l="1"/>
  <c r="M238" i="3"/>
  <c r="K239" i="2"/>
  <c r="L238" i="2"/>
  <c r="L240" i="3" l="1"/>
  <c r="M239" i="3"/>
  <c r="K240" i="2"/>
  <c r="L239" i="2"/>
  <c r="L241" i="3" l="1"/>
  <c r="M240" i="3"/>
  <c r="K241" i="2"/>
  <c r="L240" i="2"/>
  <c r="L242" i="3" l="1"/>
  <c r="M241" i="3"/>
  <c r="K242" i="2"/>
  <c r="L241" i="2"/>
  <c r="L243" i="3" l="1"/>
  <c r="M242" i="3"/>
  <c r="K243" i="2"/>
  <c r="L242" i="2"/>
  <c r="L244" i="3" l="1"/>
  <c r="M243" i="3"/>
  <c r="K244" i="2"/>
  <c r="L243" i="2"/>
  <c r="L245" i="3" l="1"/>
  <c r="M244" i="3"/>
  <c r="K245" i="2"/>
  <c r="L244" i="2"/>
  <c r="L246" i="3" l="1"/>
  <c r="M245" i="3"/>
  <c r="K246" i="2"/>
  <c r="L245" i="2"/>
  <c r="L247" i="3" l="1"/>
  <c r="M246" i="3"/>
  <c r="K247" i="2"/>
  <c r="L246" i="2"/>
  <c r="L248" i="3" l="1"/>
  <c r="M247" i="3"/>
  <c r="K248" i="2"/>
  <c r="L247" i="2"/>
  <c r="L249" i="3" l="1"/>
  <c r="M248" i="3"/>
  <c r="K249" i="2"/>
  <c r="L248" i="2"/>
  <c r="L250" i="3" l="1"/>
  <c r="M249" i="3"/>
  <c r="K250" i="2"/>
  <c r="L249" i="2"/>
  <c r="L251" i="3" l="1"/>
  <c r="M250" i="3"/>
  <c r="K251" i="2"/>
  <c r="L250" i="2"/>
  <c r="L252" i="3" l="1"/>
  <c r="M251" i="3"/>
  <c r="K252" i="2"/>
  <c r="L251" i="2"/>
  <c r="L253" i="3" l="1"/>
  <c r="M252" i="3"/>
  <c r="K253" i="2"/>
  <c r="L252" i="2"/>
  <c r="L254" i="3" l="1"/>
  <c r="M253" i="3"/>
  <c r="K254" i="2"/>
  <c r="L253" i="2"/>
  <c r="L255" i="3" l="1"/>
  <c r="M254" i="3"/>
  <c r="K255" i="2"/>
  <c r="L254" i="2"/>
  <c r="L256" i="3" l="1"/>
  <c r="M255" i="3"/>
  <c r="K256" i="2"/>
  <c r="L255" i="2"/>
  <c r="L257" i="3" l="1"/>
  <c r="M256" i="3"/>
  <c r="K257" i="2"/>
  <c r="L256" i="2"/>
  <c r="L258" i="3" l="1"/>
  <c r="M257" i="3"/>
  <c r="K258" i="2"/>
  <c r="L257" i="2"/>
  <c r="L259" i="3" l="1"/>
  <c r="M258" i="3"/>
  <c r="K259" i="2"/>
  <c r="L258" i="2"/>
  <c r="L260" i="3" l="1"/>
  <c r="M259" i="3"/>
  <c r="K260" i="2"/>
  <c r="L259" i="2"/>
  <c r="L261" i="3" l="1"/>
  <c r="M260" i="3"/>
  <c r="K261" i="2"/>
  <c r="L260" i="2"/>
  <c r="L262" i="3" l="1"/>
  <c r="M261" i="3"/>
  <c r="K262" i="2"/>
  <c r="L261" i="2"/>
  <c r="L263" i="3" l="1"/>
  <c r="M262" i="3"/>
  <c r="K263" i="2"/>
  <c r="L262" i="2"/>
  <c r="L264" i="3" l="1"/>
  <c r="M263" i="3"/>
  <c r="K264" i="2"/>
  <c r="L263" i="2"/>
  <c r="L265" i="3" l="1"/>
  <c r="M264" i="3"/>
  <c r="K265" i="2"/>
  <c r="L264" i="2"/>
  <c r="L266" i="3" l="1"/>
  <c r="M265" i="3"/>
  <c r="K266" i="2"/>
  <c r="L265" i="2"/>
  <c r="L267" i="3" l="1"/>
  <c r="M266" i="3"/>
  <c r="K267" i="2"/>
  <c r="L266" i="2"/>
  <c r="L268" i="3" l="1"/>
  <c r="M267" i="3"/>
  <c r="K268" i="2"/>
  <c r="L267" i="2"/>
  <c r="L269" i="3" l="1"/>
  <c r="M268" i="3"/>
  <c r="K269" i="2"/>
  <c r="L268" i="2"/>
  <c r="L270" i="3" l="1"/>
  <c r="M269" i="3"/>
  <c r="K270" i="2"/>
  <c r="L269" i="2"/>
  <c r="L271" i="3" l="1"/>
  <c r="M270" i="3"/>
  <c r="K271" i="2"/>
  <c r="L270" i="2"/>
  <c r="L272" i="3" l="1"/>
  <c r="M271" i="3"/>
  <c r="K272" i="2"/>
  <c r="L271" i="2"/>
  <c r="L273" i="3" l="1"/>
  <c r="M272" i="3"/>
  <c r="K273" i="2"/>
  <c r="L272" i="2"/>
  <c r="L274" i="3" l="1"/>
  <c r="M273" i="3"/>
  <c r="K274" i="2"/>
  <c r="L273" i="2"/>
  <c r="L275" i="3" l="1"/>
  <c r="M274" i="3"/>
  <c r="K275" i="2"/>
  <c r="L274" i="2"/>
  <c r="L276" i="3" l="1"/>
  <c r="M275" i="3"/>
  <c r="K276" i="2"/>
  <c r="L275" i="2"/>
  <c r="L277" i="3" l="1"/>
  <c r="M276" i="3"/>
  <c r="K277" i="2"/>
  <c r="L276" i="2"/>
  <c r="L278" i="3" l="1"/>
  <c r="M277" i="3"/>
  <c r="K278" i="2"/>
  <c r="L277" i="2"/>
  <c r="L279" i="3" l="1"/>
  <c r="M278" i="3"/>
  <c r="K279" i="2"/>
  <c r="L278" i="2"/>
  <c r="L280" i="3" l="1"/>
  <c r="M279" i="3"/>
  <c r="K280" i="2"/>
  <c r="L279" i="2"/>
  <c r="L281" i="3" l="1"/>
  <c r="M280" i="3"/>
  <c r="K281" i="2"/>
  <c r="L280" i="2"/>
  <c r="L282" i="3" l="1"/>
  <c r="M281" i="3"/>
  <c r="K282" i="2"/>
  <c r="L281" i="2"/>
  <c r="L283" i="3" l="1"/>
  <c r="M282" i="3"/>
  <c r="K283" i="2"/>
  <c r="L282" i="2"/>
  <c r="L284" i="3" l="1"/>
  <c r="M283" i="3"/>
  <c r="K284" i="2"/>
  <c r="L283" i="2"/>
  <c r="L285" i="3" l="1"/>
  <c r="M284" i="3"/>
  <c r="K285" i="2"/>
  <c r="L284" i="2"/>
  <c r="L286" i="3" l="1"/>
  <c r="M285" i="3"/>
  <c r="K286" i="2"/>
  <c r="L285" i="2"/>
  <c r="L287" i="3" l="1"/>
  <c r="M286" i="3"/>
  <c r="K287" i="2"/>
  <c r="L286" i="2"/>
  <c r="L288" i="3" l="1"/>
  <c r="M287" i="3"/>
  <c r="K288" i="2"/>
  <c r="L287" i="2"/>
  <c r="L289" i="3" l="1"/>
  <c r="M288" i="3"/>
  <c r="K289" i="2"/>
  <c r="L288" i="2"/>
  <c r="L290" i="3" l="1"/>
  <c r="M289" i="3"/>
  <c r="K290" i="2"/>
  <c r="L289" i="2"/>
  <c r="L291" i="3" l="1"/>
  <c r="M290" i="3"/>
  <c r="K291" i="2"/>
  <c r="L290" i="2"/>
  <c r="L292" i="3" l="1"/>
  <c r="M291" i="3"/>
  <c r="K292" i="2"/>
  <c r="L291" i="2"/>
  <c r="L293" i="3" l="1"/>
  <c r="M292" i="3"/>
  <c r="K293" i="2"/>
  <c r="L292" i="2"/>
  <c r="L294" i="3" l="1"/>
  <c r="M293" i="3"/>
  <c r="K294" i="2"/>
  <c r="L293" i="2"/>
  <c r="L295" i="3" l="1"/>
  <c r="M294" i="3"/>
  <c r="K295" i="2"/>
  <c r="L294" i="2"/>
  <c r="L296" i="3" l="1"/>
  <c r="M295" i="3"/>
  <c r="K296" i="2"/>
  <c r="L295" i="2"/>
  <c r="L297" i="3" l="1"/>
  <c r="M296" i="3"/>
  <c r="K297" i="2"/>
  <c r="L296" i="2"/>
  <c r="L298" i="3" l="1"/>
  <c r="M297" i="3"/>
  <c r="K298" i="2"/>
  <c r="L297" i="2"/>
  <c r="L299" i="3" l="1"/>
  <c r="M298" i="3"/>
  <c r="K299" i="2"/>
  <c r="L298" i="2"/>
  <c r="L300" i="3" l="1"/>
  <c r="M299" i="3"/>
  <c r="K300" i="2"/>
  <c r="L299" i="2"/>
  <c r="L301" i="3" l="1"/>
  <c r="M300" i="3"/>
  <c r="K301" i="2"/>
  <c r="L300" i="2"/>
  <c r="L302" i="3" l="1"/>
  <c r="M301" i="3"/>
  <c r="K302" i="2"/>
  <c r="L301" i="2"/>
  <c r="L303" i="3" l="1"/>
  <c r="M302" i="3"/>
  <c r="K303" i="2"/>
  <c r="L302" i="2"/>
  <c r="L304" i="3" l="1"/>
  <c r="M303" i="3"/>
  <c r="K304" i="2"/>
  <c r="L303" i="2"/>
  <c r="L305" i="3" l="1"/>
  <c r="M304" i="3"/>
  <c r="K305" i="2"/>
  <c r="L304" i="2"/>
  <c r="L306" i="3" l="1"/>
  <c r="M305" i="3"/>
  <c r="K306" i="2"/>
  <c r="L305" i="2"/>
  <c r="L307" i="3" l="1"/>
  <c r="M306" i="3"/>
  <c r="K307" i="2"/>
  <c r="L306" i="2"/>
  <c r="L308" i="3" l="1"/>
  <c r="M307" i="3"/>
  <c r="K308" i="2"/>
  <c r="L307" i="2"/>
  <c r="L309" i="3" l="1"/>
  <c r="M308" i="3"/>
  <c r="K309" i="2"/>
  <c r="L308" i="2"/>
  <c r="L310" i="3" l="1"/>
  <c r="M309" i="3"/>
  <c r="K310" i="2"/>
  <c r="L309" i="2"/>
  <c r="L311" i="3" l="1"/>
  <c r="M310" i="3"/>
  <c r="K311" i="2"/>
  <c r="L310" i="2"/>
  <c r="L312" i="3" l="1"/>
  <c r="M311" i="3"/>
  <c r="K312" i="2"/>
  <c r="L311" i="2"/>
  <c r="L313" i="3" l="1"/>
  <c r="M312" i="3"/>
  <c r="K313" i="2"/>
  <c r="L312" i="2"/>
  <c r="L314" i="3" l="1"/>
  <c r="M313" i="3"/>
  <c r="K314" i="2"/>
  <c r="L313" i="2"/>
  <c r="L315" i="3" l="1"/>
  <c r="M314" i="3"/>
  <c r="K315" i="2"/>
  <c r="L314" i="2"/>
  <c r="L316" i="3" l="1"/>
  <c r="M315" i="3"/>
  <c r="K316" i="2"/>
  <c r="L315" i="2"/>
  <c r="L317" i="3" l="1"/>
  <c r="M316" i="3"/>
  <c r="K317" i="2"/>
  <c r="L316" i="2"/>
  <c r="L318" i="3" l="1"/>
  <c r="M317" i="3"/>
  <c r="K318" i="2"/>
  <c r="L317" i="2"/>
  <c r="L319" i="3" l="1"/>
  <c r="M318" i="3"/>
  <c r="K319" i="2"/>
  <c r="L318" i="2"/>
  <c r="L320" i="3" l="1"/>
  <c r="M319" i="3"/>
  <c r="L319" i="2"/>
  <c r="L321" i="3" l="1"/>
  <c r="M320" i="3"/>
  <c r="L322" i="3" l="1"/>
  <c r="M321" i="3"/>
  <c r="L323" i="3" l="1"/>
  <c r="M322" i="3"/>
  <c r="L324" i="3" l="1"/>
  <c r="M323" i="3"/>
  <c r="L325" i="3" l="1"/>
  <c r="M324" i="3"/>
  <c r="L326" i="3" l="1"/>
  <c r="M325" i="3"/>
  <c r="L327" i="3" l="1"/>
  <c r="M326" i="3"/>
  <c r="L328" i="3" l="1"/>
  <c r="M327" i="3"/>
  <c r="L329" i="3" l="1"/>
  <c r="M328" i="3"/>
  <c r="L330" i="3" l="1"/>
  <c r="M329" i="3"/>
  <c r="L331" i="3" l="1"/>
  <c r="M330" i="3"/>
  <c r="L332" i="3" l="1"/>
  <c r="M331" i="3"/>
  <c r="L333" i="3" l="1"/>
  <c r="M332" i="3"/>
  <c r="L334" i="3" l="1"/>
  <c r="M333" i="3"/>
  <c r="L335" i="3" l="1"/>
  <c r="M334" i="3"/>
  <c r="L336" i="3" l="1"/>
  <c r="M335" i="3"/>
  <c r="L337" i="3" l="1"/>
  <c r="M336" i="3"/>
  <c r="L338" i="3" l="1"/>
  <c r="M337" i="3"/>
  <c r="L339" i="3" l="1"/>
  <c r="M338" i="3"/>
  <c r="L340" i="3" l="1"/>
  <c r="M339" i="3"/>
  <c r="L341" i="3" l="1"/>
  <c r="M340" i="3"/>
  <c r="L342" i="3" l="1"/>
  <c r="M341" i="3"/>
  <c r="L343" i="3" l="1"/>
  <c r="M342" i="3"/>
  <c r="L344" i="3" l="1"/>
  <c r="M343" i="3"/>
  <c r="L345" i="3" l="1"/>
  <c r="M344" i="3"/>
  <c r="L346" i="3" l="1"/>
  <c r="M345" i="3"/>
  <c r="L347" i="3" l="1"/>
  <c r="M346" i="3"/>
  <c r="L348" i="3" l="1"/>
  <c r="M347" i="3"/>
  <c r="L349" i="3" l="1"/>
  <c r="M348" i="3"/>
  <c r="L350" i="3" l="1"/>
  <c r="M349" i="3"/>
  <c r="L351" i="3" l="1"/>
  <c r="M350" i="3"/>
  <c r="L352" i="3" l="1"/>
  <c r="M351" i="3"/>
  <c r="L353" i="3" l="1"/>
  <c r="M352" i="3"/>
  <c r="L354" i="3" l="1"/>
  <c r="M353" i="3"/>
  <c r="L355" i="3" l="1"/>
  <c r="M354" i="3"/>
  <c r="L356" i="3" l="1"/>
  <c r="M355" i="3"/>
  <c r="L357" i="3" l="1"/>
  <c r="M356" i="3"/>
  <c r="L358" i="3" l="1"/>
  <c r="M357" i="3"/>
  <c r="L359" i="3" l="1"/>
  <c r="M358" i="3"/>
  <c r="L360" i="3" l="1"/>
  <c r="M359" i="3"/>
  <c r="L361" i="3" l="1"/>
  <c r="M360" i="3"/>
  <c r="L362" i="3" l="1"/>
  <c r="M361" i="3"/>
  <c r="L363" i="3" l="1"/>
  <c r="M362" i="3"/>
  <c r="L364" i="3" l="1"/>
  <c r="M363" i="3"/>
  <c r="L365" i="3" l="1"/>
  <c r="M364" i="3"/>
  <c r="L366" i="3" l="1"/>
  <c r="M365" i="3"/>
  <c r="L367" i="3" l="1"/>
  <c r="M366" i="3"/>
  <c r="L368" i="3" l="1"/>
  <c r="M367" i="3"/>
  <c r="L369" i="3" l="1"/>
  <c r="M368" i="3"/>
  <c r="L370" i="3" l="1"/>
  <c r="M369" i="3"/>
  <c r="L371" i="3" l="1"/>
  <c r="M370" i="3"/>
  <c r="L372" i="3" l="1"/>
  <c r="M371" i="3"/>
  <c r="L373" i="3" l="1"/>
  <c r="M372" i="3"/>
  <c r="L374" i="3" l="1"/>
  <c r="M373" i="3"/>
  <c r="L375" i="3" l="1"/>
  <c r="M374" i="3"/>
  <c r="L376" i="3" l="1"/>
  <c r="M375" i="3"/>
  <c r="L377" i="3" l="1"/>
  <c r="M376" i="3"/>
  <c r="L378" i="3" l="1"/>
  <c r="M377" i="3"/>
  <c r="L379" i="3" l="1"/>
  <c r="M378" i="3"/>
  <c r="L380" i="3" l="1"/>
  <c r="M379" i="3"/>
  <c r="L381" i="3" l="1"/>
  <c r="M380" i="3"/>
  <c r="L382" i="3" l="1"/>
  <c r="M381" i="3"/>
  <c r="L383" i="3" l="1"/>
  <c r="M382" i="3"/>
  <c r="L384" i="3" l="1"/>
  <c r="M383" i="3"/>
  <c r="L385" i="3" l="1"/>
  <c r="M384" i="3"/>
  <c r="L386" i="3" l="1"/>
  <c r="M385" i="3"/>
  <c r="L387" i="3" l="1"/>
  <c r="M386" i="3"/>
  <c r="L388" i="3" l="1"/>
  <c r="M387" i="3"/>
  <c r="L389" i="3" l="1"/>
  <c r="M388" i="3"/>
  <c r="L390" i="3" l="1"/>
  <c r="M389" i="3"/>
  <c r="L391" i="3" l="1"/>
  <c r="M390" i="3"/>
  <c r="L392" i="3" l="1"/>
  <c r="M391" i="3"/>
  <c r="L393" i="3" l="1"/>
  <c r="M392" i="3"/>
  <c r="L394" i="3" l="1"/>
  <c r="M393" i="3"/>
  <c r="L395" i="3" l="1"/>
  <c r="M394" i="3"/>
  <c r="L396" i="3" l="1"/>
  <c r="M395" i="3"/>
  <c r="L397" i="3" l="1"/>
  <c r="M396" i="3"/>
  <c r="L398" i="3" l="1"/>
  <c r="M397" i="3"/>
  <c r="L399" i="3" l="1"/>
  <c r="M398" i="3"/>
  <c r="L400" i="3" l="1"/>
  <c r="M399" i="3"/>
  <c r="L401" i="3" l="1"/>
  <c r="M400" i="3"/>
  <c r="L402" i="3" l="1"/>
  <c r="M401" i="3"/>
  <c r="L403" i="3" l="1"/>
  <c r="M402" i="3"/>
  <c r="L404" i="3" l="1"/>
  <c r="M403" i="3"/>
  <c r="L405" i="3" l="1"/>
  <c r="M404" i="3"/>
  <c r="L406" i="3" l="1"/>
  <c r="M405" i="3"/>
  <c r="L407" i="3" l="1"/>
  <c r="M406" i="3"/>
  <c r="L408" i="3" l="1"/>
  <c r="M407" i="3"/>
  <c r="L409" i="3" l="1"/>
  <c r="M408" i="3"/>
  <c r="L410" i="3" l="1"/>
  <c r="M409" i="3"/>
  <c r="L411" i="3" l="1"/>
  <c r="M410" i="3"/>
  <c r="L412" i="3" l="1"/>
  <c r="M411" i="3"/>
  <c r="L413" i="3" l="1"/>
  <c r="M412" i="3"/>
  <c r="L414" i="3" l="1"/>
  <c r="M413" i="3"/>
  <c r="L415" i="3" l="1"/>
  <c r="M414" i="3"/>
  <c r="L416" i="3" l="1"/>
  <c r="M415" i="3"/>
  <c r="L417" i="3" l="1"/>
  <c r="M416" i="3"/>
  <c r="L418" i="3" l="1"/>
  <c r="M417" i="3"/>
  <c r="L419" i="3" l="1"/>
  <c r="M418" i="3"/>
  <c r="L420" i="3" l="1"/>
  <c r="M419" i="3"/>
  <c r="L421" i="3" l="1"/>
  <c r="M420" i="3"/>
  <c r="L422" i="3" l="1"/>
  <c r="M421" i="3"/>
  <c r="L423" i="3" l="1"/>
  <c r="M422" i="3"/>
  <c r="L424" i="3" l="1"/>
  <c r="M423" i="3"/>
  <c r="L425" i="3" l="1"/>
  <c r="M424" i="3"/>
  <c r="L426" i="3" l="1"/>
  <c r="M425" i="3"/>
  <c r="L427" i="3" l="1"/>
  <c r="M426" i="3"/>
  <c r="L428" i="3" l="1"/>
  <c r="M427" i="3"/>
  <c r="L429" i="3" l="1"/>
  <c r="M428" i="3"/>
  <c r="L430" i="3" l="1"/>
  <c r="M429" i="3"/>
  <c r="L431" i="3" l="1"/>
  <c r="M430" i="3"/>
  <c r="L432" i="3" l="1"/>
  <c r="M431" i="3"/>
  <c r="L433" i="3" l="1"/>
  <c r="M432" i="3"/>
  <c r="L434" i="3" l="1"/>
  <c r="M433" i="3"/>
  <c r="L435" i="3" l="1"/>
  <c r="M434" i="3"/>
  <c r="L436" i="3" l="1"/>
  <c r="M435" i="3"/>
  <c r="L437" i="3" l="1"/>
  <c r="M436" i="3"/>
  <c r="L438" i="3" l="1"/>
  <c r="M437" i="3"/>
  <c r="L439" i="3" l="1"/>
  <c r="M438" i="3"/>
  <c r="L440" i="3" l="1"/>
  <c r="M439" i="3"/>
  <c r="L441" i="3" l="1"/>
  <c r="M440" i="3"/>
  <c r="L442" i="3" l="1"/>
  <c r="M441" i="3"/>
  <c r="L443" i="3" l="1"/>
  <c r="M442" i="3"/>
  <c r="L444" i="3" l="1"/>
  <c r="M443" i="3"/>
  <c r="L445" i="3" l="1"/>
  <c r="M444" i="3"/>
  <c r="L446" i="3" l="1"/>
  <c r="M445" i="3"/>
  <c r="L447" i="3" l="1"/>
  <c r="M446" i="3"/>
  <c r="L448" i="3" l="1"/>
  <c r="M447" i="3"/>
  <c r="L449" i="3" l="1"/>
  <c r="M448" i="3"/>
  <c r="L450" i="3" l="1"/>
  <c r="M449" i="3"/>
  <c r="L451" i="3" l="1"/>
  <c r="M450" i="3"/>
  <c r="L452" i="3" l="1"/>
  <c r="M451" i="3"/>
  <c r="L453" i="3" l="1"/>
  <c r="M452" i="3"/>
  <c r="L454" i="3" l="1"/>
  <c r="M453" i="3"/>
  <c r="L455" i="3" l="1"/>
  <c r="M454" i="3"/>
  <c r="L456" i="3" l="1"/>
  <c r="M455" i="3"/>
  <c r="L457" i="3" l="1"/>
  <c r="M456" i="3"/>
  <c r="L458" i="3" l="1"/>
  <c r="M457" i="3"/>
  <c r="L459" i="3" l="1"/>
  <c r="M458" i="3"/>
  <c r="L460" i="3" l="1"/>
  <c r="M459" i="3"/>
  <c r="L461" i="3" l="1"/>
  <c r="M460" i="3"/>
  <c r="L462" i="3" l="1"/>
  <c r="M461" i="3"/>
  <c r="L463" i="3" l="1"/>
  <c r="M462" i="3"/>
  <c r="L464" i="3" l="1"/>
  <c r="M463" i="3"/>
  <c r="L465" i="3" l="1"/>
  <c r="M464" i="3"/>
  <c r="L466" i="3" l="1"/>
  <c r="M465" i="3"/>
  <c r="L467" i="3" l="1"/>
  <c r="M466" i="3"/>
  <c r="L468" i="3" l="1"/>
  <c r="M467" i="3"/>
  <c r="L469" i="3" l="1"/>
  <c r="M468" i="3"/>
  <c r="L470" i="3" l="1"/>
  <c r="M469" i="3"/>
  <c r="L471" i="3" l="1"/>
  <c r="M470" i="3"/>
  <c r="L472" i="3" l="1"/>
  <c r="M471" i="3"/>
  <c r="L473" i="3" l="1"/>
  <c r="M472" i="3"/>
  <c r="L474" i="3" l="1"/>
  <c r="M473" i="3"/>
  <c r="L475" i="3" l="1"/>
  <c r="M474" i="3"/>
  <c r="L476" i="3" l="1"/>
  <c r="M475" i="3"/>
  <c r="L477" i="3" l="1"/>
  <c r="M476" i="3"/>
  <c r="L478" i="3" l="1"/>
  <c r="M477" i="3"/>
  <c r="L479" i="3" l="1"/>
  <c r="M478" i="3"/>
  <c r="L480" i="3" l="1"/>
  <c r="M479" i="3"/>
  <c r="L481" i="3" l="1"/>
  <c r="M480" i="3"/>
  <c r="L482" i="3" l="1"/>
  <c r="M481" i="3"/>
  <c r="L483" i="3" l="1"/>
  <c r="M482" i="3"/>
  <c r="L484" i="3" l="1"/>
  <c r="M483" i="3"/>
  <c r="L485" i="3" l="1"/>
  <c r="M484" i="3"/>
  <c r="L486" i="3" l="1"/>
  <c r="M485" i="3"/>
  <c r="L487" i="3" l="1"/>
  <c r="M486" i="3"/>
  <c r="L488" i="3" l="1"/>
  <c r="M487" i="3"/>
  <c r="L489" i="3" l="1"/>
  <c r="M488" i="3"/>
  <c r="L490" i="3" l="1"/>
  <c r="M489" i="3"/>
  <c r="L491" i="3" l="1"/>
  <c r="M490" i="3"/>
  <c r="L492" i="3" l="1"/>
  <c r="M491" i="3"/>
  <c r="L493" i="3" l="1"/>
  <c r="M492" i="3"/>
  <c r="L494" i="3" l="1"/>
  <c r="M493" i="3"/>
  <c r="L495" i="3" l="1"/>
  <c r="M494" i="3"/>
  <c r="L496" i="3" l="1"/>
  <c r="M495" i="3"/>
  <c r="L497" i="3" l="1"/>
  <c r="M496" i="3"/>
  <c r="L498" i="3" l="1"/>
  <c r="M497" i="3"/>
  <c r="L499" i="3" l="1"/>
  <c r="M498" i="3"/>
  <c r="L500" i="3" l="1"/>
  <c r="M499" i="3"/>
  <c r="L501" i="3" l="1"/>
  <c r="M500" i="3"/>
  <c r="L502" i="3" l="1"/>
  <c r="M501" i="3"/>
  <c r="L503" i="3" l="1"/>
  <c r="M502" i="3"/>
  <c r="L504" i="3" l="1"/>
  <c r="M503" i="3"/>
  <c r="L505" i="3" l="1"/>
  <c r="M504" i="3"/>
  <c r="L506" i="3" l="1"/>
  <c r="M505" i="3"/>
  <c r="L507" i="3" l="1"/>
  <c r="M506" i="3"/>
  <c r="L508" i="3" l="1"/>
  <c r="M507" i="3"/>
  <c r="L509" i="3" l="1"/>
  <c r="M508" i="3"/>
  <c r="L510" i="3" l="1"/>
  <c r="M509" i="3"/>
  <c r="L511" i="3" l="1"/>
  <c r="M510" i="3"/>
  <c r="L512" i="3" l="1"/>
  <c r="M511" i="3"/>
  <c r="L513" i="3" l="1"/>
  <c r="M512" i="3"/>
  <c r="L514" i="3" l="1"/>
  <c r="M513" i="3"/>
  <c r="L515" i="3" l="1"/>
  <c r="M514" i="3"/>
  <c r="L516" i="3" l="1"/>
  <c r="M515" i="3"/>
  <c r="L517" i="3" l="1"/>
  <c r="M516" i="3"/>
  <c r="L518" i="3" l="1"/>
  <c r="M517" i="3"/>
  <c r="L519" i="3" l="1"/>
  <c r="M518" i="3"/>
  <c r="L520" i="3" l="1"/>
  <c r="M519" i="3"/>
  <c r="L521" i="3" l="1"/>
  <c r="M520" i="3"/>
  <c r="L522" i="3" l="1"/>
  <c r="M521" i="3"/>
  <c r="L523" i="3" l="1"/>
  <c r="M522" i="3"/>
  <c r="L524" i="3" l="1"/>
  <c r="M523" i="3"/>
  <c r="L525" i="3" l="1"/>
  <c r="M524" i="3"/>
  <c r="L526" i="3" l="1"/>
  <c r="M525" i="3"/>
  <c r="L527" i="3" l="1"/>
  <c r="M526" i="3"/>
  <c r="L528" i="3" l="1"/>
  <c r="M527" i="3"/>
  <c r="L529" i="3" l="1"/>
  <c r="M528" i="3"/>
  <c r="L530" i="3" l="1"/>
  <c r="M529" i="3"/>
  <c r="L531" i="3" l="1"/>
  <c r="M530" i="3"/>
  <c r="L532" i="3" l="1"/>
  <c r="M531" i="3"/>
  <c r="L533" i="3" l="1"/>
  <c r="M532" i="3"/>
  <c r="L534" i="3" l="1"/>
  <c r="M533" i="3"/>
  <c r="L535" i="3" l="1"/>
  <c r="M534" i="3"/>
  <c r="L536" i="3" l="1"/>
  <c r="M535" i="3"/>
  <c r="L537" i="3" l="1"/>
  <c r="M536" i="3"/>
  <c r="L538" i="3" l="1"/>
  <c r="M537" i="3"/>
  <c r="L539" i="3" l="1"/>
  <c r="M538" i="3"/>
  <c r="L540" i="3" l="1"/>
  <c r="M539" i="3"/>
  <c r="L541" i="3" l="1"/>
  <c r="M540" i="3"/>
  <c r="L542" i="3" l="1"/>
  <c r="M541" i="3"/>
  <c r="L543" i="3" l="1"/>
  <c r="M542" i="3"/>
  <c r="L544" i="3" l="1"/>
  <c r="M543" i="3"/>
  <c r="L545" i="3" l="1"/>
  <c r="M544" i="3"/>
  <c r="L546" i="3" l="1"/>
  <c r="M545" i="3"/>
  <c r="L547" i="3" l="1"/>
  <c r="M546" i="3"/>
  <c r="L548" i="3" l="1"/>
  <c r="M547" i="3"/>
  <c r="L549" i="3" l="1"/>
  <c r="M548" i="3"/>
  <c r="L550" i="3" l="1"/>
  <c r="M549" i="3"/>
  <c r="L551" i="3" l="1"/>
  <c r="M550" i="3"/>
  <c r="L552" i="3" l="1"/>
  <c r="M551" i="3"/>
  <c r="L553" i="3" l="1"/>
  <c r="M552" i="3"/>
  <c r="L554" i="3" l="1"/>
  <c r="M553" i="3"/>
  <c r="L555" i="3" l="1"/>
  <c r="M554" i="3"/>
  <c r="L556" i="3" l="1"/>
  <c r="M555" i="3"/>
  <c r="L557" i="3" l="1"/>
  <c r="M556" i="3"/>
  <c r="L558" i="3" l="1"/>
  <c r="M557" i="3"/>
  <c r="L559" i="3" l="1"/>
  <c r="M558" i="3"/>
  <c r="L560" i="3" l="1"/>
  <c r="M559" i="3"/>
  <c r="L561" i="3" l="1"/>
  <c r="M560" i="3"/>
  <c r="L562" i="3" l="1"/>
  <c r="M561" i="3"/>
  <c r="L563" i="3" l="1"/>
  <c r="M562" i="3"/>
  <c r="L564" i="3" l="1"/>
  <c r="M563" i="3"/>
  <c r="L565" i="3" l="1"/>
  <c r="M564" i="3"/>
  <c r="L566" i="3" l="1"/>
  <c r="M565" i="3"/>
  <c r="L567" i="3" l="1"/>
  <c r="M566" i="3"/>
  <c r="L568" i="3" l="1"/>
  <c r="M567" i="3"/>
  <c r="L569" i="3" l="1"/>
  <c r="M568" i="3"/>
  <c r="L570" i="3" l="1"/>
  <c r="M569" i="3"/>
  <c r="L571" i="3" l="1"/>
  <c r="M570" i="3"/>
  <c r="L572" i="3" l="1"/>
  <c r="M571" i="3"/>
  <c r="L573" i="3" l="1"/>
  <c r="M572" i="3"/>
  <c r="L574" i="3" l="1"/>
  <c r="M573" i="3"/>
  <c r="L575" i="3" l="1"/>
  <c r="M574" i="3"/>
  <c r="L576" i="3" l="1"/>
  <c r="M575" i="3"/>
  <c r="L577" i="3" l="1"/>
  <c r="M576" i="3"/>
  <c r="L578" i="3" l="1"/>
  <c r="M577" i="3"/>
  <c r="L579" i="3" l="1"/>
  <c r="M578" i="3"/>
  <c r="L580" i="3" l="1"/>
  <c r="M579" i="3"/>
  <c r="L581" i="3" l="1"/>
  <c r="M580" i="3"/>
  <c r="L582" i="3" l="1"/>
  <c r="M581" i="3"/>
  <c r="L583" i="3" l="1"/>
  <c r="M582" i="3"/>
  <c r="L584" i="3" l="1"/>
  <c r="M583" i="3"/>
  <c r="L585" i="3" l="1"/>
  <c r="M584" i="3"/>
  <c r="L586" i="3" l="1"/>
  <c r="M585" i="3"/>
  <c r="L587" i="3" l="1"/>
  <c r="M586" i="3"/>
  <c r="L588" i="3" l="1"/>
  <c r="M587" i="3"/>
  <c r="L589" i="3" l="1"/>
  <c r="M588" i="3"/>
  <c r="L590" i="3" l="1"/>
  <c r="M589" i="3"/>
  <c r="L591" i="3" l="1"/>
  <c r="M590" i="3"/>
  <c r="L592" i="3" l="1"/>
  <c r="M591" i="3"/>
  <c r="L593" i="3" l="1"/>
  <c r="M592" i="3"/>
  <c r="L594" i="3" l="1"/>
  <c r="M593" i="3"/>
  <c r="L595" i="3" l="1"/>
  <c r="M594" i="3"/>
  <c r="L596" i="3" l="1"/>
  <c r="M595" i="3"/>
  <c r="L597" i="3" l="1"/>
  <c r="M596" i="3"/>
  <c r="L598" i="3" l="1"/>
  <c r="M597" i="3"/>
  <c r="L599" i="3" l="1"/>
  <c r="M598" i="3"/>
  <c r="L600" i="3" l="1"/>
  <c r="M599" i="3"/>
  <c r="L601" i="3" l="1"/>
  <c r="M600" i="3"/>
  <c r="L602" i="3" l="1"/>
  <c r="M601" i="3"/>
  <c r="L603" i="3" l="1"/>
  <c r="M602" i="3"/>
  <c r="L604" i="3" l="1"/>
  <c r="M603" i="3"/>
  <c r="L605" i="3" l="1"/>
  <c r="M604" i="3"/>
  <c r="L606" i="3" l="1"/>
  <c r="M605" i="3"/>
  <c r="L607" i="3" l="1"/>
  <c r="M606" i="3"/>
  <c r="L608" i="3" l="1"/>
  <c r="M607" i="3"/>
  <c r="L609" i="3" l="1"/>
  <c r="M608" i="3"/>
  <c r="L610" i="3" l="1"/>
  <c r="M609" i="3"/>
  <c r="L611" i="3" l="1"/>
  <c r="M610" i="3"/>
  <c r="L612" i="3" l="1"/>
  <c r="M611" i="3"/>
  <c r="L613" i="3" l="1"/>
  <c r="M612" i="3"/>
  <c r="L614" i="3" l="1"/>
  <c r="M613" i="3"/>
  <c r="L615" i="3" l="1"/>
  <c r="M614" i="3"/>
  <c r="L616" i="3" l="1"/>
  <c r="M615" i="3"/>
  <c r="L617" i="3" l="1"/>
  <c r="M616" i="3"/>
  <c r="L618" i="3" l="1"/>
  <c r="M617" i="3"/>
  <c r="L619" i="3" l="1"/>
  <c r="M618" i="3"/>
  <c r="L620" i="3" l="1"/>
  <c r="M619" i="3"/>
  <c r="L621" i="3" l="1"/>
  <c r="M620" i="3"/>
  <c r="L622" i="3" l="1"/>
  <c r="M621" i="3"/>
  <c r="L623" i="3" l="1"/>
  <c r="M622" i="3"/>
  <c r="L624" i="3" l="1"/>
  <c r="M623" i="3"/>
  <c r="L625" i="3" l="1"/>
  <c r="M624" i="3"/>
  <c r="L626" i="3" l="1"/>
  <c r="M625" i="3"/>
  <c r="L627" i="3" l="1"/>
  <c r="M626" i="3"/>
  <c r="L628" i="3" l="1"/>
  <c r="M627" i="3"/>
  <c r="L629" i="3" l="1"/>
  <c r="M628" i="3"/>
  <c r="L630" i="3" l="1"/>
  <c r="M629" i="3"/>
  <c r="L631" i="3" l="1"/>
  <c r="M630" i="3"/>
  <c r="L632" i="3" l="1"/>
  <c r="M631" i="3"/>
  <c r="L633" i="3" l="1"/>
  <c r="M632" i="3"/>
  <c r="L634" i="3" l="1"/>
  <c r="M633" i="3"/>
  <c r="M634" i="3" l="1"/>
</calcChain>
</file>

<file path=xl/sharedStrings.xml><?xml version="1.0" encoding="utf-8"?>
<sst xmlns="http://schemas.openxmlformats.org/spreadsheetml/2006/main" count="72527" uniqueCount="4676">
  <si>
    <t>Encargos Sociais</t>
  </si>
  <si>
    <t>Bancos</t>
  </si>
  <si>
    <t>DESONERADO</t>
  </si>
  <si>
    <t>SINAPI - 04/2026 - Alagoas</t>
  </si>
  <si>
    <t>ORSE - 03/2026 - Sergipe</t>
  </si>
  <si>
    <t>Obra</t>
  </si>
  <si>
    <t>Revisão</t>
  </si>
  <si>
    <t>RESTAURANTE BLOCO B - SESC POÇO - R01</t>
  </si>
  <si>
    <t>Planilha Orçamentária Sintética Com Valor do Material e da Mão de Obra</t>
  </si>
  <si>
    <t>Item</t>
  </si>
  <si>
    <t>Código</t>
  </si>
  <si>
    <t>Banco</t>
  </si>
  <si>
    <t>Descrição</t>
  </si>
  <si>
    <t>Und</t>
  </si>
  <si>
    <t>Quant.</t>
  </si>
  <si>
    <t>Valor Unit com BDI</t>
  </si>
  <si>
    <t>Total</t>
  </si>
  <si>
    <t>M. O.</t>
  </si>
  <si>
    <t>MAT.</t>
  </si>
  <si>
    <t>SERVIÇOS INICIAIS E ADMINISTRAÇÃO</t>
  </si>
  <si>
    <t xml:space="preserve"> 1.1 </t>
  </si>
  <si>
    <t>DESPESAS INCIAIS</t>
  </si>
  <si>
    <t xml:space="preserve"> 1.1.1 </t>
  </si>
  <si>
    <t xml:space="preserve"> COMP.3154</t>
  </si>
  <si>
    <t>Próprio</t>
  </si>
  <si>
    <t>SEGURO RISCO DE ENGENHARIA/RESPONSABILIDADE CIVIL PARA A OBRA DO RESTAURANTE SESC POÇO</t>
  </si>
  <si>
    <t>UN</t>
  </si>
  <si>
    <t xml:space="preserve"> 1.1.2 </t>
  </si>
  <si>
    <t xml:space="preserve"> COMP.3109 </t>
  </si>
  <si>
    <t>HABITE-SE BOMBEIROS - SESC POÇO ÁREA: 516,91 M² - MACEIÓ - (LEI Nº 6685, de 18 de agosto de 2017)</t>
  </si>
  <si>
    <t xml:space="preserve"> 1.1.3 </t>
  </si>
  <si>
    <t xml:space="preserve"> COMP.3110 </t>
  </si>
  <si>
    <t>ALVARÁ PARA MACEIÓ (LEI 6685, DE 18 DE AGOSTO DE 2017) - código tributário de Maceió Alvará de Construção e Reforma com Ampliação</t>
  </si>
  <si>
    <t>M²</t>
  </si>
  <si>
    <t xml:space="preserve"> 1.1.4 </t>
  </si>
  <si>
    <t xml:space="preserve"> COMP.3126 </t>
  </si>
  <si>
    <t>Projeto e implementação de gerenciamento integrado de resíduos sólidos e gestão de perdas (CPOS/CDHU)</t>
  </si>
  <si>
    <t xml:space="preserve"> 1.2 </t>
  </si>
  <si>
    <t>CANTEIRO DE OBRAS</t>
  </si>
  <si>
    <t xml:space="preserve"> 1.2.1 </t>
  </si>
  <si>
    <t xml:space="preserve"> COMP.3101 </t>
  </si>
  <si>
    <t>MOBILIZACAO E DESMOBILIZACAO DE CANTEIRO</t>
  </si>
  <si>
    <t xml:space="preserve"> 1.2.2 </t>
  </si>
  <si>
    <t xml:space="preserve"> 103689 </t>
  </si>
  <si>
    <t>SINAPI</t>
  </si>
  <si>
    <t>FORNECIMENTO E INSTALAÇÃO DE PLACA DE OBRA COM CHAPA GALVANIZADA E ESTRUTURA DE MADEIRA. AF_03/2022_PS</t>
  </si>
  <si>
    <t>m²</t>
  </si>
  <si>
    <t xml:space="preserve"> 1.2.3 </t>
  </si>
  <si>
    <t xml:space="preserve"> 98459 </t>
  </si>
  <si>
    <t>TAPUME COM TELHA METÁLICA. AF_03/2024</t>
  </si>
  <si>
    <t xml:space="preserve"> 1.2.4 </t>
  </si>
  <si>
    <t xml:space="preserve"> COMP.3127 </t>
  </si>
  <si>
    <t>REALOCAÇÃO DE TAPUME, COM REAPROVEITAMENTO DO MATERIAL (cópia da EMBASA)</t>
  </si>
  <si>
    <t xml:space="preserve"> 1.2.5 </t>
  </si>
  <si>
    <t xml:space="preserve"> 10184 </t>
  </si>
  <si>
    <t>ORSE</t>
  </si>
  <si>
    <t>Barracão para banheiro e vestiário de obra, s=35,10m², capacidade 20 operários com materiais novos</t>
  </si>
  <si>
    <t>un</t>
  </si>
  <si>
    <t xml:space="preserve"> 1.2.6 </t>
  </si>
  <si>
    <t xml:space="preserve"> 56 </t>
  </si>
  <si>
    <t>Barracão para escritório de obra porte pequeno s=25,41m2 com materiais novos</t>
  </si>
  <si>
    <t xml:space="preserve"> 1.2.7 </t>
  </si>
  <si>
    <t xml:space="preserve"> 61 </t>
  </si>
  <si>
    <t>Barracão aberto para refeitório de obra (capacidade 24 refeições simultâneas)-s=61,60m2 com materiais novos</t>
  </si>
  <si>
    <t xml:space="preserve"> 1.2.8 </t>
  </si>
  <si>
    <t xml:space="preserve"> 62 </t>
  </si>
  <si>
    <t>Barracão fechado porte pequeno para depósito de cimento e almoxarifado (s=38,72 m2) com materiais novos</t>
  </si>
  <si>
    <t xml:space="preserve"> 1.3 </t>
  </si>
  <si>
    <t>ADMINISTRAÇÃO LOCAL</t>
  </si>
  <si>
    <t xml:space="preserve"> 1.3.1 </t>
  </si>
  <si>
    <t xml:space="preserve"> INS.690 </t>
  </si>
  <si>
    <t>ANOTAÇÃO DE RESPONSABILIDADE TÉCNICA - ART</t>
  </si>
  <si>
    <t xml:space="preserve"> 1.3.2 </t>
  </si>
  <si>
    <t xml:space="preserve"> 90778 </t>
  </si>
  <si>
    <t>ENGENHEIRO CIVIL DE OBRA PLENO COM ENCARGOS COMPLEMENTARES ( 6H POR DIA DURANTE 7 MESES)</t>
  </si>
  <si>
    <t>H</t>
  </si>
  <si>
    <t xml:space="preserve"> 1.3.3 </t>
  </si>
  <si>
    <t xml:space="preserve"> COMP.2006 </t>
  </si>
  <si>
    <t>ENGENHEIRO ELETRICISTA COM ENCARGOS COMPLEMENTARES ( 4H POR DIA DURANTE 2 MESES)</t>
  </si>
  <si>
    <t xml:space="preserve"> 1.3.4 </t>
  </si>
  <si>
    <t xml:space="preserve"> COMP.945 </t>
  </si>
  <si>
    <t>ENGENHEIRO MECÂNICO COM ENCARGOS COMPLEMENTARES ( 4H POR DIA DURANTE 2 MESES)</t>
  </si>
  <si>
    <t xml:space="preserve"> 1.3.5 </t>
  </si>
  <si>
    <t xml:space="preserve"> 94295 </t>
  </si>
  <si>
    <t>MESTRE DE OBRAS COM ENCARGOS COMPLEMENTARES</t>
  </si>
  <si>
    <t>MES</t>
  </si>
  <si>
    <t xml:space="preserve"> 1.4 </t>
  </si>
  <si>
    <t>PROJETOS "AS BUILT"</t>
  </si>
  <si>
    <t xml:space="preserve"> 1.4.1 </t>
  </si>
  <si>
    <t xml:space="preserve"> 14899 </t>
  </si>
  <si>
    <t>As built.- Arquitetônico</t>
  </si>
  <si>
    <t xml:space="preserve"> 1.4.2 </t>
  </si>
  <si>
    <t>As built. - Elétrico</t>
  </si>
  <si>
    <t xml:space="preserve"> 1.4.3 </t>
  </si>
  <si>
    <t>As built. - Hidrossanitário</t>
  </si>
  <si>
    <t xml:space="preserve"> 1.4.4 </t>
  </si>
  <si>
    <t>As built. - Preventivo</t>
  </si>
  <si>
    <t xml:space="preserve"> 1.4.5 </t>
  </si>
  <si>
    <t>As built. - Climatização</t>
  </si>
  <si>
    <t xml:space="preserve"> 1.4.6 </t>
  </si>
  <si>
    <t>As built. - Manual de Operação, Uso e Manutenção</t>
  </si>
  <si>
    <t xml:space="preserve"> 1.4.7 </t>
  </si>
  <si>
    <t>As built. - Cabeamento/CFTV</t>
  </si>
  <si>
    <t xml:space="preserve"> 1.5 </t>
  </si>
  <si>
    <t>DESPESAS CORRENTES</t>
  </si>
  <si>
    <t xml:space="preserve"> 1.5.1 </t>
  </si>
  <si>
    <t xml:space="preserve"> COMP.280 </t>
  </si>
  <si>
    <t>Limpeza Permanente da Obra</t>
  </si>
  <si>
    <t>mes</t>
  </si>
  <si>
    <t>TOTAIS</t>
  </si>
  <si>
    <t/>
  </si>
  <si>
    <t>DEMOLIÇÕES</t>
  </si>
  <si>
    <t xml:space="preserve"> 2.1 </t>
  </si>
  <si>
    <t xml:space="preserve"> 97625 </t>
  </si>
  <si>
    <t>DEMOLIÇÃO DE ALVENARIA PARA QUALQUER TIPO DE BLOCO, DE FORMA MECANIZADA, SEM REAPROVEITAMENTO. AF_09/2023</t>
  </si>
  <si>
    <t>m³</t>
  </si>
  <si>
    <t xml:space="preserve"> 2.2 </t>
  </si>
  <si>
    <t xml:space="preserve"> 23 </t>
  </si>
  <si>
    <t>Demolição de divisórias tipo divilux</t>
  </si>
  <si>
    <t xml:space="preserve"> 2.3 </t>
  </si>
  <si>
    <t xml:space="preserve"> 97644 </t>
  </si>
  <si>
    <t>REMOÇÃO DE PORTAS, DE FORMA MANUAL, SEM REAPROVEITAMENTO. AF_09/2023</t>
  </si>
  <si>
    <t xml:space="preserve"> 2.4 </t>
  </si>
  <si>
    <t xml:space="preserve"> 97645 </t>
  </si>
  <si>
    <t>REMOÇÃO DE JANELAS, DE FORMA MANUAL, SEM REAPROVEITAMENTO. AF_09/2023</t>
  </si>
  <si>
    <t xml:space="preserve"> 2.5 </t>
  </si>
  <si>
    <t xml:space="preserve"> 97633 </t>
  </si>
  <si>
    <t>DEMOLIÇÃO DE REVESTIMENTO CERÂMICO, DE FORMA MANUAL, SEM REAPROVEITAMENTO. AF_09/2023</t>
  </si>
  <si>
    <t xml:space="preserve"> 2.6 </t>
  </si>
  <si>
    <t xml:space="preserve"> 4977 </t>
  </si>
  <si>
    <t>Demolição de madeiramento em coberturas com telhas de fibro-cimento 4 a 8 mm (ÁREA TÉCNICA)</t>
  </si>
  <si>
    <t xml:space="preserve"> 2.7 </t>
  </si>
  <si>
    <t xml:space="preserve"> 4943 </t>
  </si>
  <si>
    <t>Remoção de telhamento com telhas onduladas fibrocimento ou aluminio (ÁREA TÉCNICA)</t>
  </si>
  <si>
    <t xml:space="preserve"> 2.8 </t>
  </si>
  <si>
    <t xml:space="preserve"> COMP.3093 </t>
  </si>
  <si>
    <t>RETIRADA E RECOLOCACAO DE MADEIRAMENTO TELHAS EM FIBROCIMENTO, ONDULADAS, EXCLUSIVE FORNECIMENTO DE MATERIAL NOVO. MEDIDAS PELA AREA REAL DA COBERTURA 3% - DESGASTE DE FERRAMENTAS E EPI</t>
  </si>
  <si>
    <t xml:space="preserve"> 2.9 </t>
  </si>
  <si>
    <t xml:space="preserve"> COMP.3092 </t>
  </si>
  <si>
    <t>RETIRADA E RECOLOCACAO DE TELHAS EM FIBROCIMENTO, ONDULADAS, TIPO CONVENCIONAL, INCLUSIVE CUMEEIRA, EXCLUSIVE FORNECIMENTO DO MATERIAL NOVO, MEDIDAS PELA AREA REAL DE COBERTURA 3%-DESGASTE DE FERRAMENTAS E EPI</t>
  </si>
  <si>
    <t xml:space="preserve"> 2.10 </t>
  </si>
  <si>
    <t xml:space="preserve"> 97629 </t>
  </si>
  <si>
    <t>DEMOLIÇÃO DE LAJES, EM CONCRETO ARMADO, DE FORMA MECANIZADA COM MARTELETE, SEM REAPROVEITAMENTO. AF_09/2023 (h=6cm)</t>
  </si>
  <si>
    <t xml:space="preserve"> 2.11 </t>
  </si>
  <si>
    <t xml:space="preserve"> 97631 </t>
  </si>
  <si>
    <t>DEMOLIÇÃO DE ARGAMASSAS, DE FORMA MANUAL, SEM REAPROVEITAMENTO. AF_09/2023</t>
  </si>
  <si>
    <t xml:space="preserve"> 2.12 </t>
  </si>
  <si>
    <t xml:space="preserve"> 18 </t>
  </si>
  <si>
    <t>Demolição de piso cerâmico ou ladrilho</t>
  </si>
  <si>
    <t xml:space="preserve"> 2.13 </t>
  </si>
  <si>
    <t xml:space="preserve"> 97632 </t>
  </si>
  <si>
    <t>DEMOLIÇÃO DE RODAPÉ CERÂMICO, DE FORMA MANUAL, SEM REAPROVEITAMENTO. AF_09/2023</t>
  </si>
  <si>
    <t>M</t>
  </si>
  <si>
    <t xml:space="preserve"> 2.14 </t>
  </si>
  <si>
    <t xml:space="preserve"> 97663 </t>
  </si>
  <si>
    <t>REMOÇÃO DE LOUÇAS, DE FORMA MANUAL, SEM REAPROVEITAMENTO. AF_09/2023</t>
  </si>
  <si>
    <t xml:space="preserve"> 2.15 </t>
  </si>
  <si>
    <t xml:space="preserve"> 97666 </t>
  </si>
  <si>
    <t>REMOÇÃO DE METAIS SANITÁRIOS, DE FORMA MANUAL, SEM REAPROVEITAMENTO. AF_09/2023</t>
  </si>
  <si>
    <t xml:space="preserve"> 2.16 </t>
  </si>
  <si>
    <t xml:space="preserve"> 8387 </t>
  </si>
  <si>
    <t>Remoção de bancada de granito (ou marmore)</t>
  </si>
  <si>
    <t xml:space="preserve"> 2.17 </t>
  </si>
  <si>
    <t xml:space="preserve"> COMP.472 </t>
  </si>
  <si>
    <t>RETIRADA DE INSTALAÇÕES MECÂNICAS COMO SISTEMAS DE EXAUSTÃO, EQUIPAMENTOS ANTIGOS CASAS DE MÁQUINAS, COIFAS, CÂMARAS FRIAS</t>
  </si>
  <si>
    <t xml:space="preserve"> 2.18 </t>
  </si>
  <si>
    <t xml:space="preserve"> 22 </t>
  </si>
  <si>
    <t>Demolição de revestimento cerâmico ou azulejo (Parede exterior)</t>
  </si>
  <si>
    <t xml:space="preserve"> 2.19 </t>
  </si>
  <si>
    <t xml:space="preserve"> COMP.3058 </t>
  </si>
  <si>
    <t>ESCAVACAO MANUAL TERRENO 1a CATEGORIA</t>
  </si>
  <si>
    <t xml:space="preserve"> 2.20 </t>
  </si>
  <si>
    <t xml:space="preserve"> COMP.3057 </t>
  </si>
  <si>
    <t>Remoção de Piso Drenante</t>
  </si>
  <si>
    <t xml:space="preserve"> 2.21 </t>
  </si>
  <si>
    <t xml:space="preserve"> 7218 </t>
  </si>
  <si>
    <t>Remoção de impermeabilização com manta asfaltica</t>
  </si>
  <si>
    <t xml:space="preserve"> 2.22 </t>
  </si>
  <si>
    <t>DEMOLIÇÃO DE ARGAMASSAS, DE FORMA MANUAL, SEM REAPROVEITAMENTO. AF_09/2023 (Proteção da manta asfáltica que será retirada)</t>
  </si>
  <si>
    <t xml:space="preserve"> 2.23 </t>
  </si>
  <si>
    <t xml:space="preserve"> 104788 </t>
  </si>
  <si>
    <t>RASGO LINEAR MECANIZADO EM CONCRETO, PARA RAMAIS/ DISTRIBUIÇÃO DE INSTALAÇÕES HIDRÁULICAS, DIÂMETROS MAIORES QUE 75 MM E MENORES OU IGUAIS A 100 MM. AF_09/2023</t>
  </si>
  <si>
    <t>IMPERMEABILIZAÇÕES E TRATAMENTO DE SUPERFÍCIES</t>
  </si>
  <si>
    <t xml:space="preserve"> 3.1 </t>
  </si>
  <si>
    <t>IMPERMEABILIZAÇÕES</t>
  </si>
  <si>
    <t xml:space="preserve"> 3.1.1 </t>
  </si>
  <si>
    <t xml:space="preserve"> 87765 </t>
  </si>
  <si>
    <t>CONTRAPISO EM ARGAMASSA TRAÇO 1:4 (CIMENTO E AREIA), PREPARO MECÂNICO COM BETONEIRA 400 L, APLICADO EM ÁREAS MOLHADAS SOBRE IMPERMEABILIZAÇÃO, ACABAMENTO NÃO REFORÇADO, ESPESSURA 4CM. AF_07/2021</t>
  </si>
  <si>
    <t xml:space="preserve"> 3.1.2 </t>
  </si>
  <si>
    <t xml:space="preserve"> 98546 </t>
  </si>
  <si>
    <t>IMPERMEABILIZAÇÃO DE SUPERFÍCIE COM MANTA ASFÁLTICA, UMA CAMADA, INCLUSIVE APLICAÇÃO DE PRIMER ASFÁLTICO, E=4MM. AF_09/2023</t>
  </si>
  <si>
    <t xml:space="preserve"> 3.1.3 </t>
  </si>
  <si>
    <t xml:space="preserve"> 87735 </t>
  </si>
  <si>
    <t>CONTRAPISO EM ARGAMASSA TRAÇO 1:4 (CIMENTO E AREIA), PREPARO MECÂNICO COM BETONEIRA 400 L, APLICADO EM ÁREAS MOLHADAS SOBRE LAJE, ADERIDO, ACABAMENTO NÃO REFORÇADO, ESPESSURA 2CM. AF_07/2021</t>
  </si>
  <si>
    <t xml:space="preserve"> 3.1.4 </t>
  </si>
  <si>
    <t>IMPERMEABILIZAÇÃO DE SUPERFÍCIE COM MANTA ASFÁLTICA, UMA CAMADA, INCLUSIVE APLICAÇÃO DE PRIMER ASFÁLTICO, E=4MM. AF_09/2023 - CALHAS</t>
  </si>
  <si>
    <t xml:space="preserve"> 3.1.5 </t>
  </si>
  <si>
    <t xml:space="preserve"> COMP.2522 </t>
  </si>
  <si>
    <t>TESTE DE IMPERMEABILIZAÇÃO, COM LÂMINA DE 10CM DE ÁGUA POR 72HS</t>
  </si>
  <si>
    <t xml:space="preserve"> 3.2 </t>
  </si>
  <si>
    <t>TRATAMENTO DE SUPERFÍCIES</t>
  </si>
  <si>
    <t xml:space="preserve"> 3.2.1 </t>
  </si>
  <si>
    <t xml:space="preserve"> 8715 </t>
  </si>
  <si>
    <t>Restauro - Erradicação de liquens e fungos em paredes e ornatos</t>
  </si>
  <si>
    <t xml:space="preserve"> 3.2.2 </t>
  </si>
  <si>
    <t xml:space="preserve"> COMP.3013 </t>
  </si>
  <si>
    <t>TRATAMENTO DE TRINCAS/FISSURAS SUPERFICIE CONCRETO EM FACHADAS</t>
  </si>
  <si>
    <t>PAREDES, PAINEIS E ELEMENTOS DIVISÓRIOS</t>
  </si>
  <si>
    <t xml:space="preserve"> 4.1 </t>
  </si>
  <si>
    <t xml:space="preserve"> 103359 </t>
  </si>
  <si>
    <t>ALVENARIA DE VEDAÇÃO DE BLOCOS CERÂMICOS FURADOS NA HORIZONTAL DE 11,5X19X29 CM (ESPESSURA 11,5 CM) E ARGAMASSA DE ASSENTAMENTO COM PREPARO MANUAL. AF_12/2021</t>
  </si>
  <si>
    <t xml:space="preserve"> 4.2 </t>
  </si>
  <si>
    <t xml:space="preserve"> 103362 </t>
  </si>
  <si>
    <t>ALVENARIA DE VEDAÇÃO DE BLOCOS CERÂMICOS FURADOS NA HORIZONTAL DE 19X19X29 CM (ESPESSURA 19 CM) E ARGAMASSA DE ASSENTAMENTO COM PREPARO EM BETONEIRA. AF_12/2021</t>
  </si>
  <si>
    <t xml:space="preserve"> 4.3 </t>
  </si>
  <si>
    <t xml:space="preserve"> 13867 </t>
  </si>
  <si>
    <t>Parede com sistema em chapas de gesso para drywall RU, com duas faces simples e estrutura metálica com guias duplas para paredes. (MUCHETAS)</t>
  </si>
  <si>
    <t xml:space="preserve"> 4.4 </t>
  </si>
  <si>
    <t xml:space="preserve"> 101154 </t>
  </si>
  <si>
    <t>ALVENARIA DE VEDAÇÃO DE BLOCOS DE CONCRETO CELULAR DE 10X30X60CM (ESPESSURA 10CM) E ARGAMASSA DE ASSENTAMENTO COM PREPARO EM BETONEIRA. AF_05/2020 (COBERTURA)</t>
  </si>
  <si>
    <t>ESQUADRIAS</t>
  </si>
  <si>
    <t xml:space="preserve"> 5.1 </t>
  </si>
  <si>
    <t xml:space="preserve"> 11347 </t>
  </si>
  <si>
    <t>Fornecimento e instalação de fachada em pele de vidro, em vidro laminado 3+3 refletivo e alumínio preto</t>
  </si>
  <si>
    <t xml:space="preserve"> 5.2 </t>
  </si>
  <si>
    <t xml:space="preserve"> 106320 </t>
  </si>
  <si>
    <t>PORTA DE ABRIR COM MOLA HIDRÁULICA, EM VIDRO TEMPERADO, 2 FOLHAS, 120X210 CM, ESPESSURA 10 MM, INCLUSIVE ACESSÓRIOS. AF_11/2025</t>
  </si>
  <si>
    <t xml:space="preserve"> 5.3 </t>
  </si>
  <si>
    <t xml:space="preserve"> 102185 </t>
  </si>
  <si>
    <t>PORTA DE ABRIR COM MOLA HIDRÁULICA, EM VIDRO TEMPERADO, 2 FOLHAS DE 90X210 CM, ESPESSURA DE 10 MM, INCLUSIVE ACESSÓRIOS. AF_11/2025</t>
  </si>
  <si>
    <t xml:space="preserve"> 5.4 </t>
  </si>
  <si>
    <t xml:space="preserve"> 13937 </t>
  </si>
  <si>
    <t>Puxador duplo para porta, redondo, acabamento em aço ecovado, fosco.</t>
  </si>
  <si>
    <t>Un</t>
  </si>
  <si>
    <t xml:space="preserve"> 5.5 </t>
  </si>
  <si>
    <t xml:space="preserve"> COMP.3137 </t>
  </si>
  <si>
    <t>Barra antipânico de sobrepor com maçaneta e chave, para porta dupla em vidro.</t>
  </si>
  <si>
    <t>PISOS</t>
  </si>
  <si>
    <t xml:space="preserve"> 6.1 </t>
  </si>
  <si>
    <t>PISOS INTERNOS</t>
  </si>
  <si>
    <t xml:space="preserve"> 6.1.1 </t>
  </si>
  <si>
    <t xml:space="preserve"> 97083 </t>
  </si>
  <si>
    <t>COMPACTAÇÃO MECÂNICA DE SOLO PARA EXECUÇÃO DE RADIER, PISO DE CONCRETO OU LAJE SOBRE SOLO, COM COMPACTADOR DE SOLOS A PERCUSSÃO. AF_09/2021</t>
  </si>
  <si>
    <t xml:space="preserve"> 6.1.2 </t>
  </si>
  <si>
    <t xml:space="preserve"> 97087 </t>
  </si>
  <si>
    <t>CAMADA SEPARADORA PARA EXECUÇÃO DE RADIER, PISO DE CONCRETO OU LAJE SOBRE SOLO, EM LONA PLÁSTICA. AF_09/2021</t>
  </si>
  <si>
    <t xml:space="preserve"> 6.1.3 </t>
  </si>
  <si>
    <t xml:space="preserve"> 96622 </t>
  </si>
  <si>
    <t>LASTRO COM MATERIAL GRANULAR, APLICADO EM PISOS OU LAJES SOBRE SOLO, ESPESSURA DE *5 CM*. AF_01/2024</t>
  </si>
  <si>
    <t xml:space="preserve"> 6.1.4 </t>
  </si>
  <si>
    <t xml:space="preserve"> 94992 </t>
  </si>
  <si>
    <t>EXECUÇÃO DE PASSEIO (CALÇADA) OU PISO DE CONCRETO COM CONCRETO MOLDADO IN LOCO, FEITO EM OBRA, ACABAMENTO CONVENCIONAL, ESPESSURA 6 CM, ARMADO. AF_08/2022</t>
  </si>
  <si>
    <t xml:space="preserve"> 6.1.5 </t>
  </si>
  <si>
    <t xml:space="preserve"> 87640 </t>
  </si>
  <si>
    <t>CONTRAPISO EM ARGAMASSA TRAÇO 1:4 (CIMENTO E AREIA), PREPARO MECÂNICO COM BETONEIRA 400 L, APLICADO EM ÁREAS SECAS SOBRE LAJE, ADERIDO, ACABAMENTO NÃO REFORÇADO, ESPESSURA 4CM. AF_07/2021</t>
  </si>
  <si>
    <t xml:space="preserve"> 6.2 </t>
  </si>
  <si>
    <t>PISOS EXTERNOS</t>
  </si>
  <si>
    <t xml:space="preserve"> 6.2.1 </t>
  </si>
  <si>
    <t xml:space="preserve"> 6.2.2 </t>
  </si>
  <si>
    <t xml:space="preserve"> 87738 </t>
  </si>
  <si>
    <t>CONTRAPISO EM ARGAMASSA PRONTA, PREPARO MECÂNICO COM MISTURADOR 300 KG, APLICADO EM ÁREAS MOLHADAS SOBRE LAJE, ADERIDO, ACABAMENTO NÃO REFORÇADO, ESPESSURA 2CM. AF_07/2021 - PISO DRENANTE</t>
  </si>
  <si>
    <t>TETOS E FORROS</t>
  </si>
  <si>
    <t xml:space="preserve"> 7.1 </t>
  </si>
  <si>
    <t xml:space="preserve"> 96114 </t>
  </si>
  <si>
    <t>FORRO EM DRYWALL, PARA AMBIENTES COMERCIAIS, INCLUSIVE ESTRUTURA BIRECIONAL DE FIXAÇÃO. AF_08/2023_PS (FORRO + CORTINEIRO)</t>
  </si>
  <si>
    <t xml:space="preserve"> 7.2 </t>
  </si>
  <si>
    <t xml:space="preserve"> 9082 </t>
  </si>
  <si>
    <t>Tabica metálica 3x3cm para forro de gesso (fornecimento e montagem)</t>
  </si>
  <si>
    <t>m</t>
  </si>
  <si>
    <t xml:space="preserve"> 7.3 </t>
  </si>
  <si>
    <t>Sistema em chapas de gesso para drywall RU, com duas faces simples e estrutura metálica com guias duplas para paredes com área líquida maior ou igual a 6 m2, com vãos. (SANCA)</t>
  </si>
  <si>
    <t>ACABAMENTOS PISOS</t>
  </si>
  <si>
    <t xml:space="preserve"> 8.1 </t>
  </si>
  <si>
    <t>PISO INTERNO</t>
  </si>
  <si>
    <t xml:space="preserve"> 8.1.1 </t>
  </si>
  <si>
    <t xml:space="preserve"> 13943 </t>
  </si>
  <si>
    <t>Revestimento cerâmico para piso, 90 x 90 cm, tipo porcelanato acabamento acetinado, retificado, aplicado com argamassa industrializada ac-iii, rejuntado, exclusive regularização de base ou emboço</t>
  </si>
  <si>
    <t xml:space="preserve"> 8.2 </t>
  </si>
  <si>
    <t>PISO EXTERNO</t>
  </si>
  <si>
    <t xml:space="preserve"> 8.2.1 </t>
  </si>
  <si>
    <t xml:space="preserve"> 14156 </t>
  </si>
  <si>
    <t>Revestimento cerâmico para piso 90 x 90 cm, porcelanato para áreas externas, retificado, aplicado com argamassa industrializada ac-iii, rejuntado, exclusive regularização de base ou emboço</t>
  </si>
  <si>
    <t xml:space="preserve"> 8.2.2 </t>
  </si>
  <si>
    <t xml:space="preserve"> COMP.3056 </t>
  </si>
  <si>
    <t>EXECUÇÃO DE PAVIMENTO EM PISO DRENANTE - PLACAS 40 X 40 CM EM CONCRETO - SOMENTE INSTALAÇÃO</t>
  </si>
  <si>
    <t>ACABAMENTOS PAREDES</t>
  </si>
  <si>
    <t xml:space="preserve"> 9.1 </t>
  </si>
  <si>
    <t>REVESTIMENTOS PRIMÁRIOS</t>
  </si>
  <si>
    <t xml:space="preserve"> 9.1.1 </t>
  </si>
  <si>
    <t xml:space="preserve"> 87879 </t>
  </si>
  <si>
    <t>CHAPISCO APLICADO EM ALVENARIAS E ESTRUTURAS DE CONCRETO INTERNAS, COM COLHER DE PEDREIRO. ARGAMASSA TRAÇO 1:3 COM PREPARO EM BETONEIRA 400L. AF_10/2022</t>
  </si>
  <si>
    <t xml:space="preserve"> 9.1.2 </t>
  </si>
  <si>
    <t xml:space="preserve"> 87905 </t>
  </si>
  <si>
    <t>CHAPISCO APLICADO EM ALVENARIA (COM PRESENÇA DE VÃOS) E ESTRUTURAS DE CONCRETO DE FACHADA, COM COLHER DE PEDREIRO. ARGAMASSA TRAÇO 1:3 COM PREPARO EM BETONEIRA 400L. AF_10/2022</t>
  </si>
  <si>
    <t xml:space="preserve"> 9.1.3 </t>
  </si>
  <si>
    <t xml:space="preserve"> 104951 </t>
  </si>
  <si>
    <t>MASSA ÚNICA, EM ARGAMASSA TRAÇO 1:2:8, PREPARO MECÂNICO, APLICADA MANUALMENTE EM PAREDES INTERNAS DE AMBIENTES COM ÁREA MAIOR QUE 10M², E = 17,5MM, COM TALISCAS. AF_03/2024</t>
  </si>
  <si>
    <t xml:space="preserve"> 9.1.4 </t>
  </si>
  <si>
    <t xml:space="preserve"> 87775 </t>
  </si>
  <si>
    <t>EMBOÇO OU MASSA ÚNICA EM ARGAMASSA TRAÇO 1:2:8, PREPARO MECÂNICO COM BETONEIRA 400 L, APLICADA MANUALMENTE EM PANOS DE FACHADA COM PRESENÇA DE VÃOS, ESPESSURA DE 25 MM. AF_08/2022</t>
  </si>
  <si>
    <t xml:space="preserve"> 9.1.5 </t>
  </si>
  <si>
    <t xml:space="preserve"> 7725 </t>
  </si>
  <si>
    <t>Remoção de pintura látex (raspagem e/ou lixamento e/ou escovação) (interno e externo para repintura)</t>
  </si>
  <si>
    <t xml:space="preserve"> 9.2 </t>
  </si>
  <si>
    <t>ACABAMENTOS INTERNOS</t>
  </si>
  <si>
    <t xml:space="preserve"> 9.2.1 </t>
  </si>
  <si>
    <t xml:space="preserve"> 88497 </t>
  </si>
  <si>
    <t>EMASSAMENTO COM MASSA LÁTEX, APLICAÇÃO EM PAREDE, DUAS DEMÃOS, LIXAMENTO MANUAL. AF_04/2023</t>
  </si>
  <si>
    <t xml:space="preserve"> 9.2.2 </t>
  </si>
  <si>
    <t xml:space="preserve"> 88485 </t>
  </si>
  <si>
    <t>FUNDO SELADOR ACRÍLICO, APLICAÇÃO MANUAL EM PAREDE, UMA DEMÃO. AF_04/2023</t>
  </si>
  <si>
    <t xml:space="preserve"> 9.2.3 </t>
  </si>
  <si>
    <t xml:space="preserve"> 88489 </t>
  </si>
  <si>
    <t>PINTURA LÁTEX ACRÍLICA ACETINADA PREMIUM, APLICAÇÃO MANUAL EM PAREDES, DUAS DEMÃOS. AF_04/2023</t>
  </si>
  <si>
    <t xml:space="preserve"> 9.2.4 </t>
  </si>
  <si>
    <t>REPINTURA LÁTEX ACRÍLICA ACETINADA PREMIUM, APLICAÇÃO MANUAL EM PAREDES, DUAS DEMÃOS. AF_04/2023</t>
  </si>
  <si>
    <t xml:space="preserve"> 9.2.5 </t>
  </si>
  <si>
    <t xml:space="preserve"> 104616 </t>
  </si>
  <si>
    <t>REVESTIMENTO CERÂMICO PARA PAREDES INTERNAS COM PLACAS TIPO PASTILHA DE DIMENSÕES 2,5 X 2,5 CM (PLACAS DE 30 X 30 CM) CM APLICADAS NA ALTURA INTEIRA DAS PAREDES. AF_02/2023</t>
  </si>
  <si>
    <t xml:space="preserve"> 9.2.6 </t>
  </si>
  <si>
    <t xml:space="preserve"> 11174 </t>
  </si>
  <si>
    <t>Revestimento cerâmico para parede, 10 x 10 cm, aplicado com argamassa industrializada ac-ii, rejunte epoxi, exclusive regularização de base ou emboço</t>
  </si>
  <si>
    <t xml:space="preserve"> 9.3 </t>
  </si>
  <si>
    <t>ACABAMENTOS EXTERNOS</t>
  </si>
  <si>
    <t xml:space="preserve"> 9.3.1 </t>
  </si>
  <si>
    <t xml:space="preserve"> 9.3.2 </t>
  </si>
  <si>
    <t xml:space="preserve"> 9.3.3 </t>
  </si>
  <si>
    <t xml:space="preserve"> 9.3.4 </t>
  </si>
  <si>
    <t xml:space="preserve"> COMP.2648 </t>
  </si>
  <si>
    <t>FORNECIMENTO E INSTALAÇÃO DE PAINEL RIPADO DE AÇO GALVANIZADO ACABAMENTO AMADEIRADO COR FREIJÓ NATURAL 3000X140 MM (REF.INFINITY WALL LYSTRA E=0,43MM - BEPEX OU SIMILAR)</t>
  </si>
  <si>
    <t xml:space="preserve"> 9.3.5 </t>
  </si>
  <si>
    <t xml:space="preserve"> COMP.3128 </t>
  </si>
  <si>
    <t>Fornecimento e montagem de estrutura metálica em perfil metalon, sem pintura, com parafuso tipo chumbador parabolt e parafuso autobrocante galvanizado.</t>
  </si>
  <si>
    <t xml:space="preserve"> 9.3.6 </t>
  </si>
  <si>
    <t xml:space="preserve"> COMP.3062 </t>
  </si>
  <si>
    <t>Revestimento em placa de alumínio composto "ACM", espessura de 4 mm e acabamento em PVDF (CPOS/CDHU) - AZUL</t>
  </si>
  <si>
    <t xml:space="preserve"> 9.3.7 </t>
  </si>
  <si>
    <t>Revestimento em placa de alumínio composto "ACM", espessura de 4 mm e acabamento em PVDF (CPOS/CDHU) - AMARELO</t>
  </si>
  <si>
    <t>ACABAMENTOS TETOS</t>
  </si>
  <si>
    <t xml:space="preserve"> 10.1 </t>
  </si>
  <si>
    <t>INTERNO</t>
  </si>
  <si>
    <t xml:space="preserve"> 10.1.1 </t>
  </si>
  <si>
    <t xml:space="preserve"> 88494 </t>
  </si>
  <si>
    <t>EMASSAMENTO COM MASSA LÁTEX, APLICAÇÃO EM TETO, UMA DEMÃO, LIXAMENTO MANUAL. AF_04/2023</t>
  </si>
  <si>
    <t xml:space="preserve"> 10.1.2 </t>
  </si>
  <si>
    <t xml:space="preserve"> 88484 </t>
  </si>
  <si>
    <t>FUNDO SELADOR ACRÍLICO, APLICAÇÃO MANUAL EM TETO, UMA DEMÃO. AF_04/2023</t>
  </si>
  <si>
    <t xml:space="preserve"> 10.1.3 </t>
  </si>
  <si>
    <t xml:space="preserve"> 88488 </t>
  </si>
  <si>
    <t>PINTURA LÁTEX ACRÍLICA ACETINADA BRANCO NEVE PREMIUM, APLICAÇÃO MANUAL EM TETO, DUAS DEMÃOS. AF_04/2023</t>
  </si>
  <si>
    <t xml:space="preserve"> 10.2 </t>
  </si>
  <si>
    <t>EXTERNO</t>
  </si>
  <si>
    <t xml:space="preserve"> 10.2.1 </t>
  </si>
  <si>
    <t xml:space="preserve"> 10.2.2 </t>
  </si>
  <si>
    <t>REPINTURA LÁTEX ACRÍLICA ACETINADA BRANCO NEVE PREMIUM, APLICAÇÃO MANUAL EM TETO, DUAS DEMÃOS. AF_04/2023</t>
  </si>
  <si>
    <t>LOUÇAS, METAIS E ACESSÓRIOS</t>
  </si>
  <si>
    <t xml:space="preserve"> 11.1 </t>
  </si>
  <si>
    <t>LOUÇAS</t>
  </si>
  <si>
    <t xml:space="preserve"> 11.1.1 </t>
  </si>
  <si>
    <t xml:space="preserve"> COMP.2654 </t>
  </si>
  <si>
    <t>CUBA DE EMBUTIR RETANGULAR EM LOUÇA BRANCA, 35,5 X 48CM, DECA LINHA L - FORNECIMENTO E INSTALAÇÃO.</t>
  </si>
  <si>
    <t xml:space="preserve"> 11.2 </t>
  </si>
  <si>
    <t>METAIS</t>
  </si>
  <si>
    <t xml:space="preserve"> 11.2.1 </t>
  </si>
  <si>
    <t xml:space="preserve"> 106778 </t>
  </si>
  <si>
    <t>TORNEIRA CROMADA DE MESA COM ALAVANCA, PARA LAVATÓRIO DE SANITÁRIO PCD - FORNECIMENTO E INSTALAÇÃO. AF_02/2026</t>
  </si>
  <si>
    <t xml:space="preserve"> 11.2.2 </t>
  </si>
  <si>
    <t xml:space="preserve"> COMP.202 </t>
  </si>
  <si>
    <t>TORNEIRA CROMADA DE MESA PARA LAVATORIO TEMPORIZADA PRESSAO BICA BAIXA - FORNECIMENTO E INSTALAÇÃO</t>
  </si>
  <si>
    <t xml:space="preserve"> 11.2.3 </t>
  </si>
  <si>
    <t xml:space="preserve"> 86881 </t>
  </si>
  <si>
    <t>SIFÃO DO TIPO GARRAFA EM METAL CROMADO 1" X 1.1/2" - FORNECIMENTO E INSTALAÇÃO. AF_02/2026</t>
  </si>
  <si>
    <t xml:space="preserve"> 11.2.4 </t>
  </si>
  <si>
    <t xml:space="preserve"> 86877 </t>
  </si>
  <si>
    <t>VÁLVULA EM METAL CROMADO 1.1/2" X 1.1/2" PARA TANQUE OU LAVATÓRIO, COM OU SEM LADRÃO - FORNECIMENTO E INSTALAÇÃO. AF_02/2026</t>
  </si>
  <si>
    <t xml:space="preserve"> 11.2.5 </t>
  </si>
  <si>
    <t xml:space="preserve"> 86887 </t>
  </si>
  <si>
    <t>ENGATE FLEXÍVEL EM INOX, 1/2" X 40 CM - FORNECIMENTO E INSTALAÇÃO. AF_02/2026</t>
  </si>
  <si>
    <t xml:space="preserve"> 11.3 </t>
  </si>
  <si>
    <t>ACESSÓRIOS</t>
  </si>
  <si>
    <t xml:space="preserve"> 11.3.1 </t>
  </si>
  <si>
    <t xml:space="preserve"> COMP.1856 </t>
  </si>
  <si>
    <t>DISPENSER EM PLÁSTICO PARA PAPEL INTERFOLHAS - FORNECIMENTO E INSTALAÇÃO</t>
  </si>
  <si>
    <t xml:space="preserve"> 11.3.2 </t>
  </si>
  <si>
    <t xml:space="preserve"> 95547 </t>
  </si>
  <si>
    <t>SABONETEIRA PLÁSTICA TIPO DISPENSER PARA SABONETE LÍQUIDO COM RESERVATÓRIO 800 A 1500 ML, INCLUSO FIXAÇÃO. AF_02/2026</t>
  </si>
  <si>
    <t xml:space="preserve"> 11.3.3 </t>
  </si>
  <si>
    <t xml:space="preserve"> 106770 </t>
  </si>
  <si>
    <t>BARRA DE APOIO RETA, EM AÇO INOX POLIDO, COMPRIMENTO 40 CM, FIXADA NA PAREDE - FORNECIMENTO E INSTALAÇÃO. AF_02/2026</t>
  </si>
  <si>
    <t xml:space="preserve"> 11.3.4 </t>
  </si>
  <si>
    <t xml:space="preserve"> COMP.3083 </t>
  </si>
  <si>
    <t>BANCADA DE GRANITO PRETO SÃO GABRIEL POLIDO, INCLUSO RODAPIA, SAIAS E MÃO-FRANCESAS - FORNECIMENTO E INSTALAÇÃO ( BANCADA RESTAURANTE)</t>
  </si>
  <si>
    <t xml:space="preserve"> 11.3.5 </t>
  </si>
  <si>
    <t>BANCADA DE GRANITO PRETO SÃO GABRIEL POLIDO, INCLUSO RODAPIA, SAIAS E MÃO-FRANCESAS - FORNECIMENTO E INSTALAÇÃO ( BANCADA CORREDOR)</t>
  </si>
  <si>
    <t xml:space="preserve"> 11.3.6 </t>
  </si>
  <si>
    <t xml:space="preserve"> 9718 </t>
  </si>
  <si>
    <t>Espelho de cristal 4mm com moldura de alumínio</t>
  </si>
  <si>
    <t>INSTALAÇÕES HIDROSSANITÁRIAS</t>
  </si>
  <si>
    <t xml:space="preserve"> 12.1 </t>
  </si>
  <si>
    <t>ÁGUA FRIA</t>
  </si>
  <si>
    <t xml:space="preserve"> 12.1.1 </t>
  </si>
  <si>
    <t xml:space="preserve"> 89356 </t>
  </si>
  <si>
    <t>TUBO, PVC, SOLDÁVEL, DE 25MM, INSTALADO EM RAMAL OU SUB-RAMAL DE ÁGUA - FORNECIMENTO E INSTALAÇÃO. AF_06/2022</t>
  </si>
  <si>
    <t xml:space="preserve"> 12.1.2 </t>
  </si>
  <si>
    <t xml:space="preserve"> 89364 </t>
  </si>
  <si>
    <t>CURVA 90 GRAUS, PVC, SOLDÁVEL, DN 25MM, INSTALADO EM RAMAL OU SUB-RAMAL DE ÁGUA - FORNECIMENTO E INSTALAÇÃO. AF_06/2022</t>
  </si>
  <si>
    <t xml:space="preserve"> 12.1.3 </t>
  </si>
  <si>
    <t xml:space="preserve"> 90373 </t>
  </si>
  <si>
    <t>JOELHO 90 GRAUS COM BUCHA DE LATÃO, PVC, SOLDÁVEL, DN 25MM, X 1/2 INSTALADO EM RAMAL OU SUB-RAMAL DE ÁGUA - FORNECIMENTO E INSTALAÇÃO. AF_06/2022</t>
  </si>
  <si>
    <t xml:space="preserve"> 12.1.4 </t>
  </si>
  <si>
    <t xml:space="preserve"> 89396 </t>
  </si>
  <si>
    <t>TÊ COM BUCHA DE LATÃO NA BOLSA CENTRAL, PVC, SOLDÁVEL, DN 25MM X 1/2, INSTALADO EM RAMAL OU SUB-RAMAL DE ÁGUA - FORNECIMENTO E INSTALAÇÃO. AF_06/2022</t>
  </si>
  <si>
    <t xml:space="preserve"> 12.1.5 </t>
  </si>
  <si>
    <t xml:space="preserve"> 9500 </t>
  </si>
  <si>
    <t>Registro gaveta c/canopla cromada, 3/4", linha Link, Deca ou similar</t>
  </si>
  <si>
    <t xml:space="preserve"> 12.1.6 </t>
  </si>
  <si>
    <t xml:space="preserve"> 9499 </t>
  </si>
  <si>
    <t>Registro gaveta c/canopla cromada, ref. C87, 3/4", linha Dream, Deca ou similar</t>
  </si>
  <si>
    <t xml:space="preserve"> 12.2 </t>
  </si>
  <si>
    <t>ESGOTO</t>
  </si>
  <si>
    <t xml:space="preserve"> 12.2.1 </t>
  </si>
  <si>
    <t xml:space="preserve"> 89711 </t>
  </si>
  <si>
    <t>TUBO PVC, SERIE NORMAL, ESGOTO PREDIAL, DN 40 MM, FORNECIDO E INSTALADO EM RAMAL DE DESCARGA OU RAMAL DE ESGOTO SANITÁRIO. AF_08/2022</t>
  </si>
  <si>
    <t xml:space="preserve"> 12.2.2 </t>
  </si>
  <si>
    <t xml:space="preserve"> 89712 </t>
  </si>
  <si>
    <t>TUBO PVC, SERIE NORMAL, ESGOTO PREDIAL, DN 50 MM, FORNECIDO E INSTALADO EM RAMAL DE DESCARGA OU RAMAL DE ESGOTO SANITÁRIO. AF_08/2022</t>
  </si>
  <si>
    <t xml:space="preserve"> 12.2.3 </t>
  </si>
  <si>
    <t xml:space="preserve"> 89714 </t>
  </si>
  <si>
    <t>TUBO PVC, SERIE NORMAL, ESGOTO PREDIAL, DN 100 MM, FORNECIDO E INSTALADO EM RAMAL DE DESCARGA OU RAMAL DE ESGOTO SANITÁRIO. AF_08/2022</t>
  </si>
  <si>
    <t xml:space="preserve"> 12.2.4 </t>
  </si>
  <si>
    <t xml:space="preserve"> 89728 </t>
  </si>
  <si>
    <t>CURVA CURTA 90 GRAUS, PVC, SERIE NORMAL, ESGOTO PREDIAL, DN 40 MM, JUNTA SOLDÁVEL, FORNECIDO E INSTALADO EM RAMAL DE DESCARGA OU RAMAL DE ESGOTO SANITÁRIO. AF_08/2022</t>
  </si>
  <si>
    <t xml:space="preserve"> 12.2.5 </t>
  </si>
  <si>
    <t xml:space="preserve"> 89726 </t>
  </si>
  <si>
    <t>JOELHO 45 GRAUS, PVC, SERIE NORMAL, ESGOTO PREDIAL, DN 40 MM, JUNTA SOLDÁVEL, FORNECIDO E INSTALADO EM RAMAL DE DESCARGA OU RAMAL DE ESGOTO SANITÁRIO. AF_08/2022</t>
  </si>
  <si>
    <t xml:space="preserve"> 12.2.6 </t>
  </si>
  <si>
    <t xml:space="preserve"> 89732 </t>
  </si>
  <si>
    <t>JOELHO 45 GRAUS, PVC, SERIE NORMAL, ESGOTO PREDIAL, DN 50 MM, JUNTA ELÁSTICA, FORNECIDO E INSTALADO EM RAMAL DE DESCARGA OU RAMAL DE ESGOTO SANITÁRIO. AF_08/2022</t>
  </si>
  <si>
    <t xml:space="preserve"> 12.2.7 </t>
  </si>
  <si>
    <t xml:space="preserve"> 89731 </t>
  </si>
  <si>
    <t>JOELHO 90 GRAUS, PVC, SERIE NORMAL, ESGOTO PREDIAL, DN 50 MM, JUNTA ELÁSTICA, FORNECIDO E INSTALADO EM RAMAL DE DESCARGA OU RAMAL DE ESGOTO SANITÁRIO. AF_08/2022</t>
  </si>
  <si>
    <t xml:space="preserve"> 12.2.8 </t>
  </si>
  <si>
    <t xml:space="preserve"> COMP.1799 </t>
  </si>
  <si>
    <t>JOELHO 90 GRAUS, PVC, SERIE NORMAL, C/ ANEL P/ ESGOTO SECUNDÁRIO, DN 40 MM - 1.1/2", JUNTA SOLDÁVEL, FORNECIDO E INSTALADO EM RAMAL DE DESCARGA OU RAMAL DE ESGOTO SANITÁRIO. AF_08/2022</t>
  </si>
  <si>
    <t xml:space="preserve"> 12.2.9 </t>
  </si>
  <si>
    <t xml:space="preserve"> 89752 </t>
  </si>
  <si>
    <t>LUVA SIMPLES, PVC, SERIE NORMAL, ESGOTO PREDIAL, DN 40 MM, JUNTA SOLDÁVEL, FORNECIDO E INSTALADO EM RAMAL DE DESCARGA OU RAMAL DE ESGOTO SANITÁRIO. AF_08/2022</t>
  </si>
  <si>
    <t xml:space="preserve"> 12.2.10 </t>
  </si>
  <si>
    <t xml:space="preserve"> 89753 </t>
  </si>
  <si>
    <t>LUVA SIMPLES, PVC, SERIE NORMAL, ESGOTO PREDIAL, DN 50 MM, JUNTA ELÁSTICA, FORNECIDO E INSTALADO EM RAMAL DE DESCARGA OU RAMAL DE ESGOTO SANITÁRIO. AF_08/2022</t>
  </si>
  <si>
    <t xml:space="preserve"> 12.2.11 </t>
  </si>
  <si>
    <t xml:space="preserve"> 89778 </t>
  </si>
  <si>
    <t>LUVA SIMPLES, PVC, SERIE NORMAL, ESGOTO PREDIAL, DN 100 MM, JUNTA ELÁSTICA, FORNECIDO E INSTALADO EM RAMAL DE DESCARGA OU RAMAL DE ESGOTO SANITÁRIO. AF_08/2022</t>
  </si>
  <si>
    <t xml:space="preserve"> 12.2.12 </t>
  </si>
  <si>
    <t xml:space="preserve"> 89784 </t>
  </si>
  <si>
    <t>TE, PVC, SERIE NORMAL, ESGOTO PREDIAL, DN 50 X 50 MM, JUNTA ELÁSTICA, FORNECIDO E INSTALADO EM RAMAL DE DESCARGA OU RAMAL DE ESGOTO SANITÁRIO. AF_08/2022</t>
  </si>
  <si>
    <t xml:space="preserve"> 12.2.13 </t>
  </si>
  <si>
    <t xml:space="preserve"> COMP.3102 </t>
  </si>
  <si>
    <t>CAIXA SIFONADA DE PVC DN 150X150X50MM COM GRELHA DE AÇO INOX COM FECHO ROTATIVO.</t>
  </si>
  <si>
    <t xml:space="preserve"> 12.2.14 </t>
  </si>
  <si>
    <t xml:space="preserve"> 97906 </t>
  </si>
  <si>
    <t>CAIXA ENTERRADA HIDRÁULICA RETANGULAR, EM ALVENARIA COM BLOCOS DE CONCRETO, DIMENSÕES INTERNAS: 0,6X0,6X0,6 M PARA REDE DE ESGOTO. AF_12/2020</t>
  </si>
  <si>
    <t xml:space="preserve"> 12.2.15 </t>
  </si>
  <si>
    <t xml:space="preserve"> 89798 </t>
  </si>
  <si>
    <t>TUBO PVC, SERIE NORMAL, ESGOTO PREDIAL, DN 50 MM, FORNECIDO E INSTALADO EM PRUMADA DE ESGOTO SANITÁRIO OU VENTILAÇÃO. AF_08/2022</t>
  </si>
  <si>
    <t xml:space="preserve"> 12.2.16 </t>
  </si>
  <si>
    <t xml:space="preserve"> 89801 </t>
  </si>
  <si>
    <t>JOELHO 90 GRAUS, PVC, SERIE NORMAL, ESGOTO PREDIAL, DN 50 MM, JUNTA ELÁSTICA, FORNECIDO E INSTALADO EM PRUMADA DE ESGOTO SANITÁRIO OU VENTILAÇÃO. AF_08/2022</t>
  </si>
  <si>
    <t xml:space="preserve"> 12.2.17 </t>
  </si>
  <si>
    <t xml:space="preserve"> 104348 </t>
  </si>
  <si>
    <t>TERMINAL DE VENTILAÇÃO, PVC, SÉRIE NORMAL, ESGOTO PREDIAL, DN 50 MM, JUNTA SOLDÁVEL, FORNECIDO E INSTALADO EM PRUMADA DE ESGOTO SANITÁRIO OU VENTILAÇÃO. AF_08/2022</t>
  </si>
  <si>
    <t xml:space="preserve"> 12.3 </t>
  </si>
  <si>
    <t>PLUVIAL</t>
  </si>
  <si>
    <t xml:space="preserve"> 12.3.1 </t>
  </si>
  <si>
    <t xml:space="preserve"> 89578 </t>
  </si>
  <si>
    <t>TUBO PVC, SÉRIE R, ÁGUA PLUVIAL, DN 100 MM, FORNECIDO E INSTALADO EM CONDUTORES VERTICAIS DE ÁGUAS PLUVIAIS. AF_06/2022</t>
  </si>
  <si>
    <t xml:space="preserve"> 12.3.2 </t>
  </si>
  <si>
    <t xml:space="preserve"> 89585 </t>
  </si>
  <si>
    <t>JOELHO 45 GRAUS, PVC, SERIE R, ÁGUA PLUVIAL, DN 100 MM, JUNTA ELÁSTICA, FORNECIDO E INSTALADO EM CONDUTORES VERTICAIS DE ÁGUAS PLUVIAIS. AF_06/2022</t>
  </si>
  <si>
    <t xml:space="preserve"> 12.3.3 </t>
  </si>
  <si>
    <t xml:space="preserve"> 89584 </t>
  </si>
  <si>
    <t>JOELHO 90 GRAUS, PVC, SERIE R, ÁGUA PLUVIAL, DN 100 MM, JUNTA ELÁSTICA, FORNECIDO E INSTALADO EM CONDUTORES VERTICAIS DE ÁGUAS PLUVIAIS. AF_06/2022</t>
  </si>
  <si>
    <t xml:space="preserve"> 12.3.4 </t>
  </si>
  <si>
    <t xml:space="preserve"> 89690 </t>
  </si>
  <si>
    <t>JUNÇÃO SIMPLES, PVC, SERIE R, ÁGUA PLUVIAL, DN 100 X 100 MM, JUNTA ELÁSTICA, FORNECIDO E INSTALADO EM CONDUTORES VERTICAIS DE ÁGUAS PLUVIAIS. AF_06/2022</t>
  </si>
  <si>
    <t xml:space="preserve"> 12.3.5 </t>
  </si>
  <si>
    <t xml:space="preserve"> 4283 </t>
  </si>
  <si>
    <t>Ralo hemisférico em fº fº, tipo abacaxi Ø 100mm</t>
  </si>
  <si>
    <t xml:space="preserve"> 12.3.6 </t>
  </si>
  <si>
    <t xml:space="preserve"> 89865 </t>
  </si>
  <si>
    <t>TUBO, PVC, SOLDÁVEL, DE 25MM, INSTALADO EM DRENO DE AR-CONDICIONADO - FORNECIMENTO E INSTALAÇÃO. AF_08/2022</t>
  </si>
  <si>
    <t xml:space="preserve"> 12.3.7 </t>
  </si>
  <si>
    <t xml:space="preserve"> 103978 </t>
  </si>
  <si>
    <t>TUBO, PVC, SOLDÁVEL, DE 40MM, INSTALADO EM DRENO DE AR-CONDICIONADO - FORNECIMENTO E INSTALAÇÃO.</t>
  </si>
  <si>
    <t xml:space="preserve"> 12.3.8 </t>
  </si>
  <si>
    <t xml:space="preserve"> 89867 </t>
  </si>
  <si>
    <t>JOELHO 45 GRAUS, PVC, SOLDÁVEL, DN 25MM, INSTALADO EM DRENO DE AR-CONDICIONADO - FORNECIMENTO E INSTALAÇÃO. AF_08/2022</t>
  </si>
  <si>
    <t xml:space="preserve"> 12.3.9 </t>
  </si>
  <si>
    <t xml:space="preserve"> 89866 </t>
  </si>
  <si>
    <t>JOELHO 90 GRAUS, PVC, SOLDÁVEL, DN 25MM, INSTALADO EM DRENO DE AR-CONDICIONADO - FORNECIMENTO E INSTALAÇÃO. AF_08/2022</t>
  </si>
  <si>
    <t xml:space="preserve"> 12.3.10 </t>
  </si>
  <si>
    <t xml:space="preserve"> 89869 </t>
  </si>
  <si>
    <t>TE, PVC, SOLDÁVEL, DN 25MM, INSTALADO EM DRENO DE AR-CONDICIONADO - FORNECIMENTO E INSTALAÇÃO. AF_08/2022</t>
  </si>
  <si>
    <t xml:space="preserve"> 12.3.11 </t>
  </si>
  <si>
    <t xml:space="preserve"> 89623 </t>
  </si>
  <si>
    <t>TE, PVC, SOLDÁVEL, DN 40MM, INSTALADO EM PRUMADA DE ÁGUA - FORNECIMENTO E INSTALAÇÃO. AF_06/2022</t>
  </si>
  <si>
    <t xml:space="preserve"> 12.3.12 </t>
  </si>
  <si>
    <t xml:space="preserve"> 89381 </t>
  </si>
  <si>
    <t>LUVA COM BUCHA DE LATÃO, PVC, SOLDÁVEL, DN 25MM X 3/4, INSTALADO EM RAMAL OU SUB-RAMAL DE ÁGUA - FORNECIMENTO E INSTALAÇÃO. AF_06/2022</t>
  </si>
  <si>
    <t xml:space="preserve"> 12.3.13 </t>
  </si>
  <si>
    <t xml:space="preserve"> 14057 </t>
  </si>
  <si>
    <t>Caixa de passagem polar para ar condicionado Split</t>
  </si>
  <si>
    <t xml:space="preserve"> 12.4 </t>
  </si>
  <si>
    <t>OUTROS</t>
  </si>
  <si>
    <t xml:space="preserve"> 12.4.1 </t>
  </si>
  <si>
    <t xml:space="preserve"> COMP.3140 </t>
  </si>
  <si>
    <t>INTERLIGACAO DE REDE, EM PVC, INCLUIINDO ASSENTAMENTO DE CONEXOES, CORTES E TUBOS, COM DN &lt; 200 MM.</t>
  </si>
  <si>
    <t>INSTALAÇÕES ELÉTRICAS</t>
  </si>
  <si>
    <t xml:space="preserve"> 13.1 </t>
  </si>
  <si>
    <t>INFRAESTRUTURA</t>
  </si>
  <si>
    <t xml:space="preserve"> 13.1.1 </t>
  </si>
  <si>
    <t>ELETRODUTOS E ACESSÓRIOS</t>
  </si>
  <si>
    <t xml:space="preserve"> 13.1.1.1 </t>
  </si>
  <si>
    <t xml:space="preserve"> 91836 </t>
  </si>
  <si>
    <t>ELETRODUTO FLEXÍVEL CORRUGADO, PVC, DN 32 MM (1"), PARA CIRCUITOS TERMINAIS, INSTALADO EM FORRO - FORNECIMENTO E INSTALAÇÃO. AF_03/2023</t>
  </si>
  <si>
    <t xml:space="preserve"> 13.1.1.2 </t>
  </si>
  <si>
    <t xml:space="preserve"> 4012 </t>
  </si>
  <si>
    <t>Eletroduto pvc roscavel, d=1 1/ 4" - Fornecimento</t>
  </si>
  <si>
    <t xml:space="preserve"> 13.1.1.3 </t>
  </si>
  <si>
    <t xml:space="preserve"> 91840 </t>
  </si>
  <si>
    <t>ELETRODUTO FLEXÍVEL CORRUGADO, PEAD, DN 40 MM (1 1/4"), PARA CIRCUITOS TERMINAIS, INSTALADO EM FORRO - FORNECIMENTO E INSTALAÇÃO. AF_03/2023</t>
  </si>
  <si>
    <t xml:space="preserve"> 13.1.1.4 </t>
  </si>
  <si>
    <t xml:space="preserve"> 97669 </t>
  </si>
  <si>
    <t>ELETRODUTO FLEXÍVEL CORRUGADO, PEAD, DN 90 (3"), PARA REDE ENTERRADA DE DISTRIBUIÇÃO DE ENERGIA ELÉTRICA - FORNECIMENTO E INSTALAÇÃO. AF_12/2021</t>
  </si>
  <si>
    <t xml:space="preserve"> 13.1.1.5 </t>
  </si>
  <si>
    <t xml:space="preserve"> 91864 </t>
  </si>
  <si>
    <t>ELETRODUTO RÍGIDO ROSCÁVEL, PVC, DN 32 MM (1"), PARA CIRCUITOS TERMINAIS, INSTALADO EM FORRO - FORNECIMENTO E INSTALAÇÃO. AF_03/2023</t>
  </si>
  <si>
    <t xml:space="preserve"> 13.1.1.6 </t>
  </si>
  <si>
    <t xml:space="preserve"> 9199 </t>
  </si>
  <si>
    <t>Eletroduto em ferro galvanizado pesado sem costura 1 1/2" x 3m</t>
  </si>
  <si>
    <t xml:space="preserve"> 13.1.1.7 </t>
  </si>
  <si>
    <t xml:space="preserve"> 9427 </t>
  </si>
  <si>
    <t>Abraçadeira metálica tipo "D" de 1 1/2"</t>
  </si>
  <si>
    <t xml:space="preserve"> 13.1.1.8 </t>
  </si>
  <si>
    <t xml:space="preserve"> 12140 </t>
  </si>
  <si>
    <t>Abraçadeira metálica tipo "D" de 1"</t>
  </si>
  <si>
    <t xml:space="preserve"> 13.1.1.9 </t>
  </si>
  <si>
    <t xml:space="preserve"> 91893 </t>
  </si>
  <si>
    <t>CURVA 90 GRAUS PARA ELETRODUTO, PVC, ROSCÁVEL, DN 32 MM (1"), PARA CIRCUITOS TERMINAIS, INSTALADA EM FORRO - FORNECIMENTO E INSTALAÇÃO. AF_03/2023</t>
  </si>
  <si>
    <t xml:space="preserve"> 13.1.1.10 </t>
  </si>
  <si>
    <t xml:space="preserve"> 8997 </t>
  </si>
  <si>
    <t>Condulete em pvc rigido, p/eletroduto d=1", sem tampa (modelos: C,E,LB,LL,LR), Tigre ou similar</t>
  </si>
  <si>
    <t xml:space="preserve"> 13.1.1.11 </t>
  </si>
  <si>
    <t xml:space="preserve"> 95782 </t>
  </si>
  <si>
    <t>CONDULETE DE ALUMÍNIO, TIPO E, ELETRODUTO DE AÇO GALVANIZADO DN 25 MM (1'</t>
  </si>
  <si>
    <t xml:space="preserve"> 13.1.1.12 </t>
  </si>
  <si>
    <t xml:space="preserve"> 95791 </t>
  </si>
  <si>
    <t>CONDULETE DE ALUMÍNIO, TIPO LR, PARA ELETRODUTO DE AÇO GALVANIZADO DN 40 MM (1 1/2'</t>
  </si>
  <si>
    <t xml:space="preserve"> 13.1.1.13 </t>
  </si>
  <si>
    <t xml:space="preserve"> 104450 </t>
  </si>
  <si>
    <t>LUVA DE EMENDA PARA ELETRODUTO, AÇO GALVANIZADO, DN 40 MM (1 1/2''), APARENTE - FORNECIMENTO E INSTALAÇÃO. AF_01/2026</t>
  </si>
  <si>
    <t xml:space="preserve"> 13.1.1.14 </t>
  </si>
  <si>
    <t xml:space="preserve"> 92868 </t>
  </si>
  <si>
    <t>CAIXA RETANGULAR 4" X 2" MÉDIA (1,30 M DO PISO), METÁLICA, INSTALADA EM PAREDE - FORNECIMENTO E INSTALAÇÃO. AF_03/2023</t>
  </si>
  <si>
    <t xml:space="preserve"> 13.1.1.15 </t>
  </si>
  <si>
    <t xml:space="preserve"> 91936 </t>
  </si>
  <si>
    <t>CAIXA OCTOGONAL 4" X 4", PVC, INSTALADA EM LAJE - FORNECIMENTO E INSTALAÇÃO. AF_03/2023</t>
  </si>
  <si>
    <t xml:space="preserve"> 13.1.1.16 </t>
  </si>
  <si>
    <t xml:space="preserve"> 13.1.1.17 </t>
  </si>
  <si>
    <t xml:space="preserve"> 97887 </t>
  </si>
  <si>
    <t>CAIXA ENTERRADA ELÉTRICA RETANGULAR, EM ALVENARIA COM TIJOLOS CERÂMICOS MACIÇOS, FUNDO COM BRITA, DIMENSÕES INTERNAS: 0,4X0,4X0,4 M. AF_12/2020</t>
  </si>
  <si>
    <t xml:space="preserve"> 13.1.1.18 </t>
  </si>
  <si>
    <t xml:space="preserve"> 6410 </t>
  </si>
  <si>
    <t>Tampa de concreto para caixas de passagem 0,40x0,40mx0,07m</t>
  </si>
  <si>
    <t xml:space="preserve"> 13.1.1.19 </t>
  </si>
  <si>
    <t xml:space="preserve"> 665 </t>
  </si>
  <si>
    <t>Caixa de passagem 15x15cm em chapa de aço galvanizado - fornecimento</t>
  </si>
  <si>
    <t xml:space="preserve"> 13.1.1.20 </t>
  </si>
  <si>
    <t xml:space="preserve"> COMP.1880 </t>
  </si>
  <si>
    <t>CAIXA DE PASSAGEM ELETRICA EM PVC 25X20 CM DE EMBUTIR</t>
  </si>
  <si>
    <t xml:space="preserve"> 13.1.1.21 </t>
  </si>
  <si>
    <t xml:space="preserve"> 90447 </t>
  </si>
  <si>
    <t>RASGO LINEAR MANUAL EM ALVENARIA, PARA ELETRODUTOS, DIÂMETROS MENORES OU IGUAIS A 40 MM. AF_09/2023</t>
  </si>
  <si>
    <t xml:space="preserve"> 13.1.1.22 </t>
  </si>
  <si>
    <t xml:space="preserve"> 104766 </t>
  </si>
  <si>
    <t>CHUMBAMENTO LINEAR EM ALVENARIA PARA ELETRODUTOS COM DIÂMETROS MENORES OU IGUAIS A 40 MM. AF_09/2023</t>
  </si>
  <si>
    <t xml:space="preserve"> 13.1.2 </t>
  </si>
  <si>
    <t>ELETROCALHAS, PERFILADOS E ACESSÓRIOS</t>
  </si>
  <si>
    <t xml:space="preserve"> 13.1.2.1 </t>
  </si>
  <si>
    <t xml:space="preserve"> 13606 </t>
  </si>
  <si>
    <t>Perfilado, pré-zincado  a fogo, perfurado 38 x 38mm</t>
  </si>
  <si>
    <t xml:space="preserve"> 13.1.2.2 </t>
  </si>
  <si>
    <t xml:space="preserve"> 9526 </t>
  </si>
  <si>
    <t>Gancho curto para perfilado, ( ref.: Mopa ou similar)</t>
  </si>
  <si>
    <t xml:space="preserve"> 13.1.2.3 </t>
  </si>
  <si>
    <t xml:space="preserve"> 9539 </t>
  </si>
  <si>
    <t>Tala plana perfurada 38mm para eletrocalha metálica (ref.: mopa ou similar) -Rev 01</t>
  </si>
  <si>
    <t xml:space="preserve"> 13.1.2.4 </t>
  </si>
  <si>
    <t xml:space="preserve"> 724 </t>
  </si>
  <si>
    <t>Fornecimento e instalação de saída horizontal para eletroduto 1" (ref. vl 33 valemam ou similar)</t>
  </si>
  <si>
    <t xml:space="preserve"> 13.1.2.5 </t>
  </si>
  <si>
    <t xml:space="preserve"> 9988 </t>
  </si>
  <si>
    <t>Terminal 38 x 38 mm para eletrocalha metalica</t>
  </si>
  <si>
    <t xml:space="preserve"> 13.1.2.6 </t>
  </si>
  <si>
    <t xml:space="preserve"> 8359 </t>
  </si>
  <si>
    <t>Fornecimento e instalação de eletrocalha perfurada 100 x   50 x 3000 mm (ref.mopa ou similar) com tampa</t>
  </si>
  <si>
    <t xml:space="preserve"> 13.1.2.7 </t>
  </si>
  <si>
    <t xml:space="preserve"> 13.1.2.8 </t>
  </si>
  <si>
    <t xml:space="preserve"> 12578 </t>
  </si>
  <si>
    <t>Saída para perfilado 38x38mm (mopa ou similar)</t>
  </si>
  <si>
    <t xml:space="preserve"> 13.1.2.9 </t>
  </si>
  <si>
    <t xml:space="preserve"> 7877 </t>
  </si>
  <si>
    <t>Curva horizontal 100 x 50 mm para eletrocalha metálica, com ângulo 90° (ref.:mopa ou similar)</t>
  </si>
  <si>
    <t xml:space="preserve"> 13.1.2.10 </t>
  </si>
  <si>
    <t xml:space="preserve"> 8443 </t>
  </si>
  <si>
    <t>Curva vertical 100 x 50 mm para eletrocalha metálica, com ângulo 90° (ref.: mopa ou similar)</t>
  </si>
  <si>
    <t xml:space="preserve"> 13.1.2.11 </t>
  </si>
  <si>
    <t xml:space="preserve"> 7879 </t>
  </si>
  <si>
    <t>Suporte vertical  100 x 50 mm  para fixação de eletrocalha metálica ( ref.: Mopa ou similar)</t>
  </si>
  <si>
    <t xml:space="preserve"> 13.1.2.12 </t>
  </si>
  <si>
    <t xml:space="preserve"> 9524 </t>
  </si>
  <si>
    <t>Tala plana perfurada 50mm para eletrocalha metálica (ref.: mopa ou similar) -Rev 01</t>
  </si>
  <si>
    <t xml:space="preserve"> 13.1.2.13 </t>
  </si>
  <si>
    <t xml:space="preserve"> 12526 </t>
  </si>
  <si>
    <t>Tampa de encaixe para curva 90º, horizontal, 100mm, zincada, para eletrocalhametálica</t>
  </si>
  <si>
    <t xml:space="preserve"> 13.1.2.14 </t>
  </si>
  <si>
    <t xml:space="preserve"> 8318 </t>
  </si>
  <si>
    <t>Terminal 100 x 50 mm para eletrocalha metalica (ref. Mopa ou similar)</t>
  </si>
  <si>
    <t xml:space="preserve"> 13.2 </t>
  </si>
  <si>
    <t>CABOS</t>
  </si>
  <si>
    <t xml:space="preserve"> 13.2.1 </t>
  </si>
  <si>
    <t xml:space="preserve"> 91925 </t>
  </si>
  <si>
    <t>CABO DE COBRE FLEXÍVEL ISOLADO, 1,5 MM², ANTI-CHAMA 0,6/1,0 KV, PARA CIRCUITOS TERMINAIS - FORNECIMENTO E INSTALAÇÃO. AF_03/2023</t>
  </si>
  <si>
    <t xml:space="preserve"> 13.2.2 </t>
  </si>
  <si>
    <t xml:space="preserve"> 91927 </t>
  </si>
  <si>
    <t>CABO DE COBRE FLEXÍVEL ISOLADO, 2,5 MM², ANTI-CHAMA 0,6/1,0 KV, PARA CIRCUITOS TERMINAIS - FORNECIMENTO E INSTALAÇÃO. AF_03/2023</t>
  </si>
  <si>
    <t xml:space="preserve"> 13.2.3 </t>
  </si>
  <si>
    <t xml:space="preserve"> 91929 </t>
  </si>
  <si>
    <t>CABO DE COBRE FLEXÍVEL ISOLADO, 4 MM², ANTI-CHAMA 0,6/1,0 KV, PARA CIRCUITOS TERMINAIS - FORNECIMENTO E INSTALAÇÃO. AF_03/2023</t>
  </si>
  <si>
    <t xml:space="preserve"> 13.2.4 </t>
  </si>
  <si>
    <t xml:space="preserve"> 91931 </t>
  </si>
  <si>
    <t>CABO DE COBRE FLEXÍVEL ISOLADO, 6 MM², ANTI-CHAMA 0,6/1,0 KV, PARA CIRCUITOS TERMINAIS - FORNECIMENTO E INSTALAÇÃO. AF_03/2023</t>
  </si>
  <si>
    <t xml:space="preserve"> 13.2.5 </t>
  </si>
  <si>
    <t xml:space="preserve"> 92984 </t>
  </si>
  <si>
    <t>CABO DE COBRE FLEXÍVEL ISOLADO, 25 MM², ANTI-CHAMA 0,6/1,0 KV, PARA REDE ENTERRADA DE DISTRIBUIÇÃO DE ENERGIA ELÉTRICA - FORNECIMENTO E INSTALAÇÃO. AF_12/2021</t>
  </si>
  <si>
    <t xml:space="preserve"> 13.2.6 </t>
  </si>
  <si>
    <t xml:space="preserve"> 92988 </t>
  </si>
  <si>
    <t>CABO DE COBRE FLEXÍVEL ISOLADO, 50 MM², ANTI-CHAMA 0,6/1,0 KV, PARA REDE ENTERRADA DE DISTRIBUIÇÃO DE ENERGIA ELÉTRICA - FORNECIMENTO E INSTALAÇÃO. AF_12/2021</t>
  </si>
  <si>
    <t xml:space="preserve"> 13.3 </t>
  </si>
  <si>
    <t>TOMADAS E INTERRUPTORES</t>
  </si>
  <si>
    <t xml:space="preserve"> 13.3.1 </t>
  </si>
  <si>
    <t xml:space="preserve"> 91953 </t>
  </si>
  <si>
    <t>INTERRUPTOR SIMPLES (1 MÓDULO), 10A/250V, INCLUINDO SUPORTE E PLACA - FORNECIMENTO E INSTALAÇÃO. AF_03/2023</t>
  </si>
  <si>
    <t xml:space="preserve"> 13.3.2 </t>
  </si>
  <si>
    <t xml:space="preserve"> 91959 </t>
  </si>
  <si>
    <t>INTERRUPTOR SIMPLES (2 MÓDULOS), 10A/250V, INCLUINDO SUPORTE E PLACA - FORNECIMENTO E INSTALAÇÃO. AF_03/2023</t>
  </si>
  <si>
    <t xml:space="preserve"> 13.3.3 </t>
  </si>
  <si>
    <t xml:space="preserve"> 91967 </t>
  </si>
  <si>
    <t>INTERRUPTOR SIMPLES (3 MÓDULOS), 10A/250V, INCLUINDO SUPORTE E PLACA - FORNECIMENTO E INSTALAÇÃO. AF_03/2023</t>
  </si>
  <si>
    <t xml:space="preserve"> 13.3.4 </t>
  </si>
  <si>
    <t xml:space="preserve"> 91997 </t>
  </si>
  <si>
    <t>TOMADA MÉDIA DE EMBUTIR (1 MÓDULO), 2P+T 20 A, INCLUINDO SUPORTE E PLACA - FORNECIMENTO E INSTALAÇÃO. AF_03/2023</t>
  </si>
  <si>
    <t xml:space="preserve"> 13.3.5 </t>
  </si>
  <si>
    <t xml:space="preserve"> 92005 </t>
  </si>
  <si>
    <t>TOMADA MÉDIA DE EMBUTIR (2 MÓDULOS), 2P+T 20 A, INCLUINDO SUPORTE E PLACA - FORNECIMENTO E INSTALAÇÃO. AF_03/2023</t>
  </si>
  <si>
    <t xml:space="preserve"> 13.3.6 </t>
  </si>
  <si>
    <t xml:space="preserve"> 12984 </t>
  </si>
  <si>
    <t>Placa cega para caixa de pvc 4" x 2", para tomadas e interruptores</t>
  </si>
  <si>
    <t xml:space="preserve"> 13.3.7 </t>
  </si>
  <si>
    <t xml:space="preserve"> COMP.3132 </t>
  </si>
  <si>
    <t>Tomada 2p+t, ABNT, 20 A, para piso, IP-65</t>
  </si>
  <si>
    <t xml:space="preserve"> 13.3.8 </t>
  </si>
  <si>
    <t xml:space="preserve"> COMP.524 </t>
  </si>
  <si>
    <t>INTERRUPTOR SIMPLES 1 TECLA EM CONDULETE DE PVC - FORNECIMENTO E INSTALAÇÃO</t>
  </si>
  <si>
    <t xml:space="preserve"> 13.3.9 </t>
  </si>
  <si>
    <t xml:space="preserve"> COMP.1849 </t>
  </si>
  <si>
    <t>TOMADA DE SOBREPOR 2P+T 20 A EM CONDULETE DE PVC - FORNECIMENTO E INSTALAÇÃO</t>
  </si>
  <si>
    <t xml:space="preserve"> 13.3.10 </t>
  </si>
  <si>
    <t xml:space="preserve"> COMP.1848 </t>
  </si>
  <si>
    <t>TOMADA DUPLA DE SOBREPOR 2P+T 20 A EM CONDULETE DE PVC - FORNECIMENTO E INSTALAÇÃO</t>
  </si>
  <si>
    <t xml:space="preserve"> 13.4 </t>
  </si>
  <si>
    <t>QUADROS E DISJUNTORES</t>
  </si>
  <si>
    <t xml:space="preserve"> 13.4.1 </t>
  </si>
  <si>
    <t xml:space="preserve"> 93653 </t>
  </si>
  <si>
    <t>DISJUNTOR MONOPOLAR TIPO DIN, CORRENTE NOMINAL DE 10A - FORNECIMENTO E INSTALAÇÃO. AF_07/2025</t>
  </si>
  <si>
    <t xml:space="preserve"> 13.4.2 </t>
  </si>
  <si>
    <t xml:space="preserve"> 93654 </t>
  </si>
  <si>
    <t>DISJUNTOR MONOPOLAR TIPO DIN, CORRENTE NOMINAL DE 16A - FORNECIMENTO E INSTALAÇÃO. AF_07/2025</t>
  </si>
  <si>
    <t xml:space="preserve"> 13.4.3 </t>
  </si>
  <si>
    <t xml:space="preserve"> 93655 </t>
  </si>
  <si>
    <t>DISJUNTOR MONOPOLAR TIPO DIN, CORRENTE NOMINAL DE 20A - FORNECIMENTO E INSTALAÇÃO. AF_07/2025</t>
  </si>
  <si>
    <t xml:space="preserve"> 13.4.4 </t>
  </si>
  <si>
    <t xml:space="preserve"> 93656 </t>
  </si>
  <si>
    <t>DISJUNTOR MONOPOLAR TIPO DIN, CORRENTE NOMINAL DE 25A - FORNECIMENTO E INSTALAÇÃO. AF_07/2025</t>
  </si>
  <si>
    <t xml:space="preserve"> 13.4.5 </t>
  </si>
  <si>
    <t xml:space="preserve"> 93657 </t>
  </si>
  <si>
    <t>DISJUNTOR MONOPOLAR TIPO DIN, CORRENTE NOMINAL DE 32A - FORNECIMENTO E INSTALAÇÃO. AF_07/2025</t>
  </si>
  <si>
    <t xml:space="preserve"> 13.4.6 </t>
  </si>
  <si>
    <t xml:space="preserve"> 93668 </t>
  </si>
  <si>
    <t>DISJUNTOR TRIPOLAR TIPO DIN, CORRENTE NOMINAL DE 16A - FORNECIMENTO E INSTALAÇÃO. AF_07/2025</t>
  </si>
  <si>
    <t xml:space="preserve"> 13.4.7 </t>
  </si>
  <si>
    <t xml:space="preserve"> 101895 </t>
  </si>
  <si>
    <t>DISJUNTOR TERMOMAGNÉTICO TRIPOLAR, CORRENTE NOMINAL DE 125A - FORNECIMENTO E INSTALAÇÃO. AF_07/2025</t>
  </si>
  <si>
    <t xml:space="preserve"> 13.4.8 </t>
  </si>
  <si>
    <t xml:space="preserve"> 106028 </t>
  </si>
  <si>
    <t>DISPOSITIVO DPS 40KA - 275V - FORNECIMENTO E INSTALAÇÃO. AF_07/2025</t>
  </si>
  <si>
    <t xml:space="preserve"> 13.4.9 </t>
  </si>
  <si>
    <t xml:space="preserve"> 93676 </t>
  </si>
  <si>
    <t>DISJUNTOR TETRAPOLAR TIPO DR, CORRENTE NOMINAL DE 25A / 30 mA - FORNECIMENTO E INSTALAÇÃO. AF_07/2025</t>
  </si>
  <si>
    <t xml:space="preserve"> 13.4.10 </t>
  </si>
  <si>
    <t xml:space="preserve"> 97711 </t>
  </si>
  <si>
    <t>DISJUNTOR TETRAPOLAR TIPO DR, CORRENTE NOMINAL DE 40A / 30 mA- FORNECIMENTO E INSTALAÇÃO. AF_07/2025</t>
  </si>
  <si>
    <t xml:space="preserve"> 13.4.11 </t>
  </si>
  <si>
    <t xml:space="preserve">COMP.3076 </t>
  </si>
  <si>
    <t>QUADRO DE DISTRIBUIÇÃO EM CHAPA GALVANIZADA, EMBUTIR, COM BARRAMENTO TRIFÁSICO PARA DISJUNTOR DE 225A - DIMENSÕES: 875X400X125MM (ATÉ 80 DISJUNTORES) - FORNECIMENTO E INSTALAÇÃO</t>
  </si>
  <si>
    <t xml:space="preserve"> 13.4.12 </t>
  </si>
  <si>
    <t xml:space="preserve"> COMP.3131 </t>
  </si>
  <si>
    <t>Fornecimento e implantação de relé foto-elétrico 5a/220v, c/base móvel</t>
  </si>
  <si>
    <t xml:space="preserve"> 13.5 </t>
  </si>
  <si>
    <t>ILUMINAÇÃO</t>
  </si>
  <si>
    <t xml:space="preserve"> 13.5.1 </t>
  </si>
  <si>
    <t xml:space="preserve"> COMP.3066 </t>
  </si>
  <si>
    <t>Luminária LED de embutir ER57-E0500930AB, 6W, 500lm, 3000K - Lumicenter ou equivalente - completa - Fornecimento e instalação</t>
  </si>
  <si>
    <t xml:space="preserve"> 13.5.2 </t>
  </si>
  <si>
    <t xml:space="preserve"> COMP.3065 </t>
  </si>
  <si>
    <t>Pendente redondo (D) 36cm x (A) 17,5cm Metal, cor preta, com lâmpada - TKS Iluminação 6031 - Fornecimento e instalação</t>
  </si>
  <si>
    <t xml:space="preserve"> 13.5.3 </t>
  </si>
  <si>
    <t xml:space="preserve"> COMP.3067 </t>
  </si>
  <si>
    <t>LUMINÁRIA TIPO SPOT DE LED DE PAREDE, DE SOBREPOR - FORNECIMENTO E INSTALAÇÃO.</t>
  </si>
  <si>
    <t xml:space="preserve"> 13.5.4 </t>
  </si>
  <si>
    <t xml:space="preserve"> COMP.3068 </t>
  </si>
  <si>
    <t>SPOT DIRECIONAVEL PARA TRILHO PRETO 13CM LED EMBUTIDO 15W 3000K</t>
  </si>
  <si>
    <t xml:space="preserve"> 13.5.5 </t>
  </si>
  <si>
    <t xml:space="preserve"> COMP.3069 </t>
  </si>
  <si>
    <t>Fornecimento e instalação de Trilho Eletrificado de Sobrepor (L) 200cm Metal e Policarbonato Preto</t>
  </si>
  <si>
    <t xml:space="preserve"> 13.5.6 </t>
  </si>
  <si>
    <t xml:space="preserve"> 14072 </t>
  </si>
  <si>
    <t>Perfil em alumínio tipo slim de embutir para fita de LED, cores P/B/C, e=23mm</t>
  </si>
  <si>
    <t xml:space="preserve"> 13.5.7 </t>
  </si>
  <si>
    <t xml:space="preserve"> COMP.2781 </t>
  </si>
  <si>
    <t>FITA LED 12W/m 12V 3000k - FORNECIMENTO E INSTALAÇÃO.</t>
  </si>
  <si>
    <t xml:space="preserve"> 13.5.8 </t>
  </si>
  <si>
    <t xml:space="preserve"> COMP.3106 </t>
  </si>
  <si>
    <t>DRIVER SLIM 12V, 2A, 24W, PARA FITA LED - FORNECIMENTO E INSTALAÇÃO.</t>
  </si>
  <si>
    <t xml:space="preserve"> 13.5.9 </t>
  </si>
  <si>
    <t xml:space="preserve"> COMP.3107 </t>
  </si>
  <si>
    <t>DRIVER SLIM 12V, 3A, 36W,  PARA FITA LED - FORNECIMENTO E INSTALAÇÃO.</t>
  </si>
  <si>
    <t xml:space="preserve"> 13.5.10 </t>
  </si>
  <si>
    <t xml:space="preserve"> COMP.3108 </t>
  </si>
  <si>
    <t>DRIVER SLIM 12V, 5A, 60W,  PARA FITA LED - FORNECIMENTO E INSTALAÇÃO.</t>
  </si>
  <si>
    <t xml:space="preserve"> 13.5.11 </t>
  </si>
  <si>
    <t xml:space="preserve"> 13158 </t>
  </si>
  <si>
    <t>Luminária plafon (sobrepor) 40 x 40 - 36 W - 6000K - G- Light ou similar</t>
  </si>
  <si>
    <t xml:space="preserve"> 13.6 </t>
  </si>
  <si>
    <t xml:space="preserve"> 13.6.1 </t>
  </si>
  <si>
    <t xml:space="preserve"> COMP.3129 </t>
  </si>
  <si>
    <t>LEVANTAMENTO CADASTRAL DE INSTALAÇÕES ELÉTRICAS PARA EVENTUAL REMANEJAMENTO.</t>
  </si>
  <si>
    <t xml:space="preserve"> 13.6.2 </t>
  </si>
  <si>
    <t xml:space="preserve"> COMP.3130 </t>
  </si>
  <si>
    <t>Pré-Operação e Entrega do Sistema Elétrico</t>
  </si>
  <si>
    <t>und</t>
  </si>
  <si>
    <t xml:space="preserve"> 13.6.3 </t>
  </si>
  <si>
    <t xml:space="preserve"> COMP.3139 </t>
  </si>
  <si>
    <t>Conjunto de aterramento de rede de baixa tensao (BT). Fornecimento e instalacao.</t>
  </si>
  <si>
    <t>INSTALAÇÕES DE CABEAMENTO ESTRUTURADO</t>
  </si>
  <si>
    <t xml:space="preserve"> 14.1 </t>
  </si>
  <si>
    <t xml:space="preserve"> 14.1.1 </t>
  </si>
  <si>
    <t xml:space="preserve"> 14.1.1.1 </t>
  </si>
  <si>
    <t xml:space="preserve"> 14.1.1.2 </t>
  </si>
  <si>
    <t xml:space="preserve"> 14.1.1.3 </t>
  </si>
  <si>
    <t xml:space="preserve"> 14.1.1.4 </t>
  </si>
  <si>
    <t xml:space="preserve"> 104407 </t>
  </si>
  <si>
    <t>ELETRODUTO RÍGIDO, EM AÇO ZINCADO OU GALVANIZADO, TIPO PESADO, DN=1", APARENTE - FORNECIMENTO E INSTALAÇÃO. AF_01/2026</t>
  </si>
  <si>
    <t xml:space="preserve"> 14.1.1.5 </t>
  </si>
  <si>
    <t xml:space="preserve"> COMP.2883 </t>
  </si>
  <si>
    <t>ABRAÇADEIRA "D" COM CUNHA, EM AÇO GALVANIZADO A FOGO, BITOLA 1" .</t>
  </si>
  <si>
    <t>UND</t>
  </si>
  <si>
    <t xml:space="preserve"> 14.1.1.6 </t>
  </si>
  <si>
    <t xml:space="preserve"> 104448 </t>
  </si>
  <si>
    <t>LUVA DE EMENDA PARA ELETRODUTO, AÇO GALVANIZADO, DN 25 MM (1''), APARENTE - FORNECIMENTO E INSTALAÇÃO. AF_01/2026</t>
  </si>
  <si>
    <t xml:space="preserve"> 14.1.1.7 </t>
  </si>
  <si>
    <t xml:space="preserve"> 91940 </t>
  </si>
  <si>
    <t>CAIXA RETANGULAR 4" X 2" MÉDIA (1,30 M DO PISO), PVC, INSTALADA EM PAREDE - FORNECIMENTO E INSTALAÇÃO. AF_03/2023</t>
  </si>
  <si>
    <t xml:space="preserve"> 14.1.1.8 </t>
  </si>
  <si>
    <t xml:space="preserve"> 14.1.1.9 </t>
  </si>
  <si>
    <t xml:space="preserve"> 14.1.1.10 </t>
  </si>
  <si>
    <t xml:space="preserve"> 14.1.1.11 </t>
  </si>
  <si>
    <t xml:space="preserve"> 14.1.1.12 </t>
  </si>
  <si>
    <t xml:space="preserve"> 14.1.2 </t>
  </si>
  <si>
    <t>ELETROCALHAS E ACESSÓRIOS</t>
  </si>
  <si>
    <t xml:space="preserve"> 14.1.2.1 </t>
  </si>
  <si>
    <t xml:space="preserve"> 14.1.2.2 </t>
  </si>
  <si>
    <t xml:space="preserve"> 14.1.2.3 </t>
  </si>
  <si>
    <t xml:space="preserve"> 14.1.2.4 </t>
  </si>
  <si>
    <t xml:space="preserve"> 14.1.2.5 </t>
  </si>
  <si>
    <t xml:space="preserve"> 14.1.2.6 </t>
  </si>
  <si>
    <t xml:space="preserve"> 14.1.2.7 </t>
  </si>
  <si>
    <t xml:space="preserve"> 14.1.2.8 </t>
  </si>
  <si>
    <t xml:space="preserve"> 14.1.2.9 </t>
  </si>
  <si>
    <t xml:space="preserve"> 14.2 </t>
  </si>
  <si>
    <t>RACKS E COMPONENTES</t>
  </si>
  <si>
    <t xml:space="preserve"> 14.2.1 </t>
  </si>
  <si>
    <t xml:space="preserve"> 106084 </t>
  </si>
  <si>
    <t>RACK DE PAREDE FECHADO DE 12 U EM CHAPA DE AÇO, 19", *570*MM - FORNECIMENTO E INSTALAÇÃO. AF_08/2025</t>
  </si>
  <si>
    <t xml:space="preserve"> 14.2.2 </t>
  </si>
  <si>
    <t xml:space="preserve"> COMP.2984 </t>
  </si>
  <si>
    <t>SWITCH 10/100/1000 MBps GERENCIÁVEL - 24 PORTAS ETHERNET GIGABIT, 4 PORTAS SFP - MODELO CBS350-24P-4G - CISCO - FORNECIMENTO E INSTALAÇÃO</t>
  </si>
  <si>
    <t xml:space="preserve"> 14.2.3 </t>
  </si>
  <si>
    <t xml:space="preserve"> COMP.1984 </t>
  </si>
  <si>
    <t>PATCH PANEL CAT6A 24 PORTAS 1U DESCARREGADO - FORNECIMENTO E INSTALAÇÃO</t>
  </si>
  <si>
    <t xml:space="preserve"> 14.2.4 </t>
  </si>
  <si>
    <t xml:space="preserve"> COMP.2120 </t>
  </si>
  <si>
    <t>CONECTOR MACHO RJ-45 CAT. 6A - FORNECIMENTO E INSTALAÇÃO</t>
  </si>
  <si>
    <t xml:space="preserve"> 14.2.5 </t>
  </si>
  <si>
    <t xml:space="preserve"> COMP.2852 </t>
  </si>
  <si>
    <t>PATCH CORD (CABO DE REDE), CATEGORIA 6 (CAT 6A) UTP, 23 AWG, 4 PARES, EXTENSAO DE 1,50 M</t>
  </si>
  <si>
    <t xml:space="preserve"> 14.2.6 </t>
  </si>
  <si>
    <t xml:space="preserve"> COMP.1499.R1 </t>
  </si>
  <si>
    <t>FRENTE FALSA 1U PARA RACK - FORNECIMENTO E INSTALAÇÃO</t>
  </si>
  <si>
    <t xml:space="preserve"> 14.2.7 </t>
  </si>
  <si>
    <t xml:space="preserve"> COMP.256 </t>
  </si>
  <si>
    <t>GUIA FECHADO PARA CABOS 1 U - FORNECIMENTO E INSTALAÇÃO (ORSE)</t>
  </si>
  <si>
    <t xml:space="preserve"> 14.2.8 </t>
  </si>
  <si>
    <t xml:space="preserve"> COMP.2314 </t>
  </si>
  <si>
    <t>NOBREAK ONLINE DUPLA CONVERSÃO - MONOFÁSICO 220 / 220V 1500VA - FORNECIMENTO E INSTALAÇÃO</t>
  </si>
  <si>
    <t xml:space="preserve"> 14.3 </t>
  </si>
  <si>
    <t>DIVERSOS</t>
  </si>
  <si>
    <t xml:space="preserve"> 14.3.1 </t>
  </si>
  <si>
    <t xml:space="preserve"> COMP.2987 </t>
  </si>
  <si>
    <t>CONECTOR ÓPTICO LC PARA FIBRA MULTIMODO</t>
  </si>
  <si>
    <t xml:space="preserve"> 14.3.2 </t>
  </si>
  <si>
    <t xml:space="preserve"> COMP.3071 </t>
  </si>
  <si>
    <t>DISTRIBUIDOR INTERNO OPTICO DIO 12 FIBRAS - FORNECIMENTO E INSTALAÇÃO</t>
  </si>
  <si>
    <t xml:space="preserve"> 14.3.3 </t>
  </si>
  <si>
    <t xml:space="preserve"> COMP.3072 </t>
  </si>
  <si>
    <t>KIT EMENDA OPTICA PARA DIO 12 FIBRAS - FORNECIMENTO E INSTALAÇÃO</t>
  </si>
  <si>
    <t xml:space="preserve"> 14.3.4 </t>
  </si>
  <si>
    <t xml:space="preserve"> COMP.2585 </t>
  </si>
  <si>
    <t>CÂMERA IP DOME MODELO VIP 1430 FC+ INTELBRAS - FORNECIMENTO E INSTALAÇÃO.</t>
  </si>
  <si>
    <t xml:space="preserve"> 14.3.5 </t>
  </si>
  <si>
    <t xml:space="preserve"> COMP.3073 </t>
  </si>
  <si>
    <t>CATRACA COM SUPORTE SC 3000 E CONTROLE DE ACESSO FACIAL MODELO SS 3532 MF W INTELBRAS - FORNECIMENTO E INSTALAÇÃO</t>
  </si>
  <si>
    <t xml:space="preserve"> 14.3.6 </t>
  </si>
  <si>
    <t xml:space="preserve"> COMP.2988 </t>
  </si>
  <si>
    <t>GRAVADOR DE VÍDEO DE REDE (NVR) MODELO iNVD 3032 INTELBRAS - 32 CÂMERAS - COM 2 HD WD PURPLE 4 TB - FORNECIMENTO E INSTALAÇÃO</t>
  </si>
  <si>
    <t xml:space="preserve"> 14.3.7 </t>
  </si>
  <si>
    <t xml:space="preserve"> 7138 </t>
  </si>
  <si>
    <t>Fornecimento e lançamento de cabo utp 4 pares cat 6A - 23 AWG, AZUL</t>
  </si>
  <si>
    <t xml:space="preserve"> 14.3.8 </t>
  </si>
  <si>
    <t>Fornecimento e lançamento de cabo utp 4 pares cat 6A - 23 AWG, VERMELHO</t>
  </si>
  <si>
    <t xml:space="preserve"> 14.3.9 </t>
  </si>
  <si>
    <t xml:space="preserve"> COMP.2581 </t>
  </si>
  <si>
    <t>Cabo óptico multimodo, 4 fibras, 50/125 µm - uso interno/externo</t>
  </si>
  <si>
    <t xml:space="preserve"> 14.3.10 </t>
  </si>
  <si>
    <t xml:space="preserve"> 98307 </t>
  </si>
  <si>
    <t>TOMADA DE REDE RJ45 - FORNECIMENTO E INSTALAÇÃO. AF_08/2025</t>
  </si>
  <si>
    <t xml:space="preserve"> 14.3.11 </t>
  </si>
  <si>
    <t xml:space="preserve"> COMP.457 </t>
  </si>
  <si>
    <t>TOMADA DE REDE 2 MÓDULOS RJ45 - FORNECIMENTO E INSTALAÇÃO.</t>
  </si>
  <si>
    <t xml:space="preserve"> 14.3.12 </t>
  </si>
  <si>
    <t xml:space="preserve"> COMP.456 </t>
  </si>
  <si>
    <t>TOMADA RJ45 CAT.6 PARA REDE LÓGICA - FORNECIMENTO E INSTALAÇÃO</t>
  </si>
  <si>
    <t xml:space="preserve"> 14.3.13 </t>
  </si>
  <si>
    <t xml:space="preserve"> COMP.509 </t>
  </si>
  <si>
    <t>TOMADA DE PISO 4X2 PARA 2X RJ45 TIPO UNHA SIMPLES EM METAL</t>
  </si>
  <si>
    <t xml:space="preserve"> 14.3.14 </t>
  </si>
  <si>
    <t xml:space="preserve"> 14.3.15 </t>
  </si>
  <si>
    <t xml:space="preserve"> COMP.2958 </t>
  </si>
  <si>
    <t>PLACA DE ADVERTENCIA 15 X 15 CM - FORNECIMENTO E INSTALAÇÃO</t>
  </si>
  <si>
    <t xml:space="preserve"> 14.3.16 </t>
  </si>
  <si>
    <t xml:space="preserve"> 14.3.17 </t>
  </si>
  <si>
    <t xml:space="preserve"> 14.3.18 </t>
  </si>
  <si>
    <t xml:space="preserve"> COMP.3134 </t>
  </si>
  <si>
    <t>CERTIFICAÇÃO DE REDE LÓGICA - ATÉ 50 PONTOS</t>
  </si>
  <si>
    <t xml:space="preserve"> 14.3.19 </t>
  </si>
  <si>
    <t xml:space="preserve"> COMP.3135 </t>
  </si>
  <si>
    <t>ANILHA DE IDENTIFICACAO PARA CABOS DE 0 A 9 (KIT 100 PECAS)</t>
  </si>
  <si>
    <t>INSTALAÇÃO DE CLIMATIZAÇÃO</t>
  </si>
  <si>
    <t xml:space="preserve"> 15.1 </t>
  </si>
  <si>
    <t>EQUIPAMENTOS</t>
  </si>
  <si>
    <t xml:space="preserve"> 15.1.1 </t>
  </si>
  <si>
    <t xml:space="preserve"> COMP.1126 </t>
  </si>
  <si>
    <t>MAO DE OBRA INSTALAÇÃO DE AR CONDICIONADO SPLIT PISO/TETO 36000 A 60000 BTUS - INCLUSO SUPORTES INTERNOS (EVAPORADORAS) E EXTERNOS (CONDENSADORAS) METÁLICOS COM PINTURA EM EPÓXI</t>
  </si>
  <si>
    <t xml:space="preserve"> 15.1.2 </t>
  </si>
  <si>
    <t xml:space="preserve"> COMP.2677 </t>
  </si>
  <si>
    <t>MÃO DE OBRA INSTALAÇÃO CORTINA DE AR - EXCLUSIVE EQUIPAMENTO</t>
  </si>
  <si>
    <t xml:space="preserve"> 15.2 </t>
  </si>
  <si>
    <t>REDE FRIGORÍFICA</t>
  </si>
  <si>
    <t xml:space="preserve"> 15.2.1 </t>
  </si>
  <si>
    <t xml:space="preserve"> 97328 </t>
  </si>
  <si>
    <t>TUBO EM COBRE FLEXÍVEL, DN 3/8", COM ISOLAMENTO, INSTALADO EM RAMAL DE ALIMENTAÇÃO DE AR-CONDICIONADO - FORNECIMENTO E INSTALAÇÃO. AF_07/2025</t>
  </si>
  <si>
    <t xml:space="preserve"> 15.2.2 </t>
  </si>
  <si>
    <t xml:space="preserve"> COMP.1122 </t>
  </si>
  <si>
    <t>TUBO EM COBRE FLEXÍVEL, DN 3/4", COM ISOLAMENTO, INSTALADO EM RAMAL DE ALIMENTAÇÃO DE AR CONDICIONADO COM CONDENSADORA INDIVIDUAL  FORNECIMENTO E INSTALAÇÃO. AF_12/2015</t>
  </si>
  <si>
    <t xml:space="preserve"> 15.2.3 </t>
  </si>
  <si>
    <t xml:space="preserve"> COMP.706 </t>
  </si>
  <si>
    <t>Suporte de fixação de tubulação Ø 3" com vergalhão de 3/8"x1000mm</t>
  </si>
  <si>
    <t xml:space="preserve"> 15.3 </t>
  </si>
  <si>
    <t>DIFUSORES, GRELHAS E VENEZIANAS</t>
  </si>
  <si>
    <t xml:space="preserve"> 15.3.1 </t>
  </si>
  <si>
    <t xml:space="preserve"> COMP.2349 </t>
  </si>
  <si>
    <t>DIFUSOR DE INSUFLAMENTO DE AR 2 VIAS, EM ALUMÍNIO ANODIZADO, COM REGISTRO - DIMENSÕES DE 471X264MM. REF.: TROX, MODELO ADQ-2 - AG - FORNECIMENTO E INSTALAÇÃO</t>
  </si>
  <si>
    <t xml:space="preserve"> 15.3.2 </t>
  </si>
  <si>
    <t xml:space="preserve"> COMP.3103 </t>
  </si>
  <si>
    <t>GRELHA DE INSUFLAMENTO OU DE EXAUSTÃO DE AR EM ALUMÍNIO ANODIZADO, DUPLA DEFLEXÃO, ALETAS VERTICAIS AJUSTÁVEIS INDIVIDUALMENTE, COM REGISTRO - DIMENSÕES DE 425X225MM. REF.: TROX, MODELO VAT-DG - FORNECIMENTO E INSTALAÇÃO</t>
  </si>
  <si>
    <t xml:space="preserve"> 15.3.3 </t>
  </si>
  <si>
    <t xml:space="preserve"> COMP.3090 </t>
  </si>
  <si>
    <t>GRELHA DE RETORNO DE AR EM ALUMÍNIO ANODIZADO, ALETAS HORIZONTAIS FIXAS, COM REGISTRO - DIMENSÕES DE 325X225MM. REF.: TROX, MODELO AR-AG - FORNECIMENTO E INSTALAÇÃO</t>
  </si>
  <si>
    <t xml:space="preserve"> 15.3.4 </t>
  </si>
  <si>
    <t xml:space="preserve"> COMP.2690 </t>
  </si>
  <si>
    <t>VENEZIANA EXTERNA COM TELA DE PROTEÇÃO E PINGADEIRA - DIMENSÕES DE 600X200. REF.: TROPICAL - TAE - FORNECIMENTO E INSTALAÇÃO</t>
  </si>
  <si>
    <t xml:space="preserve"> 15.3.5 </t>
  </si>
  <si>
    <t xml:space="preserve"> COMP.2345 </t>
  </si>
  <si>
    <t>CAIXA DE FILTRAGEM REDONDA EM CHAPA DE AÇO GALVANIZADO, COM FILTROS G4+M5 - DIÂMETRO DE 200MM - FORNECIMENTO E INSTALAÇÃO</t>
  </si>
  <si>
    <t xml:space="preserve"> 15.4 </t>
  </si>
  <si>
    <t>DUTOS E ACESSÓRIOS</t>
  </si>
  <si>
    <t xml:space="preserve"> 15.4.1 </t>
  </si>
  <si>
    <t xml:space="preserve"> COMP.2418 </t>
  </si>
  <si>
    <t>PAINEL PRÉ-ISOLADO FABRICADO EM ESPUMA DE POLIURETANO EXPANDIDO (PU) COM ESPESSURA MÍNIMA DE 20MM - DIMENSÕES DE 1200X2000MM. REF.: MULTIVAC, MODELO MPU OU SIMILAR</t>
  </si>
  <si>
    <t xml:space="preserve"> 15.4.2 </t>
  </si>
  <si>
    <t xml:space="preserve"> INS.1149 </t>
  </si>
  <si>
    <t>PERFIL CADEIRA H EM ALUMÍNIO PARA PAINEL PU ESPESSURA DE 20MM - BARRA COM 3 METROS</t>
  </si>
  <si>
    <t xml:space="preserve"> 15.4.3 </t>
  </si>
  <si>
    <t xml:space="preserve"> INS.1298 </t>
  </si>
  <si>
    <t>PERFIL CADEIRA U EM ALUMÍNIO PARA PAINEL PU ESPESSURA DE 20MM - BARRA COM 3 METROS</t>
  </si>
  <si>
    <t xml:space="preserve"> 15.4.4 </t>
  </si>
  <si>
    <t xml:space="preserve"> 14258 </t>
  </si>
  <si>
    <t>Fita alumínio MPU 50mm x 50M</t>
  </si>
  <si>
    <t xml:space="preserve"> 15.4.5 </t>
  </si>
  <si>
    <t xml:space="preserve"> COMP.1819 </t>
  </si>
  <si>
    <t>DUTO CIRCULAR FLEXÍVEL COM ISOLAMENTO TÉRMICO E ACÚSTIVO 150 MM- FORNECIMENTO E INSTALAÇÃO</t>
  </si>
  <si>
    <t xml:space="preserve"> 15.4.6 </t>
  </si>
  <si>
    <t xml:space="preserve"> COMP.1969 </t>
  </si>
  <si>
    <t>JUNTA FLEXÍVEL P/ SISTEMAS DE EXAUSTÃO - 70X100X70MM</t>
  </si>
  <si>
    <t xml:space="preserve"> 15.4.7 </t>
  </si>
  <si>
    <t xml:space="preserve"> COMP.2420 </t>
  </si>
  <si>
    <t>SUPORTE PARA DUTO EM MPU, LARGURA ATÉ 100 CM, EM PERFILADO COM COMPRIMENTO DE 105 CM FIXADO EM LAJE</t>
  </si>
  <si>
    <t xml:space="preserve"> 15.4.8 </t>
  </si>
  <si>
    <t xml:space="preserve"> COMP.339 </t>
  </si>
  <si>
    <t>FITA ALUMINIZADA PARA FECHAMENTO DE PROTEÇÃO 50MM</t>
  </si>
  <si>
    <t xml:space="preserve"> 15.4.9 </t>
  </si>
  <si>
    <t xml:space="preserve"> COMP.2744 </t>
  </si>
  <si>
    <t>Fabricação de duto em chapa de alumínio, e=0,7mm, dimensões de 1250x2000m</t>
  </si>
  <si>
    <t xml:space="preserve"> 15.5 </t>
  </si>
  <si>
    <t>VENTILADORES</t>
  </si>
  <si>
    <t xml:space="preserve"> 15.5.1 </t>
  </si>
  <si>
    <t xml:space="preserve"> COMP.829 </t>
  </si>
  <si>
    <t>MÃO DE OBRA INSTALAÇÃO VENTILADOR HELICOCENTRIFUGO</t>
  </si>
  <si>
    <t xml:space="preserve"> 15.5.2 </t>
  </si>
  <si>
    <t xml:space="preserve"> COMP.1818 </t>
  </si>
  <si>
    <t>MÃO DE OBRA INSTALAÇÃO GABINETE DE VENTILAÇÃO E EXAUSTÃO FIXAÇÃO NO TETO</t>
  </si>
  <si>
    <t xml:space="preserve"> 15.5.3 </t>
  </si>
  <si>
    <t xml:space="preserve"> COMP.3091 </t>
  </si>
  <si>
    <t>QUADRO METÁLICO DE SOBREPOR - DIMENSÕES DE 300X300X150MM, PARA ACIONAMENTO DO GABINETE DE EXAUSTÃO DE AR, ACIONAMENTO MANUAL ATRAVÉS DE CHAVE LIGA/ DESLIGA/ AUTOMÁTICO (PROGRAMAÇÃO HORÁRIA)</t>
  </si>
  <si>
    <t xml:space="preserve"> 15.5.4 </t>
  </si>
  <si>
    <t xml:space="preserve"> COMP.2927 </t>
  </si>
  <si>
    <t>QUADRO METÁLICO DE SOBREPOR - DIMENSÕES DE 300X300X150MM, PARA ACIONAMENTO DOS VENTILADORES DE RENOVAÇÃO DE AR, ACIONAMENTO MANUAL ATRAVÉS DE CHAVE LIGA/ DESLIGA/ AUTOMÁTICO (PROGRAMAÇÃO HORÁRIA)</t>
  </si>
  <si>
    <t xml:space="preserve"> 15.6 </t>
  </si>
  <si>
    <t xml:space="preserve"> 15.6.1 </t>
  </si>
  <si>
    <t xml:space="preserve"> COMP.1972 </t>
  </si>
  <si>
    <t>Cabo de cobre PP 4 x 2,5 mm2, 450/750v - fornecimento e instalação</t>
  </si>
  <si>
    <t xml:space="preserve"> 15.6.2 </t>
  </si>
  <si>
    <t xml:space="preserve"> 91835 </t>
  </si>
  <si>
    <t>ELETRODUTO FLEXÍVEL CORRUGADO REFORÇADO, PVC, DN 25 MM (3/4"), PARA CIRCUITOS TERMINAIS, INSTALADO EM FORRO - FORNECIMENTO E INSTALAÇÃO. AF_03/2023</t>
  </si>
  <si>
    <t xml:space="preserve"> 15.6.3 </t>
  </si>
  <si>
    <t xml:space="preserve"> COMP.2825 </t>
  </si>
  <si>
    <t>ACABAMENTO DA TUBULAÇÃO PARA APLICAÇÕES EXTERNAS COM PLÁSTICO ALKAP 0.1 IMPERMEÁVEL - FORNECIDA EM ROLO DE 50 METROS - FORNECIMENTO E INSTALAÇÃO</t>
  </si>
  <si>
    <t xml:space="preserve"> 15.6.4 </t>
  </si>
  <si>
    <t xml:space="preserve"> COMP.2094 </t>
  </si>
  <si>
    <t>CARGA ADICIONAL DE GÁS REFRIGERANTE R32 - FORNECIMENTO E APLICAÇÃO</t>
  </si>
  <si>
    <t>KG</t>
  </si>
  <si>
    <t xml:space="preserve"> 15.6.5 </t>
  </si>
  <si>
    <t xml:space="preserve"> 10679 </t>
  </si>
  <si>
    <t>Serviço de furo em laje de concreto armado com Ø=110mm e esp=15cm</t>
  </si>
  <si>
    <t xml:space="preserve"> 15.6.6 </t>
  </si>
  <si>
    <t xml:space="preserve"> COMP.3133 </t>
  </si>
  <si>
    <t>FURO EM LAJE, COM DIÂMETRO MAIORES QUE 158MM (6.1/4") E MENORES QUE 210MM(8.1/4"). (ESP: 15 CM)</t>
  </si>
  <si>
    <t xml:space="preserve"> 15.6.7 </t>
  </si>
  <si>
    <t xml:space="preserve"> COMP.3104 </t>
  </si>
  <si>
    <t>TESTE DE REGULAGEM ""START-UP"" EM EQUIPAMENTO FRIGORIGENO</t>
  </si>
  <si>
    <t>INSTALAÇÕES PREVENTIVAS CONTRA INCÊNDIO</t>
  </si>
  <si>
    <t xml:space="preserve"> 16.1 </t>
  </si>
  <si>
    <t>EXTINTORES</t>
  </si>
  <si>
    <t xml:space="preserve"> 16.1.1 </t>
  </si>
  <si>
    <t xml:space="preserve"> 1505 </t>
  </si>
  <si>
    <t>Extintor de pó químico ABC, capacidade 4 kg, alcance médio do jato 4,5m , tempo de descarga 11s, NBR9443, 9444, 10721</t>
  </si>
  <si>
    <t xml:space="preserve"> 16.1.2 </t>
  </si>
  <si>
    <t xml:space="preserve"> 12888 </t>
  </si>
  <si>
    <t>Placa de sinalizacao, fotoluminescente, em pvc , com logotipo "Extintor de incêndio portátil"- Placa E5</t>
  </si>
  <si>
    <t xml:space="preserve"> 16.1.3 </t>
  </si>
  <si>
    <t xml:space="preserve"> 1512 </t>
  </si>
  <si>
    <t>Suporte decorativo para extintores - REV 01/2022</t>
  </si>
  <si>
    <t xml:space="preserve"> 16.2 </t>
  </si>
  <si>
    <t>ILUMINAÇÃO DE EMERGÊNCIA</t>
  </si>
  <si>
    <t xml:space="preserve"> 16.2.1 </t>
  </si>
  <si>
    <t xml:space="preserve"> 11866 </t>
  </si>
  <si>
    <t>Luminária de emergência, de sobrepor, tipo balizamento com bloco autônomo, com autonomia de 3h, modelo LLE 1106-1DFB, da KBR ou similar</t>
  </si>
  <si>
    <t xml:space="preserve"> 16.3 </t>
  </si>
  <si>
    <t>SINALIZAÇÃO DE EMERGÊNCIA</t>
  </si>
  <si>
    <t xml:space="preserve"> 16.3.1 </t>
  </si>
  <si>
    <t xml:space="preserve"> COMP.848 </t>
  </si>
  <si>
    <t>PLACA DE LOTAÇÃO MÁXIMA 20 X 40 CM EM PVC - FORNECIMENTO E INSTALAÇÃO</t>
  </si>
  <si>
    <t xml:space="preserve"> 16.3.2 </t>
  </si>
  <si>
    <t xml:space="preserve"> 12884 </t>
  </si>
  <si>
    <t>Placa de sinalizacao, fotoluminescente, 38x19 cm, em pvc , com seta indicativa de sentido (esquerda ou direita) de saída de emergência- Placa S2</t>
  </si>
  <si>
    <t xml:space="preserve"> 16.3.3 </t>
  </si>
  <si>
    <t xml:space="preserve"> 11853 </t>
  </si>
  <si>
    <t>Placa de sinalizacao de seguranca contra incendio (SAÍDA), fotoluminescente, retangular, *20 x 40* cm, em pvc *2* mm anti-chamas (simbolos, cores e pictogramas conforme nbr 13434)</t>
  </si>
  <si>
    <t xml:space="preserve"> 16.4 </t>
  </si>
  <si>
    <t>SISTEMA HIDRÁULICO PREVENTIVO</t>
  </si>
  <si>
    <t xml:space="preserve"> 16.4.1 </t>
  </si>
  <si>
    <t xml:space="preserve"> COMP.2746 </t>
  </si>
  <si>
    <t>ABRIGO PARA HIDRANTE DE SOBREPOR EM INOX E PORTA DE VIDRO 6MM, 75X45X17CM, COM REGISTRO GLOBO ANGULAR 45º 2.1/2", ADAPTADOR STORZ 2.1/2", 1 MANGUEIRA DE INCÊNDIO 15M (1X15), REDUÇÃO 2.1/2X1.1/2" E ESGUICHO EM LATÃO 1.1/2" - FORNECIMENTO E INSTALAÇÃO</t>
  </si>
  <si>
    <t xml:space="preserve"> 16.4.2 </t>
  </si>
  <si>
    <t xml:space="preserve"> 101915 </t>
  </si>
  <si>
    <t>CONJUNTO DE MANGUEIRA PARA COMBATE A INCÊNDIO EM FIBRA DE POLIESTER PURA, COM 1.1/2", REVESTIDA INTERNAMENTE, COMPRIMENTO DE 15M - FORNECIMENTO E INSTALAÇÃO. AF_01/2026</t>
  </si>
  <si>
    <t xml:space="preserve"> 16.4.3 </t>
  </si>
  <si>
    <t xml:space="preserve"> COMP.3088 </t>
  </si>
  <si>
    <t>CHAVE PARA CONEXOES TIPO STORZ, ENGATE RAPIDO 1 1/2" X 2 1/2", EM LATAO, PARA IMANGUEIRA DE COMBATE A INCENDIO</t>
  </si>
  <si>
    <t xml:space="preserve"> 16.4.4 </t>
  </si>
  <si>
    <t xml:space="preserve"> 12894 </t>
  </si>
  <si>
    <t>Placa de sinalizacao, fotoluminescente, em pvc , com logotipo "Hidrante de incêndio" -  Placa E9</t>
  </si>
  <si>
    <t xml:space="preserve"> 16.4.5 </t>
  </si>
  <si>
    <t xml:space="preserve"> COMP.3136 </t>
  </si>
  <si>
    <t>PINTURA DE SINALIZACAO DE SOLO PARA EQUIPAMENTOS DE COMBATE A INCENDIO (EXTINTORES E HIDRANTES), EM QUADRADOS VERMELHOS DE (1,00X1,00)M E BORDAS AMARELAS DE 0,15M DE LARGURA, CONFORME ABNT NBR 16820</t>
  </si>
  <si>
    <t xml:space="preserve"> 16.4.6 </t>
  </si>
  <si>
    <t xml:space="preserve"> COMP.3138 </t>
  </si>
  <si>
    <t>INTERLIGACAO DE REDE, INCLUINDO ASSENTAMENTO DE CONEXOES E TUBOS, COM DN &lt; 200 MM.</t>
  </si>
  <si>
    <t xml:space="preserve"> 16.5 </t>
  </si>
  <si>
    <t>SISTEMA DE ALARME E DETECÇÃO</t>
  </si>
  <si>
    <t xml:space="preserve"> 16.5.1 </t>
  </si>
  <si>
    <t xml:space="preserve"> 12141 </t>
  </si>
  <si>
    <t>Cabo blindado para alarme e detecção de incêncio 4 x 1,5mm2</t>
  </si>
  <si>
    <t xml:space="preserve"> 16.5.2 </t>
  </si>
  <si>
    <t xml:space="preserve"> 11829 </t>
  </si>
  <si>
    <t>Acionador manual (botoeira) "aperte aqui", p/instal. incendio - endereçável</t>
  </si>
  <si>
    <t xml:space="preserve"> 16.5.3 </t>
  </si>
  <si>
    <t xml:space="preserve"> 11824 </t>
  </si>
  <si>
    <t>Sirene aúdiovisual endereçavel, 120db, para alarme de incêndio</t>
  </si>
  <si>
    <t xml:space="preserve"> 16.5.4 </t>
  </si>
  <si>
    <t xml:space="preserve"> 13851 </t>
  </si>
  <si>
    <t>Central de alarme endereçável de incendio com sistema p/ até 250 dispositivos, WI-FIRE ou similar, Modelo Wf-50 - IP24, fornecimento e instalação</t>
  </si>
  <si>
    <t xml:space="preserve"> 16.5.5 </t>
  </si>
  <si>
    <t xml:space="preserve"> 16.5.6 </t>
  </si>
  <si>
    <t xml:space="preserve"> 95727 </t>
  </si>
  <si>
    <t>ELETRODUTO RÍGIDO SOLDÁVEL, PVC, DN 25 MM (3/4"), APARENTE - FORNECIMENTO E INSTALAÇÃO. AF_01/2026</t>
  </si>
  <si>
    <t xml:space="preserve"> 16.5.7 </t>
  </si>
  <si>
    <t xml:space="preserve"> 95740 </t>
  </si>
  <si>
    <t>CURVA 90 GRAUS PARA ELETRODUTO, PVC, SOLDÁVEL, DN 25 MM (3/4'</t>
  </si>
  <si>
    <t xml:space="preserve"> 16.5.8 </t>
  </si>
  <si>
    <t xml:space="preserve"> 10909 </t>
  </si>
  <si>
    <t>Fornecimento e instalação de tampa cega p/condulete caixa 4" x 2"</t>
  </si>
  <si>
    <t xml:space="preserve"> 16.5.9 </t>
  </si>
  <si>
    <t xml:space="preserve"> COMP.3089 </t>
  </si>
  <si>
    <t>Módulo de saída Endereçável (CONTATO SECO) - FORNECIMENTO E INSTALAÇÃO</t>
  </si>
  <si>
    <t xml:space="preserve"> 16.5.10 </t>
  </si>
  <si>
    <t xml:space="preserve"> 13639 </t>
  </si>
  <si>
    <t>Comissionamento e endereçamento de sistema de combate a incêndio, por ponto (Central, acionadores, sirenes e detectores)</t>
  </si>
  <si>
    <t>RODAPÉS, SOLEIRAS, PEITORIS, RUFO E PINGADEIRA</t>
  </si>
  <si>
    <t xml:space="preserve"> 17.1 </t>
  </si>
  <si>
    <t>RODAPÉ</t>
  </si>
  <si>
    <t xml:space="preserve"> 17.1.1 </t>
  </si>
  <si>
    <t xml:space="preserve"> 10359 </t>
  </si>
  <si>
    <t>Rodapé em granito preto, h = 7 cm, e = 2,0 cm, aplicado com argamassa industrializada ac-i</t>
  </si>
  <si>
    <t xml:space="preserve"> 17.2 </t>
  </si>
  <si>
    <t>SOLEIRA</t>
  </si>
  <si>
    <t xml:space="preserve"> 17.2.1 </t>
  </si>
  <si>
    <t xml:space="preserve"> 9584 </t>
  </si>
  <si>
    <t>Soleira em granito polido preto l=22, esp= 3cm</t>
  </si>
  <si>
    <t xml:space="preserve"> 17.3 </t>
  </si>
  <si>
    <t>PEITORIS</t>
  </si>
  <si>
    <t xml:space="preserve"> 17.3.1 </t>
  </si>
  <si>
    <t xml:space="preserve"> 13146 </t>
  </si>
  <si>
    <t>Peitoril granito Preto 25 x 2cm</t>
  </si>
  <si>
    <t xml:space="preserve"> 17.4 </t>
  </si>
  <si>
    <t>RUFO</t>
  </si>
  <si>
    <t xml:space="preserve"> 17.4.1 </t>
  </si>
  <si>
    <t xml:space="preserve"> 9098 </t>
  </si>
  <si>
    <t>Rufo estampado em alumínio e = 0,8mm com desenvolvimento 35cm (TELHADO / PAREDE DE CONCRETO CELULAR)</t>
  </si>
  <si>
    <t xml:space="preserve"> 17.5 </t>
  </si>
  <si>
    <t>PINGADEIRA</t>
  </si>
  <si>
    <t xml:space="preserve"> 17.5.1 </t>
  </si>
  <si>
    <t xml:space="preserve"> 101979 </t>
  </si>
  <si>
    <t>CHAPIM (RUFO CAPA) EM AÇO GALVANIZADO, CORTE 33. AF_11/2020</t>
  </si>
  <si>
    <t>ACESSIBILIDADE</t>
  </si>
  <si>
    <t xml:space="preserve"> 18.1 </t>
  </si>
  <si>
    <t xml:space="preserve"> 104658 </t>
  </si>
  <si>
    <t>PISO PODOTÁTIL DE ALERTA OU DIRECIONAL, DE CONCRETO, ASSENTADO SOBRE ARGAMASSA. AF_03/2024</t>
  </si>
  <si>
    <t>COMPLEMENTAÇÃO DA OBRA</t>
  </si>
  <si>
    <t xml:space="preserve"> 19.1 </t>
  </si>
  <si>
    <t>SERVIÇOS FINAIS</t>
  </si>
  <si>
    <t xml:space="preserve"> 19.1.1 </t>
  </si>
  <si>
    <t xml:space="preserve"> COMP.847 </t>
  </si>
  <si>
    <t>LIMPEZA FINAL DA OBRA</t>
  </si>
  <si>
    <t xml:space="preserve"> 19.1.2 </t>
  </si>
  <si>
    <t xml:space="preserve"> 97637 </t>
  </si>
  <si>
    <t>REMOÇÃO DE TAPUME/ CHAPAS METÁLICAS E DE MADEIRA, DE FORMA MANUAL, SEM REAPROVEITAMENTO. AF_09/2023</t>
  </si>
  <si>
    <t xml:space="preserve"> 19.1.3 </t>
  </si>
  <si>
    <t xml:space="preserve"> 100982 </t>
  </si>
  <si>
    <t>CARGA, MANOBRA E DESCARGA DE ENTULHO EM CAMINHÃO BASCULANTE 10 M³ - CARGA COM ESCAVADEIRA HIDRÁULICA (CAÇAMBA DE 0,80 M³ / 111 HP) E DESCARGA LIVRE (UNIDADE: M3). AF_02/2026</t>
  </si>
  <si>
    <t xml:space="preserve"> 19.1.4 </t>
  </si>
  <si>
    <t xml:space="preserve"> 95875 </t>
  </si>
  <si>
    <t>TRANSPORTE COM CAMINHÃO BASCULANTE DE 10 M³, EM VIA URBANA PAVIMENTADA, DMT ATÉ 30 KM (UNIDADE: M3XKM). AF_02/2026</t>
  </si>
  <si>
    <t>M3XKM</t>
  </si>
  <si>
    <t xml:space="preserve"> 19.2 </t>
  </si>
  <si>
    <t>PEÇAS DE REPOSIÇÃO</t>
  </si>
  <si>
    <t xml:space="preserve"> 19.2.1 </t>
  </si>
  <si>
    <t xml:space="preserve"> 00045191 </t>
  </si>
  <si>
    <t>PISO CERÂMICO, TIPO PORCELANATO, RETIFICADO, LISO, MONOCOLOR, ACETINADO OU POLIDO, FORMATO MAIOR QUE 6400 CM2 (4 CAIXAS DE 2,43 M²)</t>
  </si>
  <si>
    <t>VALOR TOTAL MATERIAL (CUSTO DE MERCADO)</t>
  </si>
  <si>
    <t>VALOR TOTAL MÃO DE OBRA (CUSTO DE MERCADO)</t>
  </si>
  <si>
    <t>VALOR TOTAL DO ORÇAMENTO - OBRA</t>
  </si>
  <si>
    <t>COMPOSIÇÃO DO BDI - OBRA</t>
  </si>
  <si>
    <t>DESCRIÇÃO</t>
  </si>
  <si>
    <t>GARANTIA/SEGURO (S)</t>
  </si>
  <si>
    <t xml:space="preserve">RISCO (R) </t>
  </si>
  <si>
    <t xml:space="preserve">Fórmula para determinação do BDI </t>
  </si>
  <si>
    <t>DESPESAS FINANCEIRAS (ACORDÃO 2.622/2013 TCU) (DF)</t>
  </si>
  <si>
    <t>Conforme determinação do Acórdão 2.622/2013-TCU-Plenário)</t>
  </si>
  <si>
    <t>ADMINISTRAÇÃO CENTRAL (AC)</t>
  </si>
  <si>
    <t>LUCRO (L)</t>
  </si>
  <si>
    <t>BDI = (1 + (AC + S + R + G) x (1 + DF) x (1 - L))</t>
  </si>
  <si>
    <t>TRIBUTOS (I)</t>
  </si>
  <si>
    <t>(1 - I)</t>
  </si>
  <si>
    <t>COFINS</t>
  </si>
  <si>
    <t>PIS</t>
  </si>
  <si>
    <t>CPRB (CONTRIBUIÇÃO PREVIDENCIÁRIA SOBRE A RECEITA BRUTA)</t>
  </si>
  <si>
    <t>ISS - REFERENTE A PREFEITURA DE MACEIÓ (Lei 6685/2017, art.49, Inciso II)</t>
  </si>
  <si>
    <t>BDI A SER APLICADO</t>
  </si>
  <si>
    <t>BDI APLICADO SOBRE O  TOTAL DE MATERIAL - OBRA</t>
  </si>
  <si>
    <t>BDI APLICADO SOBRE O TOTAL DE MÃO DE OBRA - OBRA</t>
  </si>
  <si>
    <t>VALOR TOTAL DO BDI - OBRA</t>
  </si>
  <si>
    <t>EQUIPAMENTOS (BDI REDUZIDO)</t>
  </si>
  <si>
    <t xml:space="preserve"> 20.1 </t>
  </si>
  <si>
    <t>VENTILAÇÃO E EXAUSTÃO</t>
  </si>
  <si>
    <t xml:space="preserve"> 20.1.1 </t>
  </si>
  <si>
    <t xml:space="preserve"> INS.952 </t>
  </si>
  <si>
    <t>Exaustor Helicocentrífugo Super Silencioso para Dutos Ø200mm | Maxx SS 200 - Sicflux</t>
  </si>
  <si>
    <t xml:space="preserve"> 20.1.2 </t>
  </si>
  <si>
    <t xml:space="preserve"> INS.1555 </t>
  </si>
  <si>
    <t>GABINETE DE EXAUSTÃO COM VENTILADOR SIROCCO DE DUPLA ASPIRAÇÃO, VAZÃO DE AR DE 1179 M³/H, PRESSÃO ESTÁTICA DE 15MMCA, COM AMORTECEDOR DE VIBRAÇÃO DO TIPO MOLA HELICOIDAL, LIGAÇÃO FLEXÍVEL NA ASPIRAÇÃO, PINTURA ELETROSTÁTICA DO GABINETE, PLACA DE IDENTIFICAÇÃO EM ALUMÍNIO, PROTEÇÃO CONTRA INTEMPÉRIES. REF.: BERLINERLUFT, MODELO BBS200 OU SIMILAR</t>
  </si>
  <si>
    <t xml:space="preserve"> 20.1.3 </t>
  </si>
  <si>
    <t xml:space="preserve"> INS.1556 </t>
  </si>
  <si>
    <t>GABINETE DE VENTILAÇÃO COM VENTILADOR SIROCCO DE DUPLA ASPIRAÇÃO, VAZÃO DE AR DE 2.283 M³/H, PRESSÃO ESTÁTICA DE 42MMCA, COM FILTROS G4+M5, COM AMORTECEDOR DE VIBRAÇÃO DO TIPO MOLA HELICOIDAL, LIGAÇÃO FLEXÍVEL NA DESCARGA COM FLANGE, PINTURA ELETROSTÁTICA DO GABINETE, PLACA DE IDENTIFICAÇÃO EM ALUMÍNIO, PROTEÇÃO CONTRA INTEMPÉRIES, COM VENEZIANA DE PROTEÇÃO. REF.: BERLINERFLUFT, MODELO BBS250 OU SIMILAR</t>
  </si>
  <si>
    <t xml:space="preserve"> 20.2 </t>
  </si>
  <si>
    <t>AR CONDICIONADO E CORTINAS DE AR</t>
  </si>
  <si>
    <t xml:space="preserve"> 20.2.1 </t>
  </si>
  <si>
    <t xml:space="preserve"> INS.1329 </t>
  </si>
  <si>
    <t>CONDICIONADOR DE AR TIPO SPLIT TETO INVERTER CAPACIDADE DE 60.000 BTU/H, CICLO QUENTE E FRIO, ALIMENTAÇÃO ELÉTRICA 220V, MONOFÁSICO. REF.: LG OU SIMILAR</t>
  </si>
  <si>
    <t xml:space="preserve"> 20.2.2 </t>
  </si>
  <si>
    <t xml:space="preserve"> INS.1545 </t>
  </si>
  <si>
    <t>CORTINA DE AR - COMPRIMENTO DE 90 CM - COM CONTROLE REMOTO. REF.: EOS OU SIMILAR</t>
  </si>
  <si>
    <t xml:space="preserve"> 20.2.3 </t>
  </si>
  <si>
    <t xml:space="preserve"> INS.1330 </t>
  </si>
  <si>
    <t>CORTINA DE AR - COMPRIMENTO DE 120 CM - COM CONTROLE REMOTO. REF.: EOS OU SIMILAR</t>
  </si>
  <si>
    <t xml:space="preserve"> 20.2.4 </t>
  </si>
  <si>
    <t xml:space="preserve"> INS.1451 </t>
  </si>
  <si>
    <t>CORTINA DE AR - COMPRIMENTO DE 150 CM - COM CONTROLE REMOTO. REF.: EOS OU SIMILAR</t>
  </si>
  <si>
    <t>VALOR TOTAL DO ORÇAMENTO - EQUIPAMENTOS</t>
  </si>
  <si>
    <t>VALOR TOTAL DO BDI - EQUIPAMENTOS</t>
  </si>
  <si>
    <t>VALOR TOTAL DA PROPOSTA (OBRA + EQUIPAMENTOS)</t>
  </si>
  <si>
    <t>VALOR TOTAL MATERIAL (CUSTO DE MERCADO + BDI)</t>
  </si>
  <si>
    <t>VALOR TOTAL MÃO DE OBRA (CUSTO DE MERCADO + BDI)</t>
  </si>
  <si>
    <t>VALOR TOTAL DO ORÇAMENTO</t>
  </si>
  <si>
    <t>PROFISSIONAL RESPONSÁVEL PELO ORÇAMENTO:</t>
  </si>
  <si>
    <t>Jacson Jeremias</t>
  </si>
  <si>
    <t>NÚMERO DE REGISTRO NO CREA OU CAU:</t>
  </si>
  <si>
    <t>125.007-9</t>
  </si>
  <si>
    <t>Assinatura</t>
  </si>
  <si>
    <t>NÚMERO DA ART OU RRT:</t>
  </si>
  <si>
    <t>CRONOGRAMA FÍSICO-FINANCEIRO</t>
  </si>
  <si>
    <t>PARCELA 01</t>
  </si>
  <si>
    <t>PARCELA 02</t>
  </si>
  <si>
    <t>PARCELA 03</t>
  </si>
  <si>
    <t>PARCELA 04</t>
  </si>
  <si>
    <t>PARCELA 05</t>
  </si>
  <si>
    <t>PARCELA 06</t>
  </si>
  <si>
    <t>PARCELA 07</t>
  </si>
  <si>
    <t>total percentual</t>
  </si>
  <si>
    <t>MÃO DE OBRA</t>
  </si>
  <si>
    <t>MATERIAL</t>
  </si>
  <si>
    <t>ÍTEM</t>
  </si>
  <si>
    <t xml:space="preserve">DISCRIMINAÇÃO </t>
  </si>
  <si>
    <t>M.D.O. TOTAL (R$)</t>
  </si>
  <si>
    <t>MATER. TOTAL (R$)</t>
  </si>
  <si>
    <t>TOTAL ÍTEM (R$)</t>
  </si>
  <si>
    <t>%</t>
  </si>
  <si>
    <t>(R$)</t>
  </si>
  <si>
    <t>OBRA</t>
  </si>
  <si>
    <t>VALOR TOTAL MATERIAL (Custo de mercado)</t>
  </si>
  <si>
    <t>VALOR TOTAL MÃO DE OBRA (Custo de mercado)</t>
  </si>
  <si>
    <t>Valor Total de Material com BDI - Obra</t>
  </si>
  <si>
    <t>Valor Total de Mão de Obra com BDI - Obra</t>
  </si>
  <si>
    <t>EQUIPAMENTO</t>
  </si>
  <si>
    <t>VALOR TOTAL DO ORÇAMENTO - EQUIPAMENTO</t>
  </si>
  <si>
    <t>Valor Total de Material com BDI - Equipamento</t>
  </si>
  <si>
    <t>Valor Total de Mão de Obra com BDI - Equipamento</t>
  </si>
  <si>
    <t>SERVIÇOS ESPECIALIZADOS</t>
  </si>
  <si>
    <t>ESTRUTURA METÁLICA</t>
  </si>
  <si>
    <t>VALOR TOTAL DO ORÇAMENTO - SERVIÇO ESPECIALIZADO</t>
  </si>
  <si>
    <t>Valor Total de Material com BDI - Serviço especializado</t>
  </si>
  <si>
    <t>Valor Total de Mão de Obra com BDI - Serviço especializado</t>
  </si>
  <si>
    <t>Valor total da parcela/percentual da parcela</t>
  </si>
  <si>
    <t>Valor total acumulado/percentual acumulado</t>
  </si>
  <si>
    <t>Profissional responsável pelo orçamento:</t>
  </si>
  <si>
    <t>Número de Registro no CREA ou CAU:</t>
  </si>
  <si>
    <t>Número da ART ou RRT:</t>
  </si>
  <si>
    <t xml:space="preserve">SINAPI - 04/2026 - Alagoas
</t>
  </si>
  <si>
    <t>Curva ABC de Serviços</t>
  </si>
  <si>
    <t>Tipo</t>
  </si>
  <si>
    <t>Valor Unit</t>
  </si>
  <si>
    <t>Peso (%)</t>
  </si>
  <si>
    <t>Peso Acumulado (%)</t>
  </si>
  <si>
    <t>Classificação</t>
  </si>
  <si>
    <t>Vidros Laminados</t>
  </si>
  <si>
    <t>95,77</t>
  </si>
  <si>
    <t>Livro SINAPI: Cálculos e Parâmetros</t>
  </si>
  <si>
    <t>924,0</t>
  </si>
  <si>
    <t>Azulejos e Cerâmicas</t>
  </si>
  <si>
    <t>516,91</t>
  </si>
  <si>
    <t>Material</t>
  </si>
  <si>
    <t>9,0</t>
  </si>
  <si>
    <t>INES - INSTALAÇÕES ESPECIAIS</t>
  </si>
  <si>
    <t>62,32</t>
  </si>
  <si>
    <t>Revestimentos Cerâmicos Internos</t>
  </si>
  <si>
    <t>146,62</t>
  </si>
  <si>
    <t>7,0</t>
  </si>
  <si>
    <t>50,05</t>
  </si>
  <si>
    <t>Forros</t>
  </si>
  <si>
    <t>495,02</t>
  </si>
  <si>
    <t>217,47</t>
  </si>
  <si>
    <t>Instalações para Canteiros de Obras</t>
  </si>
  <si>
    <t>292,42</t>
  </si>
  <si>
    <t>Contrapiso</t>
  </si>
  <si>
    <t>Cabo de cobre flexível classe 5, 0,6/1 kV, isolação PVC/A, cobertura PVC ST1, antichama BWF-B, seção 50 mm², em conformidade com a ABNT NBR 13248 e certificado pelo Inmetro. - FORNECIMENTO E INSTALAÇÃO. AF_12/2021</t>
  </si>
  <si>
    <t>Redes Enterradas de Distribuição Elétrica</t>
  </si>
  <si>
    <t>360,0</t>
  </si>
  <si>
    <t>SEDI - SERVIÇOS DIVERSOS</t>
  </si>
  <si>
    <t>176,0</t>
  </si>
  <si>
    <t>382,26</t>
  </si>
  <si>
    <t>Impermeabilização, Proteção Mecânica e Tratamento de Junta</t>
  </si>
  <si>
    <t>164,79</t>
  </si>
  <si>
    <t>Mobilização / Instalações Provisórias / Desmobilização</t>
  </si>
  <si>
    <t>1,0</t>
  </si>
  <si>
    <t>Transporte, Carga e Descarga de Materiais</t>
  </si>
  <si>
    <t>5.760,0</t>
  </si>
  <si>
    <t>INEL - INSTALAÇÃO ELÉTRICA/ELETRIFICAÇÃO E ILUMINAÇÃO EXTERNA</t>
  </si>
  <si>
    <t>86,0</t>
  </si>
  <si>
    <t>2,0</t>
  </si>
  <si>
    <t>Cabo de cobre flexível classe 5, 0,6/1 kV, isolação PVC/A, cobertura PVC ST1, antichama BWF-B, seção 2,5 mm², em conformidade com a ABNT NBR 13248 e certificado pelo Inmetro. - FORNECIMENTO E INSTALAÇÃO. AF_03/2023</t>
  </si>
  <si>
    <t>Instalações Elétricas - Eletrodutos Embutidos, Cabos, Caixas, Tomadas e Interruptores</t>
  </si>
  <si>
    <t>2.294,2</t>
  </si>
  <si>
    <t>FOMA - FORNECIMENTO DE MATERIAIS E EQUIPAMENTOS</t>
  </si>
  <si>
    <t>Iluminação Predial e Monitoramento</t>
  </si>
  <si>
    <t>14,0</t>
  </si>
  <si>
    <t>Peitoris e Tampos de Balcões</t>
  </si>
  <si>
    <t>44,26</t>
  </si>
  <si>
    <t>Demolições / Remoções</t>
  </si>
  <si>
    <t>685,66</t>
  </si>
  <si>
    <t>472,1</t>
  </si>
  <si>
    <t>25,0</t>
  </si>
  <si>
    <t>Pintura Interna</t>
  </si>
  <si>
    <t>517,61</t>
  </si>
  <si>
    <t>Pontos de Suprimento de Lógica</t>
  </si>
  <si>
    <t>705,9</t>
  </si>
  <si>
    <t>40,0</t>
  </si>
  <si>
    <t>INHI - INSTALAÇÕES HIDROS SANITÁRIAS</t>
  </si>
  <si>
    <t>70,0</t>
  </si>
  <si>
    <t>SEES - SERVIÇOS ESPECIAIS</t>
  </si>
  <si>
    <t>16,08</t>
  </si>
  <si>
    <t>CANT - CANTEIRO DE OBRAS</t>
  </si>
  <si>
    <t>Demolições e Remoções</t>
  </si>
  <si>
    <t>Soleiras e Rodapés</t>
  </si>
  <si>
    <t>110,49</t>
  </si>
  <si>
    <t>Massa Única Externa</t>
  </si>
  <si>
    <t>138,75</t>
  </si>
  <si>
    <t>124,0</t>
  </si>
  <si>
    <t>547,6</t>
  </si>
  <si>
    <t>67,17</t>
  </si>
  <si>
    <t>Cabo de cobre flexível classe 5, 0,6/1 kV, isolação PVC/A, cobertura PVC ST1, antichama BWF-B, seção 6 mm², em conformidade com a ABNT NBR 13248 e certificado pelo Inmetro. - FORNECIMENTO E INSTALAÇÃO. AF_03/2023</t>
  </si>
  <si>
    <t>490,1</t>
  </si>
  <si>
    <t>Instalações de ar condicionado</t>
  </si>
  <si>
    <t>Luminárias Internas</t>
  </si>
  <si>
    <t>24,0</t>
  </si>
  <si>
    <t>127,1</t>
  </si>
  <si>
    <t>45,0</t>
  </si>
  <si>
    <t>214,32</t>
  </si>
  <si>
    <t>Cabo de cobre flexível classe 5, 0,6/1 kV, isolação PVC/A, cobertura PVC ST1, antichama BWF-B, seção 4 mm², em conformidade com a ABNT NBR 13248 e certificado pelo Inmetro. - FORNECIMENTO E INSTALAÇÃO. AF_03/2023</t>
  </si>
  <si>
    <t>545,3</t>
  </si>
  <si>
    <t>356,44</t>
  </si>
  <si>
    <t>Acessibilidade</t>
  </si>
  <si>
    <t>28,38</t>
  </si>
  <si>
    <t>Vidros e Espelhos</t>
  </si>
  <si>
    <t>Passeios de Concreto</t>
  </si>
  <si>
    <t>49,76</t>
  </si>
  <si>
    <t>Divisórias</t>
  </si>
  <si>
    <t>22,59</t>
  </si>
  <si>
    <t>31,68</t>
  </si>
  <si>
    <t>Serviços</t>
  </si>
  <si>
    <t>3.618,37</t>
  </si>
  <si>
    <t>71,48</t>
  </si>
  <si>
    <t>748,08</t>
  </si>
  <si>
    <t>Cabo de cobre flexível classe 5, 0,6/1 kV, isolação PVC/A, cobertura PVC ST1, antichama BWF-B, seção 1,5 mm², em conformidade com a ABNT NBR 13248 e certificado pelo Inmetro. - FORNECIMENTO E INSTALAÇÃO. AF_03/2023</t>
  </si>
  <si>
    <t>845,0</t>
  </si>
  <si>
    <t>230,47</t>
  </si>
  <si>
    <t>6,0</t>
  </si>
  <si>
    <t>18,15</t>
  </si>
  <si>
    <t>600,0</t>
  </si>
  <si>
    <t>Caixas Enterradas</t>
  </si>
  <si>
    <t>12,0</t>
  </si>
  <si>
    <t>Instalações de ar condicionado em cobre</t>
  </si>
  <si>
    <t>ESQV - ESQUADRIAS/FERRAGENS/VIDROS</t>
  </si>
  <si>
    <t>200,0</t>
  </si>
  <si>
    <t>Massa Única Interna</t>
  </si>
  <si>
    <t>84,79</t>
  </si>
  <si>
    <t>92,0</t>
  </si>
  <si>
    <t>160,76</t>
  </si>
  <si>
    <t>101,98</t>
  </si>
  <si>
    <t>Interligações até Quadro Geral - Fios e Cabos</t>
  </si>
  <si>
    <t>74,74</t>
  </si>
  <si>
    <t>Rasgos e Fixações</t>
  </si>
  <si>
    <t>135,0</t>
  </si>
  <si>
    <t>Cabo de cobre flexível classe 5, 0,6/1 kV, isolação PVC/A, cobertura PVC ST1, antichama BWF-B, seção 25 mm², em conformidade com a ABNT NBR 13248 e certificado pelo Inmetro. - FORNECIMENTO E INSTALAÇÃO. AF_12/2021</t>
  </si>
  <si>
    <t>67,8</t>
  </si>
  <si>
    <t>IMPE - IMPERMEABILIZAÇÕES E PROTEÇÕES DIVERSAS</t>
  </si>
  <si>
    <t>176,77</t>
  </si>
  <si>
    <t>98,4</t>
  </si>
  <si>
    <t>Alvenarias Diversas</t>
  </si>
  <si>
    <t>14,49</t>
  </si>
  <si>
    <t>Equipamentos para Combate a Incêndio</t>
  </si>
  <si>
    <t>42,0</t>
  </si>
  <si>
    <t>90,0</t>
  </si>
  <si>
    <t>COBE - COBERTURA</t>
  </si>
  <si>
    <t>78,95</t>
  </si>
  <si>
    <t xml:space="preserve"> COMP.3154 </t>
  </si>
  <si>
    <t>192,0</t>
  </si>
  <si>
    <t>Interligações até Quadro Geral - Eletrodutos e Conexões</t>
  </si>
  <si>
    <t>80,0</t>
  </si>
  <si>
    <t>10,0</t>
  </si>
  <si>
    <t>432,42</t>
  </si>
  <si>
    <t>208,87</t>
  </si>
  <si>
    <t>25,64</t>
  </si>
  <si>
    <t>54,0</t>
  </si>
  <si>
    <t>59,0</t>
  </si>
  <si>
    <t>Pontos de Suprimento de Energia para Computador</t>
  </si>
  <si>
    <t>121,0</t>
  </si>
  <si>
    <t>1,9</t>
  </si>
  <si>
    <t>Brises</t>
  </si>
  <si>
    <t>57,95</t>
  </si>
  <si>
    <t>Sinalização Vertical Viária</t>
  </si>
  <si>
    <t>3,0</t>
  </si>
  <si>
    <t>Alvenaria de Vedação</t>
  </si>
  <si>
    <t>20,07</t>
  </si>
  <si>
    <t>Instalações Elétricas - Eletrodutos, Conexões e Conduletes Aparentes</t>
  </si>
  <si>
    <t>27,1</t>
  </si>
  <si>
    <t>Redes de Lógica, Telefonia e Imagem</t>
  </si>
  <si>
    <t>21,0</t>
  </si>
  <si>
    <t xml:space="preserve"> COMP.3076 </t>
  </si>
  <si>
    <t>55,86</t>
  </si>
  <si>
    <t>Instalações Prediais de Águas Pluviais - Tubos, Conexões, Caixas e Ralos</t>
  </si>
  <si>
    <t>40,8</t>
  </si>
  <si>
    <t>Complementos</t>
  </si>
  <si>
    <t>12,11</t>
  </si>
  <si>
    <t>4,0</t>
  </si>
  <si>
    <t>9,72</t>
  </si>
  <si>
    <t>1,4</t>
  </si>
  <si>
    <t>Chapisco</t>
  </si>
  <si>
    <t>75,97</t>
  </si>
  <si>
    <t>PAVI - PAVIMENTAÇÃO</t>
  </si>
  <si>
    <t>6,68</t>
  </si>
  <si>
    <t>Drenagem de ar condicionado</t>
  </si>
  <si>
    <t>49,8</t>
  </si>
  <si>
    <t>Espelhos</t>
  </si>
  <si>
    <t>1,5</t>
  </si>
  <si>
    <t>Taxas</t>
  </si>
  <si>
    <t>Instalações Elétricas - Quadros, Cabos, Disjuntores, Contatores e Barramentos Blindados</t>
  </si>
  <si>
    <t>Louças e Metais</t>
  </si>
  <si>
    <t>19,0</t>
  </si>
  <si>
    <t>46,3</t>
  </si>
  <si>
    <t>ASTU - ASSENTAMENTO DE TUBOS E PECAS</t>
  </si>
  <si>
    <t>18,0</t>
  </si>
  <si>
    <t>5,0</t>
  </si>
  <si>
    <t>8,0</t>
  </si>
  <si>
    <t>43,41</t>
  </si>
  <si>
    <t>32,0</t>
  </si>
  <si>
    <t>Instalações Prediais de Água Fria em PVC</t>
  </si>
  <si>
    <t>25,9</t>
  </si>
  <si>
    <t>37,37</t>
  </si>
  <si>
    <t>Restauro</t>
  </si>
  <si>
    <t>Louças e Metais Sanitários</t>
  </si>
  <si>
    <t>Peitoris e Chapins</t>
  </si>
  <si>
    <t>12,1</t>
  </si>
  <si>
    <t>62,47</t>
  </si>
  <si>
    <t>Provisórios</t>
  </si>
  <si>
    <t>Equipamentos e Acessórios para Instalação de Ar Condicionado</t>
  </si>
  <si>
    <t>Instalações de Gás e Incêndio em Aço e Ferro Galvanizado</t>
  </si>
  <si>
    <t>Lastro</t>
  </si>
  <si>
    <t>2,49</t>
  </si>
  <si>
    <t>71,0</t>
  </si>
  <si>
    <t>29,68</t>
  </si>
  <si>
    <t>44,94</t>
  </si>
  <si>
    <t>3,7</t>
  </si>
  <si>
    <t>68,0</t>
  </si>
  <si>
    <t>Tubos e Conexões de PVC Rígido Soldável</t>
  </si>
  <si>
    <t>53,0</t>
  </si>
  <si>
    <t>39,0</t>
  </si>
  <si>
    <t>Instalações Prediais de Esgoto - Tubos e Conexões</t>
  </si>
  <si>
    <t>7,2</t>
  </si>
  <si>
    <t>3,36</t>
  </si>
  <si>
    <t>Caixas de Inspeção</t>
  </si>
  <si>
    <t>Aparelhos, Utensílios e Equipamentos Elétricos</t>
  </si>
  <si>
    <t>2,99</t>
  </si>
  <si>
    <t>33,0</t>
  </si>
  <si>
    <t>Conversão InfoWOrca</t>
  </si>
  <si>
    <t>Ferragens</t>
  </si>
  <si>
    <t>78,05</t>
  </si>
  <si>
    <t>31,0</t>
  </si>
  <si>
    <t>13,0</t>
  </si>
  <si>
    <t>Radier, Piso de Concreto e Laje sobre Solo</t>
  </si>
  <si>
    <t>4,6</t>
  </si>
  <si>
    <t>16,0</t>
  </si>
  <si>
    <t>4,9</t>
  </si>
  <si>
    <t>Sinalização Vertical</t>
  </si>
  <si>
    <t>3,4</t>
  </si>
  <si>
    <t>Pontos de Suprimento de Energia Convencionais</t>
  </si>
  <si>
    <t>5,2</t>
  </si>
  <si>
    <t>1,84</t>
  </si>
  <si>
    <t>11,0</t>
  </si>
  <si>
    <t>0,9</t>
  </si>
  <si>
    <t>Curva ABC de Insumos</t>
  </si>
  <si>
    <t>Quantidade</t>
  </si>
  <si>
    <t>Valor  Unitário</t>
  </si>
  <si>
    <t>Peso</t>
  </si>
  <si>
    <t>Valor Acumulado</t>
  </si>
  <si>
    <t>Peso Acumulado</t>
  </si>
  <si>
    <t>Operativa</t>
  </si>
  <si>
    <t xml:space="preserve"> 12207 </t>
  </si>
  <si>
    <t>Fornecimento e instalação de fachada em pele de vidro, em vidro laminado 3+3 refletivo</t>
  </si>
  <si>
    <t xml:space="preserve"> 00002707 </t>
  </si>
  <si>
    <t>ENGENHEIRO CIVIL DE OBRA PLENO (HORISTA)</t>
  </si>
  <si>
    <t>Mão de Obra</t>
  </si>
  <si>
    <t xml:space="preserve"> 14736 </t>
  </si>
  <si>
    <t>Cerâmica 90 x 90 tipo porcelanato acabamento acetinado, retificado para área externa, ref.: tribeca biege, biancogrês ou similar</t>
  </si>
  <si>
    <t xml:space="preserve"> 00002706 </t>
  </si>
  <si>
    <t>ENGENHEIRO CIVIL DE OBRA JUNIOR (HORISTA)</t>
  </si>
  <si>
    <t xml:space="preserve"> 00004396 </t>
  </si>
  <si>
    <t>PASTILHA CERAMICA/PORCELANA, REVEST INT/EXT E PISCINA, CORES BRANCA OU FRIAS, SOLIDAS, SEM MESCLAGEM/MISTURA, ACABAMENTO LISO *2,5 X 2,5* CM</t>
  </si>
  <si>
    <t xml:space="preserve"> 00040819 </t>
  </si>
  <si>
    <t>MESTRE DE OBRAS (MENSALISTA)</t>
  </si>
  <si>
    <t xml:space="preserve"> 00006111/SINAPI </t>
  </si>
  <si>
    <t>Servente de obras (horista)</t>
  </si>
  <si>
    <t>h</t>
  </si>
  <si>
    <t xml:space="preserve"> 00006111 </t>
  </si>
  <si>
    <t>SERVENTE DE OBRAS (HORISTA)</t>
  </si>
  <si>
    <t xml:space="preserve"> 00037329/SINAPI </t>
  </si>
  <si>
    <t>Rejunte epoxi, qualquer cor</t>
  </si>
  <si>
    <t>kg</t>
  </si>
  <si>
    <t xml:space="preserve"> 00037370 </t>
  </si>
  <si>
    <t>ALIMENTACAO - HORISTA (COLETADO CAIXA - ENCARGOS COMPLEMENTARES)</t>
  </si>
  <si>
    <t>Encargos Complementares</t>
  </si>
  <si>
    <t xml:space="preserve"> 00001379 </t>
  </si>
  <si>
    <t>CIMENTO PORTLAND COMPOSTO CP II-32</t>
  </si>
  <si>
    <t xml:space="preserve"> INS.1576 </t>
  </si>
  <si>
    <t>Chapa de ACM 4mm com pintura de proteção PVDF</t>
  </si>
  <si>
    <t xml:space="preserve"> 00001018 </t>
  </si>
  <si>
    <t>CABO DE COBRE, FLEXIVEL, CLASSE 4 OU 5, ISOLACAO EM PVC/A, ANTICHAMA BWF-B, COBERTURA PVC-ST1, ANTICHAMA BWF-B, 1 CONDUTOR, 0,6/1 KV, SECAO NOMINAL 50 MM2</t>
  </si>
  <si>
    <t xml:space="preserve"> 14973 </t>
  </si>
  <si>
    <t>Cerâmica 90 x 90 cm, porcelanato para áreas externas, retificado, Biancogres,linha cemento grigio ou similar</t>
  </si>
  <si>
    <t xml:space="preserve"> 00002436 </t>
  </si>
  <si>
    <t>ELETRICISTA (HORISTA)</t>
  </si>
  <si>
    <t xml:space="preserve"> 00000252 </t>
  </si>
  <si>
    <t>AJUDANTE DE SERRALHEIRO (HORISTA)</t>
  </si>
  <si>
    <t xml:space="preserve"> 00004750 </t>
  </si>
  <si>
    <t>PEDREIRO (HORISTA)</t>
  </si>
  <si>
    <t xml:space="preserve"> 2866 </t>
  </si>
  <si>
    <t>Mastique de Poliuretano NP1, MBT, BASF ou similar, cartucho com 300ml</t>
  </si>
  <si>
    <t>l</t>
  </si>
  <si>
    <t xml:space="preserve"> 00004015 </t>
  </si>
  <si>
    <t>MANTA ASFALTICA ELASTOMERICA EM POLIESTER 4 MM, TIPO III, CLASSE B, ACABAMENTO PP (NBR 9952)</t>
  </si>
  <si>
    <t xml:space="preserve"> 00037372 </t>
  </si>
  <si>
    <t>EXAMES - HORISTA (COLETADO CAIXA - ENCARGOS COMPLEMENTARES)</t>
  </si>
  <si>
    <t xml:space="preserve"> INS.1546 </t>
  </si>
  <si>
    <t>Spot LED de embutir orientável Mini Ø75mm 500lm 6W 3000K 34° (ER57-E0500930AB - LUMICENTER)</t>
  </si>
  <si>
    <t xml:space="preserve"> 00004750/SINAPI </t>
  </si>
  <si>
    <t>Pedreiro (horista)</t>
  </si>
  <si>
    <t xml:space="preserve"> 3374 </t>
  </si>
  <si>
    <t>Argamassa industrializada Votomassa AC-III, ou similar</t>
  </si>
  <si>
    <t xml:space="preserve"> 00039413 </t>
  </si>
  <si>
    <t>PLACA / CHAPA DE GESSO ACARTONADO, STANDARD (ST), COR BRANCA, E = 12,5 MM, 1200 X 2400 MM (L X C)</t>
  </si>
  <si>
    <t xml:space="preserve"> 00005104 </t>
  </si>
  <si>
    <t>REBITE DE REPUXO EM ALUMINIO VAZADO, DIAMETRO 3,2 X 8 MM DE COMPRIMENTO (1KG = 1025 UNIDADES)</t>
  </si>
  <si>
    <t xml:space="preserve"> 00004783 </t>
  </si>
  <si>
    <t>PINTOR (HORISTA)</t>
  </si>
  <si>
    <t xml:space="preserve"> 00039427 </t>
  </si>
  <si>
    <t>PERFIL CANALETA, FORMATO C, EM ACO ZINCADO, PARA ESTRUTURA FORRO DRYWALL, E = 0,5 MM, *46 X 18* (L X H), COMPRIMENTO 3 M</t>
  </si>
  <si>
    <t xml:space="preserve"> INS.1510 </t>
  </si>
  <si>
    <t>Switch 10/100/1000 MBps Gerenciável - 24 Portas Ethernet Gigabit, 4 portas SFP - Modelo CBS350-24T-4G - Cisco</t>
  </si>
  <si>
    <t xml:space="preserve"> 00004221 </t>
  </si>
  <si>
    <t>OLEO DIESEL COMBUSTIVEL COMUM METROPOLITANO S-10 OU S-500</t>
  </si>
  <si>
    <t>L</t>
  </si>
  <si>
    <t xml:space="preserve"> 00000247 </t>
  </si>
  <si>
    <t>AJUDANTE DE ELETRICISTA (HORISTA)</t>
  </si>
  <si>
    <t xml:space="preserve"> 00000370 </t>
  </si>
  <si>
    <t>AREIA MEDIA - POSTO JAZIDA/FORNECEDOR (RETIRADO NA JAZIDA, SEM TRANSPORTE)</t>
  </si>
  <si>
    <t xml:space="preserve"> 00000591 </t>
  </si>
  <si>
    <t>CANTONEIRA EM ALUMINIO, ABAS IGUAIS, LARGURA DE 38,10 MM (1 1/2"), ESPESSURA DE 4,76 MM (3/16") E PESO LINEAR DE APROXIMADAMENTE 0,915 KG/M</t>
  </si>
  <si>
    <t xml:space="preserve"> 00002436/SINAPI </t>
  </si>
  <si>
    <t>Eletricista (horista)</t>
  </si>
  <si>
    <t xml:space="preserve"> INS.1251 </t>
  </si>
  <si>
    <t>Câmera Dome Modelo VIP 1430 FC+ Intelbras</t>
  </si>
  <si>
    <t xml:space="preserve"> INS.1261 </t>
  </si>
  <si>
    <t>Catraca com Suporte SC 3000 e Controlador de acesso facial SS 3532 MF W - Intelbras</t>
  </si>
  <si>
    <t xml:space="preserve"> 00001022 </t>
  </si>
  <si>
    <t>CABO DE COBRE, FLEXIVEL, CLASSE 4 OU 5, ISOLACAO EM PVC/A, ANTICHAMA BWF-B, COBERTURA PVC-ST1, ANTICHAMA BWF-B, 1 CONDUTOR, 0,6/1 KV, SECAO NOMINAL 2,5 MM2</t>
  </si>
  <si>
    <t xml:space="preserve"> 00007356 </t>
  </si>
  <si>
    <t>TINTA LATEX ACRILICA PREMIUM, COR BRANCO FOSCO</t>
  </si>
  <si>
    <t xml:space="preserve"> 00006110 </t>
  </si>
  <si>
    <t>SERRALHEIRO (HORISTA)</t>
  </si>
  <si>
    <t xml:space="preserve"> 00007243 </t>
  </si>
  <si>
    <t>TELHA TRAPEZOIDAL EM ACO ZINCADO, SEM PINTURA, ALTURA DE APROXIMADAMENTE 40 MM, ESPESSURA DE 0,50 MM E LARGURA UTIL DE 980 MM</t>
  </si>
  <si>
    <t xml:space="preserve"> INS.1547 </t>
  </si>
  <si>
    <t>Pendente redondo (D) 36cm x (A) 17,5cm Metal cor preta - TKS Iluminação 6031</t>
  </si>
  <si>
    <t xml:space="preserve"> 00002696 </t>
  </si>
  <si>
    <t>ENCANADOR OU BOMBEIRO HIDRAULICO (HORISTA)</t>
  </si>
  <si>
    <t xml:space="preserve"> 629 </t>
  </si>
  <si>
    <t>Compensado resinado 10mm - Madeirit ou similar</t>
  </si>
  <si>
    <t xml:space="preserve"> 00000157 </t>
  </si>
  <si>
    <t>ADESIVO ESTRUTURAL A BASE DE RESINA EPOXI PARA INJECAO EM TRINCAS, BICOMPONENTE, BAIXA VISCOSIDADE</t>
  </si>
  <si>
    <t xml:space="preserve"> 14263 </t>
  </si>
  <si>
    <t>Painel MPU 20MM x 2,00m x 1,20m</t>
  </si>
  <si>
    <t xml:space="preserve"> 11139 </t>
  </si>
  <si>
    <t>Rodapé granito preto polido 7 x 2cm</t>
  </si>
  <si>
    <t xml:space="preserve"> 00002708 </t>
  </si>
  <si>
    <t>ENGENHEIRO CIVIL DE OBRA SENIOR (HORISTA)</t>
  </si>
  <si>
    <t xml:space="preserve"> 1567 </t>
  </si>
  <si>
    <t>Madeira massaranduba serrada (peça) 5cm x 11cm (0,0055 m³/m)</t>
  </si>
  <si>
    <t xml:space="preserve"> 00001213/SINAPI </t>
  </si>
  <si>
    <t>Carpinteiro de formas para concreto (horista)</t>
  </si>
  <si>
    <t xml:space="preserve"> 00037758 </t>
  </si>
  <si>
    <t>CAMINHAO TRUCADO, PESO BRUTO TOTAL 23000 KG, CARGA UTIL MAXIMA 15285 KG, DISTANCIA ENTRE EIXOS 4,80 M, POTENCIA 326 CV (INCLUI CABINE E CHASSI, NAO INCLUI CARROCERIA)</t>
  </si>
  <si>
    <t>Equipamento para Aquisição Permanente</t>
  </si>
  <si>
    <t xml:space="preserve"> 6477 </t>
  </si>
  <si>
    <t>Cabo UTP - 4 pares-categoria 6 (p/cabeam.estruturado)</t>
  </si>
  <si>
    <t xml:space="preserve"> 158 </t>
  </si>
  <si>
    <t>Almoço (Participação do empregador)</t>
  </si>
  <si>
    <t xml:space="preserve"> 00001213 </t>
  </si>
  <si>
    <t>CARPINTEIRO DE FORMAS PARA CONCRETO (HORISTA)</t>
  </si>
  <si>
    <t xml:space="preserve"> 00006194 </t>
  </si>
  <si>
    <t>TABUA *2,5 X 15 CM EM PINUS, MISTA OU EQUIVALENTE DA REGIAO - BRUTA</t>
  </si>
  <si>
    <t xml:space="preserve"> 13947 </t>
  </si>
  <si>
    <t xml:space="preserve"> 00036886 </t>
  </si>
  <si>
    <t>ARGAMASSA PRONTA PARA CONTRAPISO</t>
  </si>
  <si>
    <t xml:space="preserve"> 00034492/SINAPI </t>
  </si>
  <si>
    <t>Concreto usinado bombeavel, classe de resistencia c20, com brita 0 e 1, slump= 100 +/- 20 mm, exclui servico de bombeamento (nbr 8953)</t>
  </si>
  <si>
    <t xml:space="preserve"> 2193 </t>
  </si>
  <si>
    <t>Telha fibrocimento ondulada, dim: 2,44 x 0,50m, esp=4 mm, s/ acessorios</t>
  </si>
  <si>
    <t xml:space="preserve"> INS.1566 </t>
  </si>
  <si>
    <t xml:space="preserve"> 00039666 </t>
  </si>
  <si>
    <t>TUBO DE COBRE FLEXIVEL, D = 3/4", E = 0,79 MM, PARA AR-CONDICIONADO/ INSTALACOES GAS RESIDENCIAIS E COMERCIAIS</t>
  </si>
  <si>
    <t xml:space="preserve"> INS.973 </t>
  </si>
  <si>
    <t>DIFUSOR DE AR 2 VIAS, EM ALUMÍNIO ANODIZADO, COM REGISTRO - DIMENSÕES DE 471X264MM. REF.: TROX, MODELO ADQ-2 – AG</t>
  </si>
  <si>
    <t xml:space="preserve"> 00000994 </t>
  </si>
  <si>
    <t>CABO DE COBRE, FLEXIVEL, CLASSE 4 OU 5, ISOLACAO EM PVC/A, ANTICHAMA BWF-B, COBERTURA PVC-ST1, ANTICHAMA BWF-B, 1 CONDUTOR, 0,6/1 KV, SECAO NOMINAL 6 MM2</t>
  </si>
  <si>
    <t xml:space="preserve"> 00004491 </t>
  </si>
  <si>
    <t>PONTALETE *7,5 X 7,5* CM EM PINUS, MISTA OU EQUIVALENTE DA REGIAO - BRUTA</t>
  </si>
  <si>
    <t xml:space="preserve"> 00012873 </t>
  </si>
  <si>
    <t>IMPERMEABILIZADOR (HORISTA)</t>
  </si>
  <si>
    <t xml:space="preserve"> 00037371 </t>
  </si>
  <si>
    <t>TRANSPORTE - HORISTA (COLETADO CAIXA - ENCARGOS COMPLEMENTARES)</t>
  </si>
  <si>
    <t xml:space="preserve"> INS.909 </t>
  </si>
  <si>
    <t>NOBREAK ONLINE DUPLA CONVERSÃO - MONOFÁSICO 220 / 220V 1500VA</t>
  </si>
  <si>
    <t xml:space="preserve"> 00043489 </t>
  </si>
  <si>
    <t>EPI - FAMILIA PEDREIRO - HORISTA (ENCARGOS COMPLEMENTARES - COLETADO CAIXA)</t>
  </si>
  <si>
    <t xml:space="preserve"> INS.819 </t>
  </si>
  <si>
    <t>GÁS REFRIGERANTE R32</t>
  </si>
  <si>
    <t xml:space="preserve"> 00004760 </t>
  </si>
  <si>
    <t>AZULEJISTA OU LADRILHEIRO (HORISTA)</t>
  </si>
  <si>
    <t xml:space="preserve"> 00037666 </t>
  </si>
  <si>
    <t>OPERADOR DE BETONEIRA ESTACIONARIA / MISTURADOR (HORISTA)</t>
  </si>
  <si>
    <t xml:space="preserve"> 00044497 </t>
  </si>
  <si>
    <t>MONTADOR DE ESTRUTURAS METALICAS HORISTA</t>
  </si>
  <si>
    <t xml:space="preserve"> 00043491 </t>
  </si>
  <si>
    <t>EPI - FAMILIA SERVENTE - HORISTA (ENCARGOS COMPLEMENTARES - COLETADO CAIXA)</t>
  </si>
  <si>
    <t xml:space="preserve"> 00039740 </t>
  </si>
  <si>
    <t>TUBO DE BORRACHA ELASTOMERICA FLEXIVEL, PRETA, PARA ISOLAMENTO TERMICO DE TUBULACAO, DN 3/4" (18 MM), E= 32 MM, COEFICIENTE DE CONDUTIVIDADE TERMICA 0,036W/MK, VAPOR DE AGUA MAIOR OU IGUAL A 10.000</t>
  </si>
  <si>
    <t xml:space="preserve"> 00001021 </t>
  </si>
  <si>
    <t>CABO DE COBRE, FLEXIVEL, CLASSE 4 OU 5, ISOLACAO EM PVC/A, ANTICHAMA BWF-B, COBERTURA PVC-ST1, ANTICHAMA BWF-B, 1 CONDUTOR, 0,6/1 KV, SECAO NOMINAL 4 MM2</t>
  </si>
  <si>
    <t xml:space="preserve"> 10492 </t>
  </si>
  <si>
    <t>Cesta Básica</t>
  </si>
  <si>
    <t xml:space="preserve"> 00005031 </t>
  </si>
  <si>
    <t>VIDRO TEMPERADO INCOLOR PARA PORTA DE ABRIR, E = 10 MM (SEM FERRAGENS E SEM COLOCACAO)</t>
  </si>
  <si>
    <t xml:space="preserve"> 00034794 </t>
  </si>
  <si>
    <t>MECANICO DE REFRIGERACAO (HORISTA)</t>
  </si>
  <si>
    <t xml:space="preserve"> INS.1571 </t>
  </si>
  <si>
    <t>Tomada de Piso 2p+T 20A - IP65 com caixa (para piso sujeito a lavagem)</t>
  </si>
  <si>
    <t xml:space="preserve"> INS.1513 </t>
  </si>
  <si>
    <t>Gravador de Vídeo de Rede (NVR) Modelo iNVD 3032 - Intelbras - 32 Cameras sem HD</t>
  </si>
  <si>
    <t xml:space="preserve"> 00043130/SINAPI </t>
  </si>
  <si>
    <t>Arame galvanizado 12 bwg, d = 2,76 mm (0,048 kg/m) ou 14 bwg, d = 2,11 mm (0,026 kg/m)</t>
  </si>
  <si>
    <t xml:space="preserve"> 00040862 </t>
  </si>
  <si>
    <t>ALIMENTACAO - MENSALISTA (COLETADO CAIXA - ENCARGOS COMPLEMENTARES)</t>
  </si>
  <si>
    <t xml:space="preserve"> 00006117 </t>
  </si>
  <si>
    <t>CARPINTEIRO AUXILIAR (HORISTA)</t>
  </si>
  <si>
    <t xml:space="preserve"> 00034357 </t>
  </si>
  <si>
    <t>REJUNTE CIMENTICIO, QUALQUER COR</t>
  </si>
  <si>
    <t xml:space="preserve"> 00002690 </t>
  </si>
  <si>
    <t>ELETRODUTO PVC FLEXIVEL CORRUGADO, COR AMARELA, DE 32 MM</t>
  </si>
  <si>
    <t xml:space="preserve"> 00007334 </t>
  </si>
  <si>
    <t>ADITIVO ADESIVO LIQUIDO PARA ARGAMASSAS DE REVESTIMENTOS CIMENTICIOS</t>
  </si>
  <si>
    <t xml:space="preserve"> 00036178 </t>
  </si>
  <si>
    <t>PISO TATIL / PODOTATIL, LADRILHO HIDRAULICO/CONCRETO, *40 X 40* CM, E= 2,5* CM, PADRAO TATIL ALERTA OU DIRECIONAL, COR NATURAL</t>
  </si>
  <si>
    <t xml:space="preserve"> 14665 </t>
  </si>
  <si>
    <t>Placa / chapa de gesso acartonado resistentes a umidade (RU), cor verde, e = 12,5mm, 1200 x 1800 mm (l x c)</t>
  </si>
  <si>
    <t xml:space="preserve"> INS.1512 </t>
  </si>
  <si>
    <t>HD interno WD Purple 4 TB</t>
  </si>
  <si>
    <t xml:space="preserve"> 00039624 </t>
  </si>
  <si>
    <t>BARRA ANTIPANICO DUPLA, PARA PORTA DE VIDRO, COR CINZA</t>
  </si>
  <si>
    <t>PAR</t>
  </si>
  <si>
    <t xml:space="preserve"> 00011499 </t>
  </si>
  <si>
    <t>MOLA HIDRAULICA DE PISO, PARA PORTAS DE ATE 1100 MM E PESO DE ATE 120 KG, COM CORPO EM ACO INOX</t>
  </si>
  <si>
    <t xml:space="preserve"> 00039422/SINAPI </t>
  </si>
  <si>
    <t>Perfil montante, formato c, em aco zincado, para estrutura parede drywall, e = 0,5 mm, 70 x 3000 mm (l x c)</t>
  </si>
  <si>
    <t xml:space="preserve"> 12699 </t>
  </si>
  <si>
    <t xml:space="preserve"> 00000993 </t>
  </si>
  <si>
    <t>CABO DE COBRE, FLEXIVEL, CLASSE 4 OU 5, ISOLACAO EM PVC/A, ANTICHAMA BWF-B, COBERTURA PVC-ST1, ANTICHAMA BWF-B, 1 CONDUTOR, 0,6/1 KV, SECAO NOMINAL 1,5 MM2</t>
  </si>
  <si>
    <t xml:space="preserve"> 00000242 </t>
  </si>
  <si>
    <t>AJUDANTE ESPECIALIZADO (HORISTA)</t>
  </si>
  <si>
    <t xml:space="preserve"> 00039432 </t>
  </si>
  <si>
    <t>FITA DE PAPEL REFORCADA COM LAMINA DE METAL PARA REFORCO DE CANTOS DE CHAPA DE GESSO PARA DRYWALL</t>
  </si>
  <si>
    <t xml:space="preserve"> 1569 </t>
  </si>
  <si>
    <t>Madeira mista serrada (barrote) 6 x 6cm - 0,0036 m3/m (angelim, louro)</t>
  </si>
  <si>
    <t xml:space="preserve"> 00039664 </t>
  </si>
  <si>
    <t>TUBO DE COBRE FLEXIVEL, D = 3/8", E = 0,79 MM, PARA AR-CONDICIONADO/ INSTALACOES GAS RESIDENCIAIS E COMERCIAIS</t>
  </si>
  <si>
    <t xml:space="preserve"> 00037595 </t>
  </si>
  <si>
    <t>ARGAMASSA COLANTE TIPO AC III</t>
  </si>
  <si>
    <t xml:space="preserve"> 00011795 </t>
  </si>
  <si>
    <t>GRANITO PARA BANCADA, POLIDO, TIPO ANDORINHA/ QUARTZ/ CASTELO/ CORUMBA OU OUTROS EQUIVALENTES DA REGIAO, E= *2,5* CM</t>
  </si>
  <si>
    <t xml:space="preserve"> 00043484 </t>
  </si>
  <si>
    <t>EPI - FAMILIA ELETRICISTA - HORISTA (ENCARGOS COMPLEMENTARES - COLETADO CAIXA)</t>
  </si>
  <si>
    <t xml:space="preserve"> 00000511 </t>
  </si>
  <si>
    <t>PRIMER PARA MANTA ASFALTICA A BASE DE ASFALTO MODIFICADO DILUIDO EM SOLVENTE, APLICACAO A FRIO</t>
  </si>
  <si>
    <t xml:space="preserve"> 00004262 </t>
  </si>
  <si>
    <t>PA CARREGADEIRA SOBRE RODAS, POTENCIA LIQUIDA 128 HP, CAPACIDADE DA CACAMBA DE 1,7 A 2,8 M3, PESO OPERACIONAL MAXIMO DE 11632 KG</t>
  </si>
  <si>
    <t xml:space="preserve"> 00000996 </t>
  </si>
  <si>
    <t>CABO DE COBRE, FLEXIVEL, CLASSE 4 OU 5, ISOLACAO EM PVC/A, ANTICHAMA BWF-B, COBERTURA PVC-ST1, ANTICHAMA BWF-B, 1 CONDUTOR, 0,6/1 KV, SECAO NOMINAL 25 MM2</t>
  </si>
  <si>
    <t xml:space="preserve"> 14646 </t>
  </si>
  <si>
    <t>Central de alarme endereçável de incendio com sistema p/ até 250 dispositivos, WI-FIRE ou similar, Modelo Wf-50 - IP24</t>
  </si>
  <si>
    <t xml:space="preserve"> 00006085 </t>
  </si>
  <si>
    <t>SELADOR ACRILICO OPACO PREMIUM INTERIOR/EXTERIOR</t>
  </si>
  <si>
    <t xml:space="preserve"> 3881 </t>
  </si>
  <si>
    <t>Cabo de fibra ótica de 04 vias 62,5/125, Auto sustentavel, Multimodo</t>
  </si>
  <si>
    <t xml:space="preserve"> 12979 </t>
  </si>
  <si>
    <t xml:space="preserve"> 10761 </t>
  </si>
  <si>
    <t>Refeição - café da manhã ( café com leite e dois pães com manteiga)</t>
  </si>
  <si>
    <t xml:space="preserve"> INS.1583 </t>
  </si>
  <si>
    <t xml:space="preserve"> 860 </t>
  </si>
  <si>
    <t>Eletrocalha metálica  perfurada 100 x 50 x 3000 mm (ref. mopa ou similar)</t>
  </si>
  <si>
    <t xml:space="preserve"> 00043465 </t>
  </si>
  <si>
    <t>FERRAMENTAS - FAMILIA PEDREIRO - HORISTA (ENCARGOS COMPLEMENTARES - COLETADO CAIXA)</t>
  </si>
  <si>
    <t xml:space="preserve"> INS.1511 </t>
  </si>
  <si>
    <t>Conector Óptico LC para fibra Multimodo</t>
  </si>
  <si>
    <t xml:space="preserve"> 00043626 </t>
  </si>
  <si>
    <t>MASSA CORRIDA PARA SUPERFICIES DE AMBIENTES INTERNOS</t>
  </si>
  <si>
    <t xml:space="preserve"> 00039140 </t>
  </si>
  <si>
    <t>ABRACADEIRA EM ACO PARA AMARRACAO DE ELETRODUTOS, TIPO U SIMPLES, COM 1 1/4"</t>
  </si>
  <si>
    <t xml:space="preserve"> INS.1338 </t>
  </si>
  <si>
    <t>Abrigo de hidrante de sobrepor, com suporte para mangueira em aço inox, medindo 75x45x17, com porta de vidro 6mm</t>
  </si>
  <si>
    <t xml:space="preserve"> 00020020 </t>
  </si>
  <si>
    <t>MOTORISTA DE CAMINHAO-BASCULANTE (HORISTA)</t>
  </si>
  <si>
    <t xml:space="preserve"> 00040863 </t>
  </si>
  <si>
    <t>EXAMES - MENSALISTA (COLETADO CAIXA - ENCARGOS COMPLEMENTARES)</t>
  </si>
  <si>
    <t xml:space="preserve"> 00039996 </t>
  </si>
  <si>
    <t>VERGALHAO ZINCADO ROSCA TOTAL, 1/4" (6,3 MM)</t>
  </si>
  <si>
    <t xml:space="preserve"> 00039430 </t>
  </si>
  <si>
    <t>PENDURAL OU PRESILHA REGULADORA, EM ACO GALVANIZADO, COM CORPO, MOLA E REBITE, PARA PERFIL TIPO CANALETA DE ESTRUTURA EM FORROS DRYWALL</t>
  </si>
  <si>
    <t xml:space="preserve"> 00007156 </t>
  </si>
  <si>
    <t>TELA DE ACO SOLDADA NERVURADA, CA-60, Q-196, (3,11 KG/M2), DIAMETRO DO FIO = 5,0 MM, LARGURA = 2,45 M, ESPACAMENTO DA MALHA = 10 X 10 CM</t>
  </si>
  <si>
    <t xml:space="preserve"> 00001379/SINAPI </t>
  </si>
  <si>
    <t>Cimento portland composto cp ii-32</t>
  </si>
  <si>
    <t xml:space="preserve"> 3836 </t>
  </si>
  <si>
    <t xml:space="preserve"> 00000674 </t>
  </si>
  <si>
    <t>BLOCO DE VEDACAO DE CONCRETO CELULAR AUTOCLAVADO 10 X 30 X 60 CM (E X A X C)</t>
  </si>
  <si>
    <t xml:space="preserve"> 9368 </t>
  </si>
  <si>
    <t xml:space="preserve"> 00039434 </t>
  </si>
  <si>
    <t>MASSA DE REJUNTE EM PO PARA DRYWALL, A BASE DE GESSO, SECAGEM RAPIDA, PARA TRATAMENTO DE JUNTAS DE CHAPA DE GESSO (NECESSITA ADICAO DE AGUA)</t>
  </si>
  <si>
    <t xml:space="preserve"> 00002696/SINAPI </t>
  </si>
  <si>
    <t>Encanador ou bombeiro hidraulico (horista)</t>
  </si>
  <si>
    <t xml:space="preserve"> 00043499 </t>
  </si>
  <si>
    <t>EPI - FAMILIA ENCARREGADO GERAL - MENSALISTA (ENCARGOS COMPLEMENTARES - COLETADO CAIXA)</t>
  </si>
  <si>
    <t xml:space="preserve"> 12181 </t>
  </si>
  <si>
    <t>Duto flexivel de alumínio Ø 150mm</t>
  </si>
  <si>
    <t xml:space="preserve"> 00001106 </t>
  </si>
  <si>
    <t>CAL HIDRATADA CH-I PARA ARGAMASSAS</t>
  </si>
  <si>
    <t xml:space="preserve"> 2378 </t>
  </si>
  <si>
    <t>Vale transporte</t>
  </si>
  <si>
    <t xml:space="preserve"> 00000246 </t>
  </si>
  <si>
    <t>AUXILIAR DE ENCANADOR OU BOMBEIRO HIDRAULICO (HORISTA)</t>
  </si>
  <si>
    <t xml:space="preserve"> 00004813 </t>
  </si>
  <si>
    <t>PLACA DE OBRA (PARA CONSTRUCAO CIVIL) EM CHAPA GALVANIZADA *N. 22*, ADESIVADA, DE *2,4 X 1,2* M (SEM POSTES PARA FIXACAO)</t>
  </si>
  <si>
    <t xml:space="preserve"> 00043490 </t>
  </si>
  <si>
    <t>EPI - FAMILIA PINTOR - HORISTA (ENCARGOS COMPLEMENTARES - COLETADO CAIXA)</t>
  </si>
  <si>
    <t xml:space="preserve"> 9362 </t>
  </si>
  <si>
    <t>Chapa de alumínio corrugada e=0,7mm</t>
  </si>
  <si>
    <t xml:space="preserve"> 00043466 </t>
  </si>
  <si>
    <t>FERRAMENTAS - FAMILIA PINTOR - HORISTA (ENCARGOS COMPLEMENTARES - COLETADO CAIXA)</t>
  </si>
  <si>
    <t xml:space="preserve"> 00043486 </t>
  </si>
  <si>
    <t>EPI - FAMILIA ENGENHEIRO CIVIL - HORISTA (ENCARGOS COMPLEMENTARES - COLETADO CAIXA)</t>
  </si>
  <si>
    <t xml:space="preserve"> 00043460 </t>
  </si>
  <si>
    <t>FERRAMENTAS - FAMILIA ELETRICISTA - HORISTA (ENCARGOS COMPLEMENTARES - COLETADO CAIXA)</t>
  </si>
  <si>
    <t xml:space="preserve"> 10322 </t>
  </si>
  <si>
    <t>Certificação de rede cabeamento estruturado (ref: obra Sergipetec)</t>
  </si>
  <si>
    <t xml:space="preserve"> 00037373 </t>
  </si>
  <si>
    <t>SEGURO - HORISTA (COLETADO CAIXA - ENCARGOS COMPLEMENTARES)</t>
  </si>
  <si>
    <t xml:space="preserve"> 8838 </t>
  </si>
  <si>
    <t>Parafuso auto-atarrachante 1/2" x 1"</t>
  </si>
  <si>
    <t xml:space="preserve"> 00006189/SINAPI </t>
  </si>
  <si>
    <t>Tabua nao aparelhada *2,5 x 30* cm, em macaranduba/massaranduba, angelim ou equivalente da regiao - bruta</t>
  </si>
  <si>
    <t xml:space="preserve"> 00002442 </t>
  </si>
  <si>
    <t>ELETRODUTO/DUTO PEAD FLEXIVEL PAREDE SIMPLES, CORRUGACAO HELICOIDAL, COR PRETA, SEM ROSCA, DE 3", CRC 680 N, PARA CABEAMENTO SUBTERRANEO (NBR 15715)</t>
  </si>
  <si>
    <t xml:space="preserve"> 00009841 </t>
  </si>
  <si>
    <t>TUBO PVC, SERIE R, DN 100 MM, PARA ESGOTO OU AGUAS PLUVIAIS PREDIAL (NBR 5688)</t>
  </si>
  <si>
    <t xml:space="preserve"> 00043467 </t>
  </si>
  <si>
    <t>FERRAMENTAS - FAMILIA SERVENTE - HORISTA (ENCARGOS COMPLEMENTARES - COLETADO CAIXA)</t>
  </si>
  <si>
    <t xml:space="preserve"> 00011267 </t>
  </si>
  <si>
    <t>ARRUELA LISA, REDONDA, DE LATAO POLIDO, DIAMETRO NOMINAL 5/8", DIAMETRO EXTERNO = 34 MM, DIAMETRO DO FURO = 17 MM, ESPESSURA = *2,5* MM</t>
  </si>
  <si>
    <t xml:space="preserve"> 14310 </t>
  </si>
  <si>
    <t>Tubo Metalon Galvanizado de 50x30 ch 20</t>
  </si>
  <si>
    <t xml:space="preserve"> 3162 </t>
  </si>
  <si>
    <t>Cabo de cobre PP Cordplast 4 x 2,5 mm2, 450/750v</t>
  </si>
  <si>
    <t xml:space="preserve"> 941 </t>
  </si>
  <si>
    <t>Fardamento com mangas curta</t>
  </si>
  <si>
    <t xml:space="preserve"> INS.1548 </t>
  </si>
  <si>
    <t>Spot de Parede LED Facho Simples 3000K 3W Bivolt (A) 7,5cm Alumínio - Spotline 1041/1</t>
  </si>
  <si>
    <t xml:space="preserve"> 3990 </t>
  </si>
  <si>
    <t>Tampa de encaixe 100 X3000 - Z para eletrocalha metálica (ref.: mopa ou similar)</t>
  </si>
  <si>
    <t xml:space="preserve"> INS.1282 </t>
  </si>
  <si>
    <t>PAINEL RIPADO DE AÇO GALVANIZADO ACABAMENTO AMADEIRADO COR FREIJÓ NATURAL 3000X140 MM - REF.INFINITY WALL LYSTRA E=0,43MM - BEPEX - EXCLUSIVE INSTALAÇÃO E ESTRUTURA DE FIXAÇÃO</t>
  </si>
  <si>
    <t xml:space="preserve"> INS.508 </t>
  </si>
  <si>
    <t>SUPORTE PARA CONDENSADORAS 600 mm ATÉ 135 KG  PARA CONDENSADORAS DE 36000 A 60000 BTUS ACABAMENTO EM PINTURA EPÓXI</t>
  </si>
  <si>
    <t>par</t>
  </si>
  <si>
    <t xml:space="preserve"> 00000939/SINAPI </t>
  </si>
  <si>
    <t>Fio de cobre, solido, classe 1, isolacao em pvc/a, antichama bwf-b, 450/750v,secao nominal 2,5 mm2</t>
  </si>
  <si>
    <t xml:space="preserve"> 9382 </t>
  </si>
  <si>
    <t>Rufo estampado em alumínio e = 0,8mm com desenvolvimento 35cm</t>
  </si>
  <si>
    <t xml:space="preserve"> 00041494 </t>
  </si>
  <si>
    <t>ELETRODUTO RIGIDO, EM ACO GALVANIZADO OU ZINCADO, TIPO PESADO, COM ROSCA, DN 25 MM (1"), ESPESSURA DE 1,50 MM</t>
  </si>
  <si>
    <t xml:space="preserve"> 00038083 </t>
  </si>
  <si>
    <t>TOMADA RJ45, 8 FIOS, CAT 5E, CONJUNTO MONTADO PARA EMBUTIR 4" X 2" (PLACA + SUPORTE + MODULO)</t>
  </si>
  <si>
    <t xml:space="preserve"> 425 </t>
  </si>
  <si>
    <t>Cadeado 40mm, Papaiz ou similar</t>
  </si>
  <si>
    <t xml:space="preserve"> 11945 </t>
  </si>
  <si>
    <t>Contator 3RT10 15 - 1AN1, da Siemens ou similar</t>
  </si>
  <si>
    <t xml:space="preserve"> 00039328 </t>
  </si>
  <si>
    <t>PERFILADO PERFURADO 19 X 38 MM, CHAPA 22</t>
  </si>
  <si>
    <t xml:space="preserve"> 00037734 </t>
  </si>
  <si>
    <t>CACAMBA METALICA BASCULANTE COM CAPACIDADE DE 10 M3 (INCLUI MONTAGEM, NAO INCLUI CAMINHAO)</t>
  </si>
  <si>
    <t xml:space="preserve"> 10088 </t>
  </si>
  <si>
    <t xml:space="preserve"> 00004257 </t>
  </si>
  <si>
    <t>OPERADOR DE MARTELETE OU MARTELETEIRO (HORISTA)</t>
  </si>
  <si>
    <t xml:space="preserve"> 00042529 </t>
  </si>
  <si>
    <t>FITA ADESIVA ALUMINIZADA, PARA INSTALACAO DE MANTAS DE SUBCOBERTURA, L = *5* CM</t>
  </si>
  <si>
    <t xml:space="preserve"> INS.1407 </t>
  </si>
  <si>
    <t>Fita LED Interno 12W/m 12V 3000K</t>
  </si>
  <si>
    <t xml:space="preserve"> INS.509 </t>
  </si>
  <si>
    <t>SUPORTE PARA EVAPORADORA TIPO PISO/TETO ATÉ 80000 BTUS ACABAMENTO EM PINTURA EPÓXI</t>
  </si>
  <si>
    <t xml:space="preserve"> 8337 </t>
  </si>
  <si>
    <t>Caixa p/quadro eletrico em chapa metalica d=85 x 50 x 12cm</t>
  </si>
  <si>
    <t xml:space="preserve"> 2657 </t>
  </si>
  <si>
    <t>Bloco cerâmico, de vedação, 6 furos horizontais, dim. 9 x 19 x 24 cm</t>
  </si>
  <si>
    <t xml:space="preserve"> 00037527 </t>
  </si>
  <si>
    <t>MANGUEIRA DE INCENDIO, TIPO 2, DE 1 1/2", COMPRIMENTO = 15 M, TECIDO EM FIO DE POLIESTER E TUBO INTERNO EM BORRACHA SINTETICA, COM UNIOES ENGATE RAPIDO</t>
  </si>
  <si>
    <t xml:space="preserve"> 00039606 </t>
  </si>
  <si>
    <t>PATCH CORD (CABO DE REDE), CATEGORIA 6 (CAT 6) UTP, 23 AWG, 4 PARES, EXTENSAO DE 1,50 M</t>
  </si>
  <si>
    <t xml:space="preserve"> 00006136 </t>
  </si>
  <si>
    <t>SIFAO EM METAL CROMADO PARA PIA OU LAVATORIO, 1 X 1.1/2"</t>
  </si>
  <si>
    <t xml:space="preserve"> 14900 </t>
  </si>
  <si>
    <t xml:space="preserve"> 00043483 </t>
  </si>
  <si>
    <t>EPI - FAMILIA CARPINTEIRO DE FORMAS - HORISTA (ENCARGOS COMPLEMENTARES - COLETADO CAIXA)</t>
  </si>
  <si>
    <t xml:space="preserve"> 00043488 </t>
  </si>
  <si>
    <t>EPI - FAMILIA OPERADOR ESCAVADEIRA - HORISTA (ENCARGOS COMPLEMENTARES - COLETADO CAIXA)</t>
  </si>
  <si>
    <t xml:space="preserve"> 00012019/SINAPI </t>
  </si>
  <si>
    <t>Condulete em pvc, tipo "ll", sem tampa, de 1"</t>
  </si>
  <si>
    <t xml:space="preserve"> 00039419/SINAPI </t>
  </si>
  <si>
    <t>Perfil guia, formato u, em aco zincado, para estrutura parede drywall, e = 0,5 mm, 70 x 3000 mm (l x c)</t>
  </si>
  <si>
    <t xml:space="preserve"> 13863 </t>
  </si>
  <si>
    <t>Programador horário alimentação de 100ª 240VAC, uma saída a rele SPDT 16A – 250V, com led para identificação do status, função horário de verão, caixa em ABX, para fixação em trilho, com 40 memorias para programação</t>
  </si>
  <si>
    <t xml:space="preserve"> 00038102 </t>
  </si>
  <si>
    <t>TOMADA 2P+T 20A, 250V (APENAS MODULO)</t>
  </si>
  <si>
    <t xml:space="preserve"> 00039456 </t>
  </si>
  <si>
    <t>DISPOSITIVO DR, 4 POLOS, SENSIBILIDADE DE 30 MA, CORRENTE DE 40 A, TIPO AC</t>
  </si>
  <si>
    <t xml:space="preserve"> INS.969 </t>
  </si>
  <si>
    <t>CAIXA DE FILTRAGEM REDONDA EM CHAPA DE AÇO GALVANIZADO, COM FILTROS G4+M5 - DIÂMETRO DE 200MM  - REF: SICFLUX FILBOX RED 200</t>
  </si>
  <si>
    <t xml:space="preserve"> 00039741 </t>
  </si>
  <si>
    <t>TUBO DE BORRACHA ELASTOMERICA FLEXIVEL, PRETA, PARA ISOLAMENTO TERMICO DE TUBULACAO, DN 3/8" (10 MM), E= 19 MM, COEFICIENTE DE CONDUTIVIDADE TERMICA 0,036W/MK, VAPOR DE AGUA MAIOR OU IGUAL A 10.000</t>
  </si>
  <si>
    <t xml:space="preserve"> 545 </t>
  </si>
  <si>
    <t>Cascalhinho ou pedrisco (brita 0), com frete</t>
  </si>
  <si>
    <t xml:space="preserve"> INS.1287 </t>
  </si>
  <si>
    <t>CUBA DE EMBUTIR RETANGULAR EM LOUÇA BRANCA, 35,5 X 48CM, DECA LINHA L</t>
  </si>
  <si>
    <t xml:space="preserve"> 00010420/SINAPI </t>
  </si>
  <si>
    <t>Bacia sanitaria (vaso) convencional, de louca branca, sifao aparente, saida vertical (sem assento)</t>
  </si>
  <si>
    <t xml:space="preserve"> 00044460 </t>
  </si>
  <si>
    <t>BLOCO CERAMICO / TIJOLO VAZADO PARA ALVENARIA DE VEDACAO, 6 FUROS NA HORIZONTAL DE 11,5 X 19 X 29 CM (L X A X C)</t>
  </si>
  <si>
    <t xml:space="preserve"> 00045668 </t>
  </si>
  <si>
    <t>TORNEIRA METALICA CROMADA, DE MESA/BANCADA, COM ALAVANCA, PARA LAVATORIO PCD, BICA FIXA, COM AREJADOR, ROSCA 1/2"</t>
  </si>
  <si>
    <t xml:space="preserve"> 00000367/SINAPI </t>
  </si>
  <si>
    <t>Areia grossa - posto jazida/fornecedor (retirado na jazida, sem transporte)</t>
  </si>
  <si>
    <t xml:space="preserve"> 11362 </t>
  </si>
  <si>
    <t xml:space="preserve"> 00004783/SINAPI </t>
  </si>
  <si>
    <t>Pintor (horista)</t>
  </si>
  <si>
    <t xml:space="preserve"> INS.1554 </t>
  </si>
  <si>
    <t>Grelha De Retorno Trox AR-A 325 X 225 Com Aletas Horizontais Fixas</t>
  </si>
  <si>
    <t xml:space="preserve"> 9830 </t>
  </si>
  <si>
    <t>Acabamento para registro, linha Dream - ref. 4900.C87.GD, Deca ou similar</t>
  </si>
  <si>
    <t xml:space="preserve"> 00044497/SINAPI </t>
  </si>
  <si>
    <t>Montador de estruturas metalicas horista</t>
  </si>
  <si>
    <t xml:space="preserve"> 00040861 </t>
  </si>
  <si>
    <t>TRANSPORTE - MENSALISTA (COLETADO CAIXA - ENCARGOS COMPLEMENTARES)</t>
  </si>
  <si>
    <t xml:space="preserve"> 12788 </t>
  </si>
  <si>
    <t>Relé de sobrecarga de 10 a 16A</t>
  </si>
  <si>
    <t xml:space="preserve"> 00007258 </t>
  </si>
  <si>
    <t>TIJOLO CERAMICO MACICO COMUM DE *5 X 10 X 20* CM (L X A X C)</t>
  </si>
  <si>
    <t xml:space="preserve"> 00045327 </t>
  </si>
  <si>
    <t>RACK DE PAREDE FECHADO DE 12 U EM CHAPA DE ACO, 19", PROFUNDIDADE DE 570 MM</t>
  </si>
  <si>
    <t xml:space="preserve"> 9846 </t>
  </si>
  <si>
    <t>Soleira granito polido preto 22 x 3cm</t>
  </si>
  <si>
    <t xml:space="preserve"> 00043131 </t>
  </si>
  <si>
    <t>ARAME GALVANIZADO 6 BWG, D = 5,16 MM (0,157 KG/M), OU 8 BWG, D = 4,19 MM (0,101 KG/M), OU 10 BWG, D = 3,40 MM (0,0713 KG/M)</t>
  </si>
  <si>
    <t xml:space="preserve"> 00001113 </t>
  </si>
  <si>
    <t>RUFO EXTERNO/INTERNO DE CHAPA DE ACO GALVANIZADA NUM 26, CORTE 33 CM</t>
  </si>
  <si>
    <t xml:space="preserve"> 00021029 </t>
  </si>
  <si>
    <t>MANGUEIRA DE INCENDIO, TIPO 1, DE 1 1/2", COMPRIMENTO = 15 M, TECIDO EM FIO DE POLIESTER E TUBO INTERNO EM BORRACHA SINTETICA, COM UNIOES ENGATE RAPIDO</t>
  </si>
  <si>
    <t xml:space="preserve"> 00044535/SINAPI </t>
  </si>
  <si>
    <t>Servico de bombeamento de concreto com consumo minimo de 40 m3, (disponibilizacao de bomba), sem o lancamento</t>
  </si>
  <si>
    <t xml:space="preserve"> 00039244 </t>
  </si>
  <si>
    <t>ELETRODUTO PVC FLEXIVEL CORRUGADO, REFORCADO, COR LARANJA, DE 25 MM, PARA LAJES E PISOS</t>
  </si>
  <si>
    <t xml:space="preserve"> 00043485 </t>
  </si>
  <si>
    <t>EPI - FAMILIA ENCANADOR - HORISTA (ENCARGOS COMPLEMENTARES - COLETADO CAIXA)</t>
  </si>
  <si>
    <t xml:space="preserve"> 3637 </t>
  </si>
  <si>
    <t xml:space="preserve"> 00003104 </t>
  </si>
  <si>
    <t>CONJ. DE FERRAGENS PARA PORTA DE VIDRO TEMPERADO, EM ZAMAC CROMADO, CONTEMPLANDO DOBRADICA INF., DOBRADICA SUP., PIVO PARA DOBRADICA INF., PIVO PARA DOBRADICA SUP., FECHADURA CENTRAL EM ZAMC. CROMADO, CONTRA FECHADURA DE PRESSAO</t>
  </si>
  <si>
    <t>CJ</t>
  </si>
  <si>
    <t xml:space="preserve"> 00039435 </t>
  </si>
  <si>
    <t>PARAFUSO DRY WALL, EM ACO FOSFATIZADO, CABECA TROMBETA E PONTA AGULHA (TA), COMPRIMENTO 25 MM</t>
  </si>
  <si>
    <t xml:space="preserve"> 00010425/SINAPI </t>
  </si>
  <si>
    <t>Lavatorio de louca branca, suspenso (sem coluna), dimensoes *40 x 30* cm</t>
  </si>
  <si>
    <t xml:space="preserve"> 00005061 </t>
  </si>
  <si>
    <t>PREGO DE ACO POLIDO COM CABECA 18 X 27 (2 1/2 X 10)</t>
  </si>
  <si>
    <t xml:space="preserve"> 00000003 </t>
  </si>
  <si>
    <t>ACIDO CLORIDRICO / ACIDO MURIATICO, DILUICAO 10% A 12% PARA USO EM LIMPEZA</t>
  </si>
  <si>
    <t xml:space="preserve"> 00004248 </t>
  </si>
  <si>
    <t>OPERADOR DE PA CARREGADEIRA (HORISTA)</t>
  </si>
  <si>
    <t xml:space="preserve"> 00002685 </t>
  </si>
  <si>
    <t>ELETRODUTO DE PVC RIGIDO ROSCAVEL DE 1", SEM LUVA</t>
  </si>
  <si>
    <t xml:space="preserve"> 00034353 </t>
  </si>
  <si>
    <t>ARGAMASSA COLANTE AC II</t>
  </si>
  <si>
    <t xml:space="preserve"> 10517 </t>
  </si>
  <si>
    <t>Exames admissionais/demissionais (checkup)</t>
  </si>
  <si>
    <t>cj</t>
  </si>
  <si>
    <t xml:space="preserve"> 00004718/SINAPI </t>
  </si>
  <si>
    <t>Pedra britada n. 2 (19 a 38 mm) posto pedreira/fornecedor, sem frete</t>
  </si>
  <si>
    <t xml:space="preserve"> INS.1564 </t>
  </si>
  <si>
    <t>FONTE SLIM, DRIVER DE 12 V, 5 A, 60 W, PARA PERFIL FITA DE LED</t>
  </si>
  <si>
    <t xml:space="preserve"> 00039247 </t>
  </si>
  <si>
    <t>ELETRODUTO/DUTO PEAD FLEXIVEL PAREDE SIMPLES, CORRUGACAO HELICOIDAL, COR PRETA, SEM ROSCA, DE 1 1/4", CRC 680 N, PARA CABEAMENTO SUBTERRANEO (NBR 15715)</t>
  </si>
  <si>
    <t xml:space="preserve"> 00002358 </t>
  </si>
  <si>
    <t>DESENHISTA PROJETISTA (HORISTA)</t>
  </si>
  <si>
    <t xml:space="preserve"> 12184 </t>
  </si>
  <si>
    <t xml:space="preserve"> 00004226 </t>
  </si>
  <si>
    <t>GAS DE COZINHA - GLP</t>
  </si>
  <si>
    <t xml:space="preserve"> 9108 </t>
  </si>
  <si>
    <t>Caixa p/quadro eletrico em chapa metalica d=20 x 30 x 20cm</t>
  </si>
  <si>
    <t xml:space="preserve"> INS.1549 </t>
  </si>
  <si>
    <t>Spot de Trilho LED Nize 3000K 15W Bivolt (A) 18,5cm x (P) 13cm Metal Preto - Nordecor 6479</t>
  </si>
  <si>
    <t xml:space="preserve"> 00036796 </t>
  </si>
  <si>
    <t>TORNEIRA METALICA CROMADA DE MESA, PARA LAVATORIO, TEMPORIZADA PRESSAO FECHAMENTO AUTOMATICO, BICA BAIXA</t>
  </si>
  <si>
    <t xml:space="preserve"> INS.1565 </t>
  </si>
  <si>
    <t>TAXA DE HABITE-SE BOMBEIROS - SESC POÇO ÁREA: 516,91 M² - MACEIÓ (LEI Nº 6685, de 18 de agosto de 2017)</t>
  </si>
  <si>
    <t xml:space="preserve"> 00009836/SINAPI </t>
  </si>
  <si>
    <t>Tubo pvc serie normal, dn 100 mm, para esgoto predial (nbr 5688)</t>
  </si>
  <si>
    <t xml:space="preserve"> 00004299/SINAPI </t>
  </si>
  <si>
    <t>Parafuso zincado rosca soberba, cabeca sextavada, 5/16" x 110 mm, para fixacao de telha em madeira</t>
  </si>
  <si>
    <t xml:space="preserve"> 00009874 </t>
  </si>
  <si>
    <t>TUBO PVC, SOLDAVEL, DE 40 MM, AGUA FRIA (NBR-5648)</t>
  </si>
  <si>
    <t xml:space="preserve"> 00010891/SINAPI </t>
  </si>
  <si>
    <t>Extintor de incendio portatil com carga de po quimico seco (pqs) de 4 kg, classe bc</t>
  </si>
  <si>
    <t xml:space="preserve"> 00002391 </t>
  </si>
  <si>
    <t>DISJUNTOR TERMOMAGNETICO TRIPOLAR 125 A / 425 V / ICC - 25 KA</t>
  </si>
  <si>
    <t xml:space="preserve"> 00001339 </t>
  </si>
  <si>
    <t>COLA A BASE DE RESINA SINTETICA PARA CHAPA DE LAMINADO MELAMINICO E OUTROS</t>
  </si>
  <si>
    <t xml:space="preserve"> 00037411 </t>
  </si>
  <si>
    <t>TELA DE ACO SOLDADA GALVANIZADA/ZINCADA PARA ALVENARIA, FIO D = *1,24 MM, MALHA 25 X 25 MM</t>
  </si>
  <si>
    <t xml:space="preserve"> 2422 </t>
  </si>
  <si>
    <t>Vergalhão (Tirante) com rosca total ø 3/8"x1000mm (marvitec ref. 1431 ou similar)</t>
  </si>
  <si>
    <t xml:space="preserve"> 2226 </t>
  </si>
  <si>
    <t>Tinta esmalte sintético (coralit ou similar)</t>
  </si>
  <si>
    <t xml:space="preserve"> 00009868/SINAPI </t>
  </si>
  <si>
    <t>Tubo pvc, soldavel, de 25 mm, agua fria (nbr-5648)</t>
  </si>
  <si>
    <t xml:space="preserve"> 4912 </t>
  </si>
  <si>
    <t>Barramento de alta tensão em vergalhão de cobre nu 3/8"</t>
  </si>
  <si>
    <t xml:space="preserve"> 00004721 </t>
  </si>
  <si>
    <t>PEDRA BRITADA N. 1 (9,5 A 19 MM) POSTO PEDREIRA/FORNECEDOR, SEM FRETE</t>
  </si>
  <si>
    <t xml:space="preserve"> INS.1560 </t>
  </si>
  <si>
    <t>Grelha de Insuflamento ou de exaustão - Trox VAT-DG 425 x 225 com Aletas Verticais Móveis, Registro e Dupla Deflexão</t>
  </si>
  <si>
    <t xml:space="preserve"> 00011976 </t>
  </si>
  <si>
    <t>CHUMBADOR DE ACO ZINCADO, DIAMETRO 1/4" COM PARAFUSO 1/4" X 40 MM</t>
  </si>
  <si>
    <t xml:space="preserve"> 00004718 </t>
  </si>
  <si>
    <t>PEDRA BRITADA N. 2 (19 A 38 MM) POSTO PEDREIRA/FORNECEDOR, SEM FRETE</t>
  </si>
  <si>
    <t xml:space="preserve"> 9686 </t>
  </si>
  <si>
    <t>União ferro galvanizado para engate rápido d=2 1/2"</t>
  </si>
  <si>
    <t xml:space="preserve"> INS.779 </t>
  </si>
  <si>
    <t>PATCH PANEL CAT6 24 PORTAS 1U DESCARREGADO</t>
  </si>
  <si>
    <t xml:space="preserve"> 00001214 </t>
  </si>
  <si>
    <t>CARPINTEIRO DE ESQUADRIAS (HORISTA)</t>
  </si>
  <si>
    <t xml:space="preserve"> 00000398 </t>
  </si>
  <si>
    <t>ABRACADEIRA EM ACO PARA AMARRACAO DE ELETRODUTOS, TIPO D, COM 3" E PARAFUSO DE FIXACAO</t>
  </si>
  <si>
    <t xml:space="preserve"> 00021127 </t>
  </si>
  <si>
    <t>FITA ISOLANTE ADESIVA ANTICHAMA, USO ATE 750 V, EM ROLO DE 19 MM X 5 M</t>
  </si>
  <si>
    <t xml:space="preserve"> 00040547 </t>
  </si>
  <si>
    <t>PARAFUSO ZINCADO, AUTOBROCANTE, FLANGEADO, 4,2 MM X 19 MM</t>
  </si>
  <si>
    <t>CENTO</t>
  </si>
  <si>
    <t xml:space="preserve"> 1803 </t>
  </si>
  <si>
    <t>Porta cadeado médio</t>
  </si>
  <si>
    <t xml:space="preserve"> 00004058 </t>
  </si>
  <si>
    <t>MECANICO DE EQUIPAMENTOS PESADOS (HORISTA)</t>
  </si>
  <si>
    <t xml:space="preserve"> 00010489 </t>
  </si>
  <si>
    <t>VIDRACEIRO (HORISTA)</t>
  </si>
  <si>
    <t xml:space="preserve"> 00010685 </t>
  </si>
  <si>
    <t>ESCAVADEIRA HIDRAULICA SOBRE ESTEIRAS, CACAMBA 0,80M3, PESO OPERACIONAL 17T, POTENCIA BRUTA 111HP</t>
  </si>
  <si>
    <t xml:space="preserve"> INS.1552 </t>
  </si>
  <si>
    <t>Kit Emenda Optica para DIO 12 Fibras</t>
  </si>
  <si>
    <t xml:space="preserve"> 00045392 </t>
  </si>
  <si>
    <t>DISPOSITIVO DPS CLASSE II, 1 POLO, TENSAO MAXIMA DE 275 V, CORRENTE MAXIMA DE *40* KA (TIPO AC)</t>
  </si>
  <si>
    <t xml:space="preserve"> 00045662 </t>
  </si>
  <si>
    <t>BARRA DE APOIO RETA, EM ACO INOX POLIDO, COMPRIMENTO 40 CM, DIAMETRO *32* MM</t>
  </si>
  <si>
    <t xml:space="preserve"> INS.1551 </t>
  </si>
  <si>
    <t>DISTRIBUIDOR INTERNO OPTICO DIO 12 FIBRAS</t>
  </si>
  <si>
    <t xml:space="preserve"> 12018 </t>
  </si>
  <si>
    <t>Cerâmica 10 x 10 cm, Elizabeth, linha cristal marrom ou similar</t>
  </si>
  <si>
    <t xml:space="preserve"> 00002674/SINAPI </t>
  </si>
  <si>
    <t>Eletroduto de pvc rigido roscavel de 3/4", sem luva</t>
  </si>
  <si>
    <t xml:space="preserve"> 00001355/SINAPI </t>
  </si>
  <si>
    <t>Chapa/painel de madeira compensada resinada (madeirite resinado rosa) para forma de concreto, de 2200 x 1100 mm, e = 14 mm</t>
  </si>
  <si>
    <t xml:space="preserve"> 00000001/SINAPI </t>
  </si>
  <si>
    <t>Acetileno - recarga de gas para cilindro (nao inclui troca/manutencao do cilindro)</t>
  </si>
  <si>
    <t xml:space="preserve"> 00010904 </t>
  </si>
  <si>
    <t>REGISTRO OU VALVULA GLOBO ANGULAR EM LATAO, PARA HIDRANTES EM INSTALACAO PREDIAL DE INCENDIO, 45 GRAUS, DIAMETRO DE 2 1/2", COM VOLANTE, CLASSE DE PRESSAO DE ATE 200 PSI</t>
  </si>
  <si>
    <t xml:space="preserve"> 00001106/SINAPI </t>
  </si>
  <si>
    <t>Cal hidratada ch-i para argamassas</t>
  </si>
  <si>
    <t xml:space="preserve"> 00039997 </t>
  </si>
  <si>
    <t>PORCA ZINCADA, SEXTAVADA, DIAMETRO 1/4"</t>
  </si>
  <si>
    <t xml:space="preserve"> 00002701 </t>
  </si>
  <si>
    <t>INSTALADOR DE TUBULACOES - TUBOS/EQUIPAMENTOS (HORISTA)</t>
  </si>
  <si>
    <t xml:space="preserve"> 00038104 </t>
  </si>
  <si>
    <t>TOMADA RJ45, 8 FIOS, CAT 5E (APENAS MODULO)</t>
  </si>
  <si>
    <t xml:space="preserve"> 1572 </t>
  </si>
  <si>
    <t>Madeira mista serrada (tábua) 2,2 x 14 cm - 0,00308 m3/m</t>
  </si>
  <si>
    <t xml:space="preserve"> 00039345 </t>
  </si>
  <si>
    <t>CONDULETE EM PVC, TIPO "X", SEM TAMPA, DE 1"</t>
  </si>
  <si>
    <t xml:space="preserve"> 848 </t>
  </si>
  <si>
    <t>Dobradiça ferro galvanizado 3" x 3" sem aneis</t>
  </si>
  <si>
    <t xml:space="preserve"> 00002688/SINAPI </t>
  </si>
  <si>
    <t>Eletroduto pvc flexivel corrugado, cor amarela, de 25 mm</t>
  </si>
  <si>
    <t xml:space="preserve"> 00009868 </t>
  </si>
  <si>
    <t>TUBO PVC, SOLDAVEL, DE 25 MM, AGUA FRIA (NBR-5648)</t>
  </si>
  <si>
    <t xml:space="preserve"> 00011964 </t>
  </si>
  <si>
    <t>PARAFUSO DE ACO ZINCADO, TIPO CHUMBADOR PARABOLT, DIAMETRO 3/8", COMPRIMENTO 75 MM</t>
  </si>
  <si>
    <t xml:space="preserve"> 00037588 </t>
  </si>
  <si>
    <t>VALVULA DE ESCOAMENTO PARA TANQUE, EM METAL CROMADO, 1.1/2", SEM LADRAO, COM TAMPAO PLASTICO</t>
  </si>
  <si>
    <t xml:space="preserve"> INS.1563 </t>
  </si>
  <si>
    <t>FONTE SLIM, DRIVER DE 12 V, 3 A, 36 W, PARA PERFIL FITA DE LED</t>
  </si>
  <si>
    <t xml:space="preserve"> 00002590 </t>
  </si>
  <si>
    <t>CONDULETE DE ALUMINIO TIPO E, PARA ELETRODUTO ROSCAVEL DE 1", COM TAMPA CEGA</t>
  </si>
  <si>
    <t xml:space="preserve"> 00000251 </t>
  </si>
  <si>
    <t>AUXILIAR DE MECANICO (HORISTA)</t>
  </si>
  <si>
    <t xml:space="preserve"> 00034653 </t>
  </si>
  <si>
    <t>DISJUNTOR TERMOMAGNETICO PARA TRILHO DIN (IEC), MONOPOLAR, 6 - 32 A</t>
  </si>
  <si>
    <t xml:space="preserve"> 00039432/SINAPI </t>
  </si>
  <si>
    <t>Fita de papel reforcada com lamina de metal para reforco de cantos de chapa de gesso para drywall</t>
  </si>
  <si>
    <t xml:space="preserve"> 00012893/SINAPI </t>
  </si>
  <si>
    <t>Bota de seguranca com biqueira de aco e colarinho acolchoado</t>
  </si>
  <si>
    <t xml:space="preserve"> 00012001 </t>
  </si>
  <si>
    <t>CAIXA OCTOGONAL DE FUNDO MOVEL, EM PVC, DE 4" X 4", PARA ELETRODUTO FLEXIVEL CORRUGADO</t>
  </si>
  <si>
    <t xml:space="preserve"> 10362 </t>
  </si>
  <si>
    <t>Seguro de vida e acidente em grupo</t>
  </si>
  <si>
    <t xml:space="preserve"> 10559 </t>
  </si>
  <si>
    <t>Cópias de desenhos</t>
  </si>
  <si>
    <t xml:space="preserve"> 12665 </t>
  </si>
  <si>
    <t>Sirene audiovisual endereçavel, 120 db, para alarme de incêndio</t>
  </si>
  <si>
    <t xml:space="preserve"> 00034709 </t>
  </si>
  <si>
    <t>DISJUNTOR TERMOMAGNETICO PARA TRILHO DIN (IEC), TRIPOLAR, 10 - 50 A</t>
  </si>
  <si>
    <t xml:space="preserve"> INS.1445 </t>
  </si>
  <si>
    <t>Fita PVC Branco Refrigeração Ar Condicionado Split 100mm x 50m</t>
  </si>
  <si>
    <t xml:space="preserve"> 00004730/SINAPI </t>
  </si>
  <si>
    <t>Pedra de mao ou pedra rachao para arrimo/fundacao (posto pedreira/fornecedor,sem frete)</t>
  </si>
  <si>
    <t xml:space="preserve"> 14734 </t>
  </si>
  <si>
    <t xml:space="preserve"> 5554 </t>
  </si>
  <si>
    <t>Plotagem em papel formato A-1</t>
  </si>
  <si>
    <t xml:space="preserve"> INS.1466 </t>
  </si>
  <si>
    <t>LÂMPADA LED 15W E27 3000K BIVOLT</t>
  </si>
  <si>
    <t xml:space="preserve"> 00004351 </t>
  </si>
  <si>
    <t>PARAFUSO NIQUELADO 3 1/2" COM ACABAMENTO CROMADO PARA FIXAR PECA SANITARIA, INCLUI PORCA CEGA, ARRUELA E BUCHA DE NYLON TAMANHO S-8</t>
  </si>
  <si>
    <t xml:space="preserve"> 00002438 </t>
  </si>
  <si>
    <t>ELETROTECNICO (HORISTA)</t>
  </si>
  <si>
    <t xml:space="preserve"> 3292 </t>
  </si>
  <si>
    <t>Chumbador parabolt 3/8" x 5"</t>
  </si>
  <si>
    <t xml:space="preserve"> INS.1309 </t>
  </si>
  <si>
    <t xml:space="preserve"> 00039434/SINAPI </t>
  </si>
  <si>
    <t>Massa de rejunte em po para drywall, a base de gesso, secagem rapida, para tratamento de juntas de chapa de gesso (necessita adicao de agua)</t>
  </si>
  <si>
    <t xml:space="preserve"> 00021014 </t>
  </si>
  <si>
    <t>TUBO ACO GALVANIZADO COM COSTURA, CLASSE LEVE, DN 65 MM (2 1/2"), E = 3,35 MM, * 6,23* KG/M (NBR 5580)</t>
  </si>
  <si>
    <t xml:space="preserve"> INS.775 </t>
  </si>
  <si>
    <t>JUNTA FLEXIVEL P/ EXAUSTORES 70 x 100 x 70mm</t>
  </si>
  <si>
    <t xml:space="preserve"> 00020972 </t>
  </si>
  <si>
    <t>REDUCAO FIXA TIPO STORZ, ENGATE RAPIDO 2.1/2" X 1.1/2", EM LATAO, PARA INSTALACAO PREDIAL COMBATE A INCENDIO PREDIAL</t>
  </si>
  <si>
    <t xml:space="preserve"> 00011684 </t>
  </si>
  <si>
    <t>ENGATE / RABICHO FLEXIVEL INOX 1/2" X 40 CM</t>
  </si>
  <si>
    <t xml:space="preserve"> 00037401 </t>
  </si>
  <si>
    <t>TOALHEIRO PLASTICO TIPO DISPENSER PARA PAPEL TOALHA INTERFOLHADO</t>
  </si>
  <si>
    <t xml:space="preserve"> 14261 </t>
  </si>
  <si>
    <t>MPU Selante Acrilico 5443 N</t>
  </si>
  <si>
    <t xml:space="preserve"> 00011758 </t>
  </si>
  <si>
    <t>SABONETEIRA PLASTICA TIPO DISPENSER PARA SABONETE LIQUIDO COM RESERVATORIO 800 A 1500 ML</t>
  </si>
  <si>
    <t xml:space="preserve"> 00044464 </t>
  </si>
  <si>
    <t>BLOCO CERAMICO / TIJOLO VAZADO PARA ALVENARIA DE VEDACAO, 9 FUROS NA HORIZONTAL DE 19 X 19 X 29 CM (L X A X C)</t>
  </si>
  <si>
    <t xml:space="preserve"> INS.1553 </t>
  </si>
  <si>
    <t>Módulo de saída Endereçável Compact Segurimax</t>
  </si>
  <si>
    <t xml:space="preserve"> 00004755 </t>
  </si>
  <si>
    <t>MARMORISTA / GRANITEIRO (HORISTA)</t>
  </si>
  <si>
    <t xml:space="preserve"> 00004230 </t>
  </si>
  <si>
    <t>OPERADOR DE MAQUINAS E TRATORES DIVERSOS - TERRAPLANAGEM (HORISTA)</t>
  </si>
  <si>
    <t xml:space="preserve"> 00039455 </t>
  </si>
  <si>
    <t>DISPOSITIVO DR, 4 POLOS, SENSIBILIDADE DE 30 MA, CORRENTE DE 25 A, TIPO AC</t>
  </si>
  <si>
    <t xml:space="preserve"> 12664 </t>
  </si>
  <si>
    <t>Acionador manual com botoeira " aperte aqui" - endereçável</t>
  </si>
  <si>
    <t xml:space="preserve"> 00043461 </t>
  </si>
  <si>
    <t>FERRAMENTAS - FAMILIA ENCANADOR - HORISTA (ENCARGOS COMPLEMENTARES - COLETADO CAIXA)</t>
  </si>
  <si>
    <t xml:space="preserve"> INS.1575 </t>
  </si>
  <si>
    <t>CHAVE SELETORA COM 3 POSIÇÕES - 10 A</t>
  </si>
  <si>
    <t xml:space="preserve"> 3329 </t>
  </si>
  <si>
    <t>Laje pré-fabricada treliçada para piso ou cobertura, h=12cm, 200kg/m2, enchimento em bloco cerâmico h=8cm</t>
  </si>
  <si>
    <t xml:space="preserve"> 00009859/SINAPI </t>
  </si>
  <si>
    <t>Tubo pvc roscavel, 3/4", agua fria predial</t>
  </si>
  <si>
    <t xml:space="preserve"> 00004721/SINAPI </t>
  </si>
  <si>
    <t>Pedra britada n. 1 (9,5 a 19 mm) posto pedreira/fornecedor, sem frete</t>
  </si>
  <si>
    <t xml:space="preserve"> 00002437 </t>
  </si>
  <si>
    <t>MONTADOR DE MAQUINAS (HORISTA)</t>
  </si>
  <si>
    <t xml:space="preserve"> 982 </t>
  </si>
  <si>
    <t>Fixação p/ lavatório - parafusos (deca - ref: sp-7 ou similar)</t>
  </si>
  <si>
    <t xml:space="preserve"> 12099 </t>
  </si>
  <si>
    <t>Tomada para lógica, rj45, com placa, cat. 6</t>
  </si>
  <si>
    <t xml:space="preserve"> 00002678 </t>
  </si>
  <si>
    <t>ELETRODUTO DE PVC RIGIDO SOLDAVEL, CLASSE B, DE 25 MM</t>
  </si>
  <si>
    <t xml:space="preserve"> 00010535 </t>
  </si>
  <si>
    <t>BETONEIRA, CAPACIDADE NOMINAL 400 L, CAPACIDADE DE MISTURA 280 L, MOTOR ELETRICO TRIFASICO 220/380 V, POTENCIA 2 CV, SEM CARREGADOR</t>
  </si>
  <si>
    <t xml:space="preserve"> 00037557 </t>
  </si>
  <si>
    <t>PLACA DE SINALIZACAO DE SEGURANCA CONTRA INCENDIO, FOTOLUMINESCENTE, QUADRADA, *14 X 14* CM, EM PVC *2* MM ANTI-CHAMAS (SIMBOLOS, CORES E PICTOGRAMAS CONFORME NBR 16820)</t>
  </si>
  <si>
    <t xml:space="preserve"> 00002588 </t>
  </si>
  <si>
    <t>CONDULETE DE ALUMINIO TIPO LR, PARA ELETRODUTO ROSCAVEL DE 1 1/4", COM TAMPA CEGA</t>
  </si>
  <si>
    <t xml:space="preserve"> 00039443 </t>
  </si>
  <si>
    <t>PARAFUSO DRY WALL, EM ACO ZINCADO, CABECA LENTILHA E PONTA BROCA (LB), LARGURA 4,2 MM, COMPRIMENTO 13 MM</t>
  </si>
  <si>
    <t xml:space="preserve"> 00001030/SINAPI </t>
  </si>
  <si>
    <t>Caixa de descarga plastica para bacia / vaso sanitario, externa, capacidade 9litros, puxador fio de nylon, nao incluso cano, bolsa, engate</t>
  </si>
  <si>
    <t xml:space="preserve"> 2212 </t>
  </si>
  <si>
    <t>Tijolo cerâmico maciço 5 x 9 x 19cm</t>
  </si>
  <si>
    <t xml:space="preserve"> 201 </t>
  </si>
  <si>
    <t>Areia grossa adquirida em depósito, frete incluso (Areia Grossa Comercial)</t>
  </si>
  <si>
    <t xml:space="preserve"> 13693 </t>
  </si>
  <si>
    <t>Tomada dupla para lógica no piso, metal, RJ45</t>
  </si>
  <si>
    <t xml:space="preserve"> 00002705 </t>
  </si>
  <si>
    <t>ENERGIA ELETRICA ATE 2000 KWH INDUSTRIAL, SEM DEMANDA</t>
  </si>
  <si>
    <t>Franquia</t>
  </si>
  <si>
    <t>KWH</t>
  </si>
  <si>
    <t xml:space="preserve"> 00037591 </t>
  </si>
  <si>
    <t>SUPORTE MAO-FRANCESA EM ACO, ABAS IGUAIS 40 CM, CAPACIDADE MINIMA 70 KG, BRANCO</t>
  </si>
  <si>
    <t xml:space="preserve"> 00034466 </t>
  </si>
  <si>
    <t>AJUDANTE DE PINTOR (HORISTA)</t>
  </si>
  <si>
    <t xml:space="preserve"> 00004823 </t>
  </si>
  <si>
    <t>MASSA PLASTICA PARA MARMORE/GRANITO</t>
  </si>
  <si>
    <t xml:space="preserve"> 00007584 </t>
  </si>
  <si>
    <t>BUCHA DE NYLON SEM ABA S12, COM PARAFUSO DE 5/16" X 80 MM EM ACO ZINCADO COM ROSCA SOBERBA E CABECA SEXTAVADA</t>
  </si>
  <si>
    <t xml:space="preserve"> 00040864 </t>
  </si>
  <si>
    <t>SEGURO - MENSALISTA (COLETADO CAIXA - ENCARGOS COMPLEMENTARES)</t>
  </si>
  <si>
    <t xml:space="preserve"> 00011708/SINAPI </t>
  </si>
  <si>
    <t>Ralo fofo semiesferico, 100 mm, para lajes/ calhas</t>
  </si>
  <si>
    <t xml:space="preserve"> 14135 </t>
  </si>
  <si>
    <t>Canaleta plástica 50 x 50mm, branca</t>
  </si>
  <si>
    <t xml:space="preserve"> 00043459 </t>
  </si>
  <si>
    <t>FERRAMENTAS - FAMILIA CARPINTEIRO DE FORMAS - HORISTA (ENCARGOS COMPLEMENTARES - COLETADO CAIXA)</t>
  </si>
  <si>
    <t xml:space="preserve"> 00043475 </t>
  </si>
  <si>
    <t>FERRAMENTAS - FAMILIA ENCARREGADO GERAL - MENSALISTA (ENCARGOS COMPLEMENTARES - COLETADO CAIXA)</t>
  </si>
  <si>
    <t xml:space="preserve"> 10599 </t>
  </si>
  <si>
    <t>Protetor solar fps 30 com 120ml</t>
  </si>
  <si>
    <t xml:space="preserve"> 00044073 </t>
  </si>
  <si>
    <t>TARUGO DELIMITADOR DE PROFUNDIDADE EM ESPUMA DE POLIETILENO DE BAIXA DENSIDADE 10 MM, CINZA</t>
  </si>
  <si>
    <t xml:space="preserve"> 264 </t>
  </si>
  <si>
    <t>Suporte decorativo para extintores</t>
  </si>
  <si>
    <t xml:space="preserve"> 00020151 </t>
  </si>
  <si>
    <t>JOELHO, PVC SERIE R, 45 GRAUS, DN 100 MM, PARA ESGOTO PREDIAL</t>
  </si>
  <si>
    <t xml:space="preserve"> 00037586/SINAPI </t>
  </si>
  <si>
    <t>Pino de aco com arruela conica, diametro arruela = *23* mm e comp haste = *27* mm (acao indireta)</t>
  </si>
  <si>
    <t>cento</t>
  </si>
  <si>
    <t xml:space="preserve"> 00000299 </t>
  </si>
  <si>
    <t>ANEL BORRACHA, DN 100 MM, PARA TUBO SERIE REFORCADA ESGOTO PREDIAL</t>
  </si>
  <si>
    <t xml:space="preserve"> 00000123 </t>
  </si>
  <si>
    <t>ADITIVO IMPERMEABILIZANTE DE PEGA NORMAL PARA ARGAMASSAS E CONCRETOS SEM ARMACAO, LIQUIDO E ISENTO DE CLORETOS</t>
  </si>
  <si>
    <t xml:space="preserve"> 00010899 </t>
  </si>
  <si>
    <t>ADAPTADOR EM LATAO, ENGATE RAPIDO 2 1/2" X ROSCA INTERNA 5 FIOS 2 1/2", PARA INSTALACAO PREDIAL DE COMBATE A INCENDIO</t>
  </si>
  <si>
    <t xml:space="preserve"> 2001 </t>
  </si>
  <si>
    <t>Saída horizontal para eletroduto 1" (ref. vl 33 valemam ou similar)</t>
  </si>
  <si>
    <t xml:space="preserve"> 2036 </t>
  </si>
  <si>
    <t>Solucao limpadora pvc</t>
  </si>
  <si>
    <t xml:space="preserve"> 00037558 </t>
  </si>
  <si>
    <t>PLACA DE SINALIZACAO DE SEGURANCA CONTRA INCENDIO, FOTOLUMINESCENTE, RETANGULAR, *20 X 40* CM, EM PVC *2* MM ANTI-CHAMAS (SIMBOLOS, CORES E PICTOGRAMAS CONFORME NBR 16820)</t>
  </si>
  <si>
    <t xml:space="preserve"> 8687 </t>
  </si>
  <si>
    <t>Registro gaveta, base (sem acabamento), d=  20mm (3/4") ref.4509, Deca ou similar</t>
  </si>
  <si>
    <t xml:space="preserve"> 00038094 </t>
  </si>
  <si>
    <t>ESPELHO / PLACA DE 3 POSTOS 4" X 2", PARA INSTALACAO DE TOMADAS E INTERRUPTORES</t>
  </si>
  <si>
    <t xml:space="preserve"> 00009836 </t>
  </si>
  <si>
    <t>TUBO PVC SERIE NORMAL, DN 100 MM, PARA ESGOTO PREDIAL (NBR 5688)</t>
  </si>
  <si>
    <t xml:space="preserve"> 00004517 </t>
  </si>
  <si>
    <t>SARRAFO *2,5 X 7,5* CM EM PINUS, MISTA OU EQUIVALENTE DA REGIAO - BRUTA</t>
  </si>
  <si>
    <t xml:space="preserve"> 00000367 </t>
  </si>
  <si>
    <t>AREIA GROSSA - POSTO JAZIDA/FORNECEDOR (RETIRADO NA JAZIDA, SEM TRANSPORTE)</t>
  </si>
  <si>
    <t xml:space="preserve"> 00004722/SINAPI </t>
  </si>
  <si>
    <t>Pedra britada n. 3 (38 a 50 mm) posto pedreira/fornecedor, sem frete</t>
  </si>
  <si>
    <t xml:space="preserve"> 2306 </t>
  </si>
  <si>
    <t>Tubo descida pvc 1 1/ 4", completo, p/ caixa descarga  (akros ou similar)</t>
  </si>
  <si>
    <t xml:space="preserve"> 00020144 </t>
  </si>
  <si>
    <t>JUNCAO SIMPLES, PVC SERIE R, DN 100 X 100 MM, PARA ESGOTO PREDIAL</t>
  </si>
  <si>
    <t xml:space="preserve"> 00012868 </t>
  </si>
  <si>
    <t>MARCENEIRO (HORISTA)</t>
  </si>
  <si>
    <t xml:space="preserve"> INS.1550 </t>
  </si>
  <si>
    <t>Trilho Eletrificado de Sobrepor (L) 200cm Metal e Policarbonato Preto - Nordecor 6061</t>
  </si>
  <si>
    <t xml:space="preserve"> 00039603 </t>
  </si>
  <si>
    <t>CONECTOR MACHO RJ 45, CATEGORIA 6 (CAT 6) PARA CABOS</t>
  </si>
  <si>
    <t xml:space="preserve"> 00042408 </t>
  </si>
  <si>
    <t>LONA PLASTICA EXTRA FORTE PRETA, E = 200 MICRA</t>
  </si>
  <si>
    <t xml:space="preserve"> 00043059 </t>
  </si>
  <si>
    <t>ACO CA-60, 4,2 MM, OU 5,0 MM, OU 6,0 MM, OU 7,0 MM, VERGALHAO</t>
  </si>
  <si>
    <t xml:space="preserve"> 00012892/SINAPI </t>
  </si>
  <si>
    <t>Luva raspa de couro, cano curto (punho *7* cm)</t>
  </si>
  <si>
    <t xml:space="preserve"> 9096 </t>
  </si>
  <si>
    <t>Tomada 2p + t, ABNT, de embutir, 10 A, com placa em pvc</t>
  </si>
  <si>
    <t xml:space="preserve"> 00020157 </t>
  </si>
  <si>
    <t>JOELHO, PVC SERIE R, 90 GRAUS, DN 100 MM, PARA ESGOTO PREDIAL</t>
  </si>
  <si>
    <t xml:space="preserve"> 00010902 </t>
  </si>
  <si>
    <t>ESGUICHO TIPO JATO SOLIDO, EM LATAO, ENGATE RAPIDO 1 1/2" X 13 MM, PARA MANGUEIRA EM INSTALACAO PREDIAL COMBATE A INCENDIO</t>
  </si>
  <si>
    <t xml:space="preserve"> 7143 </t>
  </si>
  <si>
    <t>Abraçadeira metálica tipo "d" de 1"</t>
  </si>
  <si>
    <t xml:space="preserve"> 00006145/SINAPI </t>
  </si>
  <si>
    <t>Sifao plastico tipo copo para pia americana 1.1/2 x 1.1/2"</t>
  </si>
  <si>
    <t xml:space="preserve"> 9602 </t>
  </si>
  <si>
    <t>Trilho galvanizado p/montagem de quadros distribuição</t>
  </si>
  <si>
    <t xml:space="preserve"> 00006016/SINAPI </t>
  </si>
  <si>
    <t>Registro gaveta bruto em latao forjado, bitola 3/4"</t>
  </si>
  <si>
    <t xml:space="preserve"> INS.1562 </t>
  </si>
  <si>
    <t>FONTE SLIM, DRIVER DE 12 V, 2 A, 24 W, PARA PERFIL FITA DE LED</t>
  </si>
  <si>
    <t xml:space="preserve"> 00012001/SINAPI </t>
  </si>
  <si>
    <t>Caixa octogonal de fundo movel, em pvc, de 4" x 4", para eletroduto flexivel corrugado</t>
  </si>
  <si>
    <t xml:space="preserve"> 00000393 </t>
  </si>
  <si>
    <t>ABRACADEIRA EM ACO PARA AMARRACAO DE ELETRODUTOS, TIPO D, COM 1" E PARAFUSO DE FIXACAO</t>
  </si>
  <si>
    <t xml:space="preserve"> 00001014 </t>
  </si>
  <si>
    <t>CABO DE COBRE, FLEXIVEL, CLASSE 4 OU 5, ISOLACAO EM PVC/A, ANTICHAMA BWF-B, 1 CONDUTOR, 450/750 V, SECAO NOMINAL 2,5 MM2</t>
  </si>
  <si>
    <t xml:space="preserve"> 00000981 </t>
  </si>
  <si>
    <t>CABO DE COBRE, FLEXIVEL, CLASSE 4 OU 5, ISOLACAO EM PVC/A, ANTICHAMA BWF-B, 1 CONDUTOR, 450/750 V, SECAO NOMINAL 4 MM2</t>
  </si>
  <si>
    <t xml:space="preserve"> 00002556 </t>
  </si>
  <si>
    <t>CAIXA DE LUZ "4 X 2" EM ACO ESMALTADA</t>
  </si>
  <si>
    <t xml:space="preserve"> 230 </t>
  </si>
  <si>
    <t>Assento para vaso sanitário, plastico, universal, branco, padrão popular</t>
  </si>
  <si>
    <t xml:space="preserve"> 10596 </t>
  </si>
  <si>
    <t>Protetor auricular</t>
  </si>
  <si>
    <t xml:space="preserve"> 13651 </t>
  </si>
  <si>
    <t xml:space="preserve"> 00038112 </t>
  </si>
  <si>
    <t>INTERRUPTOR SIMPLES 10A, 250V (APENAS MODULO)</t>
  </si>
  <si>
    <t xml:space="preserve"> 9831 </t>
  </si>
  <si>
    <t>Acabamento para registro, linha Link - ref. 4900.C.PQ.LNK, Deca ou similar</t>
  </si>
  <si>
    <t xml:space="preserve"> 669 </t>
  </si>
  <si>
    <t>Fixação para vaso sanitário, DECA SP13 ou similar</t>
  </si>
  <si>
    <t xml:space="preserve"> 00020254/SINAPI </t>
  </si>
  <si>
    <t>Caixa de passagem metalica, de sobrepor, com tampa aparafusada, dimensoes 15 x 15 x *10* cm</t>
  </si>
  <si>
    <t xml:space="preserve"> 81 </t>
  </si>
  <si>
    <t>Aço ca-50   6,3 a 12,5 mm</t>
  </si>
  <si>
    <t xml:space="preserve"> 00002711/SINAPI </t>
  </si>
  <si>
    <t>Carrinho de mao, em aco, com capacidade de *45 a 65* l / *100* kg, pneu com camara</t>
  </si>
  <si>
    <t xml:space="preserve"> 00020111/SINAPI </t>
  </si>
  <si>
    <t>Fita isolante adesiva antichama, uso ate 750 v, em rolo de 19 mm x 20 m</t>
  </si>
  <si>
    <t xml:space="preserve"> 00000378/SINAPI </t>
  </si>
  <si>
    <t>Armador (horista)</t>
  </si>
  <si>
    <t xml:space="preserve"> 9705 </t>
  </si>
  <si>
    <t>Tala plana perfurada 50mm</t>
  </si>
  <si>
    <t xml:space="preserve"> 9577 </t>
  </si>
  <si>
    <t>Abraçadeira metálica tipo "d" de 1 1/2"</t>
  </si>
  <si>
    <t xml:space="preserve"> 00039435/SINAPI </t>
  </si>
  <si>
    <t>Parafuso dry wall, em aco fosfatizado, cabeca trombeta e ponta agulha (ta), comprimento 25 mm</t>
  </si>
  <si>
    <t xml:space="preserve"> 00001607/SINAPI </t>
  </si>
  <si>
    <t>Conjunto arruelas de vedacao 5/16" para telha fibrocimento (uma arruela metalica e uma arruela pvc - conicas)</t>
  </si>
  <si>
    <t xml:space="preserve"> 3997 </t>
  </si>
  <si>
    <t xml:space="preserve"> 00009856/SINAPI </t>
  </si>
  <si>
    <t>Tubo pvc, roscavel, 1/2", agua fria predial</t>
  </si>
  <si>
    <t xml:space="preserve"> 00009838/SINAPI </t>
  </si>
  <si>
    <t>Tubo pvc serie normal, dn 50 mm, para esgoto predial (nbr 5688)</t>
  </si>
  <si>
    <t xml:space="preserve"> 14449 </t>
  </si>
  <si>
    <t>Comissionamento e endereçamento de sistema de combate a incêndio (Central, acionadores, sirenes e detectores)</t>
  </si>
  <si>
    <t xml:space="preserve"> INS.753 </t>
  </si>
  <si>
    <t>CAIXA PASSAGEM ELÉTRICA PVC EMBUTIR 25X20CM</t>
  </si>
  <si>
    <t xml:space="preserve"> 00004720 </t>
  </si>
  <si>
    <t>PEDRA BRITADA N. 0, OU PEDRISCO (4,8 A 9,5 MM) POSTO PEDREIRA/FORNECEDOR, SEM FRETE</t>
  </si>
  <si>
    <t xml:space="preserve"> 00000370/SINAPI </t>
  </si>
  <si>
    <t>Areia media - posto jazida/fornecedor (retirado na jazida, sem transporte)</t>
  </si>
  <si>
    <t xml:space="preserve"> 00004234 </t>
  </si>
  <si>
    <t>OPERADOR DE ESCAVADEIRA (HORISTA)</t>
  </si>
  <si>
    <t xml:space="preserve"> 1424 </t>
  </si>
  <si>
    <t>Luva ferro galvanizado d=2 1/2"</t>
  </si>
  <si>
    <t xml:space="preserve"> 00009838 </t>
  </si>
  <si>
    <t>TUBO PVC SERIE NORMAL, DN 50 MM, PARA ESGOTO PREDIAL (NBR 5688)</t>
  </si>
  <si>
    <t xml:space="preserve"> 1886 </t>
  </si>
  <si>
    <t>Prego 1 1/2" x 13 (15 x 18)</t>
  </si>
  <si>
    <t xml:space="preserve"> 00040703 </t>
  </si>
  <si>
    <t>MARTELO DEMOLIDOR ELETRICO, COM POTENCIA DE 2.000 W, FREQUENCIA DE 1.000 IMPACTOS POR MINUTO, FORCA DE IMPACTO ENTRE 60 E 65 J, PESO DE 30 KG</t>
  </si>
  <si>
    <t xml:space="preserve"> 2446 </t>
  </si>
  <si>
    <t>Zarcão anticorrosivo</t>
  </si>
  <si>
    <t xml:space="preserve"> 00002684/SINAPI </t>
  </si>
  <si>
    <t>Eletroduto de pvc rigido roscavel de 1 1/4", sem luva</t>
  </si>
  <si>
    <t xml:space="preserve"> 00038099 </t>
  </si>
  <si>
    <t>SUPORTE DE FIXACAO PARA ESPELHO / PLACA 4" X 2", PARA 3 MODULOS, PARA INSTALACAO DE TOMADAS E INTERRUPTORES (SOMENTE SUPORTE)</t>
  </si>
  <si>
    <t xml:space="preserve"> 00004509 </t>
  </si>
  <si>
    <t>SARRAFO *2,5 X 10* CM EM PINUS, MISTA OU EQUIVALENTE DA REGIAO - BRUTA</t>
  </si>
  <si>
    <t xml:space="preserve"> 00000650 </t>
  </si>
  <si>
    <t>BLOCO DE VEDACAO DE CONCRETO, 9 X 19 X 39 CM (CLASSE C - NBR 6136)</t>
  </si>
  <si>
    <t xml:space="preserve"> 00003870 </t>
  </si>
  <si>
    <t>LUVA SOLDAVEL COM BUCHA DE LATAO, PVC, 25 MM X 3/4"</t>
  </si>
  <si>
    <t xml:space="preserve"> 2261 </t>
  </si>
  <si>
    <t>Torneira plástica para lavatório 1/2", HERC 1195 ou similar</t>
  </si>
  <si>
    <t xml:space="preserve"> 00000002/SINAPI </t>
  </si>
  <si>
    <t>Oxigenio - recarga de gas para cilindro (nao inclui troca/manutencao do cilindro)</t>
  </si>
  <si>
    <t xml:space="preserve"> 00000013/SINAPI </t>
  </si>
  <si>
    <t>Estopa</t>
  </si>
  <si>
    <t xml:space="preserve"> 00006020/SINAPI </t>
  </si>
  <si>
    <t>Registro gaveta bruto em latao forjado, bitola 1/2"</t>
  </si>
  <si>
    <t xml:space="preserve"> 00010908/SINAPI </t>
  </si>
  <si>
    <t>Juncao de reducao invertida, pvc soldavel, 100 x 50 mm, serie normal para esgoto predial</t>
  </si>
  <si>
    <t xml:space="preserve"> 13344 </t>
  </si>
  <si>
    <t>Tampa de encaixe para curva 90º, horizontal, 100mm, zincada, para eletrocalhametálica (ref. mopa ou similar)</t>
  </si>
  <si>
    <t xml:space="preserve"> 4011 </t>
  </si>
  <si>
    <t xml:space="preserve"> 1659 </t>
  </si>
  <si>
    <t>Painel de fechamento 19"</t>
  </si>
  <si>
    <t xml:space="preserve"> 00000142 </t>
  </si>
  <si>
    <t>SELANTE ELASTICO MONOCOMPONENTE A BASE DE POLIURETANO (PU) PARA JUNTAS DIVERSAS</t>
  </si>
  <si>
    <t>310ML</t>
  </si>
  <si>
    <t xml:space="preserve"> 00020971 </t>
  </si>
  <si>
    <t>CHAVE DUPLA PARA CONEXOES TIPO STORZ, ENGATE RAPIDO 1 1/2" X 2 1/2", EM LATAO, PARA INSTALACAO PREDIAL COMBATE A INCENDIO</t>
  </si>
  <si>
    <t xml:space="preserve"> 00003520/SINAPI </t>
  </si>
  <si>
    <t>Joelho pvc, soldavel, pb, 90 graus, dn 100 mm, para esgoto predial</t>
  </si>
  <si>
    <t xml:space="preserve"> 00040420 </t>
  </si>
  <si>
    <t>TE RANHURADO EM FERRO FUNDIDO, DN 65 (2 1/2")</t>
  </si>
  <si>
    <t xml:space="preserve"> 00003379 </t>
  </si>
  <si>
    <t>HASTE DE ATERRAMENTO EM ACO COM 3,00 M DE COMPRIMENTO E DN = 5/8", REVESTIDA COM BAIXA CAMADA DE COBRE, SEM CONECTOR</t>
  </si>
  <si>
    <t xml:space="preserve"> 00001358 </t>
  </si>
  <si>
    <t>CHAPA/PAINEL DE MADEIRA COMPENSADA RESINADA (MADEIRITE RESINADO ROSA) PARA FORMA DE CONCRETO, DE 2200 X 1100 MM, E = 17 MM</t>
  </si>
  <si>
    <t xml:space="preserve"> 14408 </t>
  </si>
  <si>
    <t xml:space="preserve"> 00001872/SINAPI </t>
  </si>
  <si>
    <t>Caixa de passagem, em pvc, de 4" x 2", para eletroduto flexivel corrugado</t>
  </si>
  <si>
    <t xml:space="preserve"> 00006141/SINAPI </t>
  </si>
  <si>
    <t>Engate/rabicho flexivel plastico (pvc ou abs) branco 1/2" x 30 cm</t>
  </si>
  <si>
    <t xml:space="preserve"> 00000371/SINAPI </t>
  </si>
  <si>
    <t>Argamassa industrializada multiuso, para revestimento interno e externo e assentamento de blocos diversos</t>
  </si>
  <si>
    <t xml:space="preserve"> 00020078 </t>
  </si>
  <si>
    <t>PASTA LUBRIFICANTE PARA TUBOS E CONEXOES COM JUNTA ELASTICA, EMBALAGEM DE *400* GR (USO EM PVC, ACO, POLIETILENO E OUTROS)</t>
  </si>
  <si>
    <t xml:space="preserve"> 00003768/SINAPI </t>
  </si>
  <si>
    <t>Lixa em folha para ferro, numero 150</t>
  </si>
  <si>
    <t xml:space="preserve"> 2684 </t>
  </si>
  <si>
    <t>Argamassa industrializada Votomassa AC-II, ou similar</t>
  </si>
  <si>
    <t xml:space="preserve"> 00039431/SINAPI </t>
  </si>
  <si>
    <t>Fita de papel microperfurado, 50 x 150 mm, para tratamento de juntas de chapade gesso para drywall</t>
  </si>
  <si>
    <t xml:space="preserve"> 00020083 </t>
  </si>
  <si>
    <t>SOLUCAO PREPARADORA / LIMPADORA PARA PVC, FRASCO COM 1000 CM3</t>
  </si>
  <si>
    <t xml:space="preserve"> 1117 </t>
  </si>
  <si>
    <t>Interruptor embutir 01 seção simples com placa</t>
  </si>
  <si>
    <t xml:space="preserve"> 00037558/SINAPI </t>
  </si>
  <si>
    <t>Placa de sinalizacao de seguranca contra incendio, fotoluminescente, retangular, *20 x 40* cm, em pvc *2* mm anti-chamas (simbolos, cores e pictogramas conforme nbr 16820)</t>
  </si>
  <si>
    <t xml:space="preserve"> 3352 </t>
  </si>
  <si>
    <t>Caixa sifonada em pvc, quadrada, com tampa cega, 150 x 150 x 50 mm, completa</t>
  </si>
  <si>
    <t xml:space="preserve"> 55 </t>
  </si>
  <si>
    <t>Unidade de Serviço padrao Energisa</t>
  </si>
  <si>
    <t>us</t>
  </si>
  <si>
    <t xml:space="preserve"> 00000378 </t>
  </si>
  <si>
    <t>ARMADOR (HORISTA)</t>
  </si>
  <si>
    <t xml:space="preserve"> 00001574 </t>
  </si>
  <si>
    <t>TERMINAL A COMPRESSAO EM COBRE ESTANHADO PARA CABO 10 MM2, 1 FURO E 1 COMPRESSAO, PARA PARAFUSO DE FIXACAO M6</t>
  </si>
  <si>
    <t xml:space="preserve"> 00004342 </t>
  </si>
  <si>
    <t>PORCA ZINCADA, SEXTAVADA, DIAMETRO 3/8"</t>
  </si>
  <si>
    <t xml:space="preserve"> 00003767 </t>
  </si>
  <si>
    <t>LIXA EM FOLHA PARA PAREDE OU MADEIRA, NUMERO 120, COR VERMELHA</t>
  </si>
  <si>
    <t xml:space="preserve"> 00038092 </t>
  </si>
  <si>
    <t>ESPELHO / PLACA DE 1 POSTO 4" X 2", PARA INSTALACAO DE TOMADAS E INTERRUPTORES</t>
  </si>
  <si>
    <t xml:space="preserve"> 00009835 </t>
  </si>
  <si>
    <t>TUBO PVC SERIE NORMAL, DN 40 MM, PARA ESGOTO PREDIAL (NBR 5688)</t>
  </si>
  <si>
    <t xml:space="preserve"> 00006127 </t>
  </si>
  <si>
    <t>AUXILIAR DE PEDREIRO (HORISTA)</t>
  </si>
  <si>
    <t xml:space="preserve"> 00039418 </t>
  </si>
  <si>
    <t>PERFIL GUIA, FORMATO U, EM ACO ZINCADO, PARA ESTRUTURA PAREDE DRYWALL, E = 0,5 MM, 48 X 3000 MM (L X C)</t>
  </si>
  <si>
    <t xml:space="preserve"> 00005075/SINAPI </t>
  </si>
  <si>
    <t>Prego de aco polido com cabeca 18 x 30 (2 3/4 x 10)</t>
  </si>
  <si>
    <t xml:space="preserve"> 00012895/SINAPI </t>
  </si>
  <si>
    <t>Capacete de seguranca aba frontal com suspensao de polietileno, sem jugular (classe b)</t>
  </si>
  <si>
    <t xml:space="preserve"> 00002510/SINAPI </t>
  </si>
  <si>
    <t>Rele fotoeletrico interno e externo bivolt 1000 w, de conector, sem base</t>
  </si>
  <si>
    <t xml:space="preserve"> 630 </t>
  </si>
  <si>
    <t>Compensado resinado 12mm - Madeirit ou similar</t>
  </si>
  <si>
    <t xml:space="preserve"> 00005068 </t>
  </si>
  <si>
    <t>PREGO DE ACO POLIDO COM CABECA 17 X 21 (2 X 11)</t>
  </si>
  <si>
    <t xml:space="preserve"> 11249 </t>
  </si>
  <si>
    <t>Serra circular eletrica portatil</t>
  </si>
  <si>
    <t>Equipamento</t>
  </si>
  <si>
    <t xml:space="preserve"> 00041231 </t>
  </si>
  <si>
    <t>CURVA 90 GRAUS SOLDAVEL PARA ELETRODUTO, PVC RIGIDO, COR PRETA, 25 MM</t>
  </si>
  <si>
    <t xml:space="preserve"> 00007141 </t>
  </si>
  <si>
    <t>TE SOLDAVEL, PVC, 90 GRAUS, 40 MM, PARA AGUA FRIA PREDIAL (NBR 5648)</t>
  </si>
  <si>
    <t xml:space="preserve"> 00034558 </t>
  </si>
  <si>
    <t>TELA DE ACO SOLDADA GALVANIZADA/ZINCADA PARA ALVENARIA, FIO D = *1,20 A 1,70* MM, MALHA 15 X 15 MM, (C X L) *50 X 10,5* CM</t>
  </si>
  <si>
    <t xml:space="preserve"> 00038093 </t>
  </si>
  <si>
    <t>ESPELHO / PLACA DE 2 POSTOS 4" X 2", PARA INSTALACAO DE TOMADAS E INTERRUPTORES</t>
  </si>
  <si>
    <t xml:space="preserve"> 1703 </t>
  </si>
  <si>
    <t>Pasta lubrificante p/  pvc je</t>
  </si>
  <si>
    <t xml:space="preserve"> 00011680/SINAPI </t>
  </si>
  <si>
    <t>Braco ou haste com canopla plastica, 1/2", para chuveiro simples</t>
  </si>
  <si>
    <t xml:space="preserve"> 00006138/SINAPI </t>
  </si>
  <si>
    <t>Anel de vedacao, pvc flexivel, 100 mm, para saida de bacia / vaso sanitario</t>
  </si>
  <si>
    <t xml:space="preserve"> 00043462 </t>
  </si>
  <si>
    <t>FERRAMENTAS - FAMILIA ENGENHEIRO CIVIL - HORISTA (ENCARGOS COMPLEMENTARES - COLETADO CAIXA)</t>
  </si>
  <si>
    <t xml:space="preserve"> 00006153/SINAPI </t>
  </si>
  <si>
    <t>Valvula em plastico branco para tanque ou lavatorio 1", sem unho e sem ladrao</t>
  </si>
  <si>
    <t xml:space="preserve"> 13655 </t>
  </si>
  <si>
    <t xml:space="preserve"> 00000122 </t>
  </si>
  <si>
    <t>ADESIVO PLASTICO PARA PVC, FRASCO COM *850* GR</t>
  </si>
  <si>
    <t xml:space="preserve"> 82 </t>
  </si>
  <si>
    <t>Aço ca-60   4,2 a 9,5 mm</t>
  </si>
  <si>
    <t xml:space="preserve"> 13378 </t>
  </si>
  <si>
    <t>Saída para perfilado 38x38mm (ref. mopa ou similar)</t>
  </si>
  <si>
    <t xml:space="preserve"> 00003767/SINAPI </t>
  </si>
  <si>
    <t>Lixa em folha para parede ou madeira, numero 120, cor vermelha</t>
  </si>
  <si>
    <t xml:space="preserve"> 11247 </t>
  </si>
  <si>
    <t>Serra mármore</t>
  </si>
  <si>
    <t xml:space="preserve"> 00010567/SINAPI </t>
  </si>
  <si>
    <t>Tabua *2,5 x 23* cm em pinus, mista ou equivalente da regiao - bruta</t>
  </si>
  <si>
    <t xml:space="preserve"> 8968 </t>
  </si>
  <si>
    <t>Fungicida/Óleo de cravo ( fungos)</t>
  </si>
  <si>
    <t>ml</t>
  </si>
  <si>
    <t xml:space="preserve"> 00007137 </t>
  </si>
  <si>
    <t>TE PVC, SOLDAVEL, COM BUCHA DE LATAO NA BOLSA CENTRAL, 90 GRAUS, 25 MM X 1/2", PARA AGUA FRIA PREDIAL</t>
  </si>
  <si>
    <t xml:space="preserve"> 00038091/SINAPI </t>
  </si>
  <si>
    <t>Espelho / placa cega 4" x 2", para instalacao de tomadas e interruptores</t>
  </si>
  <si>
    <t xml:space="preserve"> 00007543/SINAPI </t>
  </si>
  <si>
    <t>Tampa cega em pvc para condulete 4 x 2"</t>
  </si>
  <si>
    <t xml:space="preserve"> 00007608/SINAPI </t>
  </si>
  <si>
    <t>Ducha / chuveiro plastico simples, 5", branco, para acoplar em haste 1/2", agua fria</t>
  </si>
  <si>
    <t xml:space="preserve"> 1089 </t>
  </si>
  <si>
    <t>Guia de cabos fechado 19" 1U</t>
  </si>
  <si>
    <t xml:space="preserve"> 00000296 </t>
  </si>
  <si>
    <t>ANEL BORRACHA PARA TUBO ESGOTO PREDIAL, DN 50 MM (NBR 5688)</t>
  </si>
  <si>
    <t xml:space="preserve"> 1651 </t>
  </si>
  <si>
    <t>Óculos branco proteção</t>
  </si>
  <si>
    <t>pr</t>
  </si>
  <si>
    <t xml:space="preserve"> 00001578 </t>
  </si>
  <si>
    <t>TERMINAL A COMPRESSAO EM COBRE ESTANHADO PARA CABO 50 MM2, 1 FURO E 1 COMPRESSAO, PARA PARAFUSO DE FIXACAO M8</t>
  </si>
  <si>
    <t xml:space="preserve"> 00013348 </t>
  </si>
  <si>
    <t>ARRUELA EM ACO CARBONO, GALVANIZADA A FOGO (IMERSAO A QUENTE), DIAMETRO EXTERNO = 35 MM, ESPESSURA = 3 MM, DIAMETRO DO FURO = 18 MM</t>
  </si>
  <si>
    <t xml:space="preserve"> 00001570 </t>
  </si>
  <si>
    <t>TERMINAL A COMPRESSAO EM COBRE ESTANHADO PARA CABO 2,5 MM2, 1 FURO E 1 COMPRESSAO, PARA PARAFUSO DE FIXACAO M5</t>
  </si>
  <si>
    <t xml:space="preserve"> 00034557 </t>
  </si>
  <si>
    <t>TELA DE ACO SOLDADA GALVANIZADA/ZINCADA PARA ALVENARIA, FIO D = *1,20 A 1,70* MM, MALHA 15 X 15 MM, (C X L) *50 X 7,5* CM</t>
  </si>
  <si>
    <t xml:space="preserve"> 00011950 </t>
  </si>
  <si>
    <t>BUCHA DE NYLON SEM ABA S6, COM PARAFUSO DE 4,20 X 40 MM EM ACO ZINCADO COM ROSCA SOBERBA, CABECA CHATA E FENDA PHILLIPS</t>
  </si>
  <si>
    <t xml:space="preserve"> 00007340 </t>
  </si>
  <si>
    <t>IMUNIZANTE PARA MADEIRA, INCOLOR</t>
  </si>
  <si>
    <t xml:space="preserve"> 00010835 </t>
  </si>
  <si>
    <t>JOELHO PVC, COM BOLSA E ANEL, 90 GRAUS, DN 40 X *38* MM, SERIE NORMAL, PARA ESGOTO PREDIAL</t>
  </si>
  <si>
    <t xml:space="preserve"> 634 </t>
  </si>
  <si>
    <t>Concreto usinado bombeavel b0-b1 fck=15mpa</t>
  </si>
  <si>
    <t xml:space="preserve"> 00004509/SINAPI </t>
  </si>
  <si>
    <t>Sarrafo *2,5 x 10* cm em pinus, mista ou equivalente da regiao - bruta</t>
  </si>
  <si>
    <t xml:space="preserve"> 10788 </t>
  </si>
  <si>
    <t>Pá quadrada</t>
  </si>
  <si>
    <t xml:space="preserve"> 00038140 </t>
  </si>
  <si>
    <t>DISCO DE CORTE DIAMANTADO SEGMENTADO, DIAMETRO DE *110* MM, FURO DE 20 MM</t>
  </si>
  <si>
    <t xml:space="preserve"> 00001571 </t>
  </si>
  <si>
    <t>TERMINAL A COMPRESSAO EM COBRE ESTANHADO PARA CABO 4 MM2, 1 FURO E 1 COMPRESSAO, PARA PARAFUSO DE FIXACAO M5</t>
  </si>
  <si>
    <t xml:space="preserve"> 00043464 </t>
  </si>
  <si>
    <t>FERRAMENTAS - FAMILIA OPERADOR ESCAVADEIRA - HORISTA (ENCARGOS COMPLEMENTARES - COLETADO CAIXA)</t>
  </si>
  <si>
    <t xml:space="preserve"> 00001573 </t>
  </si>
  <si>
    <t>TERMINAL A COMPRESSAO EM COBRE ESTANHADO PARA CABO 6 MM2, 1 FURO E 1 COMPRESSAO, PARA PARAFUSO DE FIXACAO M6</t>
  </si>
  <si>
    <t xml:space="preserve"> 00012894/SINAPI </t>
  </si>
  <si>
    <t>Capa para chuva em pvc com forro de poliester, com capuz (amarela ou azul)</t>
  </si>
  <si>
    <t xml:space="preserve"> 00001933 </t>
  </si>
  <si>
    <t>CURVA PVC CURTA 90 GRAUS, DN 40 MM, PARA ESGOTO PREDIAL</t>
  </si>
  <si>
    <t xml:space="preserve"> 00037329 </t>
  </si>
  <si>
    <t>REJUNTE EPOXI, QUALQUER COR</t>
  </si>
  <si>
    <t xml:space="preserve"> 11977 </t>
  </si>
  <si>
    <t>Cartucho p/ solda exotermica nr 45</t>
  </si>
  <si>
    <t xml:space="preserve"> 00004093 </t>
  </si>
  <si>
    <t>MOTORISTA DE CAMINHAO (HORISTA)</t>
  </si>
  <si>
    <t xml:space="preserve"> 11241 </t>
  </si>
  <si>
    <t>Alicate volt-amperimetro</t>
  </si>
  <si>
    <t xml:space="preserve"> 6995 </t>
  </si>
  <si>
    <t>Madeira mista serrada (sarrafo) 2,2 x 5,5cm - 0,00121 m³/m</t>
  </si>
  <si>
    <t xml:space="preserve"> 13659 </t>
  </si>
  <si>
    <t xml:space="preserve"> 00001872 </t>
  </si>
  <si>
    <t>CAIXA DE PASSAGEM, EM PVC, DE 4" X 2", PARA ELETRODUTO FLEXIVEL CORRUGADO</t>
  </si>
  <si>
    <t xml:space="preserve"> 3625 </t>
  </si>
  <si>
    <t>Gancho curto para perfilado, ref. Mopa ou similar</t>
  </si>
  <si>
    <t xml:space="preserve"> 7269 </t>
  </si>
  <si>
    <t>Grelha p/ralo em inox, redonda, d=15cm, tipo abre/fecha, Meber ou similar</t>
  </si>
  <si>
    <t xml:space="preserve"> 4728 </t>
  </si>
  <si>
    <t>Talhadeira chata 10"</t>
  </si>
  <si>
    <t xml:space="preserve"> 00003529 </t>
  </si>
  <si>
    <t>JOELHO PVC, SOLDAVEL, 90 GRAUS, 25 MM, COR MARROM, PARA AGUA FRIA PREDIAL</t>
  </si>
  <si>
    <t xml:space="preserve"> 138 </t>
  </si>
  <si>
    <t>Adesivo pvc em frasco de 850 gramas</t>
  </si>
  <si>
    <t xml:space="preserve"> 00002644 </t>
  </si>
  <si>
    <t>LUVA PARA ELETRODUTO, EM ACO GALVANIZADO ELETROLITICO, COM ROSCA, DIAMETRO DE 40 MM (1 1/2")</t>
  </si>
  <si>
    <t xml:space="preserve"> 00043728 </t>
  </si>
  <si>
    <t>FITA ADESIVA ALUMINIZADA BOPP, L = 50 MM</t>
  </si>
  <si>
    <t xml:space="preserve"> 295 </t>
  </si>
  <si>
    <t>Abraçadeira tipo U, d=26mm (3/4") c/ fixações,  p/ tubo galvanizado</t>
  </si>
  <si>
    <t xml:space="preserve"> 00002638 </t>
  </si>
  <si>
    <t>LUVA PARA ELETRODUTO, EM ACO GALVANIZADO ELETROLITICO, COM ROSCA, DIAMETRO DE 25 MM (1")</t>
  </si>
  <si>
    <t xml:space="preserve"> 00037544 </t>
  </si>
  <si>
    <t>MISTURADOR DE ARGAMASSA, EIXO HORIZONTAL, CAPACIDADE DE MISTURA 300 KG, MOTOR ELETRICO TRIFASICO 220/380 V, POTENCIA 5 CV</t>
  </si>
  <si>
    <t xml:space="preserve"> 00034548 </t>
  </si>
  <si>
    <t>TELA DE ACO SOLDADA GALVANIZADA/ZINCADA PARA ALVENARIA, FIO D = *1,20 A 1,70* MM, MALHA 15 X 15 MM, (C X L) *50 X 17,5* CM</t>
  </si>
  <si>
    <t xml:space="preserve"> 181 </t>
  </si>
  <si>
    <t>Anilha para identificação - (0 a 9) e (a a c) com 10 unidades</t>
  </si>
  <si>
    <t xml:space="preserve"> 00037395 </t>
  </si>
  <si>
    <t>PINO DE ACO COM FURO, HASTE = 27 MM (ACAO DIRETA)</t>
  </si>
  <si>
    <t xml:space="preserve"> 00003875 </t>
  </si>
  <si>
    <t>LUVA SIMPLES, PVC, SOLDAVEL, DN 50 MM, SERIE NORMAL, PARA ESGOTO PREDIAL</t>
  </si>
  <si>
    <t xml:space="preserve"> 00038383 </t>
  </si>
  <si>
    <t>LIXA D'AGUA EM FOLHA, COR PRETA, GRAO 100</t>
  </si>
  <si>
    <t xml:space="preserve"> 00043493 </t>
  </si>
  <si>
    <t>EPI - FAMILIA TOPOGRAFO - HORISTA (ENCARGOS COMPLEMENTARES - COLETADO CAIXA)</t>
  </si>
  <si>
    <t xml:space="preserve"> 00039319 </t>
  </si>
  <si>
    <t>TERMINAL DE VENTILACAO, 50 MM, SERIE NORMAL, ESGOTO PREDIAL</t>
  </si>
  <si>
    <t xml:space="preserve"> 4729 </t>
  </si>
  <si>
    <t>Marreta 1 kg com cabo</t>
  </si>
  <si>
    <t xml:space="preserve"> 11281 </t>
  </si>
  <si>
    <t>Bolsa de lona para ferramentas 40 x 30 x 20cm</t>
  </si>
  <si>
    <t xml:space="preserve"> 00000301/SINAPI </t>
  </si>
  <si>
    <t>Anel borracha para tubo esgoto predial, dn 100 mm (nbr 5688)</t>
  </si>
  <si>
    <t xml:space="preserve"> 00004222 </t>
  </si>
  <si>
    <t>GASOLINA COMUM</t>
  </si>
  <si>
    <t xml:space="preserve"> 00003897 </t>
  </si>
  <si>
    <t>LUVA SIMPLES, PVC, SOLDAVEL, DN 40 MM, SERIE NORMAL, PARA ESGOTO PREDIAL</t>
  </si>
  <si>
    <t xml:space="preserve"> 146 </t>
  </si>
  <si>
    <t>Água sanitária</t>
  </si>
  <si>
    <t xml:space="preserve"> 00013284 </t>
  </si>
  <si>
    <t>CIMENTO PORTLAND DE ALTO FORNO (AF) CP III-40</t>
  </si>
  <si>
    <t xml:space="preserve"> 00037736 </t>
  </si>
  <si>
    <t>TANQUE DE ACO CARBONO NAO REVESTIDO, PARA TRANSPORTE DE AGUA COM CAPACIDADE DE 10 M3, COM BOMBA CENTRIFUGA POR TOMADA DE FORCA, VAZAO MAXIMA *75* M3/H (INCLUI MONTAGEM, NAO INCLUI CAMINHAO)</t>
  </si>
  <si>
    <t xml:space="preserve"> 9866 </t>
  </si>
  <si>
    <t>Tala plana perfurada 38mm</t>
  </si>
  <si>
    <t xml:space="preserve"> 00001013 </t>
  </si>
  <si>
    <t>CABO DE COBRE, FLEXIVEL, CLASSE 4 OU 5, ISOLACAO EM PVC/A, ANTICHAMA BWF-B, 1 CONDUTOR, 450/750 V, SECAO NOMINAL 1,5 MM2</t>
  </si>
  <si>
    <t xml:space="preserve"> 9691 </t>
  </si>
  <si>
    <t>Molde de solda exotérmica 5/8</t>
  </si>
  <si>
    <t xml:space="preserve"> 00007097 </t>
  </si>
  <si>
    <t>TE SANITARIO, PVC, DN 50 X 50 MM, SERIE NORMAL, PARA ESGOTO PREDIAL</t>
  </si>
  <si>
    <t xml:space="preserve"> 11248 </t>
  </si>
  <si>
    <t>Furadeira e Parafusadeira eletrica Bosch ou Similar profissional</t>
  </si>
  <si>
    <t xml:space="preserve"> 8500 </t>
  </si>
  <si>
    <t xml:space="preserve"> 1113 </t>
  </si>
  <si>
    <t>Impermeabilizante para concretos e argamassas Vedacit ou similar</t>
  </si>
  <si>
    <t xml:space="preserve"> 00001884 </t>
  </si>
  <si>
    <t>CURVA 90 GRAUS, LONGA, DE PVC RIGIDO ROSCAVEL, DE 1", PARA ELETRODUTO</t>
  </si>
  <si>
    <t xml:space="preserve"> 00003899 </t>
  </si>
  <si>
    <t>LUVA SIMPLES, PVC, SOLDAVEL, DN 100 MM, SERIE NORMAL, PARA ESGOTO PREDIAL</t>
  </si>
  <si>
    <t xml:space="preserve"> 00005067/SINAPI </t>
  </si>
  <si>
    <t>Prego de aco polido com cabeca 16 x 24 (2 1/4 x 12)</t>
  </si>
  <si>
    <t xml:space="preserve"> 00006193 </t>
  </si>
  <si>
    <t>TABUA NAO APARELHADA *2,5 X 20* CM, EM MACARANDUBA/MASSARANDUBA, ANGELIM OU EQUIVALENTE DA REGIAO - BRUTA</t>
  </si>
  <si>
    <t xml:space="preserve"> 00003768 </t>
  </si>
  <si>
    <t>LIXA EM FOLHA PARA FERRO, NUMERO 150</t>
  </si>
  <si>
    <t xml:space="preserve"> 10282 </t>
  </si>
  <si>
    <t>Regua de alumínio c/ 2,00m (para pedreiro)</t>
  </si>
  <si>
    <t xml:space="preserve"> 00007348 </t>
  </si>
  <si>
    <t>TINTA ACRILICA PREMIUM PARA PISO</t>
  </si>
  <si>
    <t xml:space="preserve"> 981 </t>
  </si>
  <si>
    <t>Fita veda rosca 18mm</t>
  </si>
  <si>
    <t xml:space="preserve"> 00043132/SINAPI </t>
  </si>
  <si>
    <t>Arame recozido 16 bwg, d = 1,65 mm (0,016 kg/m) ou 18 bwg, d = 1,25 mm (0,01 kg/m)</t>
  </si>
  <si>
    <t xml:space="preserve"> 00043132 </t>
  </si>
  <si>
    <t>ARAME RECOZIDO 16 BWG, D = 1,65 MM (0,016 KG/M) OU 18 BWG, D = 1,25 MM (0,01 KG/M)</t>
  </si>
  <si>
    <t xml:space="preserve"> 00001956 </t>
  </si>
  <si>
    <t>CURVA DE PVC 90 GRAUS, SOLDAVEL, 25 MM, COR MARROM, PARA AGUA FRIA PREDIAL</t>
  </si>
  <si>
    <t xml:space="preserve"> 00039017 </t>
  </si>
  <si>
    <t>ESPACADOR / DISTANCIADOR CIRCULAR COM ENTRADA LATERAL, EM PLASTICO, PARA VERGALHAO *4,2 A 12,5* MM, COBRIMENTO 20 MM</t>
  </si>
  <si>
    <t xml:space="preserve"> 00003526 </t>
  </si>
  <si>
    <t>JOELHO PVC, SOLDAVEL, PB, 90 GRAUS, DN 50 MM, PARA ESGOTO PREDIAL</t>
  </si>
  <si>
    <t xml:space="preserve"> 00013896 </t>
  </si>
  <si>
    <t>VIBRADOR DE IMERSAO, DIAMETRO DA PONTEIRA DE *45* MM, COM MOTOR ELETRICO TRIFASICO DE 2 HP (2 CV)</t>
  </si>
  <si>
    <t xml:space="preserve"> 00004083 </t>
  </si>
  <si>
    <t>ENCARREGADO GERAL DE OBRAS (HORISTA)</t>
  </si>
  <si>
    <t xml:space="preserve"> 11245 </t>
  </si>
  <si>
    <t>Desempoladeira de madeira 12x22</t>
  </si>
  <si>
    <t xml:space="preserve"> 00040331 </t>
  </si>
  <si>
    <t>ASSENTADOR DE MANILHAS (HORISTA)</t>
  </si>
  <si>
    <t xml:space="preserve"> 00020147 </t>
  </si>
  <si>
    <t>JOELHO PVC, SOLDAVEL, COM BUCHA DE LATAO, 90 GRAUS, 25 MM X 1/2", PARA AGUA FRIA PREDIAL</t>
  </si>
  <si>
    <t xml:space="preserve"> 4722 </t>
  </si>
  <si>
    <t>Colher de pedreiro</t>
  </si>
  <si>
    <t xml:space="preserve"> 11265 </t>
  </si>
  <si>
    <t>Martelo de borracha com cabo</t>
  </si>
  <si>
    <t xml:space="preserve"> 00006114 </t>
  </si>
  <si>
    <t>AJUDANTE DE ARMADOR (HORISTA)</t>
  </si>
  <si>
    <t xml:space="preserve"> 11246 </t>
  </si>
  <si>
    <t>Escala métrica de bambú</t>
  </si>
  <si>
    <t xml:space="preserve"> 4174 </t>
  </si>
  <si>
    <t>Desempenadeira de aço lisa, cabo madeira, ref:143, Atlas ou similar</t>
  </si>
  <si>
    <t xml:space="preserve"> 00039443/SINAPI </t>
  </si>
  <si>
    <t>Parafuso dry wall, em aco zincado, cabeca lentilha e ponta broca (lb), largura 4,2 mm, comprimento 13 mm</t>
  </si>
  <si>
    <t xml:space="preserve"> 11240 </t>
  </si>
  <si>
    <t>Alicate com isolamento</t>
  </si>
  <si>
    <t xml:space="preserve"> 00003500 </t>
  </si>
  <si>
    <t>JOELHO, PVC SOLDAVEL, 45 GRAUS, 25 MM, COR MARROM, PARA AGUA FRIA PREDIAL</t>
  </si>
  <si>
    <t xml:space="preserve"> 00003516 </t>
  </si>
  <si>
    <t>JOELHO PVC, SOLDAVEL, BB, 45 GRAUS, DN 40 MM, PARA ESGOTO PREDIAL</t>
  </si>
  <si>
    <t xml:space="preserve"> 10579 </t>
  </si>
  <si>
    <t>Chave de fenda chata 30 cm</t>
  </si>
  <si>
    <t xml:space="preserve"> 00011281 </t>
  </si>
  <si>
    <t>COMPACTADOR DE SOLO A PERCUSSAO (SOQUETE), A GASOLINA 4 TEMPOS, PESO 55 A 65 KG, FORCA DE IMPACTO 1.000 A 1.500 KGF, FREQ. 600 A 700 GOLPES P/ MINUTO, VELOCIDADE TRABALHO DE 10 A 15 M/MIN, POT. DE 2,00 A 3,00 HP</t>
  </si>
  <si>
    <t xml:space="preserve"> 00020247 </t>
  </si>
  <si>
    <t>PREGO DE ACO POLIDO COM CABECA 15 X 15 (1 1/4 X 13)</t>
  </si>
  <si>
    <t xml:space="preserve"> 00003518 </t>
  </si>
  <si>
    <t>JOELHO PVC, SOLDAVEL, PB, 45 GRAUS, DN 50 MM, PARA ESGOTO PREDIAL</t>
  </si>
  <si>
    <t xml:space="preserve"> 11286 </t>
  </si>
  <si>
    <t>Macariço de solda Ref. CG201 código 010414410 carbografite</t>
  </si>
  <si>
    <t xml:space="preserve"> 11251 </t>
  </si>
  <si>
    <t>Pincel de seda 2"</t>
  </si>
  <si>
    <t xml:space="preserve"> 11253 </t>
  </si>
  <si>
    <t>Tarracha para tubos PVC de 1/2"</t>
  </si>
  <si>
    <t xml:space="preserve"> 11285 </t>
  </si>
  <si>
    <t>Fonte inversora de solda WMI 140ED 220V - BAMBOZZI - WMI- 140ED</t>
  </si>
  <si>
    <t xml:space="preserve"> 11256 </t>
  </si>
  <si>
    <t>Tarracha para tubos PVC de 1 1/2"</t>
  </si>
  <si>
    <t xml:space="preserve"> 00012815 </t>
  </si>
  <si>
    <t>FITA CREPE ROLO DE *25* MM X 50 M</t>
  </si>
  <si>
    <t xml:space="preserve"> 00004350 </t>
  </si>
  <si>
    <t>BUCHA DE NYLON, DIAMETRO DO FURO 8 MM, COMPRIMENTO 40 MM, COM PARAFUSO DE ROSCA SOBERBA, CABECA CHATA, FENDA SIMPLES, 4,8 X 50 MM</t>
  </si>
  <si>
    <t xml:space="preserve"> 10403 </t>
  </si>
  <si>
    <t>Terminal 38 x 38 mm para eletrocalha perfurada metalica</t>
  </si>
  <si>
    <t xml:space="preserve"> 11244 </t>
  </si>
  <si>
    <t>Martelo com unha</t>
  </si>
  <si>
    <t xml:space="preserve"> 10789 </t>
  </si>
  <si>
    <t>Nível de bolha de madeira</t>
  </si>
  <si>
    <t xml:space="preserve"> 11242 </t>
  </si>
  <si>
    <t>Chave inglesa 12"</t>
  </si>
  <si>
    <t xml:space="preserve"> 11282 </t>
  </si>
  <si>
    <t>Esmerilhadeira angular elétrico portátil 4 1/2" - 1000 watts  - ref. G1000kB2Black e Decker</t>
  </si>
  <si>
    <t xml:space="preserve"> 11255 </t>
  </si>
  <si>
    <t>Tarracha para tubos PVC de 1"</t>
  </si>
  <si>
    <t xml:space="preserve"> 11283 </t>
  </si>
  <si>
    <t>Selador horizontal para fita de aço 1"</t>
  </si>
  <si>
    <t xml:space="preserve"> 00020111 </t>
  </si>
  <si>
    <t>FITA ISOLANTE ADESIVA ANTICHAMA, USO ATE 750 V, EM ROLO DE 19 MM X 20 M</t>
  </si>
  <si>
    <t xml:space="preserve"> 00000296/SINAPI </t>
  </si>
  <si>
    <t>Anel borracha para tubo esgoto predial, dn 50 mm (nbr 5688)</t>
  </si>
  <si>
    <t xml:space="preserve"> 11243 </t>
  </si>
  <si>
    <t>Martelo sem unha</t>
  </si>
  <si>
    <t xml:space="preserve"> 11264 </t>
  </si>
  <si>
    <t>Marreta de 1/2 kg com cabo</t>
  </si>
  <si>
    <t xml:space="preserve"> 10790 </t>
  </si>
  <si>
    <t>Prumo de face</t>
  </si>
  <si>
    <t xml:space="preserve"> 00039315/SINAPI </t>
  </si>
  <si>
    <t>Espacador / distanciador tipo garra dupla, em plastico, cobrimento *20* mm, para ferragens de lajes e fundo de vigas</t>
  </si>
  <si>
    <t xml:space="preserve"> 11250 </t>
  </si>
  <si>
    <t>Rolo lã de carneiro 20cm</t>
  </si>
  <si>
    <t xml:space="preserve"> 00006193/SINAPI </t>
  </si>
  <si>
    <t>Tabua nao aparelhada *2,5 x 20* cm, em macaranduba/massaranduba, angelim ou equivalente da regiao - bruta</t>
  </si>
  <si>
    <t xml:space="preserve"> 00005065 </t>
  </si>
  <si>
    <t>PREGO DE ACO POLIDO COM CABECA 10 X 10 (7/8 X 17)</t>
  </si>
  <si>
    <t xml:space="preserve"> 10583 </t>
  </si>
  <si>
    <t>Trincha 3"</t>
  </si>
  <si>
    <t xml:space="preserve"> 00005069/SINAPI </t>
  </si>
  <si>
    <t>Prego de aco polido com cabeca 17 x 27 (2 1/2 x 11)</t>
  </si>
  <si>
    <t xml:space="preserve"> 00000119/SINAPI </t>
  </si>
  <si>
    <t>Adesivo plastico para pvc, bisnaga com 75 gr</t>
  </si>
  <si>
    <t xml:space="preserve"> 00036397 </t>
  </si>
  <si>
    <t>BETONEIRA, CAPACIDADE NOMINAL 600 L, CAPACIDADE DE MISTURA 360 L, MOTOR ELETRICO TRIFASICO 220/380V, POTENCIA 4CV, SEM CARREGADOR</t>
  </si>
  <si>
    <t xml:space="preserve"> 11254 </t>
  </si>
  <si>
    <t>Tarracha para tubos PVC de 3/4"</t>
  </si>
  <si>
    <t xml:space="preserve"> 11273 </t>
  </si>
  <si>
    <t>Esquadro de alumínio para soldagem de peças, com duas morsas, 35 x 35 x 4,5cm, marca Black Jack</t>
  </si>
  <si>
    <t xml:space="preserve"> 00005069 </t>
  </si>
  <si>
    <t>PREGO DE ACO POLIDO COM CABECA 17 X 27 (2 1/2 X 11)</t>
  </si>
  <si>
    <t xml:space="preserve"> 10578 </t>
  </si>
  <si>
    <t>Formão grande</t>
  </si>
  <si>
    <t xml:space="preserve"> 11279 </t>
  </si>
  <si>
    <t>Alicate para anéis de pistão capacidade 50-100mm. ref.44044101 Tramontina ou similar</t>
  </si>
  <si>
    <t xml:space="preserve"> 00014618 </t>
  </si>
  <si>
    <t>SERRA CIRCULAR DE BANCADA COM MOTOR ELETRICO, POTENCIA DE *1600* W, PARA DISCO DE DIAMETRO DE 10" (250 MM)</t>
  </si>
  <si>
    <t xml:space="preserve"> 00007139 </t>
  </si>
  <si>
    <t>TE SOLDAVEL, PVC, 90 GRAUS, 25 MM, PARA AGUA FRIA PREDIAL (NBR 5648)</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</si>
  <si>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</si>
  <si>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</si>
  <si>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11277 </t>
  </si>
  <si>
    <t>Alicate de pressão para solda de chapa 18" (460mm), Ref.138 Z Gedore</t>
  </si>
  <si>
    <t xml:space="preserve"> 00039017/SINAPI </t>
  </si>
  <si>
    <t>Espacador / distanciador circular com entrada lateral, em plastico, para vergalhao *4,2 a 12,5* mm, cobrimento 20 mm</t>
  </si>
  <si>
    <t xml:space="preserve"> 10577 </t>
  </si>
  <si>
    <t>Serrote 40cm</t>
  </si>
  <si>
    <t xml:space="preserve"> 11276 </t>
  </si>
  <si>
    <t>Alicate de pressão para solda tipo U, para apertar chapas, tiras e qualquer tipo de perfil. Niquelado, mordentes reforçados em aço laminadao. Corpo em chapa dobrada  extra-reforçada e rebites de aço, 11" (280mm). Ref. 138 Gedore.</t>
  </si>
  <si>
    <t xml:space="preserve"> 11257 </t>
  </si>
  <si>
    <t>Tarracha para tubos PVC de 1 1/4"</t>
  </si>
  <si>
    <t xml:space="preserve"> 00003146 </t>
  </si>
  <si>
    <t>FITA VEDA ROSCA, EM PTFE, ROLO DE 18 MM X 10 M (L X C)</t>
  </si>
  <si>
    <t xml:space="preserve"> 11275 </t>
  </si>
  <si>
    <t>Alicate de pressão 11"</t>
  </si>
  <si>
    <t xml:space="preserve"> 11252 </t>
  </si>
  <si>
    <t>Escada de aluminio de abrir com 7 degraus</t>
  </si>
  <si>
    <t xml:space="preserve"> 11284 </t>
  </si>
  <si>
    <t>Cavalete de ferro nº 1</t>
  </si>
  <si>
    <t xml:space="preserve"> 00043469 </t>
  </si>
  <si>
    <t>FERRAMENTAS - FAMILIA TOPOGRAFO - HORISTA (ENCARGOS COMPLEMENTARES - COLETADO CAIXA)</t>
  </si>
  <si>
    <t xml:space="preserve"> 11272 </t>
  </si>
  <si>
    <t>Alicate Climpador ( cripador )</t>
  </si>
  <si>
    <t xml:space="preserve"> 11270 </t>
  </si>
  <si>
    <t>Martelo de solda do tipo picareta, cabo de madeira, 300x0,4x0,5mm</t>
  </si>
  <si>
    <t xml:space="preserve"> 00005068/SINAPI </t>
  </si>
  <si>
    <t>Prego de aco polido com cabeca 17 x 21 (2 x 11)</t>
  </si>
  <si>
    <t xml:space="preserve"> 11280 </t>
  </si>
  <si>
    <t>Chave Inglesa 15" ref. 012418012 carbografite</t>
  </si>
  <si>
    <t xml:space="preserve"> 00002692 </t>
  </si>
  <si>
    <t>DESMOLDANTE PROTETOR PARA FORMAS DE MADEIRA, DE BASE OLEOSA EMULSIONADA EM AGUA</t>
  </si>
  <si>
    <t xml:space="preserve"> 00043487 </t>
  </si>
  <si>
    <t>EPI - FAMILIA ENCARREGADO GERAL - HORISTA (ENCARGOS COMPLEMENTARES - COLETADO CAIXA)</t>
  </si>
  <si>
    <t xml:space="preserve"> 00002692/SINAPI </t>
  </si>
  <si>
    <t>Desmoldante protetor para formas de madeira, de base oleosa emulsionada em agua</t>
  </si>
  <si>
    <t xml:space="preserve"> 10592 </t>
  </si>
  <si>
    <t>Lima chata 12"</t>
  </si>
  <si>
    <t xml:space="preserve"> 4725 </t>
  </si>
  <si>
    <t>Espátula</t>
  </si>
  <si>
    <t xml:space="preserve"> 11278 </t>
  </si>
  <si>
    <t>Alicate diagonal para corte rente 5" a 8"</t>
  </si>
  <si>
    <t xml:space="preserve"> 00013458 </t>
  </si>
  <si>
    <t>COMPACTADOR DE SOLOS DE PERCURSAO (SOQUETE) COM MOTOR A GASOLINA 4 TEMPOS DE 4 HP (4 CV)</t>
  </si>
  <si>
    <t xml:space="preserve"> 11271 </t>
  </si>
  <si>
    <t>Talhadeira com punho de proteção 22 x225mm ref.207206BR Belzer</t>
  </si>
  <si>
    <t xml:space="preserve"> 11274 </t>
  </si>
  <si>
    <t>Grampo de de aperto rápido 16" Ref. 60987 Beltools</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</si>
  <si>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</si>
  <si>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</si>
  <si>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10593 </t>
  </si>
  <si>
    <t>Praio simples 30cm</t>
  </si>
  <si>
    <t xml:space="preserve"> 10586 </t>
  </si>
  <si>
    <t>Torquesa</t>
  </si>
  <si>
    <t xml:space="preserve"> 00043463 </t>
  </si>
  <si>
    <t>FERRAMENTAS - FAMILIA ENCARREGADO GERAL - HORISTA (ENCARGOS COMPLEMENTARES - COLETADO CAIXA)</t>
  </si>
  <si>
    <t xml:space="preserve"> 10585 </t>
  </si>
  <si>
    <t>Arco de serra</t>
  </si>
  <si>
    <t>SBC - 05/2026 - Alagoas</t>
  </si>
  <si>
    <t>Composições Analíticas com Preço Unitário</t>
  </si>
  <si>
    <t>Composição</t>
  </si>
  <si>
    <t xml:space="preserve"> 016023 </t>
  </si>
  <si>
    <t>SBC</t>
  </si>
  <si>
    <t>IMPOSTOS E SEGUROS(RISCOS DE ENGENHARIA/RESPONSABILIDADE CIVIL</t>
  </si>
  <si>
    <t>DESPESAS LEGAIS</t>
  </si>
  <si>
    <t>Insumo</t>
  </si>
  <si>
    <t xml:space="preserve"> 071311 </t>
  </si>
  <si>
    <t>SEGURO RISCO DE ENGENHARIA/RESPONSABILIDADE CIVIL</t>
  </si>
  <si>
    <t>MO sem LS =&gt;</t>
  </si>
  <si>
    <t>LS =&gt;</t>
  </si>
  <si>
    <t>MO com LS =&gt;</t>
  </si>
  <si>
    <t>Valor do BDI =&gt;</t>
  </si>
  <si>
    <t>Valor com BDI =&gt;</t>
  </si>
  <si>
    <t>Composição Auxiliar</t>
  </si>
  <si>
    <t>ENGENHEIRO CIVIL DE OBRA PLENO COM ENCARGOS COMPLEMENTARES</t>
  </si>
  <si>
    <t xml:space="preserve"> 90779 </t>
  </si>
  <si>
    <t>ENGENHEIRO CIVIL DE OBRA SENIOR COM ENCARGOS COMPLEMENTARES</t>
  </si>
  <si>
    <t xml:space="preserve"> 88310 </t>
  </si>
  <si>
    <t>PINTOR COM ENCARGOS COMPLEMENTARES</t>
  </si>
  <si>
    <t xml:space="preserve"> 88247 </t>
  </si>
  <si>
    <t>AUXILIAR DE ELETRICISTA COM ENCARGOS COMPLEMENTARES</t>
  </si>
  <si>
    <t xml:space="preserve"> 88264 </t>
  </si>
  <si>
    <t>ELETRICISTA COM ENCARGOS COMPLEMENTARES</t>
  </si>
  <si>
    <t xml:space="preserve"> 88316 </t>
  </si>
  <si>
    <t>SERVENTE COM ENCARGOS COMPLEMENTARES</t>
  </si>
  <si>
    <t xml:space="preserve"> 88325 </t>
  </si>
  <si>
    <t>VIDRACEIRO COM ENCARGOS COMPLEMENTARES</t>
  </si>
  <si>
    <t xml:space="preserve"> 88239 </t>
  </si>
  <si>
    <t>AJUDANTE DE CARPINTEIRO COM ENCARGOS COMPLEMENTARES</t>
  </si>
  <si>
    <t xml:space="preserve"> 88273 </t>
  </si>
  <si>
    <t>MARCENEIRO COM ENCARGOS COMPLEMENTARES</t>
  </si>
  <si>
    <t xml:space="preserve"> 88261 </t>
  </si>
  <si>
    <t>CARPINTEIRO DE ESQUADRIAS COM ENCARGOS COMPLEMENTARES</t>
  </si>
  <si>
    <t xml:space="preserve"> 88267 </t>
  </si>
  <si>
    <t>ENCANADOR OU BOMBEIRO HIDRÁULICO COM ENCARGOS COMPLEMENTARES</t>
  </si>
  <si>
    <t xml:space="preserve"> 102234 </t>
  </si>
  <si>
    <t>PINTURA IMUNIZANTE PARA MADEIRA, 2 DEMÃOS. AF_01/2021</t>
  </si>
  <si>
    <t>Pintura em Madeira</t>
  </si>
  <si>
    <t xml:space="preserve"> 88262 </t>
  </si>
  <si>
    <t>CARPINTEIRO DE FORMAS COM ENCARGOS COMPLEMENTARES</t>
  </si>
  <si>
    <t xml:space="preserve"> 91693 </t>
  </si>
  <si>
    <t>SERRA CIRCULAR DE BANCADA COM MOTOR ELÉTRICO POTÊNCIA DE 5HP, COM COIFA PARA DISCO 10" - CHI DIURNO. AF_08/2015</t>
  </si>
  <si>
    <t>Custos Horários Produtivo e Improdutivo dos Equipamentos</t>
  </si>
  <si>
    <t>CHI</t>
  </si>
  <si>
    <t xml:space="preserve"> 94974 </t>
  </si>
  <si>
    <t>CONCRETO MAGRO PARA LASTRO, TRAÇO 1:4,5:4,5 (EM MASSA SECA DE CIMENTO/ AREIA MÉDIA/ BRITA 1) - PREPARO MANUAL. AF_05/2021</t>
  </si>
  <si>
    <t>Produção de Concreto</t>
  </si>
  <si>
    <t xml:space="preserve"> 91692 </t>
  </si>
  <si>
    <t>SERRA CIRCULAR DE BANCADA COM MOTOR ELÉTRICO POTÊNCIA DE 5HP, COM COIFA PARA DISCO 10" - CHP DIURNO. AF_08/2015</t>
  </si>
  <si>
    <t>CHP</t>
  </si>
  <si>
    <t xml:space="preserve"> 63 </t>
  </si>
  <si>
    <t>Banco em madeira l= 2.20m para refeitório de obra</t>
  </si>
  <si>
    <t>277,44</t>
  </si>
  <si>
    <t>554,88</t>
  </si>
  <si>
    <t xml:space="preserve"> 773 </t>
  </si>
  <si>
    <t>Interruptor 01 seção, com caixa pvc 4" x 2", aparente</t>
  </si>
  <si>
    <t>Tomadas Convencionais e Interruptores</t>
  </si>
  <si>
    <t>22,32</t>
  </si>
  <si>
    <t>111,60</t>
  </si>
  <si>
    <t>6,69</t>
  </si>
  <si>
    <t>642,24</t>
  </si>
  <si>
    <t xml:space="preserve"> 2146 </t>
  </si>
  <si>
    <t>Lavatório louça, sem coluna, padrão popular, c/ válvula, sifão, engate e torneira herc ref.1994, todos em plástico, inclusive conj. de fixação ou similares - Rev 03</t>
  </si>
  <si>
    <t>285,96</t>
  </si>
  <si>
    <t>571,92</t>
  </si>
  <si>
    <t>28,55</t>
  </si>
  <si>
    <t>2.812,17</t>
  </si>
  <si>
    <t xml:space="preserve"> 641 </t>
  </si>
  <si>
    <t>Ponto de luz em teto ou parede, com eletroduto de pvc flexivel sanfonado aparente Ø 3/4"</t>
  </si>
  <si>
    <t>254,48</t>
  </si>
  <si>
    <t>1.526,88</t>
  </si>
  <si>
    <t xml:space="preserve"> 10551 </t>
  </si>
  <si>
    <t>Encargos Complementares - Carpinteiro</t>
  </si>
  <si>
    <t>3,81</t>
  </si>
  <si>
    <t>152,40</t>
  </si>
  <si>
    <t xml:space="preserve"> 1683 </t>
  </si>
  <si>
    <t>Ponto de esgoto com tubo de pvc rígido soldável de Ø 100 mm (vaso sanitário)</t>
  </si>
  <si>
    <t>Tubos e Conexões de PVC Rígido Soldável para Esgoto</t>
  </si>
  <si>
    <t>pt</t>
  </si>
  <si>
    <t>110,06</t>
  </si>
  <si>
    <t>220,12</t>
  </si>
  <si>
    <t>15,59</t>
  </si>
  <si>
    <t>623,60</t>
  </si>
  <si>
    <t xml:space="preserve"> 2085 </t>
  </si>
  <si>
    <t>Vaso sanitário convencional, linha popular, c/caixa de descarga de sobrepor AKROS ou similar, assento plastico universal branco, conjunto de fixação, tubode ligação e engate plástico - Rev 04</t>
  </si>
  <si>
    <t>461,61</t>
  </si>
  <si>
    <t>923,22</t>
  </si>
  <si>
    <t xml:space="preserve"> 95 </t>
  </si>
  <si>
    <t>Concreto simples fabricado na obra, fck=13,5 mpa, lançado e adensado</t>
  </si>
  <si>
    <t>Alvenarias de Pedra e Concretos para Fundações</t>
  </si>
  <si>
    <t>611,29</t>
  </si>
  <si>
    <t>880,25</t>
  </si>
  <si>
    <t xml:space="preserve"> 1532 </t>
  </si>
  <si>
    <t>Tubo pvc rígido c/anel borracha, serie normal, p/esgoto predial, d = 100mm</t>
  </si>
  <si>
    <t>38,98</t>
  </si>
  <si>
    <t>389,80</t>
  </si>
  <si>
    <t xml:space="preserve"> 2815 </t>
  </si>
  <si>
    <t>Caixa de passagem em alvenaria de tijolos maciços esp. = 0,12m,  dim. int. = 0,30 x 0,30 x 0,40m</t>
  </si>
  <si>
    <t>Caixas de Passagem em alvenaria de tijolos maciços</t>
  </si>
  <si>
    <t>176,25</t>
  </si>
  <si>
    <t>352,50</t>
  </si>
  <si>
    <t xml:space="preserve"> 1455 </t>
  </si>
  <si>
    <t>Registro gaveta bruto, d = 15 mm (1/2") - ref.1502-B, Pn16, Deca ou similar</t>
  </si>
  <si>
    <t>Registros e Válvulas</t>
  </si>
  <si>
    <t>51,73</t>
  </si>
  <si>
    <t>103,46</t>
  </si>
  <si>
    <t>20,45</t>
  </si>
  <si>
    <t>818,00</t>
  </si>
  <si>
    <t xml:space="preserve"> 10549 </t>
  </si>
  <si>
    <t>Encargos Complementares - Servente</t>
  </si>
  <si>
    <t>3,86</t>
  </si>
  <si>
    <t>154,40</t>
  </si>
  <si>
    <t xml:space="preserve"> 127 </t>
  </si>
  <si>
    <t>Concreto simples usinado fck=21mpa, bombeado, lançado e adensado em superestrutura</t>
  </si>
  <si>
    <t>Concreto Simples</t>
  </si>
  <si>
    <t>571,74</t>
  </si>
  <si>
    <t>1.072,01</t>
  </si>
  <si>
    <t>245,40</t>
  </si>
  <si>
    <t xml:space="preserve"> 1726 </t>
  </si>
  <si>
    <t>Sumidouro paredes com  blocos cerâmicos 6 furos e dimensões internas de  1,50x 1,00 x 0,60 m</t>
  </si>
  <si>
    <t>Filtros e Sumidouros</t>
  </si>
  <si>
    <t>1.538,14</t>
  </si>
  <si>
    <t xml:space="preserve"> 199 </t>
  </si>
  <si>
    <t>Madeiramento em massaranduba/madeira de lei, peça serrada p/ telha fibrocimento 4mm tipo Vogatex da Eternit ou similar</t>
  </si>
  <si>
    <t>Madeiramento</t>
  </si>
  <si>
    <t>55,41</t>
  </si>
  <si>
    <t>1.944,89</t>
  </si>
  <si>
    <t>35,99</t>
  </si>
  <si>
    <t>791,78</t>
  </si>
  <si>
    <t xml:space="preserve"> 2050 </t>
  </si>
  <si>
    <t>Chuveiro plástico sem registro</t>
  </si>
  <si>
    <t>33,01</t>
  </si>
  <si>
    <t>66,02</t>
  </si>
  <si>
    <t xml:space="preserve"> 1199 </t>
  </si>
  <si>
    <t>Ponto de água fria aparente, c/material pvc rígido soldável Ø 25mm</t>
  </si>
  <si>
    <t>60,30</t>
  </si>
  <si>
    <t>361,80</t>
  </si>
  <si>
    <t>17,97</t>
  </si>
  <si>
    <t xml:space="preserve"> 10554 </t>
  </si>
  <si>
    <t>Encargos Complementares - Encanador</t>
  </si>
  <si>
    <t>3,80</t>
  </si>
  <si>
    <t>45,60</t>
  </si>
  <si>
    <t xml:space="preserve"> 1456 </t>
  </si>
  <si>
    <t>Registro gaveta bruto, d = 20 mm (3/4") - ref.1502-B, Pn16, Deca ou similar</t>
  </si>
  <si>
    <t>53,38</t>
  </si>
  <si>
    <t>11,54</t>
  </si>
  <si>
    <t>253,88</t>
  </si>
  <si>
    <t xml:space="preserve"> 234 </t>
  </si>
  <si>
    <t>Telhamento com telha de fibrocimento ondulada esp = 4mm</t>
  </si>
  <si>
    <t>Telhamento</t>
  </si>
  <si>
    <t>37,63</t>
  </si>
  <si>
    <t>1.320,81</t>
  </si>
  <si>
    <t xml:space="preserve"> 3644 </t>
  </si>
  <si>
    <t>Acabamento de superfície de piso de concreto com desempolamento manual</t>
  </si>
  <si>
    <t>Pavimentações Externas</t>
  </si>
  <si>
    <t>17,43</t>
  </si>
  <si>
    <t>653,62</t>
  </si>
  <si>
    <t>4,00</t>
  </si>
  <si>
    <t>192,00</t>
  </si>
  <si>
    <t>Detalhamento de Cálculo ORSE</t>
  </si>
  <si>
    <t>13,50</t>
  </si>
  <si>
    <t>2,71</t>
  </si>
  <si>
    <t>18,58</t>
  </si>
  <si>
    <t>0,94</t>
  </si>
  <si>
    <t>4,81</t>
  </si>
  <si>
    <t>7,25</t>
  </si>
  <si>
    <t>20,11</t>
  </si>
  <si>
    <t>1,34</t>
  </si>
  <si>
    <t>4,50</t>
  </si>
  <si>
    <t>120,55</t>
  </si>
  <si>
    <t>6,00</t>
  </si>
  <si>
    <t>1,56</t>
  </si>
  <si>
    <t>193,04</t>
  </si>
  <si>
    <t>97,07</t>
  </si>
  <si>
    <t>205,00</t>
  </si>
  <si>
    <t>309,26</t>
  </si>
  <si>
    <t>36,90</t>
  </si>
  <si>
    <t>1,25</t>
  </si>
  <si>
    <t>12,54</t>
  </si>
  <si>
    <t>18,91</t>
  </si>
  <si>
    <t>300,00</t>
  </si>
  <si>
    <t>40,22</t>
  </si>
  <si>
    <t>175,45</t>
  </si>
  <si>
    <t>5,94</t>
  </si>
  <si>
    <t>5,00</t>
  </si>
  <si>
    <t>170,63</t>
  </si>
  <si>
    <t>18,00</t>
  </si>
  <si>
    <t>10,86</t>
  </si>
  <si>
    <t>14,00</t>
  </si>
  <si>
    <t>477,79</t>
  </si>
  <si>
    <t>39,50</t>
  </si>
  <si>
    <t>0,66</t>
  </si>
  <si>
    <t>10,87</t>
  </si>
  <si>
    <t>8,38</t>
  </si>
  <si>
    <t>73,93</t>
  </si>
  <si>
    <t>19,09</t>
  </si>
  <si>
    <t>22,17</t>
  </si>
  <si>
    <t>248,30</t>
  </si>
  <si>
    <t>2.643,19</t>
  </si>
  <si>
    <t>16,04</t>
  </si>
  <si>
    <t>3,72</t>
  </si>
  <si>
    <t>21,30</t>
  </si>
  <si>
    <t>0,31</t>
  </si>
  <si>
    <t>39,10</t>
  </si>
  <si>
    <t>0,58</t>
  </si>
  <si>
    <t>246,00</t>
  </si>
  <si>
    <t>1,83</t>
  </si>
  <si>
    <t>36,00</t>
  </si>
  <si>
    <t>0,26</t>
  </si>
  <si>
    <t>979,65</t>
  </si>
  <si>
    <t>7,29</t>
  </si>
  <si>
    <t>26,89</t>
  </si>
  <si>
    <t>0,53</t>
  </si>
  <si>
    <t>1.523,67</t>
  </si>
  <si>
    <t>41,64</t>
  </si>
  <si>
    <t>31,47</t>
  </si>
  <si>
    <t>2,91</t>
  </si>
  <si>
    <t>3,66</t>
  </si>
  <si>
    <t>16,82</t>
  </si>
  <si>
    <t>0,01</t>
  </si>
  <si>
    <t>11,98</t>
  </si>
  <si>
    <t>0,13</t>
  </si>
  <si>
    <t>12,90</t>
  </si>
  <si>
    <t>0,22</t>
  </si>
  <si>
    <t>269,00</t>
  </si>
  <si>
    <t>0,06</t>
  </si>
  <si>
    <t>26,00</t>
  </si>
  <si>
    <t>0,15</t>
  </si>
  <si>
    <t>26,99</t>
  </si>
  <si>
    <t>0,30</t>
  </si>
  <si>
    <t>51,53</t>
  </si>
  <si>
    <t>0,97</t>
  </si>
  <si>
    <t>6,83</t>
  </si>
  <si>
    <t>14,94</t>
  </si>
  <si>
    <t>5,64</t>
  </si>
  <si>
    <t>512,27</t>
  </si>
  <si>
    <t>140,00</t>
  </si>
  <si>
    <t>0,70</t>
  </si>
  <si>
    <t>47,69</t>
  </si>
  <si>
    <t>0,23</t>
  </si>
  <si>
    <t>44,00</t>
  </si>
  <si>
    <t>0,11</t>
  </si>
  <si>
    <t>3,40</t>
  </si>
  <si>
    <t>17,00</t>
  </si>
  <si>
    <t>2,20</t>
  </si>
  <si>
    <t>11,00</t>
  </si>
  <si>
    <t>654,53</t>
  </si>
  <si>
    <t>18,01</t>
  </si>
  <si>
    <t>36,02</t>
  </si>
  <si>
    <t>5,23</t>
  </si>
  <si>
    <t>10,46</t>
  </si>
  <si>
    <t>5,38</t>
  </si>
  <si>
    <t>21,52</t>
  </si>
  <si>
    <t>1,15</t>
  </si>
  <si>
    <t>29,15</t>
  </si>
  <si>
    <t>58,30</t>
  </si>
  <si>
    <t>95,50</t>
  </si>
  <si>
    <t>191,00</t>
  </si>
  <si>
    <t>624,13</t>
  </si>
  <si>
    <t>11,80</t>
  </si>
  <si>
    <t>23,60</t>
  </si>
  <si>
    <t>19,57</t>
  </si>
  <si>
    <t>0,05</t>
  </si>
  <si>
    <t>27,49</t>
  </si>
  <si>
    <t>49,00</t>
  </si>
  <si>
    <t>0,89</t>
  </si>
  <si>
    <t>32,30</t>
  </si>
  <si>
    <t>0,39</t>
  </si>
  <si>
    <t>34,80</t>
  </si>
  <si>
    <t>1,16</t>
  </si>
  <si>
    <t>92,70</t>
  </si>
  <si>
    <t>1,13</t>
  </si>
  <si>
    <t>37,93</t>
  </si>
  <si>
    <t>5,69</t>
  </si>
  <si>
    <t>34,14</t>
  </si>
  <si>
    <t>20,89</t>
  </si>
  <si>
    <t>18,80</t>
  </si>
  <si>
    <t>2,92</t>
  </si>
  <si>
    <t>210,24</t>
  </si>
  <si>
    <t>2,66</t>
  </si>
  <si>
    <t>95,76</t>
  </si>
  <si>
    <t>18,14</t>
  </si>
  <si>
    <t>36,28</t>
  </si>
  <si>
    <t>72,41</t>
  </si>
  <si>
    <t>6,29</t>
  </si>
  <si>
    <t>18,20</t>
  </si>
  <si>
    <t>29,12</t>
  </si>
  <si>
    <t>7,90</t>
  </si>
  <si>
    <t>31,60</t>
  </si>
  <si>
    <t>14,17</t>
  </si>
  <si>
    <t>256,47</t>
  </si>
  <si>
    <t>9,00</t>
  </si>
  <si>
    <t>26,55</t>
  </si>
  <si>
    <t>53,10</t>
  </si>
  <si>
    <t>210,95</t>
  </si>
  <si>
    <t>421,90</t>
  </si>
  <si>
    <t>27,39</t>
  </si>
  <si>
    <t>54,78</t>
  </si>
  <si>
    <t>35,00</t>
  </si>
  <si>
    <t>70,00</t>
  </si>
  <si>
    <t>46,50</t>
  </si>
  <si>
    <t>93,00</t>
  </si>
  <si>
    <t>138,48</t>
  </si>
  <si>
    <t>140,91</t>
  </si>
  <si>
    <t>101,30</t>
  </si>
  <si>
    <t>197,99</t>
  </si>
  <si>
    <t>137,75</t>
  </si>
  <si>
    <t>46,72</t>
  </si>
  <si>
    <t>0,90</t>
  </si>
  <si>
    <t>466,13</t>
  </si>
  <si>
    <t>19,95</t>
  </si>
  <si>
    <t>0,00</t>
  </si>
  <si>
    <t>45,00</t>
  </si>
  <si>
    <t>13,52</t>
  </si>
  <si>
    <t>0,08</t>
  </si>
  <si>
    <t>15,40</t>
  </si>
  <si>
    <t>0,09</t>
  </si>
  <si>
    <t>10,22</t>
  </si>
  <si>
    <t>0,28</t>
  </si>
  <si>
    <t>18,75</t>
  </si>
  <si>
    <t>0,24</t>
  </si>
  <si>
    <t>11,60</t>
  </si>
  <si>
    <t>28,00</t>
  </si>
  <si>
    <t>319,90</t>
  </si>
  <si>
    <t>1,03</t>
  </si>
  <si>
    <t>25,95</t>
  </si>
  <si>
    <t>661,16</t>
  </si>
  <si>
    <t>15,79</t>
  </si>
  <si>
    <t>3,00</t>
  </si>
  <si>
    <t>5,10</t>
  </si>
  <si>
    <t>63,50</t>
  </si>
  <si>
    <t>14,60</t>
  </si>
  <si>
    <t>0,19</t>
  </si>
  <si>
    <t>7,85</t>
  </si>
  <si>
    <t>12,08</t>
  </si>
  <si>
    <t>25,00</t>
  </si>
  <si>
    <t>1,09</t>
  </si>
  <si>
    <t>0,36</t>
  </si>
  <si>
    <t>8,83</t>
  </si>
  <si>
    <t>3,39</t>
  </si>
  <si>
    <t>100,00</t>
  </si>
  <si>
    <t>16,58</t>
  </si>
  <si>
    <t>6,12</t>
  </si>
  <si>
    <t>4,98</t>
  </si>
  <si>
    <t>2,29</t>
  </si>
  <si>
    <t>17,10</t>
  </si>
  <si>
    <t>3,13</t>
  </si>
  <si>
    <t>8,12</t>
  </si>
  <si>
    <t>0,07</t>
  </si>
  <si>
    <t>44,17</t>
  </si>
  <si>
    <t>10,00</t>
  </si>
  <si>
    <t>1,40</t>
  </si>
  <si>
    <t>89,81</t>
  </si>
  <si>
    <t>0,80</t>
  </si>
  <si>
    <t>69,63</t>
  </si>
  <si>
    <t>27,98</t>
  </si>
  <si>
    <t>55,96</t>
  </si>
  <si>
    <t>470,00</t>
  </si>
  <si>
    <t>881,25</t>
  </si>
  <si>
    <t>48,32</t>
  </si>
  <si>
    <t>91,17</t>
  </si>
  <si>
    <t>4,45</t>
  </si>
  <si>
    <t>32,19</t>
  </si>
  <si>
    <t>52,14</t>
  </si>
  <si>
    <t>8,30</t>
  </si>
  <si>
    <t>5,37</t>
  </si>
  <si>
    <t>13,63</t>
  </si>
  <si>
    <t>7,28</t>
  </si>
  <si>
    <t>200,00</t>
  </si>
  <si>
    <t>216,00</t>
  </si>
  <si>
    <t>1,10</t>
  </si>
  <si>
    <t>248,16</t>
  </si>
  <si>
    <t>129,48</t>
  </si>
  <si>
    <t>67,12</t>
  </si>
  <si>
    <t>130,12</t>
  </si>
  <si>
    <t>35,13</t>
  </si>
  <si>
    <t>451,03</t>
  </si>
  <si>
    <t>5,41</t>
  </si>
  <si>
    <t>1.200,42</t>
  </si>
  <si>
    <t>13,78</t>
  </si>
  <si>
    <t>27,56</t>
  </si>
  <si>
    <t>9,57</t>
  </si>
  <si>
    <t>19,14</t>
  </si>
  <si>
    <t>69,74</t>
  </si>
  <si>
    <t>56,48</t>
  </si>
  <si>
    <t>4,17</t>
  </si>
  <si>
    <t>175,14</t>
  </si>
  <si>
    <t>0,45</t>
  </si>
  <si>
    <t>5,40</t>
  </si>
  <si>
    <t>29,51</t>
  </si>
  <si>
    <t>21,85</t>
  </si>
  <si>
    <t>897,31</t>
  </si>
  <si>
    <t>1,50</t>
  </si>
  <si>
    <t>74,76</t>
  </si>
  <si>
    <t>13,95</t>
  </si>
  <si>
    <t>1.017,92</t>
  </si>
  <si>
    <t>34,62</t>
  </si>
  <si>
    <t>180,90</t>
  </si>
  <si>
    <t>837,68</t>
  </si>
  <si>
    <t>61,76</t>
  </si>
  <si>
    <t>22,80</t>
  </si>
  <si>
    <t>2.041,32</t>
  </si>
  <si>
    <t>770,22</t>
  </si>
  <si>
    <t>561,96</t>
  </si>
  <si>
    <t>233,88</t>
  </si>
  <si>
    <t>249,44</t>
  </si>
  <si>
    <t>1.407,73</t>
  </si>
  <si>
    <t>32,00</t>
  </si>
  <si>
    <t xml:space="preserve"> 3297 </t>
  </si>
  <si>
    <t>Ponto de tomada 2p+t, ABNT, de embutir, 10 A, com eletroduto de pvc rígido embutido  Ø 3/4", fio rigido 2,5mm² (fio 12), inclusive placa em pvc e aterramento</t>
  </si>
  <si>
    <t>298,10</t>
  </si>
  <si>
    <t>1.788,60</t>
  </si>
  <si>
    <t>2.072,88</t>
  </si>
  <si>
    <t>1.373,89</t>
  </si>
  <si>
    <t>60,96</t>
  </si>
  <si>
    <t>107,97</t>
  </si>
  <si>
    <t>327,20</t>
  </si>
  <si>
    <t xml:space="preserve"> 1216 </t>
  </si>
  <si>
    <t>Tubo pvc rígido roscável d = 1/2"</t>
  </si>
  <si>
    <t>Tubos e Conexões de PVC Rígido Roscável</t>
  </si>
  <si>
    <t>18,32</t>
  </si>
  <si>
    <t>164,88</t>
  </si>
  <si>
    <t>122,70</t>
  </si>
  <si>
    <t>66,96</t>
  </si>
  <si>
    <t>22,76</t>
  </si>
  <si>
    <t>31,33</t>
  </si>
  <si>
    <t>455,52</t>
  </si>
  <si>
    <t>953,58</t>
  </si>
  <si>
    <t>63,84</t>
  </si>
  <si>
    <t>2,38</t>
  </si>
  <si>
    <t>0,82</t>
  </si>
  <si>
    <t>6,37</t>
  </si>
  <si>
    <t>1,18</t>
  </si>
  <si>
    <t>105,77</t>
  </si>
  <si>
    <t>1,38</t>
  </si>
  <si>
    <t>85,33</t>
  </si>
  <si>
    <t>271,86</t>
  </si>
  <si>
    <t>1,08</t>
  </si>
  <si>
    <t>16,63</t>
  </si>
  <si>
    <t>35,36</t>
  </si>
  <si>
    <t>5,17</t>
  </si>
  <si>
    <t>150,00</t>
  </si>
  <si>
    <t>9,54</t>
  </si>
  <si>
    <t>420,01</t>
  </si>
  <si>
    <t>7,36</t>
  </si>
  <si>
    <t>16,73</t>
  </si>
  <si>
    <t>2.299,01</t>
  </si>
  <si>
    <t>0,50</t>
  </si>
  <si>
    <t>1,30</t>
  </si>
  <si>
    <t>0,44</t>
  </si>
  <si>
    <t>0,20</t>
  </si>
  <si>
    <t>0,25</t>
  </si>
  <si>
    <t>0,29</t>
  </si>
  <si>
    <t>0,10</t>
  </si>
  <si>
    <t>1,14</t>
  </si>
  <si>
    <t>0,37</t>
  </si>
  <si>
    <t>0,17</t>
  </si>
  <si>
    <t>4,70</t>
  </si>
  <si>
    <t>40,44</t>
  </si>
  <si>
    <t>981,91</t>
  </si>
  <si>
    <t>730,39</t>
  </si>
  <si>
    <t>573,58</t>
  </si>
  <si>
    <t>417,66</t>
  </si>
  <si>
    <t>174,76</t>
  </si>
  <si>
    <t>0,51</t>
  </si>
  <si>
    <t>0,12</t>
  </si>
  <si>
    <t>15,82</t>
  </si>
  <si>
    <t>121,98</t>
  </si>
  <si>
    <t>84,59</t>
  </si>
  <si>
    <t>18,23</t>
  </si>
  <si>
    <t>116,69</t>
  </si>
  <si>
    <t>1,52</t>
  </si>
  <si>
    <t>0,03</t>
  </si>
  <si>
    <t>0,47</t>
  </si>
  <si>
    <t>0,61</t>
  </si>
  <si>
    <t>0,59</t>
  </si>
  <si>
    <t>329,24</t>
  </si>
  <si>
    <t>28,24</t>
  </si>
  <si>
    <t>87,57</t>
  </si>
  <si>
    <t>14,56</t>
  </si>
  <si>
    <t>2,70</t>
  </si>
  <si>
    <t>3,14</t>
  </si>
  <si>
    <t>10,76</t>
  </si>
  <si>
    <t>142,55</t>
  </si>
  <si>
    <t>3,06</t>
  </si>
  <si>
    <t>8,76</t>
  </si>
  <si>
    <t>956,36</t>
  </si>
  <si>
    <t>79,68</t>
  </si>
  <si>
    <t>14,87</t>
  </si>
  <si>
    <t>10,40</t>
  </si>
  <si>
    <t>62,40</t>
  </si>
  <si>
    <t>19,80</t>
  </si>
  <si>
    <t>5,07</t>
  </si>
  <si>
    <t>182,52</t>
  </si>
  <si>
    <t>6,04</t>
  </si>
  <si>
    <t>1,69</t>
  </si>
  <si>
    <t>34,81</t>
  </si>
  <si>
    <t>1.279,42</t>
  </si>
  <si>
    <t>1.129,41</t>
  </si>
  <si>
    <t>15,80</t>
  </si>
  <si>
    <t>7,97</t>
  </si>
  <si>
    <t>72,44</t>
  </si>
  <si>
    <t>10,20</t>
  </si>
  <si>
    <t>596,20</t>
  </si>
  <si>
    <t>93,54</t>
  </si>
  <si>
    <t>321,12</t>
  </si>
  <si>
    <t>40,90</t>
  </si>
  <si>
    <t>763,44</t>
  </si>
  <si>
    <t>1.664,64</t>
  </si>
  <si>
    <t>628,10</t>
  </si>
  <si>
    <t>22,86</t>
  </si>
  <si>
    <t xml:space="preserve"> 65 </t>
  </si>
  <si>
    <t>Mesa em chapa compensado 14mm para refeitório de obra</t>
  </si>
  <si>
    <t>539,64</t>
  </si>
  <si>
    <t>1.618,92</t>
  </si>
  <si>
    <t>440,12</t>
  </si>
  <si>
    <t>23,16</t>
  </si>
  <si>
    <t>2.194,58</t>
  </si>
  <si>
    <t xml:space="preserve"> 64 </t>
  </si>
  <si>
    <t>Tamborete em madeira para refeitório de obra</t>
  </si>
  <si>
    <t>123,33</t>
  </si>
  <si>
    <t>739,98</t>
  </si>
  <si>
    <t xml:space="preserve"> 1530 </t>
  </si>
  <si>
    <t>Tubo pvc rígido c/anel borracha, serie normal, p/esgoto predial, d =  50mm</t>
  </si>
  <si>
    <t>24,30</t>
  </si>
  <si>
    <t>170,10</t>
  </si>
  <si>
    <t>7,60</t>
  </si>
  <si>
    <t>3.231,51</t>
  </si>
  <si>
    <t>1.760,95</t>
  </si>
  <si>
    <t xml:space="preserve"> 1220 </t>
  </si>
  <si>
    <t>Tubo pvc rígido roscável d = 3/4"</t>
  </si>
  <si>
    <t>22,36</t>
  </si>
  <si>
    <t>335,40</t>
  </si>
  <si>
    <t>1.073,68</t>
  </si>
  <si>
    <t>8,98</t>
  </si>
  <si>
    <t>13,65</t>
  </si>
  <si>
    <t>860,74</t>
  </si>
  <si>
    <t>2,06</t>
  </si>
  <si>
    <t>8,80</t>
  </si>
  <si>
    <t>324,80</t>
  </si>
  <si>
    <t>11,40</t>
  </si>
  <si>
    <t>1,64</t>
  </si>
  <si>
    <t>20,06</t>
  </si>
  <si>
    <t>125,41</t>
  </si>
  <si>
    <t>2,85</t>
  </si>
  <si>
    <t>7,62</t>
  </si>
  <si>
    <t>19,86</t>
  </si>
  <si>
    <t>501,79</t>
  </si>
  <si>
    <t>0,43</t>
  </si>
  <si>
    <t>42,25</t>
  </si>
  <si>
    <t>179,21</t>
  </si>
  <si>
    <t>0,34</t>
  </si>
  <si>
    <t>101,95</t>
  </si>
  <si>
    <t>1,41</t>
  </si>
  <si>
    <t>13,42</t>
  </si>
  <si>
    <t>1,24</t>
  </si>
  <si>
    <t>5,92</t>
  </si>
  <si>
    <t>2.631,40</t>
  </si>
  <si>
    <t>15,66</t>
  </si>
  <si>
    <t>454,19</t>
  </si>
  <si>
    <t>20,80</t>
  </si>
  <si>
    <t>0,54</t>
  </si>
  <si>
    <t>0,62</t>
  </si>
  <si>
    <t>0,21</t>
  </si>
  <si>
    <t>6,60</t>
  </si>
  <si>
    <t>60,84</t>
  </si>
  <si>
    <t>485,27</t>
  </si>
  <si>
    <t>253,37</t>
  </si>
  <si>
    <t>17,07</t>
  </si>
  <si>
    <t>47,88</t>
  </si>
  <si>
    <t>904,53</t>
  </si>
  <si>
    <t>26,50</t>
  </si>
  <si>
    <t>0,33</t>
  </si>
  <si>
    <t>1,96</t>
  </si>
  <si>
    <t>7,81</t>
  </si>
  <si>
    <t>1.631,57</t>
  </si>
  <si>
    <t>325,14</t>
  </si>
  <si>
    <t>37,87</t>
  </si>
  <si>
    <t>1,55</t>
  </si>
  <si>
    <t>3,16</t>
  </si>
  <si>
    <t>532,27</t>
  </si>
  <si>
    <t>58,32</t>
  </si>
  <si>
    <t>36,91</t>
  </si>
  <si>
    <t>267,96</t>
  </si>
  <si>
    <t>5,31</t>
  </si>
  <si>
    <t>245,32</t>
  </si>
  <si>
    <t>75,10</t>
  </si>
  <si>
    <t>123,18</t>
  </si>
  <si>
    <t>24,90</t>
  </si>
  <si>
    <t>301,13</t>
  </si>
  <si>
    <t>16,33</t>
  </si>
  <si>
    <t>20,20</t>
  </si>
  <si>
    <t>2,67</t>
  </si>
  <si>
    <t>0,02</t>
  </si>
  <si>
    <t>0,16</t>
  </si>
  <si>
    <t>0,04</t>
  </si>
  <si>
    <t>1.490,92</t>
  </si>
  <si>
    <t>124,22</t>
  </si>
  <si>
    <t>23,18</t>
  </si>
  <si>
    <t>2,01</t>
  </si>
  <si>
    <t>72,25</t>
  </si>
  <si>
    <t>4,44</t>
  </si>
  <si>
    <t>1.994,54</t>
  </si>
  <si>
    <t>1.447,60</t>
  </si>
  <si>
    <t>149,40</t>
  </si>
  <si>
    <t>10,21</t>
  </si>
  <si>
    <t>154,68</t>
  </si>
  <si>
    <t>21,56</t>
  </si>
  <si>
    <t>2.932,29</t>
  </si>
  <si>
    <t>2.198,35</t>
  </si>
  <si>
    <t>71,98</t>
  </si>
  <si>
    <t>1.991,37</t>
  </si>
  <si>
    <t>794,67</t>
  </si>
  <si>
    <t>1.600,87</t>
  </si>
  <si>
    <t>508,96</t>
  </si>
  <si>
    <t>23,08</t>
  </si>
  <si>
    <t>582,03</t>
  </si>
  <si>
    <t>976,08</t>
  </si>
  <si>
    <t>16,00</t>
  </si>
  <si>
    <t>44,64</t>
  </si>
  <si>
    <t>1.212,33</t>
  </si>
  <si>
    <t>1.809,86</t>
  </si>
  <si>
    <t>0,79</t>
  </si>
  <si>
    <t>23,65</t>
  </si>
  <si>
    <t>1,59</t>
  </si>
  <si>
    <t>4,26</t>
  </si>
  <si>
    <t>11,12</t>
  </si>
  <si>
    <t>0,46</t>
  </si>
  <si>
    <t>280,92</t>
  </si>
  <si>
    <t>181,83</t>
  </si>
  <si>
    <t>1,45</t>
  </si>
  <si>
    <t>0,91</t>
  </si>
  <si>
    <t>6,38</t>
  </si>
  <si>
    <t>100,32</t>
  </si>
  <si>
    <t>70,89</t>
  </si>
  <si>
    <t>4,92</t>
  </si>
  <si>
    <t>5,80</t>
  </si>
  <si>
    <t>57,07</t>
  </si>
  <si>
    <t>0,55</t>
  </si>
  <si>
    <t>0,73</t>
  </si>
  <si>
    <t>3,50</t>
  </si>
  <si>
    <t>1.555,78</t>
  </si>
  <si>
    <t>1.352,87</t>
  </si>
  <si>
    <t>112,71</t>
  </si>
  <si>
    <t>21,04</t>
  </si>
  <si>
    <t>112,87</t>
  </si>
  <si>
    <t>124,18</t>
  </si>
  <si>
    <t>37,42</t>
  </si>
  <si>
    <t>298,35</t>
  </si>
  <si>
    <t>0,76</t>
  </si>
  <si>
    <t>488,26</t>
  </si>
  <si>
    <t>15,09</t>
  </si>
  <si>
    <t>9,40</t>
  </si>
  <si>
    <t>122,64</t>
  </si>
  <si>
    <t>274,43</t>
  </si>
  <si>
    <t>30,42</t>
  </si>
  <si>
    <t>1.316,00</t>
  </si>
  <si>
    <t>135,29</t>
  </si>
  <si>
    <t>11,38</t>
  </si>
  <si>
    <t>31,92</t>
  </si>
  <si>
    <t>6,80</t>
  </si>
  <si>
    <t xml:space="preserve"> 95403 </t>
  </si>
  <si>
    <t>CURSO DE CAPACITAÇÃO PARA ENGENHEIRO CIVIL DE OBRA PLENO (ENCARGOS COMPLEMENTARES) - HORISTA</t>
  </si>
  <si>
    <t>ENGENHEIRO ELETRICISTA COM ENCARGOS COMPLEMENTARES</t>
  </si>
  <si>
    <t xml:space="preserve"> 95402 </t>
  </si>
  <si>
    <t>CURSO DE CAPACITAÇÃO PARA ENGENHEIRO CIVIL DE OBRA JÚNIOR (ENCARGOS COMPLEMENTARES) - HORISTA</t>
  </si>
  <si>
    <t>ENGENHEIRO MECÂNICO COM ENCARGOS COMPLEMENTARES</t>
  </si>
  <si>
    <t xml:space="preserve"> 5942 </t>
  </si>
  <si>
    <t>PÁ CARREGADEIRA SOBRE RODAS, POTÊNCIA LÍQUIDA 128 HP, CAPACIDADE DA CAÇAMBA 1,7 A 2,8 M3, PESO OPERACIONAL 11632 KG - CHI DIURNO. AF_06/2014</t>
  </si>
  <si>
    <t xml:space="preserve"> 5940 </t>
  </si>
  <si>
    <t>PÁ CARREGADEIRA SOBRE RODAS, POTÊNCIA LÍQUIDA 128 HP, CAPACIDADE DA CAÇAMBA 1,7 A 2,8 M3, PESO OPERACIONAL 11632 KG - CHP DIURNO. AF_06/2014</t>
  </si>
  <si>
    <t>1,54</t>
  </si>
  <si>
    <t>6,23</t>
  </si>
  <si>
    <t>8,18</t>
  </si>
  <si>
    <t>0,40</t>
  </si>
  <si>
    <t xml:space="preserve"> 88309 </t>
  </si>
  <si>
    <t>PEDREIRO COM ENCARGOS COMPLEMENTARES</t>
  </si>
  <si>
    <t xml:space="preserve"> 88256 </t>
  </si>
  <si>
    <t>AZULEJISTA OU LADRILHEIRO COM ENCARGOS COMPLEMENTARES</t>
  </si>
  <si>
    <t>Demolição de madeiramento em coberturas com telhas de fibro-cimento 4 a 8 mm</t>
  </si>
  <si>
    <t>1,43</t>
  </si>
  <si>
    <t>10,91</t>
  </si>
  <si>
    <t>0,71</t>
  </si>
  <si>
    <t>Remoção de telhamento com telhas onduladas fibrocimento ou aluminio</t>
  </si>
  <si>
    <t>0,38</t>
  </si>
  <si>
    <t>2,04</t>
  </si>
  <si>
    <t>0,14</t>
  </si>
  <si>
    <t>DEMOLIÇÃO DE LAJES, EM CONCRETO ARMADO, DE FORMA MECANIZADA COM MARTELETE, SEM REAPROVEITAMENTO. AF_09/2023</t>
  </si>
  <si>
    <t xml:space="preserve"> 102274 </t>
  </si>
  <si>
    <t>MARTELO DEMOLIDOR ELÉTRICO, COM POTÊNCIA DE 2.000 W, 1.000 IMPACTOS POR MINUTO, PESO DE 30 KG - CHI DIURNO. AF_01/2021</t>
  </si>
  <si>
    <t xml:space="preserve"> 102275 </t>
  </si>
  <si>
    <t>MARTELO DEMOLIDOR ELÉTRICO, COM POTÊNCIA DE 2.000 W, 1.000 IMPACTOS POR MINUTO, PESO DE 30 KG - CHP DIURNO. AF_01/2021</t>
  </si>
  <si>
    <t xml:space="preserve"> 10550 </t>
  </si>
  <si>
    <t>Encargos Complementares - Pedreiro</t>
  </si>
  <si>
    <t>3,73</t>
  </si>
  <si>
    <t>1,06</t>
  </si>
  <si>
    <t>1,63</t>
  </si>
  <si>
    <t xml:space="preserve"> 88242 </t>
  </si>
  <si>
    <t>AJUDANTE DE PEDREIRO COM ENCARGOS COMPLEMENTARES</t>
  </si>
  <si>
    <t>Demolição de revestimento cerâmico ou azulejo</t>
  </si>
  <si>
    <t>1,01</t>
  </si>
  <si>
    <t xml:space="preserve"> 90776 </t>
  </si>
  <si>
    <t>ENCARREGADO GERAL COM ENCARGOS COMPLEMENTARES</t>
  </si>
  <si>
    <t>4,05</t>
  </si>
  <si>
    <t>1,00</t>
  </si>
  <si>
    <t>0,18</t>
  </si>
  <si>
    <t xml:space="preserve"> 88248 </t>
  </si>
  <si>
    <t>AUXILIAR DE ENCANADOR OU BOMBEIRO HIDRÁULICO COM ENCARGOS COMPLEMENTARES</t>
  </si>
  <si>
    <t xml:space="preserve"> 87301 </t>
  </si>
  <si>
    <t>ARGAMASSA TRAÇO 1:4 (EM VOLUME DE CIMENTO E AREIA MÉDIA ÚMIDA) PARA CONTRAPISO, PREPARO MECÂNICO COM BETONEIRA 400 L. AF_08/2019</t>
  </si>
  <si>
    <t>Argamassas</t>
  </si>
  <si>
    <t xml:space="preserve"> 88243 </t>
  </si>
  <si>
    <t>AJUDANTE ESPECIALIZADO COM ENCARGOS COMPLEMENTARES</t>
  </si>
  <si>
    <t xml:space="preserve"> 88270 </t>
  </si>
  <si>
    <t>IMPERMEABILIZADOR COM ENCARGOS COMPLEMENTARES</t>
  </si>
  <si>
    <t xml:space="preserve"> 101008 </t>
  </si>
  <si>
    <t>CARGA DE ÁGUA EM CAMINHÃO PIPA 10 M³. AF_02/2026</t>
  </si>
  <si>
    <t>5,11</t>
  </si>
  <si>
    <t>1,27</t>
  </si>
  <si>
    <t>110,00</t>
  </si>
  <si>
    <t>16,50</t>
  </si>
  <si>
    <t>24,10</t>
  </si>
  <si>
    <t>3,61</t>
  </si>
  <si>
    <t>0,42</t>
  </si>
  <si>
    <t>0,92</t>
  </si>
  <si>
    <t>1,42</t>
  </si>
  <si>
    <t xml:space="preserve"> 100301 </t>
  </si>
  <si>
    <t>AJUDANTE DE PINTOR COM ENCARGOS COMPLEMENTARES</t>
  </si>
  <si>
    <t xml:space="preserve"> 87369 </t>
  </si>
  <si>
    <t>ARGAMASSA TRAÇO 1:2:8 (EM VOLUME DE CIMENTO, CAL E AREIA MÉDIA ÚMIDA) PARA EMBOÇO/MASSA ÚNICA/ASSENTAMENTO DE ALVENARIA DE VEDAÇÃO, PREPARO MANUAL. AF_08/2019</t>
  </si>
  <si>
    <t xml:space="preserve"> 87292 </t>
  </si>
  <si>
    <t>ARGAMASSA TRAÇO 1:2:8 (EM VOLUME DE CIMENTO, CAL E AREIA MÉDIA ÚMIDA) PARA EMBOÇO/MASSA ÚNICA/ASSENTAMENTO DE ALVENARIA DE VEDAÇÃO, PREPARO MECÂNICO COM BETONEIRA 400 L. AF_08/2019</t>
  </si>
  <si>
    <t>Parede com sistema em chapas de gesso para drywall RU, uso externo, com duas faces simples e estrutura metálica com guias duplas para paredes com área líquida maior ou igual a 6 m2, com vãos.</t>
  </si>
  <si>
    <t>4,20</t>
  </si>
  <si>
    <t>4,61</t>
  </si>
  <si>
    <t>5,32</t>
  </si>
  <si>
    <t>48,76</t>
  </si>
  <si>
    <t>2,88</t>
  </si>
  <si>
    <t>18,95</t>
  </si>
  <si>
    <t>13,75</t>
  </si>
  <si>
    <t>32,41</t>
  </si>
  <si>
    <t>68,25</t>
  </si>
  <si>
    <t>1,81</t>
  </si>
  <si>
    <t>9,41</t>
  </si>
  <si>
    <t>17,15</t>
  </si>
  <si>
    <t xml:space="preserve"> 10605 </t>
  </si>
  <si>
    <t>Encargos Complementares - Montador</t>
  </si>
  <si>
    <t>4,55</t>
  </si>
  <si>
    <t>3,30</t>
  </si>
  <si>
    <t>3,69</t>
  </si>
  <si>
    <t>10,68</t>
  </si>
  <si>
    <t>62,24</t>
  </si>
  <si>
    <t>0,95</t>
  </si>
  <si>
    <t>0,88</t>
  </si>
  <si>
    <t>122,52</t>
  </si>
  <si>
    <t>58,92</t>
  </si>
  <si>
    <t>362,00</t>
  </si>
  <si>
    <t>404,69</t>
  </si>
  <si>
    <t>169,93</t>
  </si>
  <si>
    <t>0,49</t>
  </si>
  <si>
    <t>30,67</t>
  </si>
  <si>
    <t>357,49</t>
  </si>
  <si>
    <t>203,58</t>
  </si>
  <si>
    <t>19,08</t>
  </si>
  <si>
    <t>0,27</t>
  </si>
  <si>
    <t>60,50</t>
  </si>
  <si>
    <t>44,02</t>
  </si>
  <si>
    <t>194,39</t>
  </si>
  <si>
    <t>136,13</t>
  </si>
  <si>
    <t>701,96</t>
  </si>
  <si>
    <t>930,00</t>
  </si>
  <si>
    <t>222,24</t>
  </si>
  <si>
    <t>1,37</t>
  </si>
  <si>
    <t>207,90</t>
  </si>
  <si>
    <t>ALVENARIA DE VEDAÇÃO DE BLOCOS DE CONCRETO CELULAR DE 10X30X60CM (ESPESSURA 10CM) E ARGAMASSA DE ASSENTAMENTO COM PREPARO EM BETONEIRA. AF_05/2020</t>
  </si>
  <si>
    <t>1.749,08</t>
  </si>
  <si>
    <t>PORTA DE ABRIR COM MOLA HIDRÁULICA, EM VIDRO TEMPERADO, 120X210 CM, ESPESSURA 10 MM, INCLUSIVE ACESSÓRIOS. AF_11/2025</t>
  </si>
  <si>
    <t>97,54</t>
  </si>
  <si>
    <t>6,13</t>
  </si>
  <si>
    <t xml:space="preserve"> 88251 </t>
  </si>
  <si>
    <t>AUXILIAR DE SERRALHEIRO COM ENCARGOS COMPLEMENTARES</t>
  </si>
  <si>
    <t xml:space="preserve"> 88315 </t>
  </si>
  <si>
    <t>SERRALHEIRO COM ENCARGOS COMPLEMENTARES</t>
  </si>
  <si>
    <t xml:space="preserve"> 95265 </t>
  </si>
  <si>
    <t>COMPACTADOR DE SOLOS DE PERCUSÃO (SOQUETE) COM MOTOR A GASOLINA, POTÊNCIA 3 CV - CHI DIURNO. AF_09/2016</t>
  </si>
  <si>
    <t xml:space="preserve"> 95264 </t>
  </si>
  <si>
    <t>COMPACTADOR DE SOLOS DE PERCUSÃO (SOQUETE) COM MOTOR A GASOLINA, POTÊNCIA 3 CV - CHP DIURNO. AF_09/2016</t>
  </si>
  <si>
    <t xml:space="preserve"> 91277 </t>
  </si>
  <si>
    <t>PLACA VIBRATÓRIA REVERSÍVEL COM MOTOR 4 TEMPOS A GASOLINA, FORÇA CENTRÍFUGA DE 25 KN (2500 KGF), POTÊNCIA 5,5 CV - CHP DIURNO. AF_08/2015</t>
  </si>
  <si>
    <t xml:space="preserve"> 91278 </t>
  </si>
  <si>
    <t>PLACA VIBRATÓRIA REVERSÍVEL COM MOTOR 4 TEMPOS A GASOLINA, FORÇA CENTRÍFUGA DE 25 KN (2500 KGF), POTÊNCIA 5,5 CV - CHI DIURNO. AF_08/2015</t>
  </si>
  <si>
    <t xml:space="preserve"> 94964 </t>
  </si>
  <si>
    <t>CONCRETO FCK = 20MPA, TRAÇO 1:2,7:3 (EM MASSA SECA DE CIMENTO/ AREIA MÉDIA/ BRITA 1) - PREPARO MECÂNICO COM BETONEIRA 400 L. AF_05/2021</t>
  </si>
  <si>
    <t>CONTRAPISO EM ARGAMASSA PRONTA, PREPARO MECÂNICO COM MISTURADOR 300 KG, APLICADO EM ÁREAS MOLHADAS SOBRE LAJE, ADERIDO, ACABAMENTO NÃO REFORÇADO, ESPESSURA 2CM. AF_07/2021</t>
  </si>
  <si>
    <t xml:space="preserve"> 87386 </t>
  </si>
  <si>
    <t>ARGAMASSA PRONTA PARA CONTRAPISO, PREPARO COM MISTURADOR DE EIXO HORIZONTAL DE 300 KG. AF_08/2019</t>
  </si>
  <si>
    <t>FORRO EM DRYWALL, PARA AMBIENTES COMERCIAIS, INCLUSIVE ESTRUTURA BIRECIONAL DE FIXAÇÃO. AF_08/2023_PS</t>
  </si>
  <si>
    <t xml:space="preserve"> 88278 </t>
  </si>
  <si>
    <t>MONTADOR DE ESTRUTURAS METÁLICAS COM ENCARGOS COMPLEMENTARES</t>
  </si>
  <si>
    <t>25,86</t>
  </si>
  <si>
    <t>Revestimento cerâmico para piso, 90 x 90 cm, tipo porcelanato acabamento acetinado, retificado, tribeca biege, biancogrês ou similar, aplicado com argamassa industrializada ac-iii, rejuntado, exclusive regularização de base ou emboço</t>
  </si>
  <si>
    <t>7,01</t>
  </si>
  <si>
    <t>119,89</t>
  </si>
  <si>
    <t>125,88</t>
  </si>
  <si>
    <t xml:space="preserve"> 4303 </t>
  </si>
  <si>
    <t>Argamassa industrializada AC-III, Votomassa ou similar</t>
  </si>
  <si>
    <t>2,50</t>
  </si>
  <si>
    <t>20,00</t>
  </si>
  <si>
    <t>11,24</t>
  </si>
  <si>
    <t>115,01</t>
  </si>
  <si>
    <t>43,70</t>
  </si>
  <si>
    <t>2,05</t>
  </si>
  <si>
    <t>1,73</t>
  </si>
  <si>
    <t>7,88</t>
  </si>
  <si>
    <t>2,86</t>
  </si>
  <si>
    <t>19,21</t>
  </si>
  <si>
    <t>Revestimento cerâmico para piso 90 x 90 cm, porcelanato para áreas externas, retificado, Biancogres, linha cemento grigio ou similar, aplicado com argamassa industrializada ac-iii, rejuntado, exclusive regularização de base ou emboço</t>
  </si>
  <si>
    <t>99,90</t>
  </si>
  <si>
    <t>104,89</t>
  </si>
  <si>
    <t xml:space="preserve"> 87313 </t>
  </si>
  <si>
    <t>ARGAMASSA TRAÇO 1:3 (EM VOLUME DE CIMENTO E AREIA GROSSA ÚMIDA) PARA CHAPISCO CONVENCIONAL, PREPARO MECÂNICO COM BETONEIRA 400 L. AF_08/2019</t>
  </si>
  <si>
    <t>Remoção de pintura látex (raspagem e/ou lixamento e/ou escovação)</t>
  </si>
  <si>
    <t>0,57</t>
  </si>
  <si>
    <t>PINTURA LÁTEX ACRÍLICA PREMIUM, APLICAÇÃO MANUAL EM PAREDES, DUAS DEMÃOS. AF_04/2023</t>
  </si>
  <si>
    <t>Revestimento cerâmico para parede, 10 x 10 cm, Elizabeth, linha cristal marrom, aplicado com argamassa industrializada ac-ii, rejunte epoxi, exclusive regularização de base ou emboço - Rev 02</t>
  </si>
  <si>
    <t xml:space="preserve"> 3407 </t>
  </si>
  <si>
    <t>Argamassa industrializada AC-II, Votomassa ou similar</t>
  </si>
  <si>
    <t>6,20</t>
  </si>
  <si>
    <t>5,30</t>
  </si>
  <si>
    <t>75,90</t>
  </si>
  <si>
    <t>1,31</t>
  </si>
  <si>
    <t>39,39</t>
  </si>
  <si>
    <t>41,35</t>
  </si>
  <si>
    <t>1,49</t>
  </si>
  <si>
    <t>5,81</t>
  </si>
  <si>
    <t>5,73</t>
  </si>
  <si>
    <t>Revestimento em placa de alumínio composto "ACM", espessura de 4 mm e acabamento em PVDF (CPOS/CDHU)</t>
  </si>
  <si>
    <t>PINTURA LÁTEX ACRÍLICA PREMIUM, APLICAÇÃO MANUAL EM TETO, DUAS DEMÃOS. AF_04/2023</t>
  </si>
  <si>
    <t xml:space="preserve"> 88274 </t>
  </si>
  <si>
    <t>MARMORISTA/GRANITEIRO COM ENCARGOS COMPLEMENTARES</t>
  </si>
  <si>
    <t>BANCADA DE GRANITO PRETO SÃO GABRIEL POLIDO, INCLUSO RODAPIA, SAIAS E MÃO-FRANCESAS - FORNECIMENTO E INSTALAÇÃO</t>
  </si>
  <si>
    <t>4,67</t>
  </si>
  <si>
    <t>559,90</t>
  </si>
  <si>
    <t>1,11</t>
  </si>
  <si>
    <t>0,85</t>
  </si>
  <si>
    <t>3,04</t>
  </si>
  <si>
    <t>79,90</t>
  </si>
  <si>
    <t>2,08</t>
  </si>
  <si>
    <t>55,90</t>
  </si>
  <si>
    <t>8,41</t>
  </si>
  <si>
    <t>16,36</t>
  </si>
  <si>
    <t>1,90</t>
  </si>
  <si>
    <t>0,68</t>
  </si>
  <si>
    <t>1,23</t>
  </si>
  <si>
    <t>571,99</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</si>
  <si>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</si>
  <si>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</si>
  <si>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87316 </t>
  </si>
  <si>
    <t>ARGAMASSA TRAÇO 1:4 (EM VOLUME DE CIMENTO E AREIA GROSSA ÚMIDA) PARA CHAPISCO CONVENCIONAL, PREPARO MECÂNICO COM BETONEIRA 400 L. AF_08/2019</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</si>
  <si>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</si>
  <si>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</si>
  <si>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97735 </t>
  </si>
  <si>
    <t>PEÇA RETANGULAR PRÉ-MOLDADA, VOLUME DE CONCRETO DE 30 A 100 LITROS, TAXA DE AÇO APROXIMADA DE 30KG/M³. AF_03/2024</t>
  </si>
  <si>
    <t>Estruturas Pré-Fabricadas e Pré-Moldadas</t>
  </si>
  <si>
    <t xml:space="preserve"> 100475 </t>
  </si>
  <si>
    <t>ARGAMASSA TRAÇO 1:3 (EM VOLUME DE CIMENTO E AREIA MÉDIA ÚMIDA) COM ADIÇÃO DE IMPERMEABILIZANTE, PREPARO MECÂNICO COM BETONEIRA 400 L. AF_08/2019</t>
  </si>
  <si>
    <t xml:space="preserve"> 101616 </t>
  </si>
  <si>
    <t>PREPARO DE FUNDO DE VALA COM LARGURA MENOR QUE 1,5 M (ACERTO DO SOLO NATURAL), EM LOCAL COM NÍVEL BAIXO DE INTERFERÊNCIA. AF_01/2026</t>
  </si>
  <si>
    <t>Escoramento e Preparo de Fundo de Valas</t>
  </si>
  <si>
    <t xml:space="preserve"> 94970 </t>
  </si>
  <si>
    <t>CONCRETO FCK = 20MPA, TRAÇO 1:2,7:3 (EM MASSA SECA DE CIMENTO/ AREIA MÉDIA/ BRITA 1) - PREPARO MECÂNICO COM BETONEIRA 600 L. AF_05/2021</t>
  </si>
  <si>
    <t>1,93</t>
  </si>
  <si>
    <t>7,79</t>
  </si>
  <si>
    <t>20,78</t>
  </si>
  <si>
    <t>0,35</t>
  </si>
  <si>
    <t>TUBO, PVC, SOLDÁVEL, DE 40MM, INSTALADO EM RAMAL DE DISTRIBUIÇÃO DE ÁGUA - FORNECIMENTO E INSTALAÇÃO. AF_06/2022</t>
  </si>
  <si>
    <t>48,08</t>
  </si>
  <si>
    <t xml:space="preserve"> 4996 </t>
  </si>
  <si>
    <t>Argamassa cimento e areia traço t-8 (1:8) - 1 saco cimento 50 kg / 8 padiolasde areia dim 0.35 x 0.45 x 0.13 m - Confecção mecânica e transporte</t>
  </si>
  <si>
    <t>365,07</t>
  </si>
  <si>
    <t>8,00</t>
  </si>
  <si>
    <t xml:space="preserve"> 97622 </t>
  </si>
  <si>
    <t>DEMOLIÇÃO DE ALVENARIA DE BLOCO FURADO, DE FORMA MANUAL, SEM REAPROVEITAMENTO. AF_09/2023</t>
  </si>
  <si>
    <t>56,85</t>
  </si>
  <si>
    <t>7,83</t>
  </si>
  <si>
    <t>2,68</t>
  </si>
  <si>
    <t>0,48</t>
  </si>
  <si>
    <t>18,77</t>
  </si>
  <si>
    <t>0,60</t>
  </si>
  <si>
    <t>14,74</t>
  </si>
  <si>
    <t xml:space="preserve"> 88246 </t>
  </si>
  <si>
    <t>ASSENTADOR DE TUBOS COM ENCARGOS COMPLEMENTARES</t>
  </si>
  <si>
    <t xml:space="preserve"> 91170 </t>
  </si>
  <si>
    <t>FIXAÇÃO DE TUBOS HORIZONTAIS DE PVC ÁGUA, PVC ESGOTO, PVC ÁGUA PLUVIAL, CPVC, PPR, COBRE OU AÇO, DIÂMETROS MENORES OU IGUAIS A 40 MM, COM ABRAÇADEIRA METÁLICA RÍGIDA TIPO U PERFIL 1 1/4", FIXADA EM PERFILADO EM LAJE. AF_09/2023_PS</t>
  </si>
  <si>
    <t>10,54</t>
  </si>
  <si>
    <t>11,69</t>
  </si>
  <si>
    <t>159,00</t>
  </si>
  <si>
    <t>166,95</t>
  </si>
  <si>
    <t>2,89</t>
  </si>
  <si>
    <t xml:space="preserve"> 10552 </t>
  </si>
  <si>
    <t>Encargos Complementares - Eletricista</t>
  </si>
  <si>
    <t>2,79</t>
  </si>
  <si>
    <t>15,33</t>
  </si>
  <si>
    <t>2,13</t>
  </si>
  <si>
    <t>2,25</t>
  </si>
  <si>
    <t>1,70</t>
  </si>
  <si>
    <t>7,15</t>
  </si>
  <si>
    <t>1,35</t>
  </si>
  <si>
    <t>11,87</t>
  </si>
  <si>
    <t>5,45</t>
  </si>
  <si>
    <t>0,64</t>
  </si>
  <si>
    <t>0,99</t>
  </si>
  <si>
    <t>CONDULETE DE ALUMÍNIO, TIPO E, ELETRODUTO DE AÇO GALVANIZADO DN 25 MM (1''), APARENTE - FORNECIMENTO E INSTALAÇÃO. AF_01/2026</t>
  </si>
  <si>
    <t>CONDULETE DE ALUMÍNIO, TIPO LR, PARA ELETRODUTO DE AÇO GALVANIZADO DN 32 MM (1 1/4''), APARENTE - FORNECIMENTO E INSTALAÇÃO. AF_01/2026</t>
  </si>
  <si>
    <t xml:space="preserve"> 88629 </t>
  </si>
  <si>
    <t>ARGAMASSA TRAÇO 1:3 (EM VOLUME DE CIMENTO E AREIA MÉDIA ÚMIDA), PREPARO MANUAL. AF_08/2019</t>
  </si>
  <si>
    <t xml:space="preserve"> 101619 </t>
  </si>
  <si>
    <t>PREPARO DE FUNDO DE VALA COM LARGURA MENOR QUE 1,5 M, COM CAMADA DE BRITA, LANÇAMENTO MANUAL. AF_01/2026</t>
  </si>
  <si>
    <t xml:space="preserve"> 97734 </t>
  </si>
  <si>
    <t>PEÇA RETANGULAR PRÉ-MOLDADA, VOLUME DE CONCRETO DE 10 A 30 LITROS, TAXA DE AÇO APROXIMADA DE 30KG/M³. AF_03/2024</t>
  </si>
  <si>
    <t xml:space="preserve"> 6456 </t>
  </si>
  <si>
    <t>Concreto Armado fck=21,0MPa, usinado, bombeado, adensado e lançado, para Uso Geral, com formas planas em compensado resinado 12mm (05 usos)</t>
  </si>
  <si>
    <t>2.405,34</t>
  </si>
  <si>
    <t>26,93</t>
  </si>
  <si>
    <t>2,31</t>
  </si>
  <si>
    <t>3,75</t>
  </si>
  <si>
    <t>0,74</t>
  </si>
  <si>
    <t>15,19</t>
  </si>
  <si>
    <t>16,35</t>
  </si>
  <si>
    <t>5,26</t>
  </si>
  <si>
    <t>7,43</t>
  </si>
  <si>
    <t>19,00</t>
  </si>
  <si>
    <t>1,86</t>
  </si>
  <si>
    <t>9,15</t>
  </si>
  <si>
    <t>9,60</t>
  </si>
  <si>
    <t>4,09</t>
  </si>
  <si>
    <t>0,77</t>
  </si>
  <si>
    <t>3,11</t>
  </si>
  <si>
    <t>2,45</t>
  </si>
  <si>
    <t>1,87</t>
  </si>
  <si>
    <t>1,60</t>
  </si>
  <si>
    <t>2,30</t>
  </si>
  <si>
    <t>14,57</t>
  </si>
  <si>
    <t>8,52</t>
  </si>
  <si>
    <t>1,48</t>
  </si>
  <si>
    <t>3,95</t>
  </si>
  <si>
    <t>14,50</t>
  </si>
  <si>
    <t>13,10</t>
  </si>
  <si>
    <t>3,99</t>
  </si>
  <si>
    <t>10,85</t>
  </si>
  <si>
    <t xml:space="preserve"> 91946 </t>
  </si>
  <si>
    <t>SUPORTE PARAFUSADO COM PLACA DE ENCAIXE 4" X 2" MÉDIO (1,30 M DO PISO) PARA PONTO ELÉTRICO - FORNECIMENTO E INSTALAÇÃO. AF_03/2023</t>
  </si>
  <si>
    <t xml:space="preserve"> 91952 </t>
  </si>
  <si>
    <t>INTERRUPTOR SIMPLES (1 MÓDULO), 10A/250V, SEM SUPORTE E SEM PLACA - FORNECIMENTO E INSTALAÇÃO. AF_03/2023</t>
  </si>
  <si>
    <t xml:space="preserve"> 91958 </t>
  </si>
  <si>
    <t>INTERRUPTOR SIMPLES (2 MÓDULOS), 10A/250V, SEM SUPORTE E SEM PLACA - FORNECIMENTO E INSTALAÇÃO. AF_03/2023</t>
  </si>
  <si>
    <t xml:space="preserve"> 91966 </t>
  </si>
  <si>
    <t>INTERRUPTOR SIMPLES (3 MÓDULOS), 10A/250V, SEM SUPORTE E SEM PLACA - FORNECIMENTO E INSTALAÇÃO. AF_03/2023</t>
  </si>
  <si>
    <t xml:space="preserve"> 91995 </t>
  </si>
  <si>
    <t>TOMADA MÉDIA DE EMBUTIR (1 MÓDULO), 2P+T 20 A, SEM SUPORTE E SEM PLACA - FORNECIMENTO E INSTALAÇÃO. AF_03/2023</t>
  </si>
  <si>
    <t xml:space="preserve"> 92003 </t>
  </si>
  <si>
    <t>TOMADA MÉDIA DE EMBUTIR (2 MÓDULOS), 2P+T 20 A, SEM SUPORTE E SEM PLACA - FORNECIMENTO E INSTALAÇÃO. AF_03/2023</t>
  </si>
  <si>
    <t>DISPOSITIVO DPS 40KA-175V OU 275V - FORNECIMENTO E INSTALAÇÃO. AF_07/2025</t>
  </si>
  <si>
    <t>DISJUNTOR TETRAPOLAR TIPO DR, CORRENTE NOMINAL DE 25A - FORNECIMENTO E INSTALAÇÃO. AF_07/2025</t>
  </si>
  <si>
    <t>DISJUNTOR TETRAPOLAR TIPO DR, CORRENTE NOMINAL DE 40A - FORNECIMENTO E INSTALAÇÃO. AF_07/2025</t>
  </si>
  <si>
    <t xml:space="preserve"> 87367 </t>
  </si>
  <si>
    <t>ARGAMASSA TRAÇO 1:1:6 (EM VOLUME DE CIMENTO, CAL E AREIA MÉDIA ÚMIDA) PARA EMBOÇO/MASSA ÚNICA/ASSENTAMENTO DE ALVENARIA DE VEDAÇÃO, PREPARO MANUAL. AF_08/2019</t>
  </si>
  <si>
    <t>Fornecimento e implantação de relé foto-elétrico em poste</t>
  </si>
  <si>
    <t xml:space="preserve"> 3000 </t>
  </si>
  <si>
    <t>Mão-de-obra para implantação de relé foto-elétrico em poste s/ fornecimento</t>
  </si>
  <si>
    <t>Serviços em Redes de Energia Elétrica e Iluminação</t>
  </si>
  <si>
    <t xml:space="preserve"> 3333 </t>
  </si>
  <si>
    <t>Fornecimento de relé fotoelétrico indiv. 5a/220v, c/ base móvel</t>
  </si>
  <si>
    <t>7,78</t>
  </si>
  <si>
    <t>205,90</t>
  </si>
  <si>
    <t xml:space="preserve"> 90777 </t>
  </si>
  <si>
    <t>ENGENHEIRO CIVIL DE OBRA JUNIOR COM ENCARGOS COMPLEMENTARES</t>
  </si>
  <si>
    <t xml:space="preserve"> 90775 </t>
  </si>
  <si>
    <t>DESENHISTA PROJETISTA COM ENCARGOS COMPLEMENTARES</t>
  </si>
  <si>
    <t xml:space="preserve"> 96985 </t>
  </si>
  <si>
    <t>HASTE DE ATERRAMENTO, DIÂMETRO 5/8", COM 3 METROS - FORNECIMENTO E INSTALAÇÃO. AF_08/2023</t>
  </si>
  <si>
    <t>Sistema de Proteção contra Descargas Atmosféricas - SPDA</t>
  </si>
  <si>
    <t xml:space="preserve"> 88279 </t>
  </si>
  <si>
    <t>MONTADOR ELETROMECÂNICO COM ENCARGOS COMPLEMENTARES</t>
  </si>
  <si>
    <t>SWITCH 10/100/1000 MBps GERENCIÁVEL - 24 PORTAS ETHERNET GIGABIT, 4 PORTAS SFP - MODELO CBS350-24T-4G - CISCO - FORNECIMENTO E INSTALAÇÃO</t>
  </si>
  <si>
    <t>PATCH PANEL CAT6 24 PORTAS 1U DESCARREGADO - FORNECIMENTO E INSTALAÇÃO</t>
  </si>
  <si>
    <t>CONECTOR MACHO RJ-45 CAT. 6 - FORNECIMENTO E INSTALAÇÃO</t>
  </si>
  <si>
    <t xml:space="preserve"> 88266 </t>
  </si>
  <si>
    <t>ELETROTÉCNICO COM ENCARGOS COMPLEMENTARES</t>
  </si>
  <si>
    <t>Fornecimento e lançamento de cabo utp 4 pares cat 6</t>
  </si>
  <si>
    <t>2,18</t>
  </si>
  <si>
    <t>4,41</t>
  </si>
  <si>
    <t>0,52</t>
  </si>
  <si>
    <t>PLACA DE ADVERTENCIA 15 X 15 CM EM PVC - FORNECIMENTO E INSTALAÇÃO</t>
  </si>
  <si>
    <t xml:space="preserve"> 95541 </t>
  </si>
  <si>
    <t>FIXAÇÃO DE DUTOS FLEXÍVEIS CIRCULARES, DIÂMETRO 109 MM OU 4", COM ABRAÇADEIRA METÁLICA FLEXÍVEL FIXADA DIRETAMENTE NA LAJE, SOMENTE MÃO DE OBRA. AF_09/2023</t>
  </si>
  <si>
    <t>MÃO DE OBRA INSTALAÇÃO CORTINA DE AR 1,20M - EXCLUSIVE EQUIPAMENTO</t>
  </si>
  <si>
    <t xml:space="preserve"> 100308 </t>
  </si>
  <si>
    <t>MECÂNICO DE REFRIGERAÇÃO COM ENCARGOS COMPLEMENTARES</t>
  </si>
  <si>
    <t xml:space="preserve"> 88250 </t>
  </si>
  <si>
    <t>AUXILIAR DE MECÂNICO COM ENCARGOS COMPLEMENTARES</t>
  </si>
  <si>
    <t xml:space="preserve"> 88275 </t>
  </si>
  <si>
    <t>MECÃNICO DE EQUIPAMENTOS PESADOS COM ENCARGOS COMPLEMENTARES</t>
  </si>
  <si>
    <t xml:space="preserve"> 88277 </t>
  </si>
  <si>
    <t>MONTADOR (TUBO AÇO/EQUIPAMENTOS) COM ENCARGOS COMPLEMENTARES</t>
  </si>
  <si>
    <t>MÃO DE OBRA INSTALAÇÃO GABINETE DE VENTILAÇÃO FIXAÇÃO NO TETO</t>
  </si>
  <si>
    <t>65,00</t>
  </si>
  <si>
    <t>FURO EM CONCRETO, PARA ELEMENTO ESTRUTURAL DE LAJE, COM DIÂMETRO MAIORES QUE 158MM (6.1/4") E MENORES QUE 210MM(8.1/4"). (ESP: 15 CM)</t>
  </si>
  <si>
    <t xml:space="preserve"> 104763 </t>
  </si>
  <si>
    <t>FURO MECANIZADO EM CONCRETO, COM MARTELO DEMOLIDOR, PARA INSTALAÇÕES ELÉTRICAS, DIÂMETROS MAIORES QUE 75 MM E MENORES OU IGUAIS A 150 MM. AF_09/2023</t>
  </si>
  <si>
    <t>190,38</t>
  </si>
  <si>
    <t>13,05</t>
  </si>
  <si>
    <t>59,97</t>
  </si>
  <si>
    <t>210,86</t>
  </si>
  <si>
    <t>20,19</t>
  </si>
  <si>
    <t>Placa de sinalizacao de seguranca contra incendio, fotoluminescente, retangular, *20 x 40* cm, em pvc *2* mm anti-chamas (simbolos, cores e pictogramas conforme nbr 13434)</t>
  </si>
  <si>
    <t>18,64</t>
  </si>
  <si>
    <t>2,33</t>
  </si>
  <si>
    <t>25,23</t>
  </si>
  <si>
    <t>25,73</t>
  </si>
  <si>
    <t>160,96</t>
  </si>
  <si>
    <t>2,60</t>
  </si>
  <si>
    <t>207,52</t>
  </si>
  <si>
    <t>14,31</t>
  </si>
  <si>
    <t>1,29</t>
  </si>
  <si>
    <t>1,99</t>
  </si>
  <si>
    <t>1.981,90</t>
  </si>
  <si>
    <t>CURVA 90 GRAUS PARA ELETRODUTO, PVC, SOLDÁVEL, DN 25 MM (3/4''), APARENTE - FORNECIMENTO E INSTALAÇÃO. AF_01/2026</t>
  </si>
  <si>
    <t>4,96</t>
  </si>
  <si>
    <t>72,00</t>
  </si>
  <si>
    <t xml:space="preserve"> 3406 </t>
  </si>
  <si>
    <t>Argamassa industrializada AC-I, Votomassa ou similar</t>
  </si>
  <si>
    <t xml:space="preserve"> 1906 </t>
  </si>
  <si>
    <t>Argamassa cimento e areia traço t-4 (1:5) - 1 saco cimento 50kg / 5 padiolas areia dim. 0,35z0,45x0,23m - Confecção mecânica e transporte</t>
  </si>
  <si>
    <t>456,09</t>
  </si>
  <si>
    <t>178,51</t>
  </si>
  <si>
    <t>2,61</t>
  </si>
  <si>
    <t>0,65</t>
  </si>
  <si>
    <t>2,98</t>
  </si>
  <si>
    <t xml:space="preserve"> 1903 </t>
  </si>
  <si>
    <t>Argamassa cimento e areia traço t-1 (1:3) - 1 saco cimento 50kg / 3 padiolas areia dim. 0.35 x 0.45 x 0.23 m - Confecção mecânica e transporte</t>
  </si>
  <si>
    <t>593,07</t>
  </si>
  <si>
    <t>231,88</t>
  </si>
  <si>
    <t>0,41</t>
  </si>
  <si>
    <t>0,81</t>
  </si>
  <si>
    <t>1,98</t>
  </si>
  <si>
    <t>8,10</t>
  </si>
  <si>
    <t>81,99</t>
  </si>
  <si>
    <t>2,00</t>
  </si>
  <si>
    <t>1,77</t>
  </si>
  <si>
    <t>10,63</t>
  </si>
  <si>
    <t>8,29</t>
  </si>
  <si>
    <t>1,22</t>
  </si>
  <si>
    <t>0,32</t>
  </si>
  <si>
    <t xml:space="preserve"> 5631 </t>
  </si>
  <si>
    <t>ESCAVADEIRA HIDRÁULICA SOBRE ESTEIRAS, CAÇAMBA 0,80 M3, PESO OPERACIONAL 17 T, POTENCIA BRUTA 111 HP - CHP DIURNO. AF_06/2014</t>
  </si>
  <si>
    <t xml:space="preserve"> 91387 </t>
  </si>
  <si>
    <t>CAMINHÃO BASCULANTE 10 M3, TRUCADO CABINE SIMPLES, PESO BRUTO TOTAL 23.000 KG, CARGA ÚTIL MÁXIMA 15.935 KG, DISTÂNCIA ENTRE EIXOS 4,80 M, POTÊNCIA 230 CV INCLUSIVE CAÇAMBA METÁLICA - CHI DIURNO. AF_06/2014</t>
  </si>
  <si>
    <t xml:space="preserve"> 5632 </t>
  </si>
  <si>
    <t>ESCAVADEIRA HIDRÁULICA SOBRE ESTEIRAS, CAÇAMBA 0,80 M3, PESO OPERACIONAL 17 T, POTENCIA BRUTA 111 HP - CHI DIURNO. AF_06/2014</t>
  </si>
  <si>
    <t xml:space="preserve"> 91386 </t>
  </si>
  <si>
    <t>CAMINHÃO BASCULANTE 10 M3, TRUCADO CABINE SIMPLES, PESO BRUTO TOTAL 23.000 KG, CARGA ÚTIL MÁXIMA 15.935 KG, DISTÂNCIA ENTRE EIXOS 4,80 M, POTÊNCIA 230 CV INCLUSIVE CAÇAMBA METÁLICA - CHP DIURNO. AF_06/2014</t>
  </si>
  <si>
    <t>Composições Auxiliares</t>
  </si>
  <si>
    <t xml:space="preserve"> 88238 </t>
  </si>
  <si>
    <t>AJUDANTE DE ARMADOR COM ENCARGOS COMPLEMENTARES</t>
  </si>
  <si>
    <t xml:space="preserve"> 95308 </t>
  </si>
  <si>
    <t>CURSO DE CAPACITAÇÃO PARA AJUDANTE DE ARMADOR (ENCARGOS COMPLEMENTARES) - HORISTA</t>
  </si>
  <si>
    <t xml:space="preserve"> 95309 </t>
  </si>
  <si>
    <t>CURSO DE CAPACITAÇÃO PARA AJUDANTE DE CARPINTEIRO (ENCARGOS COMPLEMENTARES) - HORISTA</t>
  </si>
  <si>
    <t xml:space="preserve"> 95312 </t>
  </si>
  <si>
    <t>CURSO DE CAPACITAÇÃO PARA AJUDANTE DE PEDREIRO (ENCARGOS COMPLEMENTARES) - HORISTA</t>
  </si>
  <si>
    <t xml:space="preserve"> 100291 </t>
  </si>
  <si>
    <t>CURSO DE CAPACITAÇÃO PARA AJUDANTE DE PINTOR (ENCARGOS COMPLEMENTARES) - HORISTA</t>
  </si>
  <si>
    <t xml:space="preserve"> 95313 </t>
  </si>
  <si>
    <t>CURSO DE CAPACITAÇÃO PARA AJUDANTE ESPECIALIZADO (ENCARGOS COMPLEMENTARES) - HORISTA</t>
  </si>
  <si>
    <t xml:space="preserve"> 88386 </t>
  </si>
  <si>
    <t>MISTURADOR DE ARGAMASSA, EIXO HORIZONTAL, CAPACIDADE DE MISTURA 300 KG, MOTOR ELÉTRICO POTÊNCIA 5 CV - CHP DIURNO. AF_05/2023</t>
  </si>
  <si>
    <t xml:space="preserve"> 88392 </t>
  </si>
  <si>
    <t>MISTURADOR DE ARGAMASSA, EIXO HORIZONTAL, CAPACIDADE DE MISTURA 300 KG, MOTOR ELÉTRICO POTÊNCIA 5 CV - CHI DIURNO. AF_05/2023</t>
  </si>
  <si>
    <t xml:space="preserve"> 88377 </t>
  </si>
  <si>
    <t>OPERADOR DE BETONEIRA ESTACIONÁRIA/MISTURADOR COM ENCARGOS COMPLEMENTARES</t>
  </si>
  <si>
    <t xml:space="preserve"> 88831 </t>
  </si>
  <si>
    <t>BETONEIRA CAPACIDADE NOMINAL DE 400 L, CAPACIDADE DE MISTURA 280 L, MOTOR ELÉTRICO TRIFÁSICO POTÊNCIA DE 2 CV, SEM CARREGADOR - CHI DIURNO. AF_05/2023</t>
  </si>
  <si>
    <t xml:space="preserve"> 88830 </t>
  </si>
  <si>
    <t>BETONEIRA CAPACIDADE NOMINAL DE 400 L, CAPACIDADE DE MISTURA 280 L, MOTOR ELÉTRICO TRIFÁSICO POTÊNCIA DE 2 CV, SEM CARREGADOR - CHP DIURNO. AF_05/2023</t>
  </si>
  <si>
    <t xml:space="preserve"> 88245 </t>
  </si>
  <si>
    <t>ARMADOR COM ENCARGOS COMPLEMENTARES</t>
  </si>
  <si>
    <t xml:space="preserve"> 95314 </t>
  </si>
  <si>
    <t>CURSO DE CAPACITAÇÃO PARA ARMADOR (ENCARGOS COMPLEMENTARES) - HORISTA</t>
  </si>
  <si>
    <t xml:space="preserve"> 92767 </t>
  </si>
  <si>
    <t>ARMAÇÃO DE LAJE DE ESTRUTURA CONVENCIONAL DE CONCRETO ARMADO UTILIZANDO AÇO CA-60 DE 4,2 MM - MONTAGEM. AF_06/2022</t>
  </si>
  <si>
    <t>Armação para Estruturas de Concreto Armado</t>
  </si>
  <si>
    <t xml:space="preserve"> 92799 </t>
  </si>
  <si>
    <t>CORTE E DOBRA DE AÇO CA-60, DIÂMETRO DE 4,2 MM. AF_06/2022</t>
  </si>
  <si>
    <t xml:space="preserve"> 95315 </t>
  </si>
  <si>
    <t>CURSO DE CAPACITAÇÃO PARA ASSENTADOR DE TUBOS (ENCARGOS COMPLEMENTARES) - HORISTA</t>
  </si>
  <si>
    <t xml:space="preserve"> 95316 </t>
  </si>
  <si>
    <t>CURSO DE CAPACITAÇÃO PARA AUXILIAR DE ELETRICISTA (ENCARGOS COMPLEMENTARES) - HORISTA</t>
  </si>
  <si>
    <t xml:space="preserve"> 95317 </t>
  </si>
  <si>
    <t>CURSO DE CAPACITAÇÃO PARA AUXILIAR DE ENCANADOR OU BOMBEIRO HIDRÁULICO (ENCARGOS COMPLEMENTARES) - HORISTA</t>
  </si>
  <si>
    <t xml:space="preserve"> 95319 </t>
  </si>
  <si>
    <t>CURSO DE CAPACITAÇÃO PARA AUXILIAR DE MECÂNICO (ENCARGOS COMPLEMENTARES) - HORISTA</t>
  </si>
  <si>
    <t xml:space="preserve"> 95320 </t>
  </si>
  <si>
    <t>CURSO DE CAPACITAÇÃO PARA AUXILIAR DE SERRALHEIRO (ENCARGOS COMPLEMENTARES) - HORISTA</t>
  </si>
  <si>
    <t xml:space="preserve"> 95324 </t>
  </si>
  <si>
    <t>CURSO DE CAPACITAÇÃO PARA AZULEJISTA OU LADRILHEIRO (ENCARGOS COMPLEMENTARES) - HORISTA</t>
  </si>
  <si>
    <t xml:space="preserve"> 165 </t>
  </si>
  <si>
    <t>Alvenaria bloco cerâmico vedação, 9x19x24cm, e=24cm, com argamassa t5 - 1:2:8(cimento/cal/areia), junta=2cm</t>
  </si>
  <si>
    <t>Alvenarias de Vedação</t>
  </si>
  <si>
    <t>51,70</t>
  </si>
  <si>
    <t xml:space="preserve"> 3308 </t>
  </si>
  <si>
    <t>Argamassa em volume - cimento, cal e areia traço t-5 (1:2:8) - 1 saco cimento50 kg / 2 sacos cal 20 kg / 8 padiolas de areia dim 0.35 x 0.45 x 0.13 m - Confecção mecânica e transporte</t>
  </si>
  <si>
    <t>619,87</t>
  </si>
  <si>
    <t>6,52</t>
  </si>
  <si>
    <t>13,64</t>
  </si>
  <si>
    <t>35,78</t>
  </si>
  <si>
    <t>3,37</t>
  </si>
  <si>
    <t>7,99</t>
  </si>
  <si>
    <t>16,53</t>
  </si>
  <si>
    <t>0,83</t>
  </si>
  <si>
    <t>1,46</t>
  </si>
  <si>
    <t>4,11</t>
  </si>
  <si>
    <t>17,68</t>
  </si>
  <si>
    <t xml:space="preserve"> 91 </t>
  </si>
  <si>
    <t>Alvenaria pedra calcárea argamassada c/ cimento e areia traço t-4 (1:5) - 1 saco cimento 50kg / 5 padiolas areia dim. 0,35z0,45x0,23m - Confecção mecânicae transporte</t>
  </si>
  <si>
    <t>155,37</t>
  </si>
  <si>
    <t>22,38</t>
  </si>
  <si>
    <t>136,82</t>
  </si>
  <si>
    <t>3,82</t>
  </si>
  <si>
    <t>12,17</t>
  </si>
  <si>
    <t>1,58</t>
  </si>
  <si>
    <t>6,71</t>
  </si>
  <si>
    <t>18,81</t>
  </si>
  <si>
    <t>0,78</t>
  </si>
  <si>
    <t>81,00</t>
  </si>
  <si>
    <t>112,24</t>
  </si>
  <si>
    <t>32,40</t>
  </si>
  <si>
    <t xml:space="preserve"> 155 </t>
  </si>
  <si>
    <t>Alvenaria tijolo cerâmico maciço (5x9x19), esp = 0,09m (singela), com argamassa traço t5 - 1:2:8 (cimento / cal / areia) c/ junta de 2,0cm - R1</t>
  </si>
  <si>
    <t>19,83</t>
  </si>
  <si>
    <t>14,18</t>
  </si>
  <si>
    <t>54,40</t>
  </si>
  <si>
    <t>5,66</t>
  </si>
  <si>
    <t>3,51</t>
  </si>
  <si>
    <t>31,08</t>
  </si>
  <si>
    <t>3,94</t>
  </si>
  <si>
    <t>8,15</t>
  </si>
  <si>
    <t>5,24</t>
  </si>
  <si>
    <t>2,35</t>
  </si>
  <si>
    <t>3,64</t>
  </si>
  <si>
    <t>16,18</t>
  </si>
  <si>
    <t>15,44</t>
  </si>
  <si>
    <t>406,98</t>
  </si>
  <si>
    <t>62,36</t>
  </si>
  <si>
    <t>108,00</t>
  </si>
  <si>
    <t>2,03</t>
  </si>
  <si>
    <t>5,70</t>
  </si>
  <si>
    <t xml:space="preserve"> 1905 </t>
  </si>
  <si>
    <t>Argamassa cimento e areia traço t-3 (1:3), com aditivo vedacit ou similar- 1 saco cimento 50kg / 3 padiolas areia dim. 0,35x0,45x0,23m / 2kg aditivo vedacit - Confecção mecânica e transporte</t>
  </si>
  <si>
    <t>176,60</t>
  </si>
  <si>
    <t>270,00</t>
  </si>
  <si>
    <t>163,80</t>
  </si>
  <si>
    <t>254,80</t>
  </si>
  <si>
    <t>0,84</t>
  </si>
  <si>
    <t>2,40</t>
  </si>
  <si>
    <t xml:space="preserve"> 140 </t>
  </si>
  <si>
    <t>Aço CA - 50 Ø 6,3 a 12,5mm, inclusive corte, dobragem, montagem e colocacao de ferragens nas formas, para superestruturas e fundações - R1</t>
  </si>
  <si>
    <t>Armaduras Convencionais</t>
  </si>
  <si>
    <t xml:space="preserve"> 10555 </t>
  </si>
  <si>
    <t>Encargos Complementares - Armador</t>
  </si>
  <si>
    <t>3,70</t>
  </si>
  <si>
    <t xml:space="preserve"> 141 </t>
  </si>
  <si>
    <t>Aço CA - 60 Ø 4,2 a 9,5mm, inclusive corte, dobragem, montagem e colocacao deferragens nas formas, para superestruturas e fundações - R1</t>
  </si>
  <si>
    <t xml:space="preserve"> 88827 </t>
  </si>
  <si>
    <t>BETONEIRA CAPACIDADE NOMINAL DE 400 L, CAPACIDADE DE MISTURA 280 L, MOTOR ELÉTRICO TRIFÁSICO POTÊNCIA DE 2 CV, SEM CARREGADOR - JUROS. AF_05/2023</t>
  </si>
  <si>
    <t>Depreciação, Juros, Impostos e Seguros, Manutenção e Materiais na Operação dos Equipamentos</t>
  </si>
  <si>
    <t xml:space="preserve"> 88826 </t>
  </si>
  <si>
    <t>BETONEIRA CAPACIDADE NOMINAL DE 400 L, CAPACIDADE DE MISTURA 280 L, MOTOR ELÉTRICO TRIFÁSICO POTÊNCIA DE 2 CV, SEM CARREGADOR - DEPRECIAÇÃO. AF_05/2023</t>
  </si>
  <si>
    <t xml:space="preserve"> 88828 </t>
  </si>
  <si>
    <t>BETONEIRA CAPACIDADE NOMINAL DE 400 L, CAPACIDADE DE MISTURA 280 L, MOTOR ELÉTRICO TRIFÁSICO POTÊNCIA DE 2 CV, SEM CARREGADOR - MANUTENÇÃO. AF_05/2023</t>
  </si>
  <si>
    <t xml:space="preserve"> 88829 </t>
  </si>
  <si>
    <t>BETONEIRA CAPACIDADE NOMINAL DE 400 L, CAPACIDADE DE MISTURA 280 L, MOTOR ELÉTRICO TRIFÁSICO POTÊNCIA DE 2 CV, SEM CARREGADOR - MATERIAIS NA OPERAÇÃO. AF_05/2023</t>
  </si>
  <si>
    <t xml:space="preserve"> 89226 </t>
  </si>
  <si>
    <t>BETONEIRA CAPACIDADE NOMINAL DE 600 L, CAPACIDADE DE MISTURA 360 L, MOTOR ELÉTRICO TRIFÁSICO POTÊNCIA DE 4 CV, SEM CARREGADOR - CHI DIURNO. AF_05/2023</t>
  </si>
  <si>
    <t xml:space="preserve"> 89221 </t>
  </si>
  <si>
    <t>BETONEIRA CAPACIDADE NOMINAL DE 600 L, CAPACIDADE DE MISTURA 360 L, MOTOR ELÉTRICO TRIFÁSICO POTÊNCIA DE 4 CV, SEM CARREGADOR - DEPRECIAÇÃO. AF_05/2023</t>
  </si>
  <si>
    <t xml:space="preserve"> 89222 </t>
  </si>
  <si>
    <t>BETONEIRA CAPACIDADE NOMINAL DE 600 L, CAPACIDADE DE MISTURA 360 L, MOTOR ELÉTRICO TRIFÁSICO POTÊNCIA DE 4 CV, SEM CARREGADOR - JUROS. AF_05/2023</t>
  </si>
  <si>
    <t xml:space="preserve"> 89225 </t>
  </si>
  <si>
    <t>BETONEIRA CAPACIDADE NOMINAL DE 600 L, CAPACIDADE DE MISTURA 360 L, MOTOR ELÉTRICO TRIFÁSICO POTÊNCIA DE 4 CV, SEM CARREGADOR - CHP DIURNO. AF_05/2023</t>
  </si>
  <si>
    <t xml:space="preserve"> 89224 </t>
  </si>
  <si>
    <t>BETONEIRA CAPACIDADE NOMINAL DE 600 L, CAPACIDADE DE MISTURA 360 L, MOTOR ELÉTRICO TRIFÁSICO POTÊNCIA DE 4 CV, SEM CARREGADOR - MATERIAIS NA OPERAÇÃO. AF_05/2023</t>
  </si>
  <si>
    <t xml:space="preserve"> 89223 </t>
  </si>
  <si>
    <t>BETONEIRA CAPACIDADE NOMINAL DE 600 L, CAPACIDADE DE MISTURA 360 L, MOTOR ELÉTRICO TRIFÁSICO POTÊNCIA DE 4 CV, SEM CARREGADOR - MANUTENÇÃO. AF_05/2023</t>
  </si>
  <si>
    <t>7,72</t>
  </si>
  <si>
    <t>124,15</t>
  </si>
  <si>
    <t>31,18</t>
  </si>
  <si>
    <t xml:space="preserve"> 2311 </t>
  </si>
  <si>
    <t>Pintura de acabamento com lixamento, aplicação de 01 demão de tinta à base dezarcão e 02 demãos de tinta esmalte</t>
  </si>
  <si>
    <t>Esmalte Sintético / Óleo</t>
  </si>
  <si>
    <t>30,40</t>
  </si>
  <si>
    <t>2,07</t>
  </si>
  <si>
    <t>5,43</t>
  </si>
  <si>
    <t>8,39</t>
  </si>
  <si>
    <t>41,00</t>
  </si>
  <si>
    <t>15,73</t>
  </si>
  <si>
    <t>25,76</t>
  </si>
  <si>
    <t>2,82</t>
  </si>
  <si>
    <t xml:space="preserve"> 88281 </t>
  </si>
  <si>
    <t>MOTORISTA DE BASCULANTE COM ENCARGOS COMPLEMENTARES</t>
  </si>
  <si>
    <t xml:space="preserve"> 91380 </t>
  </si>
  <si>
    <t>CAMINHÃO BASCULANTE 10 M3, TRUCADO CABINE SIMPLES, PESO BRUTO TOTAL 23.000 KG, CARGA ÚTIL MÁXIMA 15.935 KG, DISTÂNCIA ENTRE EIXOS 4,80 M, POTÊNCIA 230 CV INCLUSIVE CAÇAMBA METÁLICA - DEPRECIAÇÃO. AF_06/2014</t>
  </si>
  <si>
    <t xml:space="preserve"> 91382 </t>
  </si>
  <si>
    <t>CAMINHÃO BASCULANTE 10 M3, TRUCADO CABINE SIMPLES, PESO BRUTO TOTAL 23.000 KG, CARGA ÚTIL MÁXIMA 15.935 KG, DISTÂNCIA ENTRE EIXOS 4,80 M, POTÊNCIA 230 CV INCLUSIVE CAÇAMBA METÁLICA - IMPOSTOS E SEGUROS. AF_06/2014</t>
  </si>
  <si>
    <t xml:space="preserve"> 91381 </t>
  </si>
  <si>
    <t>CAMINHÃO BASCULANTE 10 M3, TRUCADO CABINE SIMPLES, PESO BRUTO TOTAL 23.000 KG, CARGA ÚTIL MÁXIMA 15.935 KG, DISTÂNCIA ENTRE EIXOS 4,80 M, POTÊNCIA 230 CV INCLUSIVE CAÇAMBA METÁLICA - JUROS. AF_06/2014</t>
  </si>
  <si>
    <t xml:space="preserve"> 91383 </t>
  </si>
  <si>
    <t>CAMINHÃO BASCULANTE 10 M3, TRUCADO CABINE SIMPLES, PESO BRUTO TOTAL 23.000 KG, CARGA ÚTIL MÁXIMA 15.935 KG, DISTÂNCIA ENTRE EIXOS 4,80 M, POTÊNCIA 230 CV INCLUSIVE CAÇAMBA METÁLICA - MANUTENÇÃO. AF_06/2014</t>
  </si>
  <si>
    <t xml:space="preserve"> 91384 </t>
  </si>
  <si>
    <t>CAMINHÃO BASCULANTE 10 M3, TRUCADO CABINE SIMPLES, PESO BRUTO TOTAL 23.000 KG, CARGA ÚTIL MÁXIMA 15.935 KG, DISTÂNCIA ENTRE EIXOS 4,80 M, POTÊNCIA 230 CV INCLUSIVE CAÇAMBA METÁLICA - MATERIAIS NA OPERAÇÃO. AF_06/2014</t>
  </si>
  <si>
    <t xml:space="preserve"> 5903 </t>
  </si>
  <si>
    <t>CAMINHÃO PIPA 10.000 L TRUCADO, PESO BRUTO TOTAL 23.000 KG, CARGA ÚTIL MÁXIMA 15.935 KG, DISTÂNCIA ENTRE EIXOS 4,8 M, POTÊNCIA 230 CV, INCLUSIVE TANQUE DE AÇO PARA TRANSPORTE DE ÁGUA - CHI DIURNO. AF_06/2014</t>
  </si>
  <si>
    <t xml:space="preserve"> 91397 </t>
  </si>
  <si>
    <t>CAMINHÃO PIPA 10.000 L TRUCADO, PESO BRUTO TOTAL 23.000 KG, CARGA ÚTIL MÁXIMA 15.935 KG, DISTÂNCIA ENTRE EIXOS 4,8 M, POTÊNCIA 230 CV, INCLUSIVE TANQUE DE AÇO PARA TRANSPORTE DE ÁGUA - JUROS. AF_06/2014</t>
  </si>
  <si>
    <t xml:space="preserve"> 88282 </t>
  </si>
  <si>
    <t>MOTORISTA DE CAMINHÃO COM ENCARGOS COMPLEMENTARES</t>
  </si>
  <si>
    <t xml:space="preserve"> 91396 </t>
  </si>
  <si>
    <t>CAMINHÃO PIPA 10.000 L TRUCADO, PESO BRUTO TOTAL 23.000 KG, CARGA ÚTIL MÁXIMA 15.935 KG, DISTÂNCIA ENTRE EIXOS 4,8 M, POTÊNCIA 230 CV, INCLUSIVE TANQUE DE AÇO PARA TRANSPORTE DE ÁGUA - DEPRECIAÇÃO.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</si>
  <si>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</si>
  <si>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</si>
  <si>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5901 </t>
  </si>
  <si>
    <t>CAMINHÃO PIPA 10.000 L TRUCADO, PESO BRUTO TOTAL 23.000 KG, CARGA ÚTIL MÁXIMA 15.935 KG, DISTÂNCIA ENTRE EIXOS 4,8 M, POTÊNCIA 230 CV, INCLUSIVE TANQUE DE AÇO PARA TRANSPORTE DE ÁGUA - CHP DIURNO.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</si>
  <si>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</si>
  <si>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</si>
  <si>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</si>
  <si>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</si>
  <si>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95329 </t>
  </si>
  <si>
    <t>CURSO DE CAPACITAÇÃO PARA CARPINTEIRO DE ESQUADRIA (ENCARGOS COMPLEMENTARES) - HORISTA</t>
  </si>
  <si>
    <t xml:space="preserve"> 95330 </t>
  </si>
  <si>
    <t>CURSO DE CAPACITAÇÃO PARA CARPINTEIRO DE FÔRMAS (ENCARGOS COMPLEMENTARES) - HORISTA</t>
  </si>
  <si>
    <t xml:space="preserve"> 91533 </t>
  </si>
  <si>
    <t>COMPACTADOR DE SOLOS DE PERCUSSÃO (SOQUETE) COM MOTOR A GASOLINA 4 TEMPOS, POTÊNCIA 4 CV - CHP DIURNO. AF_08/2015</t>
  </si>
  <si>
    <t xml:space="preserve"> 91530 </t>
  </si>
  <si>
    <t>COMPACTADOR DE SOLOS DE PERCUSSÃO (SOQUETE) COM MOTOR A GASOLINA 4 TEMPOS, POTÊNCIA 4 CV - JUROS. AF_08/2015</t>
  </si>
  <si>
    <t xml:space="preserve"> 91532 </t>
  </si>
  <si>
    <t>COMPACTADOR DE SOLOS DE PERCUSSÃO (SOQUETE) COM MOTOR A GASOLINA 4 TEMPOS, POTÊNCIA 4 CV - MATERIAIS NA OPERAÇÃO. AF_08/2015</t>
  </si>
  <si>
    <t xml:space="preserve"> 91529 </t>
  </si>
  <si>
    <t>COMPACTADOR DE SOLOS DE PERCUSSÃO (SOQUETE) COM MOTOR A GASOLINA 4 TEMPOS, POTÊNCIA 4 CV - DEPRECIAÇÃO. AF_08/2015</t>
  </si>
  <si>
    <t xml:space="preserve"> 91531 </t>
  </si>
  <si>
    <t>COMPACTADOR DE SOLOS DE PERCUSSÃO (SOQUETE) COM MOTOR A GASOLINA 4 TEMPOS, POTÊNCIA 4 CV - MANUTENÇÃO. AF_08/2015</t>
  </si>
  <si>
    <t xml:space="preserve"> 88297 </t>
  </si>
  <si>
    <t>OPERADOR DE MÁQUINAS E EQUIPAMENTOS COM ENCARGOS COMPLEMENTARES</t>
  </si>
  <si>
    <t xml:space="preserve"> 95260 </t>
  </si>
  <si>
    <t>COMPACTADOR DE SOLOS DE PERCUSÃO (SOQUETE) COM MOTOR A GASOLINA, POTÊNCIA 3 CV - DEPRECIAÇÃO. AF_09/2016</t>
  </si>
  <si>
    <t xml:space="preserve"> 95261 </t>
  </si>
  <si>
    <t>COMPACTADOR DE SOLOS DE PERCUSÃO (SOQUETE) COM MOTOR A GASOLINA, POTÊNCIA 3 CV - JUROS. AF_09/2016</t>
  </si>
  <si>
    <t xml:space="preserve"> 95263 </t>
  </si>
  <si>
    <t>COMPACTADOR DE SOLOS DE PERCUSÃO (SOQUETE) COM MOTOR A GASOLINA, POTÊNCIA 3 CV - MATERIAIS NA OPERAÇÃO. AF_09/2016</t>
  </si>
  <si>
    <t xml:space="preserve"> 95262 </t>
  </si>
  <si>
    <t>COMPACTADOR DE SOLOS DE PERCUSÃO (SOQUETE) COM MOTOR A GASOLINA, POTÊNCIA 3 CV - MANUTENÇÃO. AF_09/2016</t>
  </si>
  <si>
    <t xml:space="preserve"> 94971 </t>
  </si>
  <si>
    <t>CONCRETO FCK = 25MPA, TRAÇO 1:2,3:2,7 (EM MASSA SECA DE CIMENTO/ AREIA MÉDIA/ BRITA 1) - PREPARO MECÂNICO COM BETONEIRA 600 L. AF_05/2021</t>
  </si>
  <si>
    <t xml:space="preserve"> 94972 </t>
  </si>
  <si>
    <t>CONCRETO FCK = 30MPA, TRAÇO 1:2,1:2,5 (EM MASSA SECA DE CIMENTO/ AREIA MÉDIA/ BRITA 1) - PREPARO MECÂNICO COM BETONEIRA 600 L. AF_05/2021</t>
  </si>
  <si>
    <t xml:space="preserve"> 95400 </t>
  </si>
  <si>
    <t>CURSO DE CAPACITAÇÃO PARA DESENHISTA PROJETISTA (ENCARGOS COMPLEMENTARES) - HORISTA</t>
  </si>
  <si>
    <t xml:space="preserve"> 95332 </t>
  </si>
  <si>
    <t>CURSO DE CAPACITAÇÃO PARA ELETRICISTA (ENCARGOS COMPLEMENTARES) - HORISTA</t>
  </si>
  <si>
    <t xml:space="preserve"> 95334 </t>
  </si>
  <si>
    <t>CURSO DE CAPACITAÇÃO PARA ELETROTÉCNICO (ENCARGOS COMPLEMENTARES) - HORISTA</t>
  </si>
  <si>
    <t xml:space="preserve"> 95335 </t>
  </si>
  <si>
    <t>CURSO DE CAPACITAÇÃO PARA ENCANADOR OU BOMBEIRO HIDRÁULICO (ENCARGOS COMPLEMENTARES) - HORISTA</t>
  </si>
  <si>
    <t xml:space="preserve"> 95401 </t>
  </si>
  <si>
    <t>CURSO DE CAPACITAÇÃO PARA ENCARREGADO GERAL (ENCARGOS COMPLEMENTARES) - HORISTA</t>
  </si>
  <si>
    <t xml:space="preserve"> 95404 </t>
  </si>
  <si>
    <t>CURSO DE CAPACITAÇÃO PARA ENGENHEIRO CIVIL DE OBRA SÊNIOR (ENCARGOS COMPLEMENTARES) - HORISTA</t>
  </si>
  <si>
    <t xml:space="preserve"> 95338 </t>
  </si>
  <si>
    <t>CURSO DE CAPACITAÇÃO PARA IMPERMEABILIZADOR (ENCARGOS COMPLEMENTARES) - HORISTA</t>
  </si>
  <si>
    <t xml:space="preserve"> 95340 </t>
  </si>
  <si>
    <t>CURSO DE CAPACITAÇÃO PARA MARCENEIRO (ENCARGOS COMPLEMENTARES) - HORISTA</t>
  </si>
  <si>
    <t xml:space="preserve"> 95341 </t>
  </si>
  <si>
    <t>CURSO DE CAPACITAÇÃO PARA MARMORISTA/GRANITEIRO (ENCARGOS COMPLEMENTARES) - HORISTA</t>
  </si>
  <si>
    <t xml:space="preserve"> 95342 </t>
  </si>
  <si>
    <t>CURSO DE CAPACITAÇÃO PARA MECÂNICO DE EQUIPAMENTOS PESADOS (ENCARGOS COMPLEMENTARES) - HORISTA</t>
  </si>
  <si>
    <t xml:space="preserve"> 100298 </t>
  </si>
  <si>
    <t>CURSO DE CAPACITAÇÃO PARA MECÂNICO DE REFRIGERAÇÃO (ENCARGOS COMPLEMENTARES) - HORISTA</t>
  </si>
  <si>
    <t xml:space="preserve"> 95344 </t>
  </si>
  <si>
    <t>CURSO DE CAPACITAÇÃO PARA MONTADOR DE ESTRUTURA METÁLICA (ENCARGOS COMPLEMENTARES) - HORISTA</t>
  </si>
  <si>
    <t xml:space="preserve"> 95343 </t>
  </si>
  <si>
    <t>CURSO DE CAPACITAÇÃO PARA MONTADOR DE TUBO AÇO/EQUIPAMENTOS (ENCARGOS COMPLEMENTARES) - HORISTA</t>
  </si>
  <si>
    <t xml:space="preserve"> 95345 </t>
  </si>
  <si>
    <t>CURSO DE CAPACITAÇÃO PARA MONTADOR ELETROMECÂNICO (ENCARGOS COMPLEMENTARES) - HORISTA</t>
  </si>
  <si>
    <t xml:space="preserve"> 95346 </t>
  </si>
  <si>
    <t>CURSO DE CAPACITAÇÃO PARA MOTORISTA DE BASCULANTE (ENCARGOS COMPLEMENTARES) - HORISTA</t>
  </si>
  <si>
    <t xml:space="preserve"> 95347 </t>
  </si>
  <si>
    <t>CURSO DE CAPACITAÇÃO PARA MOTORISTA DE CAMINHÃO (ENCARGOS COMPLEMENTARES) - HORISTA</t>
  </si>
  <si>
    <t xml:space="preserve"> 95389 </t>
  </si>
  <si>
    <t>CURSO DE CAPACITAÇÃO PARA OPERADOR DE BETONEIRA ESTACIONÁRIA/MISTURADOR (ENCARGOS COMPLEMENTARES) - HORISTA</t>
  </si>
  <si>
    <t xml:space="preserve"> 95357 </t>
  </si>
  <si>
    <t>CURSO DE CAPACITAÇÃO PARA OPERADOR DE ESCAVADEIRA (ENCARGOS COMPLEMENTARES) - HORISTA</t>
  </si>
  <si>
    <t xml:space="preserve"> 95361 </t>
  </si>
  <si>
    <t>CURSO DE CAPACITAÇÃO PARA OPERADOR DE MARTELETE OU MARTELETEIRO (ENCARGOS COMPLEMENTARES) - HORISTA</t>
  </si>
  <si>
    <t xml:space="preserve"> 95360 </t>
  </si>
  <si>
    <t>CURSO DE CAPACITAÇÃO PARA OPERADOR DE MÁQUINAS E EQUIPAMENTOS (ENCARGOS COMPLEMENTARES) - HORISTA</t>
  </si>
  <si>
    <t xml:space="preserve"> 95364 </t>
  </si>
  <si>
    <t>CURSO DE CAPACITAÇÃO PARA OPERADOR DE PÁ CARREGADEIRA (ENCARGOS COMPLEMENTARES) - HORISTA</t>
  </si>
  <si>
    <t xml:space="preserve"> 95371 </t>
  </si>
  <si>
    <t>CURSO DE CAPACITAÇÃO PARA PEDREIRO (ENCARGOS COMPLEMENTARES) - HORISTA</t>
  </si>
  <si>
    <t xml:space="preserve"> 95372 </t>
  </si>
  <si>
    <t>CURSO DE CAPACITAÇÃO PARA PINTOR (ENCARGOS COMPLEMENTARES) - HORISTA</t>
  </si>
  <si>
    <t xml:space="preserve"> 95377 </t>
  </si>
  <si>
    <t>CURSO DE CAPACITAÇÃO PARA SERRALHEIRO (ENCARGOS COMPLEMENTARES) - HORISTA</t>
  </si>
  <si>
    <t xml:space="preserve"> 95378 </t>
  </si>
  <si>
    <t>CURSO DE CAPACITAÇÃO PARA SERVENTE (ENCARGOS COMPLEMENTARES) - HORISTA</t>
  </si>
  <si>
    <t xml:space="preserve"> 95387 </t>
  </si>
  <si>
    <t>CURSO DE CAPACITAÇÃO PARA VIDRACEIRO (ENCARGOS COMPLEMENTARES) - HORISTA</t>
  </si>
  <si>
    <t>11,57</t>
  </si>
  <si>
    <t>8,90</t>
  </si>
  <si>
    <t xml:space="preserve"> 3318 </t>
  </si>
  <si>
    <t>Reboco especial de parede 2cm com argamassa traço t3 - 1:3 cimento / areia / vedacit</t>
  </si>
  <si>
    <t>41,59</t>
  </si>
  <si>
    <t>19,96</t>
  </si>
  <si>
    <t xml:space="preserve"> 3310 </t>
  </si>
  <si>
    <t>Chapisco em parede com argamassa traço t1 - 1:3 (cimento / areia) - Revisado 08/2015</t>
  </si>
  <si>
    <t>3,49</t>
  </si>
  <si>
    <t xml:space="preserve"> 85 </t>
  </si>
  <si>
    <t>Forma plana para fundações, em compensado resinado 12mm, 03 usos</t>
  </si>
  <si>
    <t>Formas para Fundações</t>
  </si>
  <si>
    <t>97,03</t>
  </si>
  <si>
    <t>29,69</t>
  </si>
  <si>
    <t xml:space="preserve"> 126 </t>
  </si>
  <si>
    <t>Concreto simples fabricado na obra, fck=15 mpa, lançado e adensado</t>
  </si>
  <si>
    <t>642,45</t>
  </si>
  <si>
    <t>24,41</t>
  </si>
  <si>
    <t xml:space="preserve"> 2497 </t>
  </si>
  <si>
    <t>Escavação manual de vala ou cava em material de 1ª categoria, profundidade até 1,50m</t>
  </si>
  <si>
    <t>Escavação Manual em Área Urbana</t>
  </si>
  <si>
    <t>58,54</t>
  </si>
  <si>
    <t>7,31</t>
  </si>
  <si>
    <t>128,84</t>
  </si>
  <si>
    <t>82,45</t>
  </si>
  <si>
    <t>34,22</t>
  </si>
  <si>
    <t>5,72</t>
  </si>
  <si>
    <t>27,04</t>
  </si>
  <si>
    <t>18,25</t>
  </si>
  <si>
    <t>0,67</t>
  </si>
  <si>
    <t>9,04</t>
  </si>
  <si>
    <t>6,03</t>
  </si>
  <si>
    <t>3,29</t>
  </si>
  <si>
    <t>5,21</t>
  </si>
  <si>
    <t>2,96</t>
  </si>
  <si>
    <t xml:space="preserve"> 116 </t>
  </si>
  <si>
    <t>Forma Plana para estruturas, em compensado resinado de 12mm, 05 usos, inclusive escoramento - Revisada 07..2015</t>
  </si>
  <si>
    <t>Formas</t>
  </si>
  <si>
    <t>82,93</t>
  </si>
  <si>
    <t>829,30</t>
  </si>
  <si>
    <t>12,43</t>
  </si>
  <si>
    <t>994,40</t>
  </si>
  <si>
    <t>37,50</t>
  </si>
  <si>
    <t>103,35</t>
  </si>
  <si>
    <t>206,34</t>
  </si>
  <si>
    <t>335,49</t>
  </si>
  <si>
    <t>66,64</t>
  </si>
  <si>
    <t>82,08</t>
  </si>
  <si>
    <t>18,53</t>
  </si>
  <si>
    <t>4,62</t>
  </si>
  <si>
    <t>2,17</t>
  </si>
  <si>
    <t>54,94</t>
  </si>
  <si>
    <t>35,56</t>
  </si>
  <si>
    <t>19,62</t>
  </si>
  <si>
    <t>14,12</t>
  </si>
  <si>
    <t>0,96</t>
  </si>
  <si>
    <t>0,98</t>
  </si>
  <si>
    <t>11,16</t>
  </si>
  <si>
    <t>1,62</t>
  </si>
  <si>
    <t>0,75</t>
  </si>
  <si>
    <t>4,01</t>
  </si>
  <si>
    <t>134,56</t>
  </si>
  <si>
    <t>40,00</t>
  </si>
  <si>
    <t>11,52</t>
  </si>
  <si>
    <t>664,00</t>
  </si>
  <si>
    <t>7,04</t>
  </si>
  <si>
    <t xml:space="preserve"> 124 </t>
  </si>
  <si>
    <t>Concreto simples fabricado na obra, fck=13,5 mpa (b1/b2), sem lançamento e adensamento</t>
  </si>
  <si>
    <t>86,82</t>
  </si>
  <si>
    <t>95,52</t>
  </si>
  <si>
    <t>28,78</t>
  </si>
  <si>
    <t>229,50</t>
  </si>
  <si>
    <t>2,54</t>
  </si>
  <si>
    <t>5,53</t>
  </si>
  <si>
    <t>0,72</t>
  </si>
  <si>
    <t>3,05</t>
  </si>
  <si>
    <t>8,55</t>
  </si>
  <si>
    <t>557,80</t>
  </si>
  <si>
    <t xml:space="preserve"> 7692 </t>
  </si>
  <si>
    <t>Lançamento de concreto simples fabricado na obra, inclusive adensamento e acabamento em peças da superestrutura</t>
  </si>
  <si>
    <t>53,42</t>
  </si>
  <si>
    <t>2,46</t>
  </si>
  <si>
    <t>1,02</t>
  </si>
  <si>
    <t>4,33</t>
  </si>
  <si>
    <t>12,14</t>
  </si>
  <si>
    <t>118,79</t>
  </si>
  <si>
    <t>3,68</t>
  </si>
  <si>
    <t xml:space="preserve"> 125 </t>
  </si>
  <si>
    <t>Concreto simples fck= 15 MPA (b1/b2), fabricado na obra, sem lançamento e adensamento</t>
  </si>
  <si>
    <t>588,96</t>
  </si>
  <si>
    <t>92,48</t>
  </si>
  <si>
    <t>263,70</t>
  </si>
  <si>
    <t xml:space="preserve"> 96 </t>
  </si>
  <si>
    <t>Concreto simples usinado fck=15mpa, bombeado, lançado e adensado em superestrura</t>
  </si>
  <si>
    <t xml:space="preserve"> 128 </t>
  </si>
  <si>
    <t>Lançamento de concreto usinado, bombeado, em peças armadas da superestrutura,inclusive colocação, adensamento e acabamento</t>
  </si>
  <si>
    <t>2,32</t>
  </si>
  <si>
    <t>3,59</t>
  </si>
  <si>
    <t>1,28</t>
  </si>
  <si>
    <t>25,25</t>
  </si>
  <si>
    <t xml:space="preserve"> 5628 </t>
  </si>
  <si>
    <t>ESCAVADEIRA HIDRÁULICA SOBRE ESTEIRAS, CAÇAMBA 0,80 M3, PESO OPERACIONAL 17 T, POTENCIA BRUTA 111 HP - JUROS. AF_06/2014</t>
  </si>
  <si>
    <t xml:space="preserve"> 88294 </t>
  </si>
  <si>
    <t>OPERADOR DE ESCAVADEIRA COM ENCARGOS COMPLEMENTARES</t>
  </si>
  <si>
    <t xml:space="preserve"> 5627 </t>
  </si>
  <si>
    <t>ESCAVADEIRA HIDRÁULICA SOBRE ESTEIRAS, CAÇAMBA 0,80 M3, PESO OPERACIONAL 17 T, POTENCIA BRUTA 111 HP - DEPRECIAÇÃO. AF_06/2014</t>
  </si>
  <si>
    <t xml:space="preserve"> 5630 </t>
  </si>
  <si>
    <t>ESCAVADEIRA HIDRÁULICA SOBRE ESTEIRAS, CAÇAMBA 0,80 M3, PESO OPERACIONAL 17 T, POTENCIA BRUTA 111 HP - MATERIAIS NA OPERAÇÃO. AF_06/2014</t>
  </si>
  <si>
    <t xml:space="preserve"> 5629 </t>
  </si>
  <si>
    <t>ESCAVADEIRA HIDRÁULICA SOBRE ESTEIRAS, CAÇAMBA 0,80 M3, PESO OPERACIONAL 17 T, POTENCIA BRUTA 111 HP - MANUTENÇÃO. AF_06/2014</t>
  </si>
  <si>
    <t xml:space="preserve"> 10553 </t>
  </si>
  <si>
    <t>Encargos Complementares - Pintor</t>
  </si>
  <si>
    <t xml:space="preserve"> 2483 </t>
  </si>
  <si>
    <t>Enchimento de rasgos em alvenaria e concreto  para tubulação  diâm    1/2" a 1"</t>
  </si>
  <si>
    <t>Enchimento de Rasgos em Alvenaria ou Concreto</t>
  </si>
  <si>
    <t>11,58</t>
  </si>
  <si>
    <t>46,77</t>
  </si>
  <si>
    <t>0,86</t>
  </si>
  <si>
    <t>2,76</t>
  </si>
  <si>
    <t>4,27</t>
  </si>
  <si>
    <t>10,33</t>
  </si>
  <si>
    <t>19,89</t>
  </si>
  <si>
    <t>6,66</t>
  </si>
  <si>
    <t>8,20</t>
  </si>
  <si>
    <t>1,85</t>
  </si>
  <si>
    <t>3,31</t>
  </si>
  <si>
    <t>2,14</t>
  </si>
  <si>
    <t>8,13</t>
  </si>
  <si>
    <t>21,82</t>
  </si>
  <si>
    <t>5,33</t>
  </si>
  <si>
    <t>28,63</t>
  </si>
  <si>
    <t>5,13</t>
  </si>
  <si>
    <t>16,34</t>
  </si>
  <si>
    <t>2,58</t>
  </si>
  <si>
    <t>29,30</t>
  </si>
  <si>
    <t>4,29</t>
  </si>
  <si>
    <t>9,35</t>
  </si>
  <si>
    <t xml:space="preserve"> 145 </t>
  </si>
  <si>
    <t>Laje pré-fabricada comum para piso ou cobertura, inclusive escoramento em madeira e capeamento 4cm</t>
  </si>
  <si>
    <t>Estruturas Pre-Moldadas de Concreto</t>
  </si>
  <si>
    <t>8,79</t>
  </si>
  <si>
    <t>2,75</t>
  </si>
  <si>
    <t>6,75</t>
  </si>
  <si>
    <t>5,01</t>
  </si>
  <si>
    <t>20,26</t>
  </si>
  <si>
    <t>6,16</t>
  </si>
  <si>
    <t>4,97</t>
  </si>
  <si>
    <t>4,49</t>
  </si>
  <si>
    <t>20,76</t>
  </si>
  <si>
    <t>3,32</t>
  </si>
  <si>
    <t>6,25</t>
  </si>
  <si>
    <t xml:space="preserve"> 2658 </t>
  </si>
  <si>
    <t>Lastro de brita 3</t>
  </si>
  <si>
    <t>Lastros, Lajes e Berços</t>
  </si>
  <si>
    <t>156,14</t>
  </si>
  <si>
    <t>42,87</t>
  </si>
  <si>
    <t>56,23</t>
  </si>
  <si>
    <t>10,45</t>
  </si>
  <si>
    <t>10,61</t>
  </si>
  <si>
    <t>1,97</t>
  </si>
  <si>
    <t xml:space="preserve"> 88298 </t>
  </si>
  <si>
    <t>OPERADOR DE MARTELETE OU MARTELETEIRO COM ENCARGOS COMPLEMENTARES</t>
  </si>
  <si>
    <t xml:space="preserve"> 102271 </t>
  </si>
  <si>
    <t>MARTELO DEMOLIDOR ELÉTRICO, COM POTÊNCIA DE 2.000 W, 1.000 IMPACTOS POR MINUTO, PESO DE 30 KG - JUROS. AF_01/2021</t>
  </si>
  <si>
    <t xml:space="preserve"> 102270 </t>
  </si>
  <si>
    <t>MARTELO DEMOLIDOR ELÉTRICO, COM POTÊNCIA DE 2.000 W, 1.000 IMPACTOS POR MINUTO, PESO DE 30 KG - DEPRECIAÇÃO. AF_01/2021</t>
  </si>
  <si>
    <t xml:space="preserve"> 102273 </t>
  </si>
  <si>
    <t>MARTELO DEMOLIDOR ELÉTRICO, COM POTÊNCIA DE 2.000 W, 1.000 IMPACTOS POR MINUTO, PESO DE 30 KG - MATERIAIS NA OPERAÇÃO. AF_01/2021</t>
  </si>
  <si>
    <t xml:space="preserve"> 102272 </t>
  </si>
  <si>
    <t>MARTELO DEMOLIDOR ELÉTRICO, COM POTÊNCIA DE 2.000 W, 1.000 IMPACTOS POR MINUTO, PESO DE 30 KG - MANUTENÇÃO. AF_01/2021</t>
  </si>
  <si>
    <t xml:space="preserve"> 88387 </t>
  </si>
  <si>
    <t>MISTURADOR DE ARGAMASSA, EIXO HORIZONTAL, CAPACIDADE DE MISTURA 300 KG, MOTOR ELÉTRICO POTÊNCIA 5 CV - DEPRECIAÇÃO. AF_05/2023</t>
  </si>
  <si>
    <t xml:space="preserve"> 88389 </t>
  </si>
  <si>
    <t>MISTURADOR DE ARGAMASSA, EIXO HORIZONTAL, CAPACIDADE DE MISTURA 300 KG, MOTOR ELÉTRICO POTÊNCIA 5 CV - JUROS. AF_05/2023</t>
  </si>
  <si>
    <t xml:space="preserve"> 88391 </t>
  </si>
  <si>
    <t>MISTURADOR DE ARGAMASSA, EIXO HORIZONTAL, CAPACIDADE DE MISTURA 300 KG, MOTOR ELÉTRICO POTÊNCIA 5 CV - MATERIAIS NA OPERAÇÃO. AF_05/2023</t>
  </si>
  <si>
    <t xml:space="preserve"> 88390 </t>
  </si>
  <si>
    <t>MISTURADOR DE ARGAMASSA, EIXO HORIZONTAL, CAPACIDADE DE MISTURA 300 KG, MOTOR ELÉTRICO POTÊNCIA 5 CV - MANUTENÇÃO. AF_05/2023</t>
  </si>
  <si>
    <t xml:space="preserve"> 202 </t>
  </si>
  <si>
    <t>Madeiramento em massaranduba/madeira de lei, peça serrada 5cm x 11cm com abertura de encaixes</t>
  </si>
  <si>
    <t>12,27</t>
  </si>
  <si>
    <t>2,28</t>
  </si>
  <si>
    <t>55,40</t>
  </si>
  <si>
    <t>34,20</t>
  </si>
  <si>
    <t>11,65</t>
  </si>
  <si>
    <t>0,87</t>
  </si>
  <si>
    <t>255,36</t>
  </si>
  <si>
    <t>89,32</t>
  </si>
  <si>
    <t>21,40</t>
  </si>
  <si>
    <t>3,20</t>
  </si>
  <si>
    <t>81,77</t>
  </si>
  <si>
    <t>3,98</t>
  </si>
  <si>
    <t>3,34</t>
  </si>
  <si>
    <t>10,66</t>
  </si>
  <si>
    <t>5,88</t>
  </si>
  <si>
    <t>16,47</t>
  </si>
  <si>
    <t>62,95</t>
  </si>
  <si>
    <t>70,46</t>
  </si>
  <si>
    <t>7,33</t>
  </si>
  <si>
    <t>103,06</t>
  </si>
  <si>
    <t>11,29</t>
  </si>
  <si>
    <t>15,14</t>
  </si>
  <si>
    <t>37,09</t>
  </si>
  <si>
    <t xml:space="preserve"> 88301 </t>
  </si>
  <si>
    <t>OPERADOR DE PÁ CARREGADEIRA COM ENCARGOS COMPLEMENTARES</t>
  </si>
  <si>
    <t xml:space="preserve"> 90587 </t>
  </si>
  <si>
    <t>VIBRADOR DE IMERSÃO, DIÂMETRO DE PONTEIRA 45MM, MOTOR ELÉTRICO TRIFÁSICO POTÊNCIA DE 2 CV - CHI DIURNO. AF_06/2015</t>
  </si>
  <si>
    <t xml:space="preserve"> 90586 </t>
  </si>
  <si>
    <t>VIBRADOR DE IMERSÃO, DIÂMETRO DE PONTEIRA 45MM, MOTOR ELÉTRICO TRIFÁSICO POTÊNCIA DE 2 CV - CHP DIURNO. AF_06/2015</t>
  </si>
  <si>
    <t xml:space="preserve"> 91274 </t>
  </si>
  <si>
    <t>PLACA VIBRATÓRIA REVERSÍVEL COM MOTOR 4 TEMPOS A GASOLINA, FORÇA CENTRÍFUGA DE 25 KN (2500 KGF), POTÊNCIA 5,5 CV - JUROS. AF_08/2015</t>
  </si>
  <si>
    <t xml:space="preserve"> 91273 </t>
  </si>
  <si>
    <t>PLACA VIBRATÓRIA REVERSÍVEL COM MOTOR 4 TEMPOS A GASOLINA, FORÇA CENTRÍFUGA DE 25 KN (2500 KGF), POTÊNCIA 5,5 CV - DEPRECIAÇÃO. AF_08/2015</t>
  </si>
  <si>
    <t xml:space="preserve"> 91276 </t>
  </si>
  <si>
    <t>PLACA VIBRATÓRIA REVERSÍVEL COM MOTOR 4 TEMPOS A GASOLINA, FORÇA CENTRÍFUGA DE 25 KN (2500 KGF), POTÊNCIA 5,5 CV - MATERIAIS NA OPERAÇÃO. AF_08/2015</t>
  </si>
  <si>
    <t xml:space="preserve"> 91275 </t>
  </si>
  <si>
    <t>PLACA VIBRATÓRIA REVERSÍVEL COM MOTOR 4 TEMPOS A GASOLINA, FORÇA CENTRÍFUGA DE 25 KN (2500 KGF), POTÊNCIA 5,5 CV - MANUTENÇÃO. AF_08/2015</t>
  </si>
  <si>
    <t>Pintura de acabamento com aplicação de 02 demãos de esmalte  sintético sobre superfícies metálicas - R1</t>
  </si>
  <si>
    <t>7,49</t>
  </si>
  <si>
    <t>1,57</t>
  </si>
  <si>
    <t>21,97</t>
  </si>
  <si>
    <t xml:space="preserve"> 2304 </t>
  </si>
  <si>
    <t>Pintura de proteção sobre superfícies metálicas com aplicação de 01 demão de tinta anti-corrosiva zarcão - R2</t>
  </si>
  <si>
    <t>8,33</t>
  </si>
  <si>
    <t>56,68</t>
  </si>
  <si>
    <t>35,04</t>
  </si>
  <si>
    <t>81,80</t>
  </si>
  <si>
    <t>15,96</t>
  </si>
  <si>
    <t>19,30</t>
  </si>
  <si>
    <t>77,95</t>
  </si>
  <si>
    <t>14,88</t>
  </si>
  <si>
    <t>4,58</t>
  </si>
  <si>
    <t>12,82</t>
  </si>
  <si>
    <t>52,56</t>
  </si>
  <si>
    <t>102,25</t>
  </si>
  <si>
    <t>18,60</t>
  </si>
  <si>
    <t>29,19</t>
  </si>
  <si>
    <t>6,85</t>
  </si>
  <si>
    <t>5,22</t>
  </si>
  <si>
    <t xml:space="preserve"> 89128 </t>
  </si>
  <si>
    <t>PÁ CARREGADEIRA SOBRE RODAS, POTÊNCIA LÍQUIDA 128 HP, CAPACIDADE DA CAÇAMBA 1,7 A 2,8 M3, PESO OPERACIONAL 11632 KG - DEPRECIAÇÃO. AF_06/2014</t>
  </si>
  <si>
    <t xml:space="preserve"> 89129 </t>
  </si>
  <si>
    <t>PÁ CARREGADEIRA SOBRE RODAS, POTÊNCIA LÍQUIDA 128 HP, CAPACIDADE DA CAÇAMBA 1,7 A 2,8 M3, PESO OPERACIONAL 11632 KG - JUROS. AF_06/2014</t>
  </si>
  <si>
    <t xml:space="preserve"> 53858 </t>
  </si>
  <si>
    <t>PÁ CARREGADEIRA SOBRE RODAS, POTÊNCIA LÍQUIDA 128 HP, CAPACIDADE DA CAÇAMBA 1,7 A 2,8 M3, PESO OPERACIONAL 11632 KG - MATERIAIS NA OPERAÇÃO. AF_06/2014</t>
  </si>
  <si>
    <t xml:space="preserve"> 53857 </t>
  </si>
  <si>
    <t>PÁ CARREGADEIRA SOBRE RODAS, POTÊNCIA LÍQUIDA 128 HP, CAPACIDADE DA CAÇAMBA 1,7 A 2,8 M3, PESO OPERACIONAL 11632 KG - MANUTENÇÃO. AF_06/2014</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</si>
  <si>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</si>
  <si>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</si>
  <si>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</si>
  <si>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</si>
  <si>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</si>
  <si>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</si>
  <si>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</si>
  <si>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</si>
  <si>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769,67</t>
  </si>
  <si>
    <t>15,39</t>
  </si>
  <si>
    <t>2,23</t>
  </si>
  <si>
    <t>1,82</t>
  </si>
  <si>
    <t>10,60</t>
  </si>
  <si>
    <t>3,53</t>
  </si>
  <si>
    <t>2,16</t>
  </si>
  <si>
    <t>11,04</t>
  </si>
  <si>
    <t>1,53</t>
  </si>
  <si>
    <t xml:space="preserve"> 91689 </t>
  </si>
  <si>
    <t>SERRA CIRCULAR DE BANCADA COM MOTOR ELÉTRICO POTÊNCIA DE 5HP, COM COIFA PARA DISCO 10" - JUROS. AF_08/2015</t>
  </si>
  <si>
    <t xml:space="preserve"> 91688 </t>
  </si>
  <si>
    <t>SERRA CIRCULAR DE BANCADA COM MOTOR ELÉTRICO POTÊNCIA DE 5HP, COM COIFA PARA DISCO 10" - DEPRECIAÇÃO.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</si>
  <si>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</si>
  <si>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</si>
  <si>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</si>
  <si>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</si>
  <si>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116,40</t>
  </si>
  <si>
    <t>188,56</t>
  </si>
  <si>
    <t>151,43</t>
  </si>
  <si>
    <t>726,86</t>
  </si>
  <si>
    <t>555,20</t>
  </si>
  <si>
    <t>239,84</t>
  </si>
  <si>
    <t>195,14</t>
  </si>
  <si>
    <t>43,90</t>
  </si>
  <si>
    <t>115,32</t>
  </si>
  <si>
    <t>552,77</t>
  </si>
  <si>
    <t>6,63</t>
  </si>
  <si>
    <t>27,05</t>
  </si>
  <si>
    <t>1,72</t>
  </si>
  <si>
    <t>10,83</t>
  </si>
  <si>
    <t>0,63</t>
  </si>
  <si>
    <t>1,65</t>
  </si>
  <si>
    <t>41,80</t>
  </si>
  <si>
    <t>14,92</t>
  </si>
  <si>
    <t>8,49</t>
  </si>
  <si>
    <t>3,07</t>
  </si>
  <si>
    <t>14,33</t>
  </si>
  <si>
    <t>234,81</t>
  </si>
  <si>
    <t>10,94</t>
  </si>
  <si>
    <t>266,49</t>
  </si>
  <si>
    <t>99,14</t>
  </si>
  <si>
    <t>48,36</t>
  </si>
  <si>
    <t>9,28</t>
  </si>
  <si>
    <t>79,37</t>
  </si>
  <si>
    <t>13,99</t>
  </si>
  <si>
    <t>4,57</t>
  </si>
  <si>
    <t>18,70</t>
  </si>
  <si>
    <t>28,27</t>
  </si>
  <si>
    <t>14,71</t>
  </si>
  <si>
    <t>26,60</t>
  </si>
  <si>
    <t>24,54</t>
  </si>
  <si>
    <t>4,63</t>
  </si>
  <si>
    <t>1,12</t>
  </si>
  <si>
    <t>0,93</t>
  </si>
  <si>
    <t>23,05</t>
  </si>
  <si>
    <t>6,97</t>
  </si>
  <si>
    <t>11,41</t>
  </si>
  <si>
    <t>25,56</t>
  </si>
  <si>
    <t>3,42</t>
  </si>
  <si>
    <t>10,32</t>
  </si>
  <si>
    <t>8,04</t>
  </si>
  <si>
    <t>1,71</t>
  </si>
  <si>
    <t>2,24</t>
  </si>
  <si>
    <t>3,09</t>
  </si>
  <si>
    <t>10,31</t>
  </si>
  <si>
    <t>2,52</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</si>
  <si>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</si>
  <si>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</si>
  <si>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</si>
  <si>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</si>
  <si>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</si>
  <si>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</si>
  <si>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</si>
  <si>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</si>
  <si>
    <t>35,85</t>
  </si>
  <si>
    <t>8,74</t>
  </si>
  <si>
    <t>47,03</t>
  </si>
  <si>
    <t>8,87</t>
  </si>
  <si>
    <t>6,55</t>
  </si>
  <si>
    <t>1,33</t>
  </si>
  <si>
    <t>2,34</t>
  </si>
  <si>
    <t>4,24</t>
  </si>
  <si>
    <t>PESQUISA DE PREÇOS DE MERCADO</t>
  </si>
  <si>
    <t>TOTAL</t>
  </si>
  <si>
    <t>DADOS DA COTAÇÃO</t>
  </si>
  <si>
    <t>CÓDIGO</t>
  </si>
  <si>
    <t>DESCRIÇÃO INSUMO</t>
  </si>
  <si>
    <t>UNIDADE</t>
  </si>
  <si>
    <t>DATA DA COTAÇÃO</t>
  </si>
  <si>
    <t>VIGÊNCIA</t>
  </si>
  <si>
    <t>FORNECEDOR</t>
  </si>
  <si>
    <t>CNPJ</t>
  </si>
  <si>
    <t>FONTE</t>
  </si>
  <si>
    <t>PREÇO UNITÁRIO (R$)</t>
  </si>
  <si>
    <t>MEDIANA</t>
  </si>
  <si>
    <t>MÉDIA</t>
  </si>
  <si>
    <t>VARIABILIDADE</t>
  </si>
  <si>
    <t>DESVIO PADRÃO</t>
  </si>
  <si>
    <t>COEF. VARIAÇÃO</t>
  </si>
  <si>
    <t>TESTE VERIFICAÇÃO</t>
  </si>
  <si>
    <t>LIM. INFERIOR AMOSTRA</t>
  </si>
  <si>
    <t>LIM. SUPERIOR AMOSTRA</t>
  </si>
  <si>
    <t>VALOR ADOTADO (R$)</t>
  </si>
  <si>
    <t>OBS:</t>
  </si>
  <si>
    <t>SUPORTE PARA CONDENSADORAS 600 mm ATÉ 135 KG PARA CONDENSADORAS DE 36000 A 60000 BTUS ACABAMENTO EM PINTURA EPÓXI</t>
  </si>
  <si>
    <t>FRIO SHOPPING</t>
  </si>
  <si>
    <t>10.631.556/0001-30</t>
  </si>
  <si>
    <t>Suporte Metálico Condensadora 600mm 36.000 a 60.000 Btus e até 100kg - Frioshopping</t>
  </si>
  <si>
    <t> </t>
  </si>
  <si>
    <t>INS.508</t>
  </si>
  <si>
    <t>AR TECH</t>
  </si>
  <si>
    <t>26.074.486/0002-87</t>
  </si>
  <si>
    <t>Suporte para Evaporadora de 36.000 a 60.000 Btus 600 mm</t>
  </si>
  <si>
    <t>GELATUDO</t>
  </si>
  <si>
    <t>19.432.880/0001-01</t>
  </si>
  <si>
    <t>Suporte Para Evaporadora de Ar Condicionado Metalico 36.000 a 60.000 BTUS 600mm - O Par - Gela Tudo Refrigeração - Comercial e Residencial</t>
  </si>
  <si>
    <t>IMPACTO REFRIGERAÇÃO</t>
  </si>
  <si>
    <t>10.419.473/0001-81</t>
  </si>
  <si>
    <t>Suporte Reforçado Evaporadora 18000-60000 BTUS 600x240mm Pé de Galinha - Impacto Refrigeração</t>
  </si>
  <si>
    <t>INS.509</t>
  </si>
  <si>
    <t>MEGA AR STORE</t>
  </si>
  <si>
    <t>40.688.765/0001-80</t>
  </si>
  <si>
    <t>Suporte Split Evaporadora 600MM CAP 45KG Aço Carbono Pintado (PAR) - Mega Ar Store - A Mega Loja do Instalador de Ar Condicionado</t>
  </si>
  <si>
    <t>FRIGELAR</t>
  </si>
  <si>
    <t>92.660.406/0001-19</t>
  </si>
  <si>
    <t>Suporte para Evaporadora EOS até 45kg/Par 600mm Perfil U Pintura Eletrostática 600EBR</t>
  </si>
  <si>
    <t>CACIQUE</t>
  </si>
  <si>
    <t>Caixa para Passagem Elétrica em PVC de Embutir 25x20cm - KRONA - Cacique</t>
  </si>
  <si>
    <t>INS.753</t>
  </si>
  <si>
    <t>LEROY MERLIN</t>
  </si>
  <si>
    <t>Caixa Passagem Eletrica Krona Embutir 25x20cm | Leroy Merlin</t>
  </si>
  <si>
    <t>ELETROPAULO</t>
  </si>
  <si>
    <t>Caixa de Passagem 25 X 20 Embutir PVC - Krona</t>
  </si>
  <si>
    <t xml:space="preserve"> m </t>
  </si>
  <si>
    <t xml:space="preserve"> NOVAIR IMP. EXP. </t>
  </si>
  <si>
    <t>12.508.892/0001-15</t>
  </si>
  <si>
    <t>Junta Flexível 70 x 100 x 70mm 25 mts - Novair</t>
  </si>
  <si>
    <t>INS.775</t>
  </si>
  <si>
    <t xml:space="preserve"> NOVA EXAUSTORES </t>
  </si>
  <si>
    <t xml:space="preserve"> 08.022.764/0001-90 </t>
  </si>
  <si>
    <t>Junta Flexivel p/Sistemas de Exaustão e Ventilação 70 mm x 100 mm</t>
  </si>
  <si>
    <t xml:space="preserve"> BONATI COMPANY </t>
  </si>
  <si>
    <t>Junta Flexível de 70x100x70 mm - 25 Metros para Conexões de Ar Condicionado | Bonati Company</t>
  </si>
  <si>
    <t xml:space="preserve"> UND </t>
  </si>
  <si>
    <t xml:space="preserve"> UPPER SEG </t>
  </si>
  <si>
    <t>17.354.683/0001-88</t>
  </si>
  <si>
    <t>Patch Panel Blindado Descarregado 24 Portas PPDB Intelbras na UpperSeg</t>
  </si>
  <si>
    <t>INS.779</t>
  </si>
  <si>
    <t xml:space="preserve"> ADS CONNECTION </t>
  </si>
  <si>
    <t xml:space="preserve">41.972.339/0001-37 </t>
  </si>
  <si>
    <t>Patchpanel CAT6A F/UTP BLINDADO - Descarregado - lojaads</t>
  </si>
  <si>
    <t xml:space="preserve"> KABUM </t>
  </si>
  <si>
    <t xml:space="preserve"> 05.570.714/0001-59 </t>
  </si>
  <si>
    <t>Patch Panel Descarregado 24 Portas KaBuM</t>
  </si>
  <si>
    <t>REFRILAR</t>
  </si>
  <si>
    <t>93.953.602/0001-44</t>
  </si>
  <si>
    <t>GAS R32 REFRIGERANT 3,0KG</t>
  </si>
  <si>
    <t>INS.819</t>
  </si>
  <si>
    <t>FRIOPEÇAS</t>
  </si>
  <si>
    <t>09.316.105/0001-29</t>
  </si>
  <si>
    <t>Gás Refrigerante Refrigerant 3kg HFC R32 | Friopecas.com.br</t>
  </si>
  <si>
    <t>ARTECH</t>
  </si>
  <si>
    <t>Gás Refrigerante R32 Botija De 3kg - Hiatsu - Único</t>
  </si>
  <si>
    <t>Produtos com até 15 OFF no PIX KaBuM</t>
  </si>
  <si>
    <t>INS.909</t>
  </si>
  <si>
    <t xml:space="preserve"> SEGURANÇA E TELECON </t>
  </si>
  <si>
    <t xml:space="preserve"> 32.438.394/0001-50 </t>
  </si>
  <si>
    <t>Nobreak online rack/torre monovolt DNB 1.5 kVA RT 220V G2 Intelbras</t>
  </si>
  <si>
    <t xml:space="preserve"> 17.354.683/0001-88 </t>
  </si>
  <si>
    <t>Nobreak Online Rack/Torre Monovolt DNB 1.5kVA RT 220V G2 Intelbras na UpperSeg</t>
  </si>
  <si>
    <t>AR-COTEC</t>
  </si>
  <si>
    <t>Exaustor Maxx 220V super silence (Sicflux) – Ar-Cotec</t>
  </si>
  <si>
    <t>INS.952</t>
  </si>
  <si>
    <t>PRINCE VENTILADORES</t>
  </si>
  <si>
    <t>58.351.438/0001-02</t>
  </si>
  <si>
    <t>SICFLUX</t>
  </si>
  <si>
    <t>08.972.212/0001-42</t>
  </si>
  <si>
    <t>Glauco Kiefer (47) 3455-5293 - Cotação e-mail</t>
  </si>
  <si>
    <t xml:space="preserve">und </t>
  </si>
  <si>
    <t xml:space="preserve">SICFLUX </t>
  </si>
  <si>
    <t>INS.969</t>
  </si>
  <si>
    <t xml:space="preserve">PRINCE VENTILADORES </t>
  </si>
  <si>
    <t>Caixa De Filtragem Filbox Metálico Ø200mm | RED 200 M - Sicflux</t>
  </si>
  <si>
    <t xml:space="preserve">SOL DIGITAL </t>
  </si>
  <si>
    <t>13.174.371/0001-31</t>
  </si>
  <si>
    <t>Caixa de Filtro de ar Sicflux Filbox Redonda 200mm - G4/M5 - SOL DIGITAL</t>
  </si>
  <si>
    <t xml:space="preserve">UND </t>
  </si>
  <si>
    <t xml:space="preserve">TROX DO BRASIL </t>
  </si>
  <si>
    <t>76.881.093/0001-72</t>
  </si>
  <si>
    <t>Kelly D.S. (41) 3367-7172 - Cotação e-mail</t>
  </si>
  <si>
    <t>INS.973</t>
  </si>
  <si>
    <t xml:space="preserve">DIFUSTHERM </t>
  </si>
  <si>
    <t>04.432.918/0001-60</t>
  </si>
  <si>
    <t>Elaine Jacomasso (41) 3059-8200 - Cotação e-mail</t>
  </si>
  <si>
    <t xml:space="preserve">TROPICAO RIO </t>
  </si>
  <si>
    <t>05.762.856/0001-18</t>
  </si>
  <si>
    <t>Celso Felix (21) 2195-8989 - Cotação e-mail</t>
  </si>
  <si>
    <t xml:space="preserve"> MOVE AR </t>
  </si>
  <si>
    <t xml:space="preserve"> 50.139.707/0001-51 </t>
  </si>
  <si>
    <t>Perfil Cadeira h em Aluminio 20mm x 3m - Multivac - Move Ar | Ventiladores, Exaustores e Acessórios</t>
  </si>
  <si>
    <t>INS.1149</t>
  </si>
  <si>
    <t>Perfil "h" em aluminio para Painel MPU 20mm x 3m: Nova Exaustores MPU</t>
  </si>
  <si>
    <t xml:space="preserve"> MEGASTORE </t>
  </si>
  <si>
    <t xml:space="preserve"> 40.688.765/0001-80  </t>
  </si>
  <si>
    <t>Perfil Cadeira H 20MM Alumínio C/3M MPU - RKT206 - ROCKTEC - Mega Ar Store - A Mega Loja do Instalador de Ar Condicionado</t>
  </si>
  <si>
    <t>Câmera IP com Full Color e IR VIP 1430 D FC+ Intelbras</t>
  </si>
  <si>
    <t>INS.1251</t>
  </si>
  <si>
    <t xml:space="preserve"> TUDO FORTE </t>
  </si>
  <si>
    <t xml:space="preserve"> 17.666.002/0001-17 </t>
  </si>
  <si>
    <t>Câmera IP Dome VIP 1430 D FC+ Intelbras 4MP Full Color Microfone Embutido IP67 PoE Visão Noturna Uso Interno e Externo - na Tudo Forte | Câmera, DVR, Stand Alone, Segurança e Mais !</t>
  </si>
  <si>
    <t xml:space="preserve"> DIGIMANIA </t>
  </si>
  <si>
    <t>19.457.025/0001-47</t>
  </si>
  <si>
    <t>Câmera IP 4 Megapixels 30m PoE Full Color VIP 1430 D FC+ Intelbras - Digi Mania - Segurança Eletrônica, Redes, Telecom e Mais!</t>
  </si>
  <si>
    <t xml:space="preserve">ONE SECURITY </t>
  </si>
  <si>
    <t xml:space="preserve"> 45.492.716/0001-91 </t>
  </si>
  <si>
    <t>CATRACA C/ RECONHECIMENTO FACIAL CAP 3000</t>
  </si>
  <si>
    <t>INS.1261</t>
  </si>
  <si>
    <t xml:space="preserve">LOJA WF </t>
  </si>
  <si>
    <t xml:space="preserve"> 26.033.681/0001-88 </t>
  </si>
  <si>
    <t>CATRACA PEDESTAL CAP 3000 COM RECONHECIMENTO FACIAL - INTELBRAS</t>
  </si>
  <si>
    <t xml:space="preserve">TOTAL SEG </t>
  </si>
  <si>
    <t xml:space="preserve"> 37.544.324/0001-09 </t>
  </si>
  <si>
    <t>CATRACA C/ RECONHECIMENTO FACIAL CAP 3000 INTELBRÁS - TOTALSEG LOJA INTEGRADA</t>
  </si>
  <si>
    <t xml:space="preserve"> DEXCO </t>
  </si>
  <si>
    <t>16.564.523/0001-09</t>
  </si>
  <si>
    <t>Cuba de Embutir Retangular Deca 35,5x48cm Branco Linha L L.375.17 - Deca</t>
  </si>
  <si>
    <t>INS.1287</t>
  </si>
  <si>
    <t xml:space="preserve"> ELEVATO </t>
  </si>
  <si>
    <t>87.305.850/0001-86</t>
  </si>
  <si>
    <t>Cuba Retangular de Embutir Branco Deca L.375.17</t>
  </si>
  <si>
    <t>BALAROTI</t>
  </si>
  <si>
    <t>Cuba Embutir Retangular Deca Branco L375</t>
  </si>
  <si>
    <t>Perfil U em Aluminio 20mmX3m - Multivac - Move Ar | Ventiladores, Exaustores e Acessórios</t>
  </si>
  <si>
    <t>INS.1298</t>
  </si>
  <si>
    <t>Perfil "U" em aluminio para Painel MPU 20mm x 3m: Nova Exaustores MPU</t>
  </si>
  <si>
    <t>VENEZIANA EXTERNA COM TELA DE PROTEÇÃO E PINGADEIRA - DIMENSÕES DE 600X200. REF.: TROPICAL - TAE</t>
  </si>
  <si>
    <t>INDUSTRIAS TOSI</t>
  </si>
  <si>
    <t>14.383.968/0002-30</t>
  </si>
  <si>
    <t>Thais Augusto (11) 4529-8900 - Cotação e-mail</t>
  </si>
  <si>
    <t>INS.1309</t>
  </si>
  <si>
    <t>TROX DO BRASIL</t>
  </si>
  <si>
    <t>DIFUSTHERM</t>
  </si>
  <si>
    <t>DUFRIO</t>
  </si>
  <si>
    <t>01.754.239/0001-10</t>
  </si>
  <si>
    <t>Ar Condicionado Split Teto Inverter 58000 BTUs Carrier Xpower Connect Quente/Frio 38CQVE60515MC - 220v</t>
  </si>
  <si>
    <t>INS.1329</t>
  </si>
  <si>
    <t>Ar-Condicionado Split Inverter Teto 60000 BTUs Carrier Xpower Quente e Frio 42ZQVF60C5C/38CQVF60515MC 220V</t>
  </si>
  <si>
    <t>WEBCONTINENTAL</t>
  </si>
  <si>
    <t>08.584.116/0001-27</t>
  </si>
  <si>
    <t>Ar Condicionado Split Teto Carrier Xpower 60000 BTUs Quente e Frio Inverter 220V R32 38CQVF60515MC</t>
  </si>
  <si>
    <t>Cortina de Ar EOS 120 cm com Controle Remoto Ca1212C 220V</t>
  </si>
  <si>
    <t>INS.1330</t>
  </si>
  <si>
    <t>Cortina de Ar 120cm Hulter com Controle Remoto - 220 Volts</t>
  </si>
  <si>
    <t>EOS</t>
  </si>
  <si>
    <t> 92.660.406/0030-53</t>
  </si>
  <si>
    <t>Cortina de Ar EOS 120 cm com Controle Remoto Ca1212C 220V - EOS</t>
  </si>
  <si>
    <t>MULTISEG</t>
  </si>
  <si>
    <t>10.498.304/0001-84</t>
  </si>
  <si>
    <t>Caixa de Hidrante Inox com Porta de Vidro 6Mm 75X45X17 Sobrepor | Encontre na Multiseg</t>
  </si>
  <si>
    <t>INS.1338</t>
  </si>
  <si>
    <t>METANOX</t>
  </si>
  <si>
    <t>04.806.132/0001-66</t>
  </si>
  <si>
    <t>Caixa de hidrante simples de sobrepor, com suporte para mangueira - Metanox - A marca da excelência</t>
  </si>
  <si>
    <t>OFICINOX</t>
  </si>
  <si>
    <t>11.003.061/0001-29</t>
  </si>
  <si>
    <t>Andressa Souza (11) 2229-2323 - Cotação e-mail</t>
  </si>
  <si>
    <t xml:space="preserve"> CIA LIGHT </t>
  </si>
  <si>
    <t>09.146.882/0001-72</t>
  </si>
  <si>
    <t>Fita LED 5 Metros Interno 12W/m 12V 3000K - Blumenau/Germany 40063000</t>
  </si>
  <si>
    <t>INS.1407</t>
  </si>
  <si>
    <t xml:space="preserve"> FLESSAK </t>
  </si>
  <si>
    <t>77.804.599/0006-55</t>
  </si>
  <si>
    <t>Fita LED Blumenau 12W/m 5 Metros 12V</t>
  </si>
  <si>
    <t xml:space="preserve"> INSPIRE HOME </t>
  </si>
  <si>
    <t xml:space="preserve"> 24.335.485/0001-3 </t>
  </si>
  <si>
    <t>Fita LED Dimerizável 5 Metros Interno 3000K 12W/m 12V - Germany Blumenau Iluminação 40063000</t>
  </si>
  <si>
    <t xml:space="preserve"> EOS </t>
  </si>
  <si>
    <t xml:space="preserve"> 92.660.406/0030-53 </t>
  </si>
  <si>
    <t>Fita PVC EOS 50m x 0,10m Branca</t>
  </si>
  <si>
    <t>INS.1445</t>
  </si>
  <si>
    <t xml:space="preserve"> FRIOSHOPPING </t>
  </si>
  <si>
    <t xml:space="preserve"> FRIGELAR </t>
  </si>
  <si>
    <t xml:space="preserve"> 92.660.406/0001-19 </t>
  </si>
  <si>
    <t>Fita PVC EOS 50m x 0,10m Branca S103839</t>
  </si>
  <si>
    <t xml:space="preserve">UN </t>
  </si>
  <si>
    <t>Cortina de Ar 150cm EOS com Controle Remoto 220V</t>
  </si>
  <si>
    <t>INS.1451</t>
  </si>
  <si>
    <t>Cortina De Ar 150cm Com Controle Remoto Monofásico Ca1215c Eos 220V - WebContinental</t>
  </si>
  <si>
    <t>Cortina de Ar EOS 150 cm com Controle Remoto Ca1215C 220V - EOS</t>
  </si>
  <si>
    <t xml:space="preserve"> ANHANGUERA </t>
  </si>
  <si>
    <t>00.565.813/0001-29</t>
  </si>
  <si>
    <t>Lâmpada Led Ultra Bulbo 15W E27 3000K Bivolt 20395 OUROLUX</t>
  </si>
  <si>
    <t>INS.1466</t>
  </si>
  <si>
    <t xml:space="preserve"> SUSTENTA LED </t>
  </si>
  <si>
    <t>33.779.899/0001-41</t>
  </si>
  <si>
    <t xml:space="preserve"> Lâmpada Super 15W LED Bulbo Bivolt Branco Quente 3000k</t>
  </si>
  <si>
    <t xml:space="preserve"> BRAVA LUMI </t>
  </si>
  <si>
    <t xml:space="preserve"> 34.422.017/0001-59 </t>
  </si>
  <si>
    <t>Lâmpada Led Bulbo TKL 15W Taschibra E27 Bivolt</t>
  </si>
  <si>
    <t xml:space="preserve">SWITCHES EXPRESS </t>
  </si>
  <si>
    <t>24.021.597/0001-19</t>
  </si>
  <si>
    <t>Switch Cisco CBS350-24T-4G-BR</t>
  </si>
  <si>
    <t>INS.1510</t>
  </si>
  <si>
    <t xml:space="preserve">TENDINFO </t>
  </si>
  <si>
    <t xml:space="preserve"> 02.291.467/0001-63 </t>
  </si>
  <si>
    <t>SWITCH CISCO CBS350 MANAGED 24-PORT GE, 4X1G SFP CAMADA 3 GARENCIÁVEL CBS350-24T-4G-BR_SC</t>
  </si>
  <si>
    <t xml:space="preserve"> UN </t>
  </si>
  <si>
    <t>BIOSTECH CONECTA</t>
  </si>
  <si>
    <t>33.590.251/0001-22</t>
  </si>
  <si>
    <t>Ubiquiti UACC-OM-MM-1G-D-2 SFP 1Gbps 300M LC 850-850NM 2-PACK</t>
  </si>
  <si>
    <t>INS.1511</t>
  </si>
  <si>
    <t>HD STORE</t>
  </si>
  <si>
    <t>12.580.606/0001-22</t>
  </si>
  <si>
    <t>MODULO UBIQUITI MINI GBIC/SFP MULTIMODO 2LC 1GBPS/GIGABIT 550M UACC-OM-MM-1G-D-2 (2 - PACK)</t>
  </si>
  <si>
    <t>OUKEY</t>
  </si>
  <si>
    <t>08.938.264/0001-00</t>
  </si>
  <si>
    <t>Cabo de Fibra Óptica Multimodo OM4 Ubiquiti</t>
  </si>
  <si>
    <t>HD Western Digital 4TB WD Purple Surveillance SATA 256MB Cache - WD43PURZ na UpperSeg</t>
  </si>
  <si>
    <t>INS.1512</t>
  </si>
  <si>
    <t xml:space="preserve"> SEGURANÇA E TELECOM </t>
  </si>
  <si>
    <t>HD WD Purple Surveillance 4TB WD43PURZ</t>
  </si>
  <si>
    <t>Gravador de Vídeo de Rede (NVR) Modelo iNVD 3032 - Intelbras - 32 Cameras</t>
  </si>
  <si>
    <t>NVR Gravador de Vídeo iNVD 3032 Intelbras 32 Canais Resolução de 16MP c/ Inteligência Artificial na UpperSeg</t>
  </si>
  <si>
    <t>INS.1513</t>
  </si>
  <si>
    <t xml:space="preserve"> NET ALARMES </t>
  </si>
  <si>
    <t xml:space="preserve"> 20.544.487/0001-80 </t>
  </si>
  <si>
    <t>Gravador de Vídeo IP Intelbras 32 Canais iNVD 3032 16MP Inteligência Artificial</t>
  </si>
  <si>
    <t>Gravador digital de vídeo IP com 32 canais - iNVD 3032 Intelbras</t>
  </si>
  <si>
    <t>Cortina de Ar EOS 90cm com Controle Remoto CA1209C 220V</t>
  </si>
  <si>
    <t>INS.1545</t>
  </si>
  <si>
    <t xml:space="preserve"> MADEIRA MADEIRA </t>
  </si>
  <si>
    <t>10.490.181/0001-35</t>
  </si>
  <si>
    <t>Cortina de Ar EOS 90 cm com Controle Remoto Ca1209C 220V Branco</t>
  </si>
  <si>
    <t xml:space="preserve"> CASA &amp; VÍDEO </t>
  </si>
  <si>
    <t xml:space="preserve"> 11.114.284/0001-63 </t>
  </si>
  <si>
    <t>Cortina De Ar 90cm Com Controle Remoto Monofásico Ca1209c 220v - Eos 220v</t>
  </si>
  <si>
    <t xml:space="preserve"> LUMICENTER </t>
  </si>
  <si>
    <t>78.331.899/0011-94</t>
  </si>
  <si>
    <t>https://lojaonline.lumicenter.com/produto.html?id=222</t>
  </si>
  <si>
    <t>INS.1546</t>
  </si>
  <si>
    <t>Pendente (D) 36cm x (A) 17,5cm Metal - TKS Iluminação 6031</t>
  </si>
  <si>
    <t xml:space="preserve">24.335.485/0001-32 </t>
  </si>
  <si>
    <t>INS.1547</t>
  </si>
  <si>
    <t>Arandela de Parede LED Mark Cilíndrico Facho Simples 3000K 3W Bivolt (A) 7,5cm Alumínio - Spotline 1041/1</t>
  </si>
  <si>
    <t>INS.1548</t>
  </si>
  <si>
    <t>INS.1549</t>
  </si>
  <si>
    <t>INS.1550</t>
  </si>
  <si>
    <t xml:space="preserve"> TEK DISTRIBUIDOR </t>
  </si>
  <si>
    <t xml:space="preserve"> 27.316.854/0001-38 </t>
  </si>
  <si>
    <t>Distribuidor Interno Óptico Benka Monomodo 12FO SC/UPC Completo</t>
  </si>
  <si>
    <t>INS.1551</t>
  </si>
  <si>
    <t xml:space="preserve"> BAIXADA NET </t>
  </si>
  <si>
    <t xml:space="preserve"> 22.699.328/0001-80 </t>
  </si>
  <si>
    <t>DIO 2FLEX 12FO - DISTRIBUIDOR INTERNO OPTICO SC APC</t>
  </si>
  <si>
    <t xml:space="preserve"> ISAMIG TELECOM </t>
  </si>
  <si>
    <t xml:space="preserve"> 10.941.495/0002-98 </t>
  </si>
  <si>
    <t>D.I.O 12FO COMPLETO CONECTOR SC APC 2FLEX</t>
  </si>
  <si>
    <t xml:space="preserve"> ACESSE REDES </t>
  </si>
  <si>
    <t>10.757.353/0001-94</t>
  </si>
  <si>
    <t>Kit Bandeja Emenda Stack 12F</t>
  </si>
  <si>
    <t>INS.1552</t>
  </si>
  <si>
    <t xml:space="preserve"> LOJA ELÉTRICA </t>
  </si>
  <si>
    <t>17.155.342/0011-55</t>
  </si>
  <si>
    <t>Kit Bandeja Emenda Para Dio 12 Fibras 35260412 Furukawa</t>
  </si>
  <si>
    <t xml:space="preserve"> DIMENSIONAL </t>
  </si>
  <si>
    <t xml:space="preserve"> 06.913.480/0026-16 </t>
  </si>
  <si>
    <t>Bandeja Emenda Optica 12 Fibras Stack 35260412 Furukawa</t>
  </si>
  <si>
    <t xml:space="preserve"> KHRONOS </t>
  </si>
  <si>
    <t xml:space="preserve"> 78.323.094/0004-70 </t>
  </si>
  <si>
    <t>INS.1553</t>
  </si>
  <si>
    <t xml:space="preserve"> NILSAT </t>
  </si>
  <si>
    <t>10.140.530/0001-99</t>
  </si>
  <si>
    <t>Modulo de enderecamento compact</t>
  </si>
  <si>
    <t xml:space="preserve"> ELETRORASTRO </t>
  </si>
  <si>
    <t>85.014.793/0007-46</t>
  </si>
  <si>
    <t>Módulo De Endereçamento Compact Segurimax</t>
  </si>
  <si>
    <t xml:space="preserve"> ATMOSFERA </t>
  </si>
  <si>
    <t xml:space="preserve"> 00.706.432/0002-01 </t>
  </si>
  <si>
    <t>Grelha De Retorno Trox AR-A 325 X 225 Com Aletas Fixas</t>
  </si>
  <si>
    <t>INS.1554</t>
  </si>
  <si>
    <t xml:space="preserve"> FRIO SHOPPING </t>
  </si>
  <si>
    <t>Grelha de Retorno Horizontal em Alumínio 325x225mm</t>
  </si>
  <si>
    <t>GABINETE DE EXAUSTÃO COM VENTILADOR SIROCCO DE DUPLA ASPIRAÇÃO, VAZÃO DE AR DE 1179 M³/H,
PRESSÃO ESTÁTICA DE 15MMCA, COM AMORTECEDOR DE VIBRAÇÃO DO TIPO MOLA HELICOIDAL, LIGAÇÃO
FLEXÍVEL NA ASPIRAÇÃO, PINTURA ELETROSTÁTICA DO GABINETE, PLACA DE IDENTIFICAÇÃO EM ALUMÍNIO,
PROTEÇÃO CONTRA INTEMPÉRIES. REF.: BERLINERLUFT, MODELO BBS200 OU SIMILAR</t>
  </si>
  <si>
    <t xml:space="preserve"> BERLINERLUFT DO BRASIL </t>
  </si>
  <si>
    <t xml:space="preserve"> 03.593.705/0001-58 </t>
  </si>
  <si>
    <t>COTAÇÃO POR E-MAIL</t>
  </si>
  <si>
    <t>INS.1555</t>
  </si>
  <si>
    <t>GABINETE DE VENTILAÇÃO COM VENTILADOR SIROCCO DE DUPLA ASPIRAÇÃO, VAZÃO DE AR DE 2.283 M³/H,
PRESSÃO ESTÁTICA DE 42MMCA, COM FILTROS G4+M5, COM AMORTECEDOR DE VIBRAÇÃO DO TIPO MOLA
HELICOIDAL, LIGAÇÃO FLEXÍVEL NA DESCARGA COM FLANGE, PINTURA ELETROSTÁTICA DO GABINETE, PLACA DE
IDENTIFICAÇÃO EM ALUMÍNIO, PROTEÇÃO CONTRA INTEMPÉRIES, COM VENEZIANA DE PROTEÇÃO. REF.: BERLINERFLUFT, MODELO BBS250 OU SIMILAR</t>
  </si>
  <si>
    <t>INS.1556</t>
  </si>
  <si>
    <t>ARTMOSFERA</t>
  </si>
  <si>
    <t>00.706.432/0002-01</t>
  </si>
  <si>
    <t>Grelha De Insuflamento Trox VAT-AG 425 x 225 Com Aletas Verticais Móveis e Com Registro Grelha De Insuflamento Trox VAT-AG 425 x 225 Com Aletas Verticais Móveis e Com Registro</t>
  </si>
  <si>
    <t>INS.1560</t>
  </si>
  <si>
    <t>01.438.784/0048-60</t>
  </si>
  <si>
    <t>Fonte Chaveada Driver Ultra Slim Gaya P/ Fita Led 2a 24w 12v</t>
  </si>
  <si>
    <t>INS.1562</t>
  </si>
  <si>
    <t>INSPIRE HOME</t>
  </si>
  <si>
    <t>Fonte Driver Slim 2A 24W (A) 1,8cm x (L) 19,2cm x (P) 1,8cm Branco - Gaya 1170</t>
  </si>
  <si>
    <t>SANTIL</t>
  </si>
  <si>
    <t>49.474.398/0008-63</t>
  </si>
  <si>
    <t>FONTE SLIM PARA FITA LED 24W 12V 2A - LUMINATTI</t>
  </si>
  <si>
    <t>Driver para Fita Led IP20 36W 12V Gaya</t>
  </si>
  <si>
    <t>INS.1563</t>
  </si>
  <si>
    <t>Fonte Driver Slim 3A 36W (A) 3cm x (L) 28cm x (P) 2,5cm Branco - Gaya 9365</t>
  </si>
  <si>
    <t>FONTE SLIM PARA FITA LED 3A ENTRADA BIVOLT E SAIDA 12V ATE 36W - GAYA</t>
  </si>
  <si>
    <t>Driver para Fita Led IP20 60W Bivolt Gaya</t>
  </si>
  <si>
    <t>INS.1564</t>
  </si>
  <si>
    <t>Fonte Driver Slim 5A 60W (A) 3cm x (L) 30cm x (P) 2cm Branco - Gaya 9366</t>
  </si>
  <si>
    <t>FONTE SLIM PARA FITA LED 5A ENTRADA BIVOLT E SAIDA 12V ATE 60W - GAYA</t>
  </si>
  <si>
    <t>HABITE-SE BOMBEIROS - SESC POÇO - MACEIÓ - (LEI Nº 6685, de 18 de agosto de 2017)</t>
  </si>
  <si>
    <t>INS.1565</t>
  </si>
  <si>
    <t>INS.1566</t>
  </si>
  <si>
    <t>QTMOV PRIME</t>
  </si>
  <si>
    <t>00.563.474/0001-41</t>
  </si>
  <si>
    <t>Caixa de piso redonda (à prova d’água)</t>
  </si>
  <si>
    <t>INS.1571</t>
  </si>
  <si>
    <t>MERCADO LIVRE</t>
  </si>
  <si>
    <t>03.007.331/0001-41</t>
  </si>
  <si>
    <t>Caixa De Tomada Para Piso 2 Elétricas À Prova D'agua - Ip65 Cor Inox</t>
  </si>
  <si>
    <t>PROESI</t>
  </si>
  <si>
    <t>10.428.528/0001-10</t>
  </si>
  <si>
    <t>Chave Rotativa LW28-20 de 20A 1 Polo e 3 Posições Liga/Liga/Liga (1-2-3 ) Sibratec</t>
  </si>
  <si>
    <t>INS.1575</t>
  </si>
  <si>
    <t>Chave Rotativa Seletora Unipolar 20a | Lw28-20 3 Posições</t>
  </si>
  <si>
    <t>47 ELÉTRICA</t>
  </si>
  <si>
    <t>46.519.785/0001-04</t>
  </si>
  <si>
    <t>Chave Rotativa Seletora Unipolar 20A | LW28-20 3 Posições</t>
  </si>
  <si>
    <t>m2</t>
  </si>
  <si>
    <t>TUDO EM ACRÍLICO</t>
  </si>
  <si>
    <t>05.151.102/0001-21</t>
  </si>
  <si>
    <t>Chapa Placa de ACM Branco EngeBOLD 4mm 500x122cm</t>
  </si>
  <si>
    <t>INS.1576</t>
  </si>
  <si>
    <t>SUPERLIGHT</t>
  </si>
  <si>
    <t>15.191.532/0003-92</t>
  </si>
  <si>
    <t>ACM KYNAR BRANCO 1220 x 5000 x 4MM</t>
  </si>
  <si>
    <t>ESSOR SEGUROS</t>
  </si>
  <si>
    <t>14.525.684/0001-50</t>
  </si>
  <si>
    <t>Cotação por e-mail</t>
  </si>
  <si>
    <t>INS.1583</t>
  </si>
  <si>
    <t>YELUM</t>
  </si>
  <si>
    <t>61.550.141/0001-72</t>
  </si>
  <si>
    <t>AVLA SEGUROS</t>
  </si>
  <si>
    <t>41.182.665/0001-40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</si>
</sst>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quot;R$&quot;\ #,##0.00;[Red]\-&quot;R$&quot;\ #,##0.00"/>
    <numFmt numFmtId="165" formatCode="_-&quot;R$&quot;\ * #,##0.00_-;\-&quot;R$&quot;\ * #,##0.00_-;_-&quot;R$&quot;\ * &quot;-&quot;??_-;_-@_-"/>
    <numFmt numFmtId="166" formatCode="_-* #,##0.00_-;\-* #,##0.00_-;_-* &quot;-&quot;??_-;_-@_-"/>
    <numFmt numFmtId="167" formatCode="_-[$R$-416]\ * #,##0.00_-;\-[$R$-416]\ * #,##0.00_-;_-[$R$-416]\ * &quot;-&quot;??_-;_-@_-"/>
    <numFmt numFmtId="168" formatCode="_-* #,##0_-;\-* #,##0_-;_-* &quot;-&quot;??_-;_-@_-"/>
    <numFmt numFmtId="169" formatCode="#,##0.00;[Red]#,##0.00"/>
    <numFmt numFmtId="170" formatCode="#,##0.0000000"/>
    <numFmt numFmtId="171" formatCode="#,##0.0000"/>
    <numFmt numFmtId="172" formatCode="_(* #,##0.00_);_(* \(#,##0.00\);_(* \-??_);_(@_)"/>
    <numFmt numFmtId="173" formatCode="_-&quot;R$ &quot;* #,##0.00_-;&quot;-R$ &quot;* #,##0.00_-;_-&quot;R$ &quot;* \-??_-;_-@"/>
    <numFmt numFmtId="174" formatCode="d/m/yyyy"/>
    <numFmt numFmtId="175" formatCode="0.00;[Red]0.00"/>
    <numFmt numFmtId="176" formatCode="_-* #,##0.0000_-;\-* #,##0.0000_-;_-* &quot;-&quot;??_-;_-@_-"/>
  </numFmts>
  <fonts count="46">
    <font>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sz val="11"/>
      <name val="Arial"/>
      <family val="1"/>
    </font>
    <font>
      <u/>
      <sz val="10"/>
      <name val="Arial"/>
      <family val="2"/>
    </font>
    <font>
      <sz val="10"/>
      <name val="Arial"/>
      <family val="1"/>
      <charset val="1"/>
    </font>
    <font>
      <i/>
      <sz val="10"/>
      <name val="Arial"/>
      <family val="1"/>
    </font>
    <font>
      <b/>
      <sz val="10"/>
      <color rgb="FFFF0000"/>
      <name val="Arial"/>
      <family val="1"/>
    </font>
    <font>
      <sz val="10"/>
      <color rgb="FFFF0000"/>
      <name val="Arial"/>
      <family val="1"/>
    </font>
    <font>
      <b/>
      <sz val="12"/>
      <color theme="0"/>
      <name val="Arial"/>
      <family val="1"/>
    </font>
    <font>
      <sz val="12"/>
      <color theme="0"/>
      <name val="Arial"/>
      <family val="1"/>
    </font>
    <font>
      <sz val="11"/>
      <color rgb="FF000000"/>
      <name val="Calibri"/>
      <family val="2"/>
      <scheme val="minor"/>
    </font>
    <font>
      <b/>
      <sz val="12"/>
      <color theme="1"/>
      <name val="Calibri"/>
      <family val="2"/>
    </font>
    <font>
      <sz val="8"/>
      <color theme="1"/>
      <name val="Calibri"/>
      <family val="2"/>
    </font>
    <font>
      <b/>
      <sz val="8"/>
      <color theme="1"/>
      <name val="Calibri"/>
      <family val="2"/>
    </font>
    <font>
      <sz val="8"/>
      <color rgb="FF0070C0"/>
      <name val="Arial"/>
      <family val="2"/>
    </font>
    <font>
      <sz val="8"/>
      <color rgb="FF000000"/>
      <name val="Calibri"/>
      <family val="2"/>
    </font>
    <font>
      <b/>
      <sz val="10"/>
      <color theme="1"/>
      <name val="Calibri"/>
      <family val="2"/>
    </font>
    <font>
      <sz val="11"/>
      <name val="Arial"/>
      <family val="2"/>
    </font>
    <font>
      <b/>
      <sz val="8"/>
      <color rgb="FF000000"/>
      <name val="Calibri"/>
      <family val="2"/>
      <scheme val="minor"/>
    </font>
    <font>
      <b/>
      <sz val="8"/>
      <color rgb="FF000000"/>
      <name val="Calibri"/>
      <family val="2"/>
    </font>
    <font>
      <b/>
      <sz val="11"/>
      <color rgb="FF000000"/>
      <name val="Arial"/>
      <family val="2"/>
    </font>
    <font>
      <sz val="8"/>
      <name val="Calibri"/>
      <family val="2"/>
      <charset val="1"/>
    </font>
    <font>
      <u/>
      <sz val="8"/>
      <color rgb="FF0000FF"/>
      <name val="Calibri"/>
      <family val="2"/>
    </font>
    <font>
      <sz val="8"/>
      <color rgb="FF0070C0"/>
      <name val="Calibri"/>
      <family val="2"/>
    </font>
    <font>
      <u/>
      <sz val="8"/>
      <color rgb="FF0000FF"/>
      <name val="Arial"/>
      <family val="2"/>
    </font>
    <font>
      <sz val="8"/>
      <name val="Calibri"/>
      <family val="2"/>
    </font>
    <font>
      <sz val="10"/>
      <name val="Calibri"/>
      <family val="2"/>
    </font>
    <font>
      <sz val="8"/>
      <color theme="1"/>
      <name val="Arial"/>
      <family val="2"/>
    </font>
    <font>
      <sz val="11"/>
      <color rgb="FF0070C0"/>
      <name val="Calibri"/>
      <family val="2"/>
      <scheme val="minor"/>
    </font>
    <font>
      <b/>
      <sz val="7"/>
      <name val="Arial"/>
      <family val="2"/>
    </font>
    <font>
      <sz val="7"/>
      <name val="Arial"/>
      <family val="2"/>
    </font>
    <font>
      <b/>
      <strike/>
      <sz val="7"/>
      <name val="Arial"/>
      <family val="2"/>
    </font>
    <font>
      <sz val="7"/>
      <color indexed="8"/>
      <name val="Arial"/>
      <family val="2"/>
    </font>
    <font>
      <sz val="10"/>
      <name val="Arial"/>
      <family val="2"/>
    </font>
    <font>
      <sz val="8"/>
      <name val="Arial"/>
      <family val="2"/>
    </font>
    <font>
      <b/>
      <sz val="12"/>
      <name val="Arial"/>
      <family val="2"/>
    </font>
    <font>
      <sz val="9"/>
      <name val="Arial"/>
      <family val="2"/>
    </font>
    <font>
      <b/>
      <sz val="9"/>
      <name val="Arial"/>
      <family val="2"/>
    </font>
    <font>
      <sz val="9"/>
      <color indexed="12"/>
      <name val="Arial"/>
      <family val="2"/>
    </font>
    <font>
      <sz val="8"/>
      <color rgb="FF000000"/>
      <name val="Calibri"/>
    </font>
    <font>
      <u/>
      <sz val="8"/>
      <name val="Calibri"/>
      <family val="2"/>
      <charset val="1"/>
    </font>
    <font>
      <sz val="8"/>
      <color rgb="FF000000"/>
      <name val="Arial"/>
    </font>
  </fonts>
  <fills count="34">
    <fill>
      <patternFill patternType="none"/>
    </fill>
    <fill>
      <patternFill patternType="gray125"/>
    </fill>
    <fill>
      <patternFill patternType="solid">
        <fgColor rgb="FFFFFFFF"/>
        <bgColor rgb="FFFFFFFF"/>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0" tint="-0.249977111117893"/>
        <bgColor indexed="64"/>
      </patternFill>
    </fill>
    <fill>
      <patternFill patternType="solid">
        <fgColor theme="0" tint="-0.249977111117893"/>
        <bgColor rgb="FFD8ECF6"/>
      </patternFill>
    </fill>
    <fill>
      <patternFill patternType="solid">
        <fgColor theme="0"/>
        <bgColor rgb="FFF7F3DF"/>
      </patternFill>
    </fill>
    <fill>
      <patternFill patternType="solid">
        <fgColor rgb="FFFFFFFF"/>
      </patternFill>
    </fill>
    <fill>
      <patternFill patternType="solid">
        <fgColor theme="0" tint="-0.14999847407452621"/>
        <bgColor indexed="64"/>
      </patternFill>
    </fill>
    <fill>
      <patternFill patternType="gray125">
        <bgColor rgb="FFFFFFFF"/>
      </patternFill>
    </fill>
    <fill>
      <patternFill patternType="solid">
        <fgColor theme="0" tint="-0.14999847407452621"/>
        <bgColor rgb="FFD8ECF6"/>
      </patternFill>
    </fill>
    <fill>
      <patternFill patternType="solid">
        <fgColor theme="0" tint="-4.9989318521683403E-2"/>
        <bgColor rgb="FFD8ECF6"/>
      </patternFill>
    </fill>
    <fill>
      <patternFill patternType="solid">
        <fgColor theme="0" tint="-0.34998626667073579"/>
        <bgColor indexed="64"/>
      </patternFill>
    </fill>
    <fill>
      <patternFill patternType="solid">
        <fgColor rgb="FFD6D6D6"/>
        <bgColor rgb="FFD6D6D6"/>
      </patternFill>
    </fill>
    <fill>
      <patternFill patternType="solid">
        <fgColor rgb="FFEFEFEF"/>
        <bgColor rgb="FFEFEFEF"/>
      </patternFill>
    </fill>
    <fill>
      <patternFill patternType="solid">
        <fgColor rgb="FFFAFAFA"/>
        <bgColor rgb="FFFAFAFA"/>
      </patternFill>
    </fill>
    <fill>
      <patternFill patternType="solid">
        <fgColor theme="0" tint="-0.34998626667073579"/>
        <bgColor rgb="FFFFFFFF"/>
      </patternFill>
    </fill>
    <fill>
      <patternFill patternType="solid">
        <fgColor theme="1" tint="0.14999847407452621"/>
        <bgColor rgb="FFFFFFFF"/>
      </patternFill>
    </fill>
    <fill>
      <patternFill patternType="solid">
        <fgColor theme="1" tint="0.14999847407452621"/>
        <bgColor indexed="64"/>
      </patternFill>
    </fill>
    <fill>
      <patternFill patternType="solid">
        <fgColor rgb="FFADB9CA"/>
        <bgColor rgb="FFADB9CA"/>
      </patternFill>
    </fill>
    <fill>
      <patternFill patternType="solid">
        <fgColor rgb="FF00B0F0"/>
        <bgColor indexed="64"/>
      </patternFill>
    </fill>
    <fill>
      <patternFill patternType="solid">
        <fgColor rgb="FFF2F2F2"/>
        <bgColor rgb="FFFFFFFF"/>
      </patternFill>
    </fill>
    <fill>
      <patternFill patternType="solid">
        <fgColor rgb="FFF2F2F2"/>
        <bgColor rgb="FFF2F2F2"/>
      </patternFill>
    </fill>
    <fill>
      <patternFill patternType="solid">
        <fgColor rgb="FFD9D9D9"/>
        <bgColor rgb="FFD9D9D9"/>
      </patternFill>
    </fill>
    <fill>
      <patternFill patternType="solid">
        <fgColor rgb="FFF2F2F2"/>
        <bgColor rgb="FF000000"/>
      </patternFill>
    </fill>
    <fill>
      <patternFill patternType="solid">
        <fgColor indexed="22"/>
        <bgColor indexed="64"/>
      </patternFill>
    </fill>
    <fill>
      <patternFill patternType="solid">
        <fgColor theme="0" tint="-4.9989318521683403E-2"/>
        <bgColor rgb="FFD6D6D6"/>
      </patternFill>
    </fill>
    <fill>
      <patternFill patternType="solid">
        <fgColor theme="0" tint="-0.14999847407452621"/>
        <bgColor rgb="FFD6D6D6"/>
      </patternFill>
    </fill>
    <fill>
      <patternFill patternType="solid">
        <fgColor theme="0" tint="-0.249977111117893"/>
        <bgColor rgb="FFD6D6D6"/>
      </patternFill>
    </fill>
    <fill>
      <patternFill patternType="solid">
        <fgColor theme="0" tint="-4.9989318521683403E-2"/>
        <bgColor rgb="FFEFEFEF"/>
      </patternFill>
    </fill>
    <fill>
      <patternFill patternType="solid">
        <fgColor theme="0" tint="-4.9989318521683403E-2"/>
        <bgColor rgb="FFFAFAFA"/>
      </patternFill>
    </fill>
    <fill>
      <patternFill patternType="solid">
        <fgColor theme="0" tint="-0.14999847407452621"/>
        <bgColor rgb="FFEFEFEF"/>
      </patternFill>
    </fill>
    <fill>
      <patternFill patternType="solid">
        <fgColor theme="0" tint="-0.249977111117893"/>
        <bgColor rgb="FFFFFFFF"/>
      </patternFill>
    </fill>
  </fills>
  <borders count="120">
    <border>
      <left/>
      <right/>
      <top/>
      <bottom/>
      <diagonal/>
    </border>
    <border>
      <left style="thin">
        <color rgb="FFCCCCCC"/>
      </left>
      <right style="thin">
        <color rgb="FFCCCCCC"/>
      </right>
      <top style="thin">
        <color rgb="FFCCCCCC"/>
      </top>
      <bottom style="thin">
        <color rgb="FFCCCCCC"/>
      </bottom>
      <diagonal/>
    </border>
    <border>
      <left style="hair">
        <color indexed="64"/>
      </left>
      <right style="hair">
        <color indexed="64"/>
      </right>
      <top style="hair">
        <color indexed="64"/>
      </top>
      <bottom/>
      <diagonal/>
    </border>
    <border>
      <left style="thin">
        <color rgb="FFCCCCCC"/>
      </left>
      <right style="thin">
        <color rgb="FFCCCCCC"/>
      </right>
      <top style="thin">
        <color rgb="FFCCCCCC"/>
      </top>
      <bottom/>
      <diagonal/>
    </border>
    <border>
      <left style="thin">
        <color rgb="FFCCCCCC"/>
      </left>
      <right style="thin">
        <color rgb="FFCCCCCC"/>
      </right>
      <top/>
      <bottom style="thin">
        <color rgb="FFCCCCCC"/>
      </bottom>
      <diagonal/>
    </border>
    <border>
      <left/>
      <right/>
      <top style="thick">
        <color rgb="FF000000"/>
      </top>
      <bottom/>
      <diagonal/>
    </border>
    <border>
      <left style="medium">
        <color rgb="FFCCCCCC"/>
      </left>
      <right style="medium">
        <color rgb="FFCCCCCC"/>
      </right>
      <top style="medium">
        <color rgb="FFCCCCCC"/>
      </top>
      <bottom style="medium">
        <color rgb="FFCCCCCC"/>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indexed="64"/>
      </left>
      <right/>
      <top/>
      <bottom/>
      <diagonal/>
    </border>
    <border>
      <left style="thin">
        <color indexed="64"/>
      </left>
      <right style="thin">
        <color indexed="64"/>
      </right>
      <top/>
      <bottom/>
      <diagonal/>
    </border>
    <border>
      <left/>
      <right style="thin">
        <color indexed="64"/>
      </right>
      <top/>
      <bottom/>
      <diagonal/>
    </border>
    <border>
      <left/>
      <right style="medium">
        <color indexed="64"/>
      </right>
      <top/>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indexed="64"/>
      </left>
      <right/>
      <top/>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medium">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bottom style="thin">
        <color rgb="FF000000"/>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rgb="FF000000"/>
      </left>
      <right style="medium">
        <color rgb="FF000000"/>
      </right>
      <top style="thin">
        <color rgb="FF000000"/>
      </top>
      <bottom style="thin">
        <color rgb="FF000000"/>
      </bottom>
      <diagonal/>
    </border>
    <border>
      <left style="medium">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top/>
      <bottom style="thin">
        <color rgb="FF000000"/>
      </bottom>
      <diagonal/>
    </border>
    <border>
      <left style="thin">
        <color indexed="64"/>
      </left>
      <right/>
      <top/>
      <bottom style="thin">
        <color indexed="64"/>
      </bottom>
      <diagonal/>
    </border>
    <border>
      <left/>
      <right/>
      <top/>
      <bottom style="thin">
        <color rgb="FF000000"/>
      </bottom>
      <diagonal/>
    </border>
    <border>
      <left style="medium">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right style="hair">
        <color indexed="64"/>
      </right>
      <top style="medium">
        <color indexed="64"/>
      </top>
      <bottom/>
      <diagonal/>
    </border>
    <border>
      <left/>
      <right/>
      <top style="medium">
        <color indexed="64"/>
      </top>
      <bottom/>
      <diagonal/>
    </border>
    <border>
      <left/>
      <right/>
      <top/>
      <bottom style="medium">
        <color indexed="64"/>
      </bottom>
      <diagonal/>
    </border>
    <border>
      <left/>
      <right style="hair">
        <color indexed="64"/>
      </right>
      <top style="hair">
        <color indexed="64"/>
      </top>
      <bottom style="medium">
        <color indexed="64"/>
      </bottom>
      <diagonal/>
    </border>
    <border>
      <left style="medium">
        <color indexed="64"/>
      </left>
      <right/>
      <top/>
      <bottom style="medium">
        <color indexed="64"/>
      </bottom>
      <diagonal/>
    </border>
    <border>
      <left style="medium">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medium">
        <color indexed="64"/>
      </right>
      <top/>
      <bottom/>
      <diagonal/>
    </border>
    <border>
      <left/>
      <right style="hair">
        <color indexed="64"/>
      </right>
      <top/>
      <bottom/>
      <diagonal/>
    </border>
    <border>
      <left style="hair">
        <color indexed="64"/>
      </left>
      <right style="medium">
        <color indexed="64"/>
      </right>
      <top/>
      <bottom style="hair">
        <color indexed="64"/>
      </bottom>
      <diagonal/>
    </border>
    <border>
      <left style="medium">
        <color indexed="64"/>
      </left>
      <right/>
      <top style="medium">
        <color indexed="64"/>
      </top>
      <bottom/>
      <diagonal/>
    </border>
    <border>
      <left/>
      <right/>
      <top style="hair">
        <color indexed="64"/>
      </top>
      <bottom style="medium">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right/>
      <top style="thin">
        <color indexed="64"/>
      </top>
      <bottom/>
      <diagonal/>
    </border>
    <border>
      <left/>
      <right/>
      <top/>
      <bottom style="thin">
        <color rgb="FFCCCCCC"/>
      </bottom>
      <diagonal/>
    </border>
    <border>
      <left style="thin">
        <color indexed="64"/>
      </left>
      <right style="thin">
        <color indexed="64"/>
      </right>
      <top style="thin">
        <color rgb="FF000000"/>
      </top>
      <bottom/>
      <diagonal/>
    </border>
    <border>
      <left style="medium">
        <color indexed="64"/>
      </left>
      <right style="thin">
        <color rgb="FF000000"/>
      </right>
      <top/>
      <bottom/>
      <diagonal/>
    </border>
  </borders>
  <cellStyleXfs count="5">
    <xf numFmtId="0" fontId="0" fillId="0" borderId="0"/>
    <xf numFmtId="166"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14" fillId="0" borderId="0"/>
  </cellStyleXfs>
  <cellXfs count="682">
    <xf numFmtId="0" fontId="0" fillId="0" borderId="0" xfId="0"/>
    <xf numFmtId="0" fontId="0" fillId="0" borderId="0" xfId="0" applyAlignment="1">
      <alignment vertical="center"/>
    </xf>
    <xf numFmtId="0" fontId="0" fillId="0" borderId="0" xfId="0" applyAlignment="1">
      <alignment horizontal="center" vertical="center"/>
    </xf>
    <xf numFmtId="0" fontId="3" fillId="3" borderId="0" xfId="0" applyFont="1" applyFill="1" applyAlignment="1">
      <alignment vertical="center"/>
    </xf>
    <xf numFmtId="0" fontId="1" fillId="4" borderId="0" xfId="0" applyFont="1" applyFill="1" applyAlignment="1">
      <alignment horizontal="left" vertical="center" wrapText="1"/>
    </xf>
    <xf numFmtId="0" fontId="3" fillId="4" borderId="0" xfId="0" applyFont="1" applyFill="1" applyAlignment="1">
      <alignment horizontal="left" vertical="center" wrapText="1"/>
    </xf>
    <xf numFmtId="0" fontId="3" fillId="4" borderId="0" xfId="0" applyFont="1" applyFill="1" applyAlignment="1">
      <alignment horizontal="left" vertical="center"/>
    </xf>
    <xf numFmtId="0" fontId="3" fillId="3" borderId="0" xfId="0" applyFont="1" applyFill="1" applyAlignment="1">
      <alignment vertical="center" wrapText="1"/>
    </xf>
    <xf numFmtId="0" fontId="1" fillId="4" borderId="0" xfId="0" applyFont="1" applyFill="1" applyAlignment="1">
      <alignment horizontal="center" vertical="center" wrapText="1"/>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1" fillId="8" borderId="1" xfId="0" applyFont="1" applyFill="1" applyBorder="1" applyAlignment="1">
      <alignment horizontal="left" vertical="center" wrapText="1"/>
    </xf>
    <xf numFmtId="4" fontId="0" fillId="8" borderId="1" xfId="0" applyNumberFormat="1" applyFill="1" applyBorder="1" applyAlignment="1">
      <alignment horizontal="center" vertical="center" wrapText="1"/>
    </xf>
    <xf numFmtId="167" fontId="0" fillId="8" borderId="1" xfId="0" applyNumberFormat="1" applyFill="1" applyBorder="1" applyAlignment="1">
      <alignment horizontal="right" vertical="center" wrapText="1"/>
    </xf>
    <xf numFmtId="167" fontId="1" fillId="9" borderId="1" xfId="0" applyNumberFormat="1" applyFont="1" applyFill="1" applyBorder="1" applyAlignment="1">
      <alignment horizontal="right" vertical="center" wrapText="1"/>
    </xf>
    <xf numFmtId="0" fontId="0" fillId="10" borderId="1" xfId="0" applyFill="1" applyBorder="1" applyAlignment="1">
      <alignment horizontal="left" vertical="center" wrapText="1"/>
    </xf>
    <xf numFmtId="0" fontId="0" fillId="10" borderId="1" xfId="0" applyFill="1" applyBorder="1" applyAlignment="1">
      <alignment horizontal="center" vertical="center" wrapText="1"/>
    </xf>
    <xf numFmtId="4" fontId="0" fillId="10" borderId="1" xfId="0" applyNumberFormat="1" applyFill="1" applyBorder="1" applyAlignment="1">
      <alignment horizontal="center" vertical="center" wrapText="1"/>
    </xf>
    <xf numFmtId="167" fontId="0" fillId="10" borderId="1" xfId="0" applyNumberFormat="1" applyFill="1" applyBorder="1" applyAlignment="1">
      <alignment horizontal="right" vertical="center" wrapText="1"/>
    </xf>
    <xf numFmtId="167" fontId="1" fillId="10" borderId="1" xfId="0" applyNumberFormat="1" applyFont="1" applyFill="1" applyBorder="1" applyAlignment="1">
      <alignment horizontal="right" vertical="center" wrapText="1"/>
    </xf>
    <xf numFmtId="167" fontId="5" fillId="8" borderId="1" xfId="0" applyNumberFormat="1" applyFont="1" applyFill="1" applyBorder="1" applyAlignment="1">
      <alignment horizontal="right" vertical="center" wrapText="1"/>
    </xf>
    <xf numFmtId="167" fontId="5" fillId="0" borderId="1" xfId="0" applyNumberFormat="1" applyFont="1" applyBorder="1" applyAlignment="1">
      <alignment horizontal="right" vertical="center" wrapText="1"/>
    </xf>
    <xf numFmtId="165" fontId="0" fillId="8" borderId="1" xfId="2" applyFont="1" applyFill="1" applyBorder="1" applyAlignment="1">
      <alignment horizontal="right" vertical="center" wrapText="1"/>
    </xf>
    <xf numFmtId="165" fontId="0" fillId="10" borderId="1" xfId="2" applyFont="1" applyFill="1" applyBorder="1" applyAlignment="1">
      <alignment horizontal="right" vertical="center" wrapText="1"/>
    </xf>
    <xf numFmtId="0" fontId="3" fillId="0" borderId="0" xfId="0" applyFont="1" applyAlignment="1">
      <alignment horizontal="left" vertical="center" wrapText="1"/>
    </xf>
    <xf numFmtId="0" fontId="3" fillId="5" borderId="0" xfId="0" applyFont="1" applyFill="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0" fontId="3" fillId="5" borderId="0" xfId="0" applyFont="1" applyFill="1" applyAlignment="1">
      <alignment vertical="center" wrapText="1"/>
    </xf>
    <xf numFmtId="0" fontId="3" fillId="5" borderId="0" xfId="0" applyFont="1" applyFill="1" applyAlignment="1">
      <alignment horizontal="center" vertical="center" wrapText="1"/>
    </xf>
    <xf numFmtId="0" fontId="3" fillId="5" borderId="0" xfId="0" applyFont="1" applyFill="1" applyAlignment="1">
      <alignment horizontal="right" vertical="center" wrapText="1"/>
    </xf>
    <xf numFmtId="165" fontId="3" fillId="5" borderId="2" xfId="2" applyFont="1" applyFill="1" applyBorder="1" applyAlignment="1">
      <alignment horizontal="left" vertical="center" wrapText="1"/>
    </xf>
    <xf numFmtId="165" fontId="0" fillId="0" borderId="0" xfId="2" applyFont="1" applyAlignment="1">
      <alignment vertical="center"/>
    </xf>
    <xf numFmtId="165" fontId="3" fillId="0" borderId="0" xfId="2" applyFont="1" applyAlignment="1">
      <alignment horizontal="right" vertical="center" wrapText="1"/>
    </xf>
    <xf numFmtId="165" fontId="5" fillId="0" borderId="0" xfId="2" applyFont="1" applyAlignment="1">
      <alignment horizontal="center" vertical="center" wrapText="1"/>
    </xf>
    <xf numFmtId="165" fontId="3" fillId="0" borderId="0" xfId="2" applyFont="1" applyAlignment="1">
      <alignment vertical="center" wrapText="1"/>
    </xf>
    <xf numFmtId="165" fontId="3" fillId="5" borderId="0" xfId="2" applyFont="1" applyFill="1" applyAlignment="1">
      <alignment vertical="center" wrapText="1"/>
    </xf>
    <xf numFmtId="165" fontId="0" fillId="0" borderId="0" xfId="0" applyNumberFormat="1" applyAlignment="1">
      <alignment vertical="center"/>
    </xf>
    <xf numFmtId="165" fontId="3" fillId="3" borderId="0" xfId="2" applyFont="1" applyFill="1" applyAlignment="1">
      <alignment vertical="center" wrapText="1"/>
    </xf>
    <xf numFmtId="165" fontId="3" fillId="3" borderId="0" xfId="2" applyFont="1" applyFill="1" applyAlignment="1">
      <alignment horizontal="center" vertical="center" wrapText="1"/>
    </xf>
    <xf numFmtId="165" fontId="5" fillId="8" borderId="1" xfId="2" applyFont="1" applyFill="1" applyBorder="1" applyAlignment="1">
      <alignment horizontal="right" vertical="center" wrapText="1"/>
    </xf>
    <xf numFmtId="165" fontId="5" fillId="0" borderId="1" xfId="2" applyFont="1" applyFill="1" applyBorder="1" applyAlignment="1">
      <alignment horizontal="right" vertical="center" wrapText="1"/>
    </xf>
    <xf numFmtId="168" fontId="3" fillId="3" borderId="0" xfId="1" applyNumberFormat="1" applyFont="1" applyFill="1" applyAlignment="1">
      <alignment vertical="center" wrapText="1"/>
    </xf>
    <xf numFmtId="0" fontId="5" fillId="0" borderId="0" xfId="0" applyFont="1" applyAlignment="1">
      <alignment horizontal="left" vertical="center"/>
    </xf>
    <xf numFmtId="2" fontId="5" fillId="0" borderId="0" xfId="0" applyNumberFormat="1" applyFont="1" applyAlignment="1">
      <alignment horizontal="left" vertical="center"/>
    </xf>
    <xf numFmtId="169" fontId="5" fillId="0" borderId="0" xfId="0" applyNumberFormat="1" applyFont="1" applyAlignment="1">
      <alignment horizontal="left" vertical="center"/>
    </xf>
    <xf numFmtId="169" fontId="3" fillId="0" borderId="0" xfId="0" applyNumberFormat="1" applyFont="1" applyAlignment="1">
      <alignment horizontal="left" vertical="center"/>
    </xf>
    <xf numFmtId="0" fontId="5" fillId="0" borderId="0" xfId="0" applyFont="1" applyAlignment="1">
      <alignment horizontal="left" vertical="center" wrapText="1"/>
    </xf>
    <xf numFmtId="4" fontId="5" fillId="0" borderId="0" xfId="0" applyNumberFormat="1" applyFont="1" applyAlignment="1">
      <alignment horizontal="left" vertical="center"/>
    </xf>
    <xf numFmtId="0" fontId="9" fillId="0" borderId="0" xfId="0" applyFont="1" applyAlignment="1">
      <alignment horizontal="left" vertical="center" wrapText="1"/>
    </xf>
    <xf numFmtId="2" fontId="9" fillId="0" borderId="0" xfId="0" applyNumberFormat="1" applyFont="1" applyAlignment="1">
      <alignment horizontal="lef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165" fontId="3" fillId="0" borderId="0" xfId="2" applyFont="1" applyBorder="1" applyAlignment="1">
      <alignment horizontal="left" vertical="center"/>
    </xf>
    <xf numFmtId="0" fontId="3" fillId="5" borderId="0" xfId="0" applyFont="1" applyFill="1" applyAlignment="1">
      <alignment horizontal="left" vertical="center"/>
    </xf>
    <xf numFmtId="2" fontId="3" fillId="5" borderId="0" xfId="0" applyNumberFormat="1" applyFont="1" applyFill="1" applyAlignment="1">
      <alignment horizontal="left" vertical="center"/>
    </xf>
    <xf numFmtId="169" fontId="3" fillId="5" borderId="0" xfId="0" applyNumberFormat="1" applyFont="1" applyFill="1" applyAlignment="1">
      <alignment horizontal="left" vertical="center"/>
    </xf>
    <xf numFmtId="165" fontId="3" fillId="5" borderId="0" xfId="2" applyFont="1" applyFill="1" applyBorder="1" applyAlignment="1">
      <alignment horizontal="left" vertical="center"/>
    </xf>
    <xf numFmtId="169" fontId="10" fillId="5" borderId="0" xfId="0" applyNumberFormat="1" applyFont="1" applyFill="1" applyAlignment="1">
      <alignment horizontal="left" vertical="center"/>
    </xf>
    <xf numFmtId="0" fontId="5" fillId="0" borderId="0" xfId="0" applyFont="1" applyAlignment="1">
      <alignment vertical="center"/>
    </xf>
    <xf numFmtId="0" fontId="5" fillId="0" borderId="0" xfId="0" applyFont="1" applyAlignment="1">
      <alignment horizontal="center" vertical="center"/>
    </xf>
    <xf numFmtId="0" fontId="3" fillId="13" borderId="0" xfId="0" applyFont="1" applyFill="1" applyAlignment="1">
      <alignment horizontal="left" vertical="center" wrapText="1"/>
    </xf>
    <xf numFmtId="0" fontId="5" fillId="13" borderId="0" xfId="0" applyFont="1" applyFill="1" applyAlignment="1">
      <alignment horizontal="left" vertical="center"/>
    </xf>
    <xf numFmtId="2" fontId="5" fillId="13" borderId="0" xfId="0" applyNumberFormat="1" applyFont="1" applyFill="1" applyAlignment="1">
      <alignment horizontal="left" vertical="center"/>
    </xf>
    <xf numFmtId="169" fontId="11" fillId="13" borderId="0" xfId="0" applyNumberFormat="1" applyFont="1" applyFill="1" applyAlignment="1">
      <alignment horizontal="left" vertical="center"/>
    </xf>
    <xf numFmtId="169" fontId="5" fillId="13" borderId="0" xfId="0" applyNumberFormat="1" applyFont="1" applyFill="1" applyAlignment="1">
      <alignment horizontal="left" vertical="center"/>
    </xf>
    <xf numFmtId="169" fontId="3" fillId="13" borderId="0" xfId="0" applyNumberFormat="1" applyFont="1" applyFill="1" applyAlignment="1">
      <alignment horizontal="left" vertical="center"/>
    </xf>
    <xf numFmtId="0" fontId="3" fillId="13" borderId="0" xfId="0" applyFont="1" applyFill="1" applyAlignment="1">
      <alignment horizontal="left" vertical="center"/>
    </xf>
    <xf numFmtId="2" fontId="3" fillId="13" borderId="0" xfId="0" applyNumberFormat="1" applyFont="1" applyFill="1" applyAlignment="1">
      <alignment horizontal="left" vertical="center"/>
    </xf>
    <xf numFmtId="165" fontId="3" fillId="13" borderId="0" xfId="2" applyFont="1" applyFill="1" applyBorder="1" applyAlignment="1">
      <alignment horizontal="left" vertical="center"/>
    </xf>
    <xf numFmtId="165" fontId="5" fillId="0" borderId="0" xfId="0" applyNumberFormat="1" applyFont="1" applyAlignment="1">
      <alignment vertical="center"/>
    </xf>
    <xf numFmtId="0" fontId="3" fillId="4" borderId="0" xfId="0" applyFont="1" applyFill="1" applyAlignment="1">
      <alignment horizontal="left" vertical="top" wrapText="1"/>
    </xf>
    <xf numFmtId="0" fontId="1" fillId="4" borderId="0" xfId="0" applyFont="1" applyFill="1" applyAlignment="1">
      <alignment vertical="center" wrapText="1"/>
    </xf>
    <xf numFmtId="0" fontId="1" fillId="17" borderId="1" xfId="0" applyFont="1" applyFill="1" applyBorder="1" applyAlignment="1">
      <alignment horizontal="center" vertical="center" wrapText="1"/>
    </xf>
    <xf numFmtId="0" fontId="1" fillId="17" borderId="1" xfId="0" applyFont="1" applyFill="1" applyBorder="1" applyAlignment="1">
      <alignment horizontal="left" vertical="center" wrapText="1"/>
    </xf>
    <xf numFmtId="0" fontId="3" fillId="3" borderId="0" xfId="0" applyFont="1" applyFill="1" applyAlignment="1">
      <alignment horizontal="left" vertical="center"/>
    </xf>
    <xf numFmtId="0" fontId="14" fillId="0" borderId="0" xfId="4" applyAlignment="1">
      <alignment vertical="center"/>
    </xf>
    <xf numFmtId="0" fontId="16" fillId="0" borderId="0" xfId="4" applyFont="1" applyAlignment="1">
      <alignment horizontal="center" vertical="center"/>
    </xf>
    <xf numFmtId="4" fontId="16" fillId="0" borderId="0" xfId="4" applyNumberFormat="1" applyFont="1" applyAlignment="1">
      <alignment vertical="center"/>
    </xf>
    <xf numFmtId="4" fontId="16" fillId="0" borderId="0" xfId="4" applyNumberFormat="1" applyFont="1" applyAlignment="1">
      <alignment horizontal="right" vertical="center" wrapText="1"/>
    </xf>
    <xf numFmtId="4" fontId="16" fillId="0" borderId="0" xfId="4" applyNumberFormat="1" applyFont="1" applyAlignment="1">
      <alignment horizontal="left" vertical="center" wrapText="1"/>
    </xf>
    <xf numFmtId="4" fontId="16" fillId="0" borderId="0" xfId="4" applyNumberFormat="1" applyFont="1" applyAlignment="1">
      <alignment horizontal="center" vertical="center" wrapText="1"/>
    </xf>
    <xf numFmtId="172" fontId="16" fillId="0" borderId="0" xfId="4" applyNumberFormat="1" applyFont="1" applyAlignment="1">
      <alignment horizontal="right" vertical="center"/>
    </xf>
    <xf numFmtId="10" fontId="17" fillId="0" borderId="0" xfId="4" applyNumberFormat="1" applyFont="1" applyAlignment="1">
      <alignment horizontal="left" vertical="center"/>
    </xf>
    <xf numFmtId="0" fontId="16" fillId="0" borderId="0" xfId="4" applyFont="1" applyAlignment="1">
      <alignment vertical="center"/>
    </xf>
    <xf numFmtId="10" fontId="16" fillId="0" borderId="0" xfId="4" applyNumberFormat="1" applyFont="1" applyAlignment="1">
      <alignment horizontal="center" vertical="center"/>
    </xf>
    <xf numFmtId="1" fontId="18" fillId="0" borderId="0" xfId="4" applyNumberFormat="1" applyFont="1" applyAlignment="1">
      <alignment horizontal="center" vertical="center"/>
    </xf>
    <xf numFmtId="0" fontId="16" fillId="0" borderId="0" xfId="4" applyFont="1" applyAlignment="1">
      <alignment horizontal="left" vertical="center"/>
    </xf>
    <xf numFmtId="0" fontId="19" fillId="0" borderId="6" xfId="4" applyFont="1" applyBorder="1" applyAlignment="1">
      <alignment horizontal="center" vertical="center" wrapText="1"/>
    </xf>
    <xf numFmtId="0" fontId="22" fillId="0" borderId="6" xfId="4" applyFont="1" applyBorder="1" applyAlignment="1">
      <alignment horizontal="center" vertical="center" wrapText="1"/>
    </xf>
    <xf numFmtId="49" fontId="16" fillId="0" borderId="20" xfId="4" applyNumberFormat="1" applyFont="1" applyBorder="1" applyAlignment="1">
      <alignment horizontal="center" vertical="center" wrapText="1"/>
    </xf>
    <xf numFmtId="14" fontId="25" fillId="0" borderId="22" xfId="4" applyNumberFormat="1" applyFont="1" applyBorder="1" applyAlignment="1">
      <alignment horizontal="center" vertical="center" wrapText="1"/>
    </xf>
    <xf numFmtId="0" fontId="16" fillId="0" borderId="23" xfId="4" applyFont="1" applyBorder="1" applyAlignment="1">
      <alignment horizontal="center" vertical="center" wrapText="1"/>
    </xf>
    <xf numFmtId="172" fontId="16" fillId="0" borderId="24" xfId="4" applyNumberFormat="1" applyFont="1" applyBorder="1" applyAlignment="1">
      <alignment horizontal="center" vertical="center" wrapText="1"/>
    </xf>
    <xf numFmtId="4" fontId="16" fillId="0" borderId="24" xfId="4" applyNumberFormat="1" applyFont="1" applyBorder="1" applyAlignment="1">
      <alignment horizontal="center" vertical="center" wrapText="1"/>
    </xf>
    <xf numFmtId="0" fontId="26" fillId="0" borderId="23" xfId="4" applyFont="1" applyBorder="1" applyAlignment="1">
      <alignment horizontal="left" vertical="center"/>
    </xf>
    <xf numFmtId="173" fontId="16" fillId="0" borderId="25" xfId="4" applyNumberFormat="1" applyFont="1" applyBorder="1" applyAlignment="1">
      <alignment horizontal="right" vertical="center" wrapText="1"/>
    </xf>
    <xf numFmtId="0" fontId="25" fillId="0" borderId="26" xfId="4" applyFont="1" applyBorder="1" applyAlignment="1">
      <alignment horizontal="center" vertical="center" wrapText="1"/>
    </xf>
    <xf numFmtId="0" fontId="25" fillId="0" borderId="27" xfId="4" applyFont="1" applyBorder="1" applyAlignment="1">
      <alignment horizontal="center" vertical="center" wrapText="1"/>
    </xf>
    <xf numFmtId="10" fontId="25" fillId="0" borderId="27" xfId="4" applyNumberFormat="1" applyFont="1" applyBorder="1" applyAlignment="1">
      <alignment horizontal="center" vertical="center" wrapText="1"/>
    </xf>
    <xf numFmtId="0" fontId="25" fillId="0" borderId="28" xfId="4" applyFont="1" applyBorder="1" applyAlignment="1">
      <alignment horizontal="center" vertical="center" wrapText="1"/>
    </xf>
    <xf numFmtId="0" fontId="25" fillId="0" borderId="29" xfId="4" applyFont="1" applyBorder="1" applyAlignment="1">
      <alignment horizontal="center" vertical="center" wrapText="1"/>
    </xf>
    <xf numFmtId="173" fontId="27" fillId="0" borderId="30" xfId="4" applyNumberFormat="1" applyFont="1" applyBorder="1" applyAlignment="1">
      <alignment vertical="center" wrapText="1"/>
    </xf>
    <xf numFmtId="172" fontId="16" fillId="0" borderId="23" xfId="4" applyNumberFormat="1" applyFont="1" applyBorder="1" applyAlignment="1">
      <alignment horizontal="center" vertical="center" wrapText="1"/>
    </xf>
    <xf numFmtId="4" fontId="16" fillId="0" borderId="23" xfId="4" applyNumberFormat="1" applyFont="1" applyBorder="1" applyAlignment="1">
      <alignment horizontal="center" vertical="center" wrapText="1"/>
    </xf>
    <xf numFmtId="164" fontId="25" fillId="0" borderId="26" xfId="4" applyNumberFormat="1" applyFont="1" applyBorder="1" applyAlignment="1">
      <alignment horizontal="center" vertical="center" wrapText="1"/>
    </xf>
    <xf numFmtId="164" fontId="25" fillId="0" borderId="32" xfId="4" applyNumberFormat="1" applyFont="1" applyBorder="1" applyAlignment="1">
      <alignment horizontal="center" vertical="center" wrapText="1"/>
    </xf>
    <xf numFmtId="164" fontId="25" fillId="0" borderId="28" xfId="4" applyNumberFormat="1" applyFont="1" applyBorder="1" applyAlignment="1">
      <alignment horizontal="center" vertical="center" wrapText="1"/>
    </xf>
    <xf numFmtId="10" fontId="25" fillId="0" borderId="28" xfId="4" applyNumberFormat="1" applyFont="1" applyBorder="1" applyAlignment="1">
      <alignment horizontal="center" vertical="center" wrapText="1"/>
    </xf>
    <xf numFmtId="164" fontId="25" fillId="0" borderId="29" xfId="4" applyNumberFormat="1" applyFont="1" applyBorder="1" applyAlignment="1">
      <alignment horizontal="center" vertical="center" wrapText="1"/>
    </xf>
    <xf numFmtId="173" fontId="27" fillId="0" borderId="33" xfId="4" applyNumberFormat="1" applyFont="1" applyBorder="1" applyAlignment="1">
      <alignment vertical="center" wrapText="1"/>
    </xf>
    <xf numFmtId="172" fontId="16" fillId="0" borderId="34" xfId="4" applyNumberFormat="1" applyFont="1" applyBorder="1" applyAlignment="1">
      <alignment horizontal="center" vertical="center" wrapText="1"/>
    </xf>
    <xf numFmtId="0" fontId="25" fillId="0" borderId="35" xfId="4" applyFont="1" applyBorder="1" applyAlignment="1">
      <alignment horizontal="center" vertical="center" wrapText="1"/>
    </xf>
    <xf numFmtId="0" fontId="25" fillId="0" borderId="36" xfId="4" applyFont="1" applyBorder="1" applyAlignment="1">
      <alignment horizontal="center" vertical="center" wrapText="1"/>
    </xf>
    <xf numFmtId="10" fontId="25" fillId="0" borderId="37" xfId="4" applyNumberFormat="1" applyFont="1" applyBorder="1" applyAlignment="1">
      <alignment horizontal="center" vertical="center" wrapText="1"/>
    </xf>
    <xf numFmtId="0" fontId="25" fillId="0" borderId="38" xfId="4" applyFont="1" applyBorder="1" applyAlignment="1">
      <alignment horizontal="center" vertical="center" wrapText="1"/>
    </xf>
    <xf numFmtId="0" fontId="25" fillId="0" borderId="39" xfId="4" applyFont="1" applyBorder="1" applyAlignment="1">
      <alignment horizontal="center" vertical="center" wrapText="1"/>
    </xf>
    <xf numFmtId="173" fontId="27" fillId="0" borderId="40" xfId="4" applyNumberFormat="1" applyFont="1" applyBorder="1" applyAlignment="1">
      <alignment vertical="center" wrapText="1"/>
    </xf>
    <xf numFmtId="0" fontId="25" fillId="22" borderId="42" xfId="4" applyFont="1" applyFill="1" applyBorder="1" applyAlignment="1">
      <alignment horizontal="center" vertical="center"/>
    </xf>
    <xf numFmtId="0" fontId="25" fillId="22" borderId="43" xfId="4" applyFont="1" applyFill="1" applyBorder="1" applyAlignment="1">
      <alignment horizontal="center" vertical="center"/>
    </xf>
    <xf numFmtId="0" fontId="25" fillId="22" borderId="43" xfId="4" applyFont="1" applyFill="1" applyBorder="1" applyAlignment="1">
      <alignment horizontal="center" vertical="center" wrapText="1"/>
    </xf>
    <xf numFmtId="0" fontId="25" fillId="22" borderId="22" xfId="4" applyFont="1" applyFill="1" applyBorder="1" applyAlignment="1">
      <alignment horizontal="center" vertical="center" wrapText="1"/>
    </xf>
    <xf numFmtId="0" fontId="25" fillId="22" borderId="44" xfId="4" applyFont="1" applyFill="1" applyBorder="1" applyAlignment="1">
      <alignment horizontal="center" vertical="center" wrapText="1"/>
    </xf>
    <xf numFmtId="0" fontId="25" fillId="22" borderId="45" xfId="4" applyFont="1" applyFill="1" applyBorder="1" applyAlignment="1">
      <alignment horizontal="center" vertical="center"/>
    </xf>
    <xf numFmtId="0" fontId="25" fillId="22" borderId="44" xfId="4" applyFont="1" applyFill="1" applyBorder="1" applyAlignment="1">
      <alignment horizontal="center" vertical="center"/>
    </xf>
    <xf numFmtId="173" fontId="16" fillId="23" borderId="46" xfId="4" applyNumberFormat="1" applyFont="1" applyFill="1" applyBorder="1" applyAlignment="1">
      <alignment horizontal="right" vertical="center"/>
    </xf>
    <xf numFmtId="173" fontId="16" fillId="23" borderId="24" xfId="4" applyNumberFormat="1" applyFont="1" applyFill="1" applyBorder="1" applyAlignment="1">
      <alignment horizontal="right" vertical="center"/>
    </xf>
    <xf numFmtId="173" fontId="16" fillId="23" borderId="24" xfId="4" applyNumberFormat="1" applyFont="1" applyFill="1" applyBorder="1" applyAlignment="1">
      <alignment horizontal="center" vertical="center"/>
    </xf>
    <xf numFmtId="173" fontId="27" fillId="23" borderId="40" xfId="4" applyNumberFormat="1" applyFont="1" applyFill="1" applyBorder="1" applyAlignment="1">
      <alignment horizontal="right" vertical="center"/>
    </xf>
    <xf numFmtId="4" fontId="16" fillId="24" borderId="41" xfId="4" applyNumberFormat="1" applyFont="1" applyFill="1" applyBorder="1" applyAlignment="1">
      <alignment horizontal="right" vertical="center" wrapText="1"/>
    </xf>
    <xf numFmtId="0" fontId="25" fillId="0" borderId="47" xfId="4" applyFont="1" applyBorder="1" applyAlignment="1">
      <alignment horizontal="center" vertical="center" wrapText="1"/>
    </xf>
    <xf numFmtId="0" fontId="25" fillId="0" borderId="22" xfId="4" applyFont="1" applyBorder="1" applyAlignment="1">
      <alignment horizontal="center" vertical="center" wrapText="1"/>
    </xf>
    <xf numFmtId="0" fontId="28" fillId="0" borderId="23" xfId="4" applyFont="1" applyBorder="1" applyAlignment="1">
      <alignment horizontal="left" vertical="center"/>
    </xf>
    <xf numFmtId="164" fontId="25" fillId="0" borderId="48" xfId="4" applyNumberFormat="1" applyFont="1" applyBorder="1" applyAlignment="1">
      <alignment vertical="center" wrapText="1"/>
    </xf>
    <xf numFmtId="0" fontId="25" fillId="0" borderId="49" xfId="4" applyFont="1" applyBorder="1" applyAlignment="1">
      <alignment horizontal="center" vertical="center" wrapText="1"/>
    </xf>
    <xf numFmtId="0" fontId="25" fillId="22" borderId="22" xfId="4" applyFont="1" applyFill="1" applyBorder="1" applyAlignment="1">
      <alignment horizontal="left" vertical="center" wrapText="1"/>
    </xf>
    <xf numFmtId="0" fontId="25" fillId="22" borderId="50" xfId="4" applyFont="1" applyFill="1" applyBorder="1" applyAlignment="1">
      <alignment horizontal="center" vertical="center"/>
    </xf>
    <xf numFmtId="174" fontId="16" fillId="0" borderId="24" xfId="4" applyNumberFormat="1" applyFont="1" applyBorder="1" applyAlignment="1">
      <alignment horizontal="center" vertical="center" wrapText="1"/>
    </xf>
    <xf numFmtId="173" fontId="16" fillId="0" borderId="51" xfId="4" applyNumberFormat="1" applyFont="1" applyBorder="1" applyAlignment="1">
      <alignment horizontal="right" vertical="center" wrapText="1"/>
    </xf>
    <xf numFmtId="0" fontId="25" fillId="0" borderId="52" xfId="4" applyFont="1" applyBorder="1" applyAlignment="1">
      <alignment horizontal="center" vertical="center" wrapText="1"/>
    </xf>
    <xf numFmtId="0" fontId="25" fillId="22" borderId="52" xfId="4" applyFont="1" applyFill="1" applyBorder="1" applyAlignment="1">
      <alignment horizontal="center" vertical="center"/>
    </xf>
    <xf numFmtId="0" fontId="25" fillId="22" borderId="22" xfId="4" applyFont="1" applyFill="1" applyBorder="1" applyAlignment="1">
      <alignment horizontal="center" vertical="center"/>
    </xf>
    <xf numFmtId="0" fontId="25" fillId="22" borderId="36" xfId="4" applyFont="1" applyFill="1" applyBorder="1" applyAlignment="1">
      <alignment horizontal="center" vertical="center"/>
    </xf>
    <xf numFmtId="49" fontId="16" fillId="0" borderId="31" xfId="4" applyNumberFormat="1" applyFont="1" applyBorder="1" applyAlignment="1">
      <alignment horizontal="center" vertical="center" wrapText="1"/>
    </xf>
    <xf numFmtId="173" fontId="16" fillId="0" borderId="53" xfId="4" applyNumberFormat="1" applyFont="1" applyBorder="1" applyAlignment="1">
      <alignment horizontal="right" vertical="center" wrapText="1"/>
    </xf>
    <xf numFmtId="49" fontId="16" fillId="0" borderId="41" xfId="4" applyNumberFormat="1" applyFont="1" applyBorder="1" applyAlignment="1">
      <alignment horizontal="center" vertical="center" wrapText="1"/>
    </xf>
    <xf numFmtId="173" fontId="16" fillId="0" borderId="54" xfId="4" applyNumberFormat="1" applyFont="1" applyBorder="1" applyAlignment="1">
      <alignment horizontal="right" vertical="center" wrapText="1"/>
    </xf>
    <xf numFmtId="0" fontId="28" fillId="0" borderId="23" xfId="4" applyFont="1" applyBorder="1" applyAlignment="1">
      <alignment horizontal="center" vertical="center"/>
    </xf>
    <xf numFmtId="0" fontId="25" fillId="0" borderId="55" xfId="4" applyFont="1" applyBorder="1" applyAlignment="1">
      <alignment horizontal="center" vertical="center" wrapText="1"/>
    </xf>
    <xf numFmtId="14" fontId="25" fillId="0" borderId="43" xfId="4" applyNumberFormat="1" applyFont="1" applyBorder="1" applyAlignment="1">
      <alignment horizontal="center" vertical="center" wrapText="1"/>
    </xf>
    <xf numFmtId="0" fontId="25" fillId="0" borderId="43" xfId="4" applyFont="1" applyBorder="1" applyAlignment="1">
      <alignment horizontal="center" vertical="center" wrapText="1"/>
    </xf>
    <xf numFmtId="0" fontId="25" fillId="0" borderId="45" xfId="4" applyFont="1" applyBorder="1" applyAlignment="1">
      <alignment horizontal="center" vertical="center" wrapText="1"/>
    </xf>
    <xf numFmtId="0" fontId="25" fillId="0" borderId="22" xfId="4" applyFont="1" applyBorder="1" applyAlignment="1">
      <alignment horizontal="center" vertical="center"/>
    </xf>
    <xf numFmtId="0" fontId="16" fillId="0" borderId="23" xfId="4" applyFont="1" applyBorder="1" applyAlignment="1">
      <alignment horizontal="center" vertical="center"/>
    </xf>
    <xf numFmtId="14" fontId="16" fillId="0" borderId="57" xfId="4" applyNumberFormat="1" applyFont="1" applyBorder="1" applyAlignment="1">
      <alignment horizontal="center" vertical="center" wrapText="1"/>
    </xf>
    <xf numFmtId="0" fontId="28" fillId="0" borderId="23" xfId="4" applyFont="1" applyBorder="1" applyAlignment="1">
      <alignment vertical="center"/>
    </xf>
    <xf numFmtId="43" fontId="16" fillId="0" borderId="23" xfId="4" applyNumberFormat="1" applyFont="1" applyBorder="1" applyAlignment="1">
      <alignment horizontal="center" vertical="center" wrapText="1"/>
    </xf>
    <xf numFmtId="0" fontId="19" fillId="0" borderId="31" xfId="4" applyFont="1" applyBorder="1" applyAlignment="1">
      <alignment wrapText="1"/>
    </xf>
    <xf numFmtId="14" fontId="29" fillId="0" borderId="43" xfId="4" applyNumberFormat="1" applyFont="1" applyBorder="1" applyAlignment="1">
      <alignment horizontal="center" vertical="center" wrapText="1"/>
    </xf>
    <xf numFmtId="0" fontId="25" fillId="0" borderId="59" xfId="4" applyFont="1" applyBorder="1" applyAlignment="1">
      <alignment horizontal="center" vertical="center" wrapText="1"/>
    </xf>
    <xf numFmtId="0" fontId="25" fillId="0" borderId="60" xfId="4" applyFont="1" applyBorder="1" applyAlignment="1">
      <alignment horizontal="center" vertical="center" wrapText="1"/>
    </xf>
    <xf numFmtId="0" fontId="19" fillId="0" borderId="41" xfId="4" applyFont="1" applyBorder="1" applyAlignment="1">
      <alignment wrapText="1"/>
    </xf>
    <xf numFmtId="0" fontId="25" fillId="0" borderId="62" xfId="4" applyFont="1" applyBorder="1" applyAlignment="1">
      <alignment horizontal="center" vertical="center" wrapText="1"/>
    </xf>
    <xf numFmtId="0" fontId="19" fillId="23" borderId="46" xfId="4" applyFont="1" applyFill="1" applyBorder="1"/>
    <xf numFmtId="0" fontId="19" fillId="23" borderId="63" xfId="4" applyFont="1" applyFill="1" applyBorder="1"/>
    <xf numFmtId="0" fontId="19" fillId="23" borderId="63" xfId="4" applyFont="1" applyFill="1" applyBorder="1" applyAlignment="1">
      <alignment wrapText="1"/>
    </xf>
    <xf numFmtId="4" fontId="16" fillId="23" borderId="63" xfId="4" applyNumberFormat="1" applyFont="1" applyFill="1" applyBorder="1" applyAlignment="1">
      <alignment horizontal="center" vertical="center" wrapText="1"/>
    </xf>
    <xf numFmtId="4" fontId="16" fillId="24" borderId="64" xfId="4" applyNumberFormat="1" applyFont="1" applyFill="1" applyBorder="1" applyAlignment="1">
      <alignment horizontal="right" vertical="center" wrapText="1"/>
    </xf>
    <xf numFmtId="14" fontId="25" fillId="0" borderId="23" xfId="4" applyNumberFormat="1" applyFont="1" applyBorder="1" applyAlignment="1">
      <alignment horizontal="center" vertical="center" wrapText="1"/>
    </xf>
    <xf numFmtId="0" fontId="25" fillId="0" borderId="57" xfId="4" applyFont="1" applyBorder="1" applyAlignment="1">
      <alignment horizontal="center" vertical="center" wrapText="1"/>
    </xf>
    <xf numFmtId="14" fontId="25" fillId="0" borderId="24" xfId="4" applyNumberFormat="1" applyFont="1" applyBorder="1" applyAlignment="1">
      <alignment horizontal="center" vertical="center" wrapText="1"/>
    </xf>
    <xf numFmtId="0" fontId="25" fillId="0" borderId="65" xfId="4" applyFont="1" applyBorder="1" applyAlignment="1">
      <alignment horizontal="center" vertical="center" wrapText="1"/>
    </xf>
    <xf numFmtId="0" fontId="25" fillId="22" borderId="50" xfId="4" applyFont="1" applyFill="1" applyBorder="1" applyAlignment="1">
      <alignment horizontal="center" vertical="center" wrapText="1"/>
    </xf>
    <xf numFmtId="174" fontId="16" fillId="0" borderId="23" xfId="4" applyNumberFormat="1" applyFont="1" applyBorder="1" applyAlignment="1">
      <alignment horizontal="center" vertical="center" wrapText="1"/>
    </xf>
    <xf numFmtId="49" fontId="16" fillId="23" borderId="46" xfId="4" applyNumberFormat="1" applyFont="1" applyFill="1" applyBorder="1" applyAlignment="1">
      <alignment horizontal="center" vertical="center"/>
    </xf>
    <xf numFmtId="4" fontId="16" fillId="23" borderId="63" xfId="4" applyNumberFormat="1" applyFont="1" applyFill="1" applyBorder="1" applyAlignment="1">
      <alignment horizontal="center" vertical="center"/>
    </xf>
    <xf numFmtId="173" fontId="16" fillId="23" borderId="63" xfId="4" applyNumberFormat="1" applyFont="1" applyFill="1" applyBorder="1" applyAlignment="1">
      <alignment horizontal="right" vertical="center"/>
    </xf>
    <xf numFmtId="14" fontId="16" fillId="0" borderId="23" xfId="4" applyNumberFormat="1" applyFont="1" applyBorder="1" applyAlignment="1">
      <alignment horizontal="center" vertical="center" wrapText="1"/>
    </xf>
    <xf numFmtId="0" fontId="29" fillId="25" borderId="66" xfId="4" applyFont="1" applyFill="1" applyBorder="1" applyAlignment="1">
      <alignment vertical="center"/>
    </xf>
    <xf numFmtId="0" fontId="30" fillId="25" borderId="50" xfId="4" applyFont="1" applyFill="1" applyBorder="1" applyAlignment="1">
      <alignment vertical="center"/>
    </xf>
    <xf numFmtId="0" fontId="29" fillId="25" borderId="0" xfId="4" applyFont="1" applyFill="1" applyAlignment="1">
      <alignment vertical="center" wrapText="1"/>
    </xf>
    <xf numFmtId="0" fontId="29" fillId="25" borderId="44" xfId="4" applyFont="1" applyFill="1" applyBorder="1" applyAlignment="1">
      <alignment vertical="center" wrapText="1"/>
    </xf>
    <xf numFmtId="0" fontId="30" fillId="25" borderId="44" xfId="4" applyFont="1" applyFill="1" applyBorder="1" applyAlignment="1">
      <alignment vertical="center"/>
    </xf>
    <xf numFmtId="0" fontId="30" fillId="25" borderId="67" xfId="4" applyFont="1" applyFill="1" applyBorder="1" applyAlignment="1">
      <alignment vertical="center"/>
    </xf>
    <xf numFmtId="0" fontId="25" fillId="0" borderId="0" xfId="4" applyFont="1" applyAlignment="1">
      <alignment vertical="center"/>
    </xf>
    <xf numFmtId="0" fontId="29" fillId="25" borderId="35" xfId="4" applyFont="1" applyFill="1" applyBorder="1" applyAlignment="1">
      <alignment horizontal="center" vertical="center"/>
    </xf>
    <xf numFmtId="0" fontId="30" fillId="25" borderId="44" xfId="4" applyFont="1" applyFill="1" applyBorder="1" applyAlignment="1">
      <alignment horizontal="center" vertical="center"/>
    </xf>
    <xf numFmtId="0" fontId="29" fillId="25" borderId="0" xfId="4" applyFont="1" applyFill="1" applyAlignment="1">
      <alignment horizontal="center" vertical="center" wrapText="1"/>
    </xf>
    <xf numFmtId="0" fontId="29" fillId="25" borderId="44" xfId="4" applyFont="1" applyFill="1" applyBorder="1" applyAlignment="1">
      <alignment horizontal="center" vertical="center" wrapText="1"/>
    </xf>
    <xf numFmtId="0" fontId="31" fillId="0" borderId="23" xfId="4" applyFont="1" applyBorder="1" applyAlignment="1">
      <alignment horizontal="center" vertical="center"/>
    </xf>
    <xf numFmtId="0" fontId="31" fillId="0" borderId="23" xfId="4" applyFont="1" applyBorder="1" applyAlignment="1">
      <alignment vertical="center"/>
    </xf>
    <xf numFmtId="4" fontId="16" fillId="23" borderId="63" xfId="4" applyNumberFormat="1" applyFont="1" applyFill="1" applyBorder="1" applyAlignment="1">
      <alignment horizontal="center" vertical="top" wrapText="1"/>
    </xf>
    <xf numFmtId="49" fontId="16" fillId="0" borderId="0" xfId="4" applyNumberFormat="1" applyFont="1" applyAlignment="1">
      <alignment horizontal="center" vertical="center"/>
    </xf>
    <xf numFmtId="4" fontId="16" fillId="0" borderId="0" xfId="4" applyNumberFormat="1" applyFont="1" applyAlignment="1">
      <alignment horizontal="center" vertical="center"/>
    </xf>
    <xf numFmtId="172" fontId="16" fillId="0" borderId="0" xfId="4" applyNumberFormat="1" applyFont="1" applyAlignment="1">
      <alignment horizontal="center" vertical="center"/>
    </xf>
    <xf numFmtId="172" fontId="27" fillId="0" borderId="0" xfId="4" applyNumberFormat="1" applyFont="1" applyAlignment="1">
      <alignment horizontal="right" vertical="center"/>
    </xf>
    <xf numFmtId="0" fontId="32" fillId="0" borderId="0" xfId="4" applyFont="1" applyAlignment="1">
      <alignment vertical="center"/>
    </xf>
    <xf numFmtId="169" fontId="33" fillId="0" borderId="73" xfId="0" applyNumberFormat="1" applyFont="1" applyBorder="1" applyAlignment="1">
      <alignment horizontal="center" vertical="center" wrapText="1"/>
    </xf>
    <xf numFmtId="169" fontId="33" fillId="0" borderId="78" xfId="0" applyNumberFormat="1" applyFont="1" applyBorder="1" applyAlignment="1">
      <alignment horizontal="center" vertical="center" wrapText="1"/>
    </xf>
    <xf numFmtId="0" fontId="33" fillId="0" borderId="80" xfId="0" applyFont="1" applyBorder="1" applyAlignment="1">
      <alignment vertical="center" wrapText="1"/>
    </xf>
    <xf numFmtId="169" fontId="33" fillId="0" borderId="81" xfId="0" applyNumberFormat="1" applyFont="1" applyBorder="1" applyAlignment="1">
      <alignment horizontal="center" vertical="center" wrapText="1"/>
    </xf>
    <xf numFmtId="169" fontId="33" fillId="0" borderId="80" xfId="0" applyNumberFormat="1" applyFont="1" applyBorder="1" applyAlignment="1">
      <alignment horizontal="center" vertical="center" wrapText="1"/>
    </xf>
    <xf numFmtId="169" fontId="33" fillId="0" borderId="82" xfId="0" applyNumberFormat="1" applyFont="1" applyBorder="1" applyAlignment="1">
      <alignment horizontal="center" vertical="center" wrapText="1"/>
    </xf>
    <xf numFmtId="169" fontId="33" fillId="0" borderId="79" xfId="0" applyNumberFormat="1" applyFont="1" applyBorder="1" applyAlignment="1">
      <alignment horizontal="center" vertical="center" wrapText="1"/>
    </xf>
    <xf numFmtId="169" fontId="35" fillId="0" borderId="81" xfId="0" applyNumberFormat="1" applyFont="1" applyBorder="1" applyAlignment="1">
      <alignment horizontal="center" vertical="center" wrapText="1"/>
    </xf>
    <xf numFmtId="0" fontId="33" fillId="0" borderId="84" xfId="0" applyFont="1" applyBorder="1" applyAlignment="1">
      <alignment vertical="center" wrapText="1"/>
    </xf>
    <xf numFmtId="169" fontId="33" fillId="0" borderId="85" xfId="0" applyNumberFormat="1" applyFont="1" applyBorder="1" applyAlignment="1">
      <alignment horizontal="center" vertical="center" wrapText="1"/>
    </xf>
    <xf numFmtId="169" fontId="33" fillId="0" borderId="84" xfId="0" applyNumberFormat="1" applyFont="1" applyBorder="1" applyAlignment="1">
      <alignment horizontal="center" vertical="center" wrapText="1"/>
    </xf>
    <xf numFmtId="169" fontId="33" fillId="0" borderId="86" xfId="0" applyNumberFormat="1" applyFont="1" applyBorder="1" applyAlignment="1">
      <alignment horizontal="center" vertical="center" wrapText="1"/>
    </xf>
    <xf numFmtId="169" fontId="33" fillId="0" borderId="83" xfId="0" applyNumberFormat="1" applyFont="1" applyBorder="1" applyAlignment="1">
      <alignment horizontal="center" vertical="center" wrapText="1"/>
    </xf>
    <xf numFmtId="169" fontId="35" fillId="0" borderId="85" xfId="0" applyNumberFormat="1" applyFont="1" applyBorder="1" applyAlignment="1">
      <alignment horizontal="center" vertical="center" wrapText="1"/>
    </xf>
    <xf numFmtId="169" fontId="34" fillId="0" borderId="88" xfId="0" applyNumberFormat="1" applyFont="1" applyBorder="1" applyAlignment="1">
      <alignment vertical="center" wrapText="1"/>
    </xf>
    <xf numFmtId="169" fontId="34" fillId="0" borderId="89" xfId="0" applyNumberFormat="1" applyFont="1" applyBorder="1" applyAlignment="1">
      <alignment vertical="center" wrapText="1"/>
    </xf>
    <xf numFmtId="169" fontId="34" fillId="0" borderId="68" xfId="0" applyNumberFormat="1" applyFont="1" applyBorder="1" applyAlignment="1">
      <alignment vertical="center" wrapText="1"/>
    </xf>
    <xf numFmtId="10" fontId="34" fillId="0" borderId="69" xfId="3" applyNumberFormat="1" applyFont="1" applyBorder="1" applyAlignment="1">
      <alignment horizontal="center" vertical="center" wrapText="1"/>
    </xf>
    <xf numFmtId="169" fontId="34" fillId="0" borderId="69" xfId="0" applyNumberFormat="1" applyFont="1" applyBorder="1" applyAlignment="1">
      <alignment vertical="center" wrapText="1"/>
    </xf>
    <xf numFmtId="10" fontId="34" fillId="0" borderId="71" xfId="3" applyNumberFormat="1" applyFont="1" applyBorder="1" applyAlignment="1">
      <alignment vertical="center" wrapText="1"/>
    </xf>
    <xf numFmtId="169" fontId="34" fillId="0" borderId="90" xfId="0" applyNumberFormat="1" applyFont="1" applyBorder="1" applyAlignment="1">
      <alignment vertical="center" wrapText="1"/>
    </xf>
    <xf numFmtId="10" fontId="34" fillId="0" borderId="69" xfId="3" applyNumberFormat="1" applyFont="1" applyBorder="1" applyAlignment="1">
      <alignment vertical="center" wrapText="1"/>
    </xf>
    <xf numFmtId="10" fontId="34" fillId="0" borderId="88" xfId="3" applyNumberFormat="1" applyFont="1" applyBorder="1" applyAlignment="1">
      <alignment vertical="center" wrapText="1"/>
    </xf>
    <xf numFmtId="169" fontId="34" fillId="9" borderId="72" xfId="0" applyNumberFormat="1" applyFont="1" applyFill="1" applyBorder="1" applyAlignment="1">
      <alignment vertical="center" wrapText="1"/>
    </xf>
    <xf numFmtId="169" fontId="34" fillId="9" borderId="73" xfId="0" applyNumberFormat="1" applyFont="1" applyFill="1" applyBorder="1" applyAlignment="1">
      <alignment vertical="center" wrapText="1"/>
    </xf>
    <xf numFmtId="169" fontId="34" fillId="9" borderId="92" xfId="0" applyNumberFormat="1" applyFont="1" applyFill="1" applyBorder="1" applyAlignment="1">
      <alignment vertical="center" wrapText="1"/>
    </xf>
    <xf numFmtId="169" fontId="34" fillId="0" borderId="72" xfId="0" applyNumberFormat="1" applyFont="1" applyBorder="1" applyAlignment="1">
      <alignment vertical="center" wrapText="1"/>
    </xf>
    <xf numFmtId="169" fontId="34" fillId="0" borderId="73" xfId="0" applyNumberFormat="1" applyFont="1" applyBorder="1" applyAlignment="1">
      <alignment vertical="center" wrapText="1"/>
    </xf>
    <xf numFmtId="169" fontId="34" fillId="0" borderId="92" xfId="0" applyNumberFormat="1" applyFont="1" applyBorder="1" applyAlignment="1">
      <alignment vertical="center" wrapText="1"/>
    </xf>
    <xf numFmtId="0" fontId="33" fillId="0" borderId="85" xfId="0" applyFont="1" applyBorder="1" applyAlignment="1">
      <alignment vertical="center" wrapText="1"/>
    </xf>
    <xf numFmtId="169" fontId="33" fillId="0" borderId="97" xfId="0" applyNumberFormat="1" applyFont="1" applyBorder="1" applyAlignment="1">
      <alignment horizontal="center" vertical="center" wrapText="1"/>
    </xf>
    <xf numFmtId="169" fontId="33" fillId="0" borderId="98" xfId="0" applyNumberFormat="1" applyFont="1" applyBorder="1" applyAlignment="1">
      <alignment horizontal="center" vertical="center" wrapText="1"/>
    </xf>
    <xf numFmtId="169" fontId="33" fillId="0" borderId="99" xfId="0" applyNumberFormat="1" applyFont="1" applyBorder="1" applyAlignment="1">
      <alignment horizontal="center" vertical="center" wrapText="1"/>
    </xf>
    <xf numFmtId="169" fontId="35" fillId="0" borderId="97" xfId="0" applyNumberFormat="1" applyFont="1" applyBorder="1" applyAlignment="1">
      <alignment horizontal="center" vertical="center" wrapText="1"/>
    </xf>
    <xf numFmtId="169" fontId="33" fillId="0" borderId="100" xfId="0" applyNumberFormat="1" applyFont="1" applyBorder="1" applyAlignment="1">
      <alignment horizontal="center" vertical="center" wrapText="1"/>
    </xf>
    <xf numFmtId="169" fontId="33" fillId="0" borderId="101" xfId="0" applyNumberFormat="1" applyFont="1" applyBorder="1" applyAlignment="1">
      <alignment horizontal="center" vertical="center" wrapText="1"/>
    </xf>
    <xf numFmtId="169" fontId="34" fillId="9" borderId="68" xfId="0" applyNumberFormat="1" applyFont="1" applyFill="1" applyBorder="1" applyAlignment="1">
      <alignment vertical="center" wrapText="1"/>
    </xf>
    <xf numFmtId="169" fontId="34" fillId="9" borderId="69" xfId="0" applyNumberFormat="1" applyFont="1" applyFill="1" applyBorder="1" applyAlignment="1">
      <alignment vertical="center" wrapText="1"/>
    </xf>
    <xf numFmtId="0" fontId="33" fillId="0" borderId="107" xfId="0" applyFont="1" applyBorder="1" applyAlignment="1">
      <alignment vertical="center" wrapText="1"/>
    </xf>
    <xf numFmtId="169" fontId="33" fillId="0" borderId="108" xfId="0" applyNumberFormat="1" applyFont="1" applyBorder="1" applyAlignment="1">
      <alignment horizontal="center" vertical="center" wrapText="1"/>
    </xf>
    <xf numFmtId="169" fontId="33" fillId="0" borderId="107" xfId="0" applyNumberFormat="1" applyFont="1" applyBorder="1" applyAlignment="1">
      <alignment horizontal="center" vertical="center" wrapText="1"/>
    </xf>
    <xf numFmtId="169" fontId="33" fillId="0" borderId="106" xfId="0" applyNumberFormat="1" applyFont="1" applyBorder="1" applyAlignment="1">
      <alignment horizontal="center" vertical="center" wrapText="1"/>
    </xf>
    <xf numFmtId="169" fontId="35" fillId="0" borderId="108" xfId="0" applyNumberFormat="1" applyFont="1" applyBorder="1" applyAlignment="1">
      <alignment horizontal="center" vertical="center" wrapText="1"/>
    </xf>
    <xf numFmtId="169" fontId="33" fillId="0" borderId="109" xfId="0" applyNumberFormat="1" applyFont="1" applyBorder="1" applyAlignment="1">
      <alignment horizontal="center" vertical="center" wrapText="1"/>
    </xf>
    <xf numFmtId="169" fontId="33" fillId="0" borderId="110" xfId="0" applyNumberFormat="1" applyFont="1" applyBorder="1" applyAlignment="1">
      <alignment horizontal="center" vertical="center" wrapText="1"/>
    </xf>
    <xf numFmtId="169" fontId="33" fillId="0" borderId="87" xfId="0" applyNumberFormat="1" applyFont="1" applyBorder="1" applyAlignment="1">
      <alignment horizontal="center" vertical="center" wrapText="1"/>
    </xf>
    <xf numFmtId="169" fontId="35" fillId="0" borderId="88" xfId="0" applyNumberFormat="1" applyFont="1" applyBorder="1" applyAlignment="1">
      <alignment horizontal="center" vertical="center" wrapText="1"/>
    </xf>
    <xf numFmtId="169" fontId="33" fillId="0" borderId="88" xfId="0" applyNumberFormat="1" applyFont="1" applyBorder="1" applyAlignment="1">
      <alignment horizontal="center" vertical="center" wrapText="1"/>
    </xf>
    <xf numFmtId="169" fontId="33" fillId="0" borderId="111" xfId="0" applyNumberFormat="1" applyFont="1" applyBorder="1" applyAlignment="1">
      <alignment horizontal="center" vertical="center" wrapText="1"/>
    </xf>
    <xf numFmtId="169" fontId="34" fillId="9" borderId="112" xfId="0" applyNumberFormat="1" applyFont="1" applyFill="1" applyBorder="1" applyAlignment="1">
      <alignment vertical="center" wrapText="1"/>
    </xf>
    <xf numFmtId="169" fontId="34" fillId="9" borderId="102" xfId="0" applyNumberFormat="1" applyFont="1" applyFill="1" applyBorder="1" applyAlignment="1">
      <alignment vertical="center" wrapText="1"/>
    </xf>
    <xf numFmtId="169" fontId="34" fillId="0" borderId="26" xfId="0" applyNumberFormat="1" applyFont="1" applyBorder="1" applyAlignment="1">
      <alignment vertical="center" wrapText="1"/>
    </xf>
    <xf numFmtId="169" fontId="34" fillId="0" borderId="0" xfId="0" applyNumberFormat="1" applyFont="1" applyAlignment="1">
      <alignment vertical="center" wrapText="1"/>
    </xf>
    <xf numFmtId="169" fontId="34" fillId="0" borderId="0" xfId="0" applyNumberFormat="1" applyFont="1" applyAlignment="1">
      <alignment horizontal="left" vertical="center"/>
    </xf>
    <xf numFmtId="0" fontId="34" fillId="0" borderId="44" xfId="0" applyFont="1" applyBorder="1" applyAlignment="1">
      <alignment horizontal="left" vertical="center"/>
    </xf>
    <xf numFmtId="4" fontId="34" fillId="0" borderId="44" xfId="0" applyNumberFormat="1" applyFont="1" applyBorder="1" applyAlignment="1">
      <alignment horizontal="left" vertical="center"/>
    </xf>
    <xf numFmtId="169" fontId="34" fillId="0" borderId="44" xfId="0" applyNumberFormat="1" applyFont="1" applyBorder="1" applyAlignment="1">
      <alignment horizontal="left" vertical="center"/>
    </xf>
    <xf numFmtId="169" fontId="34" fillId="0" borderId="114" xfId="0" applyNumberFormat="1" applyFont="1" applyBorder="1" applyAlignment="1">
      <alignment horizontal="left" vertical="center"/>
    </xf>
    <xf numFmtId="0" fontId="34" fillId="0" borderId="0" xfId="0" applyFont="1" applyAlignment="1">
      <alignment horizontal="left" vertical="center"/>
    </xf>
    <xf numFmtId="0" fontId="34" fillId="0" borderId="50" xfId="0" applyFont="1" applyBorder="1" applyAlignment="1">
      <alignment horizontal="left" vertical="center"/>
    </xf>
    <xf numFmtId="4" fontId="34" fillId="0" borderId="50" xfId="0" applyNumberFormat="1" applyFont="1" applyBorder="1" applyAlignment="1">
      <alignment horizontal="left" vertical="center"/>
    </xf>
    <xf numFmtId="169" fontId="34" fillId="0" borderId="50" xfId="0" applyNumberFormat="1" applyFont="1" applyBorder="1" applyAlignment="1">
      <alignment horizontal="left" vertical="center"/>
    </xf>
    <xf numFmtId="169" fontId="34" fillId="0" borderId="115" xfId="0" applyNumberFormat="1" applyFont="1" applyBorder="1" applyAlignment="1">
      <alignment horizontal="left" vertical="center"/>
    </xf>
    <xf numFmtId="2" fontId="34" fillId="0" borderId="50" xfId="0" applyNumberFormat="1" applyFont="1" applyBorder="1" applyAlignment="1">
      <alignment horizontal="left" vertical="center"/>
    </xf>
    <xf numFmtId="169" fontId="38" fillId="0" borderId="116" xfId="0" applyNumberFormat="1" applyFont="1" applyBorder="1" applyAlignment="1">
      <alignment horizontal="left" vertical="center"/>
    </xf>
    <xf numFmtId="0" fontId="33" fillId="0" borderId="68" xfId="0" applyFont="1" applyBorder="1" applyAlignment="1">
      <alignment horizontal="center" vertical="center"/>
    </xf>
    <xf numFmtId="0" fontId="33" fillId="0" borderId="69" xfId="0" applyFont="1" applyBorder="1" applyAlignment="1">
      <alignment vertical="center"/>
    </xf>
    <xf numFmtId="0" fontId="33" fillId="0" borderId="69" xfId="0" applyFont="1" applyBorder="1" applyAlignment="1">
      <alignment horizontal="center" vertical="center"/>
    </xf>
    <xf numFmtId="0" fontId="33" fillId="0" borderId="70" xfId="0" applyFont="1" applyBorder="1" applyAlignment="1">
      <alignment horizontal="center" vertical="center"/>
    </xf>
    <xf numFmtId="169" fontId="33" fillId="0" borderId="68" xfId="0" applyNumberFormat="1" applyFont="1" applyBorder="1" applyAlignment="1">
      <alignment vertical="center"/>
    </xf>
    <xf numFmtId="169" fontId="33" fillId="0" borderId="69" xfId="0" applyNumberFormat="1" applyFont="1" applyBorder="1" applyAlignment="1">
      <alignment horizontal="center" vertical="center"/>
    </xf>
    <xf numFmtId="169" fontId="33" fillId="0" borderId="69" xfId="0" applyNumberFormat="1" applyFont="1" applyBorder="1" applyAlignment="1">
      <alignment vertical="center"/>
    </xf>
    <xf numFmtId="169" fontId="33" fillId="0" borderId="71" xfId="0" applyNumberFormat="1" applyFont="1" applyBorder="1" applyAlignment="1">
      <alignment vertical="center"/>
    </xf>
    <xf numFmtId="0" fontId="33" fillId="0" borderId="0" xfId="0" applyFont="1" applyAlignment="1">
      <alignment vertical="center"/>
    </xf>
    <xf numFmtId="169" fontId="34" fillId="0" borderId="0" xfId="0" applyNumberFormat="1" applyFont="1" applyAlignment="1">
      <alignment vertical="center"/>
    </xf>
    <xf numFmtId="0" fontId="33" fillId="0" borderId="72" xfId="0" applyFont="1" applyBorder="1" applyAlignment="1">
      <alignment horizontal="center" vertical="center"/>
    </xf>
    <xf numFmtId="0" fontId="33" fillId="0" borderId="73" xfId="0" applyFont="1" applyBorder="1" applyAlignment="1">
      <alignment vertical="center"/>
    </xf>
    <xf numFmtId="0" fontId="33" fillId="0" borderId="73" xfId="0" applyFont="1" applyBorder="1" applyAlignment="1">
      <alignment horizontal="center" vertical="center"/>
    </xf>
    <xf numFmtId="0" fontId="33" fillId="0" borderId="74" xfId="0" applyFont="1" applyBorder="1" applyAlignment="1">
      <alignment horizontal="center" vertical="center"/>
    </xf>
    <xf numFmtId="169" fontId="34" fillId="0" borderId="0" xfId="0" applyNumberFormat="1" applyFont="1" applyAlignment="1">
      <alignment horizontal="centerContinuous" vertical="center"/>
    </xf>
    <xf numFmtId="0" fontId="33" fillId="0" borderId="2" xfId="0" applyFont="1" applyBorder="1" applyAlignment="1">
      <alignment horizontal="center" vertical="center"/>
    </xf>
    <xf numFmtId="0" fontId="33" fillId="0" borderId="77" xfId="0" applyFont="1" applyBorder="1" applyAlignment="1">
      <alignment horizontal="center" vertical="center"/>
    </xf>
    <xf numFmtId="0" fontId="33" fillId="0" borderId="79" xfId="0" applyFont="1" applyBorder="1" applyAlignment="1">
      <alignment horizontal="center" vertical="center" wrapText="1"/>
    </xf>
    <xf numFmtId="0" fontId="33" fillId="0" borderId="83" xfId="0" applyFont="1" applyBorder="1" applyAlignment="1">
      <alignment horizontal="center" vertical="center" wrapText="1"/>
    </xf>
    <xf numFmtId="0" fontId="33" fillId="0" borderId="87" xfId="0" applyFont="1" applyBorder="1" applyAlignment="1">
      <alignment horizontal="center" vertical="center" wrapText="1"/>
    </xf>
    <xf numFmtId="0" fontId="34" fillId="0" borderId="88" xfId="0" applyFont="1" applyBorder="1" applyAlignment="1">
      <alignment horizontal="left" vertical="center" wrapText="1"/>
    </xf>
    <xf numFmtId="10" fontId="34" fillId="0" borderId="0" xfId="3" applyNumberFormat="1" applyFont="1" applyAlignment="1">
      <alignment vertical="center"/>
    </xf>
    <xf numFmtId="0" fontId="34" fillId="0" borderId="0" xfId="0" applyFont="1" applyAlignment="1">
      <alignment vertical="center"/>
    </xf>
    <xf numFmtId="9" fontId="33" fillId="0" borderId="0" xfId="3" applyFont="1" applyAlignment="1">
      <alignment vertical="center"/>
    </xf>
    <xf numFmtId="10" fontId="33" fillId="0" borderId="0" xfId="0" applyNumberFormat="1" applyFont="1" applyAlignment="1">
      <alignment vertical="center"/>
    </xf>
    <xf numFmtId="0" fontId="33" fillId="9" borderId="72" xfId="0" applyFont="1" applyFill="1" applyBorder="1" applyAlignment="1">
      <alignment horizontal="center" vertical="center"/>
    </xf>
    <xf numFmtId="0" fontId="34" fillId="9" borderId="88" xfId="0" applyFont="1" applyFill="1" applyBorder="1" applyAlignment="1">
      <alignment horizontal="left" vertical="center" wrapText="1"/>
    </xf>
    <xf numFmtId="4" fontId="34" fillId="9" borderId="73" xfId="0" applyNumberFormat="1" applyFont="1" applyFill="1" applyBorder="1" applyAlignment="1">
      <alignment horizontal="right" vertical="center"/>
    </xf>
    <xf numFmtId="4" fontId="34" fillId="9" borderId="91" xfId="0" applyNumberFormat="1" applyFont="1" applyFill="1" applyBorder="1" applyAlignment="1">
      <alignment horizontal="right" vertical="center"/>
    </xf>
    <xf numFmtId="10" fontId="34" fillId="9" borderId="73" xfId="3" applyNumberFormat="1" applyFont="1" applyFill="1" applyBorder="1" applyAlignment="1">
      <alignment horizontal="center" vertical="center"/>
    </xf>
    <xf numFmtId="10" fontId="34" fillId="9" borderId="78" xfId="3" applyNumberFormat="1" applyFont="1" applyFill="1" applyBorder="1" applyAlignment="1">
      <alignment horizontal="right" vertical="center"/>
    </xf>
    <xf numFmtId="10" fontId="34" fillId="9" borderId="73" xfId="3" applyNumberFormat="1" applyFont="1" applyFill="1" applyBorder="1" applyAlignment="1">
      <alignment horizontal="right" vertical="center"/>
    </xf>
    <xf numFmtId="0" fontId="33" fillId="9" borderId="0" xfId="0" applyFont="1" applyFill="1" applyAlignment="1">
      <alignment vertical="center"/>
    </xf>
    <xf numFmtId="0" fontId="34" fillId="9" borderId="0" xfId="0" applyFont="1" applyFill="1" applyAlignment="1">
      <alignment vertical="center"/>
    </xf>
    <xf numFmtId="4" fontId="34" fillId="0" borderId="73" xfId="0" applyNumberFormat="1" applyFont="1" applyBorder="1" applyAlignment="1">
      <alignment horizontal="right" vertical="center"/>
    </xf>
    <xf numFmtId="4" fontId="34" fillId="0" borderId="91" xfId="0" applyNumberFormat="1" applyFont="1" applyBorder="1" applyAlignment="1">
      <alignment horizontal="right" vertical="center"/>
    </xf>
    <xf numFmtId="10" fontId="34" fillId="0" borderId="73" xfId="3" applyNumberFormat="1" applyFont="1" applyFill="1" applyBorder="1" applyAlignment="1">
      <alignment horizontal="center" vertical="center"/>
    </xf>
    <xf numFmtId="10" fontId="34" fillId="0" borderId="78" xfId="3" applyNumberFormat="1" applyFont="1" applyFill="1" applyBorder="1" applyAlignment="1">
      <alignment horizontal="right" vertical="center"/>
    </xf>
    <xf numFmtId="10" fontId="34" fillId="0" borderId="73" xfId="3" applyNumberFormat="1" applyFont="1" applyFill="1" applyBorder="1" applyAlignment="1">
      <alignment horizontal="right" vertical="center"/>
    </xf>
    <xf numFmtId="0" fontId="36" fillId="0" borderId="88" xfId="0" applyFont="1" applyBorder="1" applyAlignment="1">
      <alignment horizontal="left" vertical="center" wrapText="1"/>
    </xf>
    <xf numFmtId="4" fontId="36" fillId="0" borderId="73" xfId="0" applyNumberFormat="1" applyFont="1" applyBorder="1" applyAlignment="1">
      <alignment horizontal="right" vertical="center"/>
    </xf>
    <xf numFmtId="10" fontId="36" fillId="0" borderId="73" xfId="3" applyNumberFormat="1" applyFont="1" applyFill="1" applyBorder="1" applyAlignment="1">
      <alignment horizontal="center" vertical="center"/>
    </xf>
    <xf numFmtId="10" fontId="36" fillId="0" borderId="73" xfId="3" applyNumberFormat="1" applyFont="1" applyFill="1" applyBorder="1" applyAlignment="1">
      <alignment horizontal="right" vertical="center"/>
    </xf>
    <xf numFmtId="10" fontId="34" fillId="0" borderId="0" xfId="3" applyNumberFormat="1" applyFont="1" applyFill="1" applyAlignment="1">
      <alignment vertical="center"/>
    </xf>
    <xf numFmtId="0" fontId="33" fillId="0" borderId="72" xfId="0" applyFont="1" applyBorder="1" applyAlignment="1">
      <alignment vertical="center"/>
    </xf>
    <xf numFmtId="0" fontId="33" fillId="26" borderId="73" xfId="0" applyFont="1" applyFill="1" applyBorder="1" applyAlignment="1">
      <alignment vertical="center"/>
    </xf>
    <xf numFmtId="169" fontId="33" fillId="26" borderId="91" xfId="0" applyNumberFormat="1" applyFont="1" applyFill="1" applyBorder="1" applyAlignment="1">
      <alignment horizontal="right" vertical="center"/>
    </xf>
    <xf numFmtId="169" fontId="33" fillId="26" borderId="74" xfId="0" applyNumberFormat="1" applyFont="1" applyFill="1" applyBorder="1" applyAlignment="1">
      <alignment horizontal="center" vertical="center"/>
    </xf>
    <xf numFmtId="4" fontId="36" fillId="0" borderId="72" xfId="0" applyNumberFormat="1" applyFont="1" applyBorder="1" applyAlignment="1">
      <alignment horizontal="right" vertical="center"/>
    </xf>
    <xf numFmtId="4" fontId="36" fillId="0" borderId="73" xfId="0" applyNumberFormat="1" applyFont="1" applyBorder="1" applyAlignment="1">
      <alignment horizontal="center" vertical="center"/>
    </xf>
    <xf numFmtId="4" fontId="36" fillId="0" borderId="78" xfId="0" applyNumberFormat="1" applyFont="1" applyBorder="1" applyAlignment="1">
      <alignment horizontal="right" vertical="center"/>
    </xf>
    <xf numFmtId="4" fontId="36" fillId="0" borderId="92" xfId="0" applyNumberFormat="1" applyFont="1" applyBorder="1" applyAlignment="1">
      <alignment horizontal="right" vertical="center"/>
    </xf>
    <xf numFmtId="4" fontId="36" fillId="0" borderId="91" xfId="0" applyNumberFormat="1" applyFont="1" applyBorder="1" applyAlignment="1">
      <alignment horizontal="right" vertical="center"/>
    </xf>
    <xf numFmtId="0" fontId="34" fillId="0" borderId="72" xfId="0" applyFont="1" applyBorder="1" applyAlignment="1">
      <alignment vertical="center"/>
    </xf>
    <xf numFmtId="0" fontId="34" fillId="0" borderId="91" xfId="0" applyFont="1" applyBorder="1" applyAlignment="1">
      <alignment horizontal="center" vertical="center"/>
    </xf>
    <xf numFmtId="0" fontId="34" fillId="0" borderId="74" xfId="0" applyFont="1" applyBorder="1" applyAlignment="1">
      <alignment horizontal="center" vertical="center"/>
    </xf>
    <xf numFmtId="169" fontId="34" fillId="0" borderId="72" xfId="0" applyNumberFormat="1" applyFont="1" applyBorder="1" applyAlignment="1">
      <alignment vertical="center"/>
    </xf>
    <xf numFmtId="169" fontId="34" fillId="0" borderId="73" xfId="0" applyNumberFormat="1" applyFont="1" applyBorder="1" applyAlignment="1">
      <alignment horizontal="center" vertical="center"/>
    </xf>
    <xf numFmtId="169" fontId="33" fillId="0" borderId="73" xfId="0" applyNumberFormat="1" applyFont="1" applyBorder="1" applyAlignment="1">
      <alignment vertical="center"/>
    </xf>
    <xf numFmtId="10" fontId="33" fillId="0" borderId="78" xfId="3" applyNumberFormat="1" applyFont="1" applyFill="1" applyBorder="1" applyAlignment="1">
      <alignment vertical="center"/>
    </xf>
    <xf numFmtId="169" fontId="34" fillId="0" borderId="92" xfId="0" applyNumberFormat="1" applyFont="1" applyBorder="1" applyAlignment="1">
      <alignment vertical="center"/>
    </xf>
    <xf numFmtId="169" fontId="34" fillId="0" borderId="73" xfId="0" applyNumberFormat="1" applyFont="1" applyBorder="1" applyAlignment="1">
      <alignment vertical="center"/>
    </xf>
    <xf numFmtId="10" fontId="33" fillId="0" borderId="91" xfId="3" applyNumberFormat="1" applyFont="1" applyFill="1" applyBorder="1" applyAlignment="1">
      <alignment vertical="center"/>
    </xf>
    <xf numFmtId="169" fontId="33" fillId="26" borderId="72" xfId="0" applyNumberFormat="1" applyFont="1" applyFill="1" applyBorder="1" applyAlignment="1">
      <alignment vertical="center"/>
    </xf>
    <xf numFmtId="10" fontId="33" fillId="26" borderId="73" xfId="3" applyNumberFormat="1" applyFont="1" applyFill="1" applyBorder="1" applyAlignment="1">
      <alignment horizontal="center" vertical="center"/>
    </xf>
    <xf numFmtId="169" fontId="34" fillId="0" borderId="78" xfId="0" applyNumberFormat="1" applyFont="1" applyBorder="1" applyAlignment="1">
      <alignment vertical="center"/>
    </xf>
    <xf numFmtId="169" fontId="33" fillId="26" borderId="92" xfId="0" applyNumberFormat="1" applyFont="1" applyFill="1" applyBorder="1" applyAlignment="1">
      <alignment vertical="center"/>
    </xf>
    <xf numFmtId="10" fontId="33" fillId="26" borderId="73" xfId="3" applyNumberFormat="1" applyFont="1" applyFill="1" applyBorder="1" applyAlignment="1">
      <alignment vertical="center"/>
    </xf>
    <xf numFmtId="169" fontId="34" fillId="0" borderId="91" xfId="0" applyNumberFormat="1" applyFont="1" applyBorder="1" applyAlignment="1">
      <alignment vertical="center"/>
    </xf>
    <xf numFmtId="169" fontId="33" fillId="26" borderId="73" xfId="0" applyNumberFormat="1" applyFont="1" applyFill="1" applyBorder="1" applyAlignment="1">
      <alignment vertical="center"/>
    </xf>
    <xf numFmtId="10" fontId="33" fillId="26" borderId="78" xfId="3" applyNumberFormat="1" applyFont="1" applyFill="1" applyBorder="1" applyAlignment="1">
      <alignment vertical="center"/>
    </xf>
    <xf numFmtId="10" fontId="33" fillId="26" borderId="91" xfId="3" applyNumberFormat="1" applyFont="1" applyFill="1" applyBorder="1" applyAlignment="1">
      <alignment vertical="center"/>
    </xf>
    <xf numFmtId="0" fontId="34" fillId="0" borderId="76" xfId="0" applyFont="1" applyBorder="1" applyAlignment="1">
      <alignment horizontal="center" vertical="center"/>
    </xf>
    <xf numFmtId="169" fontId="34" fillId="0" borderId="91" xfId="0" applyNumberFormat="1" applyFont="1" applyBorder="1" applyAlignment="1">
      <alignment horizontal="center" vertical="center"/>
    </xf>
    <xf numFmtId="0" fontId="34" fillId="0" borderId="93" xfId="0" applyFont="1" applyBorder="1" applyAlignment="1">
      <alignment vertical="center"/>
    </xf>
    <xf numFmtId="0" fontId="33" fillId="0" borderId="2" xfId="0" applyFont="1" applyBorder="1" applyAlignment="1">
      <alignment vertical="center"/>
    </xf>
    <xf numFmtId="0" fontId="34" fillId="0" borderId="94" xfId="0" applyFont="1" applyBorder="1" applyAlignment="1">
      <alignment horizontal="center" vertical="center"/>
    </xf>
    <xf numFmtId="0" fontId="34" fillId="0" borderId="95" xfId="0" applyFont="1" applyBorder="1" applyAlignment="1">
      <alignment horizontal="center" vertical="center"/>
    </xf>
    <xf numFmtId="169" fontId="34" fillId="0" borderId="93" xfId="0" applyNumberFormat="1" applyFont="1" applyBorder="1" applyAlignment="1">
      <alignment vertical="center"/>
    </xf>
    <xf numFmtId="169" fontId="34" fillId="0" borderId="2" xfId="0" applyNumberFormat="1" applyFont="1" applyBorder="1" applyAlignment="1">
      <alignment horizontal="center" vertical="center"/>
    </xf>
    <xf numFmtId="169" fontId="33" fillId="0" borderId="2" xfId="0" applyNumberFormat="1" applyFont="1" applyBorder="1" applyAlignment="1">
      <alignment vertical="center"/>
    </xf>
    <xf numFmtId="10" fontId="33" fillId="0" borderId="96" xfId="3" applyNumberFormat="1" applyFont="1" applyFill="1" applyBorder="1" applyAlignment="1">
      <alignment vertical="center"/>
    </xf>
    <xf numFmtId="169" fontId="34" fillId="0" borderId="77" xfId="0" applyNumberFormat="1" applyFont="1" applyBorder="1" applyAlignment="1">
      <alignment vertical="center"/>
    </xf>
    <xf numFmtId="169" fontId="34" fillId="0" borderId="2" xfId="0" applyNumberFormat="1" applyFont="1" applyBorder="1" applyAlignment="1">
      <alignment vertical="center"/>
    </xf>
    <xf numFmtId="10" fontId="33" fillId="0" borderId="94" xfId="3" applyNumberFormat="1" applyFont="1" applyFill="1" applyBorder="1" applyAlignment="1">
      <alignment vertical="center"/>
    </xf>
    <xf numFmtId="0" fontId="33" fillId="0" borderId="102" xfId="0" applyFont="1" applyBorder="1" applyAlignment="1">
      <alignment vertical="center"/>
    </xf>
    <xf numFmtId="169" fontId="34" fillId="0" borderId="102" xfId="0" applyNumberFormat="1" applyFont="1" applyBorder="1" applyAlignment="1">
      <alignment vertical="center"/>
    </xf>
    <xf numFmtId="4" fontId="34" fillId="9" borderId="70" xfId="0" applyNumberFormat="1" applyFont="1" applyFill="1" applyBorder="1" applyAlignment="1">
      <alignment horizontal="right" vertical="center"/>
    </xf>
    <xf numFmtId="4" fontId="34" fillId="9" borderId="69" xfId="0" applyNumberFormat="1" applyFont="1" applyFill="1" applyBorder="1" applyAlignment="1">
      <alignment horizontal="right" vertical="center"/>
    </xf>
    <xf numFmtId="4" fontId="34" fillId="9" borderId="71" xfId="0" applyNumberFormat="1" applyFont="1" applyFill="1" applyBorder="1" applyAlignment="1">
      <alignment horizontal="right" vertical="center"/>
    </xf>
    <xf numFmtId="10" fontId="36" fillId="9" borderId="69" xfId="3" applyNumberFormat="1" applyFont="1" applyFill="1" applyBorder="1" applyAlignment="1">
      <alignment horizontal="center" vertical="center"/>
    </xf>
    <xf numFmtId="10" fontId="34" fillId="9" borderId="71" xfId="3" applyNumberFormat="1" applyFont="1" applyFill="1" applyBorder="1" applyAlignment="1">
      <alignment horizontal="right" vertical="center"/>
    </xf>
    <xf numFmtId="10" fontId="36" fillId="9" borderId="69" xfId="3" applyNumberFormat="1" applyFont="1" applyFill="1" applyBorder="1" applyAlignment="1">
      <alignment horizontal="right" vertical="center"/>
    </xf>
    <xf numFmtId="10" fontId="36" fillId="9" borderId="73" xfId="3" applyNumberFormat="1" applyFont="1" applyFill="1" applyBorder="1" applyAlignment="1">
      <alignment horizontal="right" vertical="center"/>
    </xf>
    <xf numFmtId="0" fontId="36" fillId="0" borderId="73" xfId="0" applyFont="1" applyBorder="1" applyAlignment="1">
      <alignment horizontal="left" vertical="center" wrapText="1"/>
    </xf>
    <xf numFmtId="4" fontId="34" fillId="0" borderId="78" xfId="0" applyNumberFormat="1" applyFont="1" applyBorder="1" applyAlignment="1">
      <alignment horizontal="right" vertical="center"/>
    </xf>
    <xf numFmtId="10" fontId="34" fillId="0" borderId="0" xfId="3" applyNumberFormat="1" applyFont="1" applyFill="1" applyBorder="1" applyAlignment="1">
      <alignment vertical="center"/>
    </xf>
    <xf numFmtId="169" fontId="33" fillId="26" borderId="92" xfId="0" applyNumberFormat="1" applyFont="1" applyFill="1" applyBorder="1" applyAlignment="1">
      <alignment horizontal="right" vertical="center"/>
    </xf>
    <xf numFmtId="169" fontId="33" fillId="26" borderId="73" xfId="0" applyNumberFormat="1" applyFont="1" applyFill="1" applyBorder="1" applyAlignment="1">
      <alignment horizontal="right" vertical="center"/>
    </xf>
    <xf numFmtId="169" fontId="33" fillId="26" borderId="78" xfId="0" applyNumberFormat="1" applyFont="1" applyFill="1" applyBorder="1" applyAlignment="1">
      <alignment horizontal="center" vertical="center"/>
    </xf>
    <xf numFmtId="0" fontId="34" fillId="0" borderId="92" xfId="0" applyFont="1" applyBorder="1" applyAlignment="1">
      <alignment horizontal="center" vertical="center"/>
    </xf>
    <xf numFmtId="0" fontId="34" fillId="0" borderId="73" xfId="0" applyFont="1" applyBorder="1" applyAlignment="1">
      <alignment horizontal="center" vertical="center"/>
    </xf>
    <xf numFmtId="0" fontId="34" fillId="0" borderId="78" xfId="0" applyFont="1" applyBorder="1" applyAlignment="1">
      <alignment horizontal="center" vertical="center"/>
    </xf>
    <xf numFmtId="169" fontId="33" fillId="26" borderId="26" xfId="0" applyNumberFormat="1" applyFont="1" applyFill="1" applyBorder="1" applyAlignment="1">
      <alignment vertical="center"/>
    </xf>
    <xf numFmtId="10" fontId="33" fillId="26" borderId="0" xfId="3" applyNumberFormat="1" applyFont="1" applyFill="1" applyBorder="1" applyAlignment="1">
      <alignment vertical="center"/>
    </xf>
    <xf numFmtId="169" fontId="34" fillId="0" borderId="26" xfId="0" applyNumberFormat="1" applyFont="1" applyBorder="1" applyAlignment="1">
      <alignment vertical="center"/>
    </xf>
    <xf numFmtId="169" fontId="33" fillId="26" borderId="0" xfId="0" applyNumberFormat="1" applyFont="1" applyFill="1" applyAlignment="1">
      <alignment vertical="center"/>
    </xf>
    <xf numFmtId="0" fontId="34" fillId="0" borderId="103" xfId="0" applyFont="1" applyBorder="1" applyAlignment="1">
      <alignment vertical="center"/>
    </xf>
    <xf numFmtId="169" fontId="34" fillId="0" borderId="103" xfId="0" applyNumberFormat="1" applyFont="1" applyBorder="1" applyAlignment="1">
      <alignment vertical="center"/>
    </xf>
    <xf numFmtId="169" fontId="33" fillId="0" borderId="0" xfId="0" applyNumberFormat="1" applyFont="1" applyAlignment="1">
      <alignment vertical="center"/>
    </xf>
    <xf numFmtId="0" fontId="34" fillId="0" borderId="79" xfId="0" applyFont="1" applyBorder="1" applyAlignment="1">
      <alignment vertical="center"/>
    </xf>
    <xf numFmtId="0" fontId="33" fillId="0" borderId="81" xfId="0" applyFont="1" applyBorder="1" applyAlignment="1">
      <alignment vertical="center"/>
    </xf>
    <xf numFmtId="0" fontId="34" fillId="0" borderId="104" xfId="0" applyFont="1" applyBorder="1" applyAlignment="1">
      <alignment horizontal="center" vertical="center"/>
    </xf>
    <xf numFmtId="0" fontId="34" fillId="0" borderId="81" xfId="0" applyFont="1" applyBorder="1" applyAlignment="1">
      <alignment horizontal="center" vertical="center"/>
    </xf>
    <xf numFmtId="0" fontId="34" fillId="0" borderId="82" xfId="0" applyFont="1" applyBorder="1" applyAlignment="1">
      <alignment horizontal="center" vertical="center"/>
    </xf>
    <xf numFmtId="169" fontId="34" fillId="0" borderId="79" xfId="0" applyNumberFormat="1" applyFont="1" applyBorder="1" applyAlignment="1">
      <alignment vertical="center"/>
    </xf>
    <xf numFmtId="169" fontId="34" fillId="0" borderId="81" xfId="0" applyNumberFormat="1" applyFont="1" applyBorder="1" applyAlignment="1">
      <alignment horizontal="center" vertical="center"/>
    </xf>
    <xf numFmtId="169" fontId="33" fillId="0" borderId="81" xfId="0" applyNumberFormat="1" applyFont="1" applyBorder="1" applyAlignment="1">
      <alignment vertical="center"/>
    </xf>
    <xf numFmtId="10" fontId="33" fillId="0" borderId="82" xfId="3" applyNumberFormat="1" applyFont="1" applyFill="1" applyBorder="1" applyAlignment="1">
      <alignment vertical="center"/>
    </xf>
    <xf numFmtId="169" fontId="34" fillId="0" borderId="81" xfId="0" applyNumberFormat="1" applyFont="1" applyBorder="1" applyAlignment="1">
      <alignment vertical="center"/>
    </xf>
    <xf numFmtId="169" fontId="34" fillId="0" borderId="105" xfId="0" applyNumberFormat="1" applyFont="1" applyBorder="1" applyAlignment="1">
      <alignment vertical="center"/>
    </xf>
    <xf numFmtId="169" fontId="33" fillId="0" borderId="103" xfId="0" applyNumberFormat="1" applyFont="1" applyBorder="1" applyAlignment="1">
      <alignment vertical="center"/>
    </xf>
    <xf numFmtId="0" fontId="33" fillId="0" borderId="106" xfId="0" applyFont="1" applyBorder="1" applyAlignment="1">
      <alignment horizontal="center" vertical="center" wrapText="1"/>
    </xf>
    <xf numFmtId="0" fontId="33" fillId="9" borderId="112" xfId="0" applyFont="1" applyFill="1" applyBorder="1" applyAlignment="1">
      <alignment horizontal="center" vertical="center"/>
    </xf>
    <xf numFmtId="0" fontId="34" fillId="9" borderId="102" xfId="0" applyFont="1" applyFill="1" applyBorder="1" applyAlignment="1">
      <alignment horizontal="left" vertical="center" wrapText="1"/>
    </xf>
    <xf numFmtId="4" fontId="36" fillId="9" borderId="102" xfId="0" applyNumberFormat="1" applyFont="1" applyFill="1" applyBorder="1" applyAlignment="1">
      <alignment horizontal="right" vertical="center"/>
    </xf>
    <xf numFmtId="4" fontId="34" fillId="9" borderId="102" xfId="0" applyNumberFormat="1" applyFont="1" applyFill="1" applyBorder="1" applyAlignment="1">
      <alignment horizontal="right" vertical="center"/>
    </xf>
    <xf numFmtId="10" fontId="36" fillId="9" borderId="102" xfId="3" applyNumberFormat="1" applyFont="1" applyFill="1" applyBorder="1" applyAlignment="1">
      <alignment horizontal="center" vertical="center"/>
    </xf>
    <xf numFmtId="10" fontId="34" fillId="9" borderId="102" xfId="3" applyNumberFormat="1" applyFont="1" applyFill="1" applyBorder="1" applyAlignment="1">
      <alignment horizontal="right" vertical="center"/>
    </xf>
    <xf numFmtId="10" fontId="36" fillId="9" borderId="102" xfId="3" applyNumberFormat="1" applyFont="1" applyFill="1" applyBorder="1" applyAlignment="1">
      <alignment horizontal="right" vertical="center"/>
    </xf>
    <xf numFmtId="10" fontId="34" fillId="9" borderId="0" xfId="3" applyNumberFormat="1" applyFont="1" applyFill="1" applyBorder="1" applyAlignment="1">
      <alignment vertical="center"/>
    </xf>
    <xf numFmtId="0" fontId="33" fillId="0" borderId="26" xfId="0" applyFont="1" applyBorder="1" applyAlignment="1">
      <alignment horizontal="center" vertical="center"/>
    </xf>
    <xf numFmtId="0" fontId="36" fillId="0" borderId="0" xfId="0" applyFont="1" applyAlignment="1">
      <alignment horizontal="left" vertical="center" wrapText="1"/>
    </xf>
    <xf numFmtId="4" fontId="36" fillId="0" borderId="0" xfId="0" applyNumberFormat="1" applyFont="1" applyAlignment="1">
      <alignment horizontal="right" vertical="center"/>
    </xf>
    <xf numFmtId="4" fontId="34" fillId="0" borderId="0" xfId="0" applyNumberFormat="1" applyFont="1" applyAlignment="1">
      <alignment horizontal="right" vertical="center"/>
    </xf>
    <xf numFmtId="10" fontId="36" fillId="0" borderId="0" xfId="3" applyNumberFormat="1" applyFont="1" applyFill="1" applyBorder="1" applyAlignment="1">
      <alignment horizontal="center" vertical="center"/>
    </xf>
    <xf numFmtId="10" fontId="34" fillId="0" borderId="0" xfId="3" applyNumberFormat="1" applyFont="1" applyFill="1" applyBorder="1" applyAlignment="1">
      <alignment horizontal="right" vertical="center"/>
    </xf>
    <xf numFmtId="10" fontId="36" fillId="0" borderId="0" xfId="3" applyNumberFormat="1" applyFont="1" applyFill="1" applyBorder="1" applyAlignment="1">
      <alignment horizontal="right" vertical="center"/>
    </xf>
    <xf numFmtId="0" fontId="33" fillId="0" borderId="26" xfId="0" applyFont="1" applyBorder="1" applyAlignment="1">
      <alignment vertical="center"/>
    </xf>
    <xf numFmtId="0" fontId="33" fillId="26" borderId="0" xfId="0" applyFont="1" applyFill="1" applyAlignment="1">
      <alignment vertical="center"/>
    </xf>
    <xf numFmtId="169" fontId="33" fillId="26" borderId="0" xfId="0" applyNumberFormat="1" applyFont="1" applyFill="1" applyAlignment="1">
      <alignment horizontal="right" vertical="center"/>
    </xf>
    <xf numFmtId="169" fontId="33" fillId="26" borderId="0" xfId="0" applyNumberFormat="1" applyFont="1" applyFill="1" applyAlignment="1">
      <alignment horizontal="center" vertical="center"/>
    </xf>
    <xf numFmtId="4" fontId="36" fillId="0" borderId="26" xfId="0" applyNumberFormat="1" applyFont="1" applyBorder="1" applyAlignment="1">
      <alignment horizontal="right" vertical="center"/>
    </xf>
    <xf numFmtId="4" fontId="36" fillId="0" borderId="0" xfId="0" applyNumberFormat="1" applyFont="1" applyAlignment="1">
      <alignment horizontal="center" vertical="center"/>
    </xf>
    <xf numFmtId="0" fontId="34" fillId="0" borderId="26" xfId="0" applyFont="1" applyBorder="1" applyAlignment="1">
      <alignment vertical="center"/>
    </xf>
    <xf numFmtId="0" fontId="34" fillId="0" borderId="0" xfId="0" applyFont="1" applyAlignment="1">
      <alignment horizontal="center" vertical="center"/>
    </xf>
    <xf numFmtId="169" fontId="34" fillId="0" borderId="0" xfId="0" applyNumberFormat="1" applyFont="1" applyAlignment="1">
      <alignment horizontal="center" vertical="center"/>
    </xf>
    <xf numFmtId="10" fontId="33" fillId="0" borderId="0" xfId="3" applyNumberFormat="1" applyFont="1" applyFill="1" applyBorder="1" applyAlignment="1">
      <alignment vertical="center"/>
    </xf>
    <xf numFmtId="10" fontId="33" fillId="26" borderId="0" xfId="3" applyNumberFormat="1" applyFont="1" applyFill="1" applyBorder="1" applyAlignment="1">
      <alignment horizontal="center" vertical="center"/>
    </xf>
    <xf numFmtId="0" fontId="34" fillId="0" borderId="105" xfId="0" applyFont="1" applyBorder="1" applyAlignment="1">
      <alignment vertical="center"/>
    </xf>
    <xf numFmtId="0" fontId="33" fillId="0" borderId="103" xfId="0" applyFont="1" applyBorder="1" applyAlignment="1">
      <alignment vertical="center"/>
    </xf>
    <xf numFmtId="0" fontId="34" fillId="0" borderId="103" xfId="0" applyFont="1" applyBorder="1" applyAlignment="1">
      <alignment horizontal="center" vertical="center"/>
    </xf>
    <xf numFmtId="169" fontId="34" fillId="0" borderId="103" xfId="0" applyNumberFormat="1" applyFont="1" applyBorder="1" applyAlignment="1">
      <alignment horizontal="center" vertical="center"/>
    </xf>
    <xf numFmtId="10" fontId="33" fillId="0" borderId="103" xfId="3" applyNumberFormat="1" applyFont="1" applyFill="1" applyBorder="1" applyAlignment="1">
      <alignment vertical="center"/>
    </xf>
    <xf numFmtId="0" fontId="34" fillId="0" borderId="106" xfId="0" applyFont="1" applyBorder="1" applyAlignment="1">
      <alignment vertical="center"/>
    </xf>
    <xf numFmtId="0" fontId="33" fillId="0" borderId="108" xfId="0" applyFont="1" applyBorder="1" applyAlignment="1">
      <alignment vertical="center"/>
    </xf>
    <xf numFmtId="0" fontId="34" fillId="0" borderId="107" xfId="0" applyFont="1" applyBorder="1" applyAlignment="1">
      <alignment horizontal="center" vertical="center"/>
    </xf>
    <xf numFmtId="169" fontId="34" fillId="0" borderId="106" xfId="0" applyNumberFormat="1" applyFont="1" applyBorder="1" applyAlignment="1">
      <alignment vertical="center"/>
    </xf>
    <xf numFmtId="169" fontId="34" fillId="0" borderId="108" xfId="0" applyNumberFormat="1" applyFont="1" applyBorder="1" applyAlignment="1">
      <alignment horizontal="center" vertical="center"/>
    </xf>
    <xf numFmtId="169" fontId="33" fillId="0" borderId="108" xfId="0" applyNumberFormat="1" applyFont="1" applyBorder="1" applyAlignment="1">
      <alignment vertical="center"/>
    </xf>
    <xf numFmtId="10" fontId="33" fillId="0" borderId="109" xfId="3" applyNumberFormat="1" applyFont="1" applyFill="1" applyBorder="1" applyAlignment="1">
      <alignment vertical="center"/>
    </xf>
    <xf numFmtId="169" fontId="34" fillId="0" borderId="110" xfId="0" applyNumberFormat="1" applyFont="1" applyBorder="1" applyAlignment="1">
      <alignment vertical="center"/>
    </xf>
    <xf numFmtId="169" fontId="34" fillId="0" borderId="108" xfId="0" applyNumberFormat="1" applyFont="1" applyBorder="1" applyAlignment="1">
      <alignment vertical="center"/>
    </xf>
    <xf numFmtId="10" fontId="33" fillId="0" borderId="107" xfId="3" applyNumberFormat="1" applyFont="1" applyFill="1" applyBorder="1" applyAlignment="1">
      <alignment vertical="center"/>
    </xf>
    <xf numFmtId="169" fontId="33" fillId="0" borderId="93" xfId="0" applyNumberFormat="1" applyFont="1" applyBorder="1" applyAlignment="1">
      <alignment vertical="center"/>
    </xf>
    <xf numFmtId="169" fontId="33" fillId="0" borderId="77" xfId="0" applyNumberFormat="1" applyFont="1" applyBorder="1" applyAlignment="1">
      <alignment vertical="center"/>
    </xf>
    <xf numFmtId="10" fontId="34" fillId="9" borderId="0" xfId="3" applyNumberFormat="1" applyFont="1" applyFill="1" applyAlignment="1">
      <alignment vertical="center"/>
    </xf>
    <xf numFmtId="0" fontId="34" fillId="0" borderId="79" xfId="0" applyFont="1" applyBorder="1" applyAlignment="1">
      <alignment horizontal="center" vertical="center"/>
    </xf>
    <xf numFmtId="0" fontId="34" fillId="0" borderId="81" xfId="0" applyFont="1" applyBorder="1" applyAlignment="1">
      <alignment vertical="center"/>
    </xf>
    <xf numFmtId="0" fontId="34" fillId="0" borderId="80" xfId="0" applyFont="1" applyBorder="1" applyAlignment="1">
      <alignment horizontal="center" vertical="center"/>
    </xf>
    <xf numFmtId="0" fontId="34" fillId="0" borderId="113" xfId="0" applyFont="1" applyBorder="1" applyAlignment="1">
      <alignment horizontal="center" vertical="center"/>
    </xf>
    <xf numFmtId="169" fontId="34" fillId="0" borderId="82" xfId="0" applyNumberFormat="1" applyFont="1" applyBorder="1" applyAlignment="1">
      <alignment vertical="center"/>
    </xf>
    <xf numFmtId="169" fontId="34" fillId="0" borderId="104" xfId="0" applyNumberFormat="1" applyFont="1" applyBorder="1" applyAlignment="1">
      <alignment vertical="center"/>
    </xf>
    <xf numFmtId="169" fontId="34" fillId="0" borderId="80" xfId="0" applyNumberFormat="1" applyFont="1" applyBorder="1" applyAlignment="1">
      <alignment vertical="center"/>
    </xf>
    <xf numFmtId="0" fontId="37" fillId="0" borderId="0" xfId="0" applyFont="1" applyAlignment="1">
      <alignment horizontal="center" vertical="center"/>
    </xf>
    <xf numFmtId="0" fontId="37" fillId="0" borderId="0" xfId="0" applyFont="1" applyAlignment="1">
      <alignment vertical="center"/>
    </xf>
    <xf numFmtId="169" fontId="0" fillId="0" borderId="0" xfId="0" applyNumberFormat="1" applyAlignment="1">
      <alignment vertical="center"/>
    </xf>
    <xf numFmtId="169" fontId="0" fillId="0" borderId="0" xfId="0" applyNumberFormat="1" applyAlignment="1">
      <alignment horizontal="center" vertical="center"/>
    </xf>
    <xf numFmtId="169" fontId="38" fillId="0" borderId="0" xfId="0" applyNumberFormat="1" applyFont="1" applyAlignment="1">
      <alignment vertical="center"/>
    </xf>
    <xf numFmtId="0" fontId="38" fillId="0" borderId="0" xfId="0" applyFont="1" applyAlignment="1">
      <alignment vertical="center"/>
    </xf>
    <xf numFmtId="0" fontId="38" fillId="0" borderId="0" xfId="0" applyFont="1" applyAlignment="1">
      <alignment horizontal="center" vertical="center"/>
    </xf>
    <xf numFmtId="169" fontId="38" fillId="0" borderId="116" xfId="0" applyNumberFormat="1" applyFont="1" applyBorder="1" applyAlignment="1">
      <alignment vertical="center"/>
    </xf>
    <xf numFmtId="0" fontId="39" fillId="0" borderId="0" xfId="0" applyFont="1" applyAlignment="1">
      <alignment vertical="center"/>
    </xf>
    <xf numFmtId="0" fontId="39" fillId="0" borderId="0" xfId="0" applyFont="1" applyAlignment="1">
      <alignment horizontal="center" vertical="center"/>
    </xf>
    <xf numFmtId="0" fontId="40" fillId="0" borderId="0" xfId="0" applyFont="1" applyAlignment="1">
      <alignment horizontal="center" vertical="center"/>
    </xf>
    <xf numFmtId="0" fontId="40" fillId="0" borderId="0" xfId="0" applyFont="1" applyAlignment="1">
      <alignment vertical="center"/>
    </xf>
    <xf numFmtId="175" fontId="40" fillId="0" borderId="0" xfId="0" applyNumberFormat="1" applyFont="1" applyAlignment="1">
      <alignment vertical="center"/>
    </xf>
    <xf numFmtId="0" fontId="41" fillId="0" borderId="0" xfId="0" applyFont="1" applyAlignment="1">
      <alignment horizontal="center" vertical="center"/>
    </xf>
    <xf numFmtId="169" fontId="42" fillId="0" borderId="0" xfId="0" applyNumberFormat="1" applyFont="1" applyAlignment="1">
      <alignment vertical="center"/>
    </xf>
    <xf numFmtId="169" fontId="40" fillId="0" borderId="0" xfId="0" applyNumberFormat="1" applyFont="1" applyAlignment="1">
      <alignment vertical="center"/>
    </xf>
    <xf numFmtId="0" fontId="41" fillId="0" borderId="0" xfId="0" applyFont="1" applyAlignment="1">
      <alignment horizontal="left" vertical="center"/>
    </xf>
    <xf numFmtId="49" fontId="38" fillId="0" borderId="0" xfId="0" applyNumberFormat="1" applyFont="1" applyAlignment="1">
      <alignment horizontal="center" vertical="center"/>
    </xf>
    <xf numFmtId="169" fontId="42" fillId="0" borderId="0" xfId="0" applyNumberFormat="1" applyFont="1" applyAlignment="1">
      <alignment horizontal="center" vertical="center"/>
    </xf>
    <xf numFmtId="49" fontId="40" fillId="0" borderId="0" xfId="0" applyNumberFormat="1" applyFont="1" applyAlignment="1">
      <alignment vertical="center"/>
    </xf>
    <xf numFmtId="169" fontId="33" fillId="0" borderId="72" xfId="0" applyNumberFormat="1" applyFont="1" applyBorder="1" applyAlignment="1">
      <alignment horizontal="center" vertical="center"/>
    </xf>
    <xf numFmtId="169" fontId="33" fillId="0" borderId="73" xfId="0" applyNumberFormat="1" applyFont="1" applyBorder="1" applyAlignment="1">
      <alignment horizontal="center" vertical="center"/>
    </xf>
    <xf numFmtId="0" fontId="1"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5" borderId="0" xfId="0" applyFill="1" applyAlignment="1">
      <alignment vertical="center"/>
    </xf>
    <xf numFmtId="0" fontId="0" fillId="5" borderId="0" xfId="0" applyFill="1" applyAlignment="1">
      <alignment horizontal="center" vertical="center"/>
    </xf>
    <xf numFmtId="0" fontId="5" fillId="13" borderId="0" xfId="0" applyFont="1" applyFill="1" applyAlignment="1">
      <alignment vertical="center"/>
    </xf>
    <xf numFmtId="2" fontId="5" fillId="0" borderId="0" xfId="1" applyNumberFormat="1" applyFont="1" applyBorder="1" applyAlignment="1">
      <alignment horizontal="left" vertical="center"/>
    </xf>
    <xf numFmtId="166" fontId="0" fillId="0" borderId="0" xfId="1" applyFont="1" applyAlignment="1">
      <alignment vertical="center"/>
    </xf>
    <xf numFmtId="168" fontId="3" fillId="3" borderId="0" xfId="1" applyNumberFormat="1" applyFont="1" applyFill="1" applyAlignment="1">
      <alignment horizontal="center" vertical="center" wrapText="1"/>
    </xf>
    <xf numFmtId="0" fontId="5" fillId="27" borderId="1" xfId="0" applyFont="1" applyFill="1" applyBorder="1" applyAlignment="1">
      <alignment horizontal="center" vertical="center" wrapText="1"/>
    </xf>
    <xf numFmtId="0" fontId="5" fillId="27" borderId="1" xfId="0" applyFont="1" applyFill="1" applyBorder="1" applyAlignment="1">
      <alignment horizontal="left" vertical="center" wrapText="1"/>
    </xf>
    <xf numFmtId="166" fontId="5" fillId="27" borderId="1" xfId="1" applyFont="1" applyFill="1" applyBorder="1" applyAlignment="1">
      <alignment horizontal="right" vertical="center" wrapText="1"/>
    </xf>
    <xf numFmtId="165" fontId="5" fillId="27" borderId="1" xfId="2" applyFont="1" applyFill="1" applyBorder="1" applyAlignment="1">
      <alignment horizontal="right" vertical="center" wrapText="1"/>
    </xf>
    <xf numFmtId="10" fontId="5" fillId="27" borderId="1" xfId="3" applyNumberFormat="1" applyFont="1" applyFill="1" applyBorder="1" applyAlignment="1">
      <alignment horizontal="right" vertical="center" wrapText="1"/>
    </xf>
    <xf numFmtId="10" fontId="5" fillId="27" borderId="1" xfId="0" applyNumberFormat="1" applyFont="1" applyFill="1" applyBorder="1" applyAlignment="1">
      <alignment horizontal="right" vertical="center" wrapText="1"/>
    </xf>
    <xf numFmtId="10" fontId="5" fillId="27" borderId="1" xfId="0" applyNumberFormat="1" applyFont="1" applyFill="1" applyBorder="1" applyAlignment="1">
      <alignment horizontal="center" vertical="center" wrapText="1"/>
    </xf>
    <xf numFmtId="176" fontId="5" fillId="27" borderId="1" xfId="1" applyNumberFormat="1" applyFont="1" applyFill="1" applyBorder="1" applyAlignment="1">
      <alignment horizontal="right" vertical="center" wrapText="1"/>
    </xf>
    <xf numFmtId="0" fontId="5" fillId="28" borderId="1" xfId="0" applyFont="1" applyFill="1" applyBorder="1" applyAlignment="1">
      <alignment horizontal="center" vertical="center" wrapText="1"/>
    </xf>
    <xf numFmtId="0" fontId="5" fillId="28" borderId="1" xfId="0" applyFont="1" applyFill="1" applyBorder="1" applyAlignment="1">
      <alignment horizontal="left" vertical="center" wrapText="1"/>
    </xf>
    <xf numFmtId="166" fontId="5" fillId="28" borderId="1" xfId="1" applyFont="1" applyFill="1" applyBorder="1" applyAlignment="1">
      <alignment horizontal="right" vertical="center" wrapText="1"/>
    </xf>
    <xf numFmtId="165" fontId="5" fillId="28" borderId="1" xfId="2" applyFont="1" applyFill="1" applyBorder="1" applyAlignment="1">
      <alignment horizontal="right" vertical="center" wrapText="1"/>
    </xf>
    <xf numFmtId="10" fontId="5" fillId="28" borderId="1" xfId="3" applyNumberFormat="1" applyFont="1" applyFill="1" applyBorder="1" applyAlignment="1">
      <alignment horizontal="right" vertical="center" wrapText="1"/>
    </xf>
    <xf numFmtId="10" fontId="5" fillId="28" borderId="1" xfId="0" applyNumberFormat="1" applyFont="1" applyFill="1" applyBorder="1" applyAlignment="1">
      <alignment horizontal="right" vertical="center" wrapText="1"/>
    </xf>
    <xf numFmtId="10" fontId="5" fillId="28" borderId="1" xfId="0" applyNumberFormat="1" applyFont="1" applyFill="1" applyBorder="1" applyAlignment="1">
      <alignment horizontal="center" vertical="center" wrapText="1"/>
    </xf>
    <xf numFmtId="0" fontId="5" fillId="29" borderId="1" xfId="0" applyFont="1" applyFill="1" applyBorder="1" applyAlignment="1">
      <alignment horizontal="center" vertical="center" wrapText="1"/>
    </xf>
    <xf numFmtId="0" fontId="5" fillId="29" borderId="1" xfId="0" applyFont="1" applyFill="1" applyBorder="1" applyAlignment="1">
      <alignment horizontal="left" vertical="center" wrapText="1"/>
    </xf>
    <xf numFmtId="166" fontId="5" fillId="29" borderId="1" xfId="1" applyFont="1" applyFill="1" applyBorder="1" applyAlignment="1">
      <alignment horizontal="right" vertical="center" wrapText="1"/>
    </xf>
    <xf numFmtId="165" fontId="5" fillId="29" borderId="1" xfId="2" applyFont="1" applyFill="1" applyBorder="1" applyAlignment="1">
      <alignment horizontal="right" vertical="center" wrapText="1"/>
    </xf>
    <xf numFmtId="10" fontId="5" fillId="29" borderId="1" xfId="3" applyNumberFormat="1" applyFont="1" applyFill="1" applyBorder="1" applyAlignment="1">
      <alignment horizontal="right" vertical="center" wrapText="1"/>
    </xf>
    <xf numFmtId="10" fontId="5" fillId="29" borderId="1" xfId="0" applyNumberFormat="1" applyFont="1" applyFill="1" applyBorder="1" applyAlignment="1">
      <alignment horizontal="right" vertical="center" wrapText="1"/>
    </xf>
    <xf numFmtId="10" fontId="5" fillId="29" borderId="1" xfId="0" applyNumberFormat="1" applyFont="1" applyFill="1" applyBorder="1" applyAlignment="1">
      <alignment horizontal="center" vertical="center" wrapText="1"/>
    </xf>
    <xf numFmtId="2" fontId="1" fillId="4" borderId="0" xfId="0" applyNumberFormat="1" applyFont="1" applyFill="1" applyAlignment="1">
      <alignment vertical="center" wrapText="1"/>
    </xf>
    <xf numFmtId="2" fontId="1" fillId="17" borderId="1" xfId="0" applyNumberFormat="1" applyFont="1" applyFill="1" applyBorder="1" applyAlignment="1">
      <alignment horizontal="center" vertical="center" wrapText="1"/>
    </xf>
    <xf numFmtId="2" fontId="0" fillId="0" borderId="0" xfId="0" applyNumberFormat="1" applyAlignment="1">
      <alignment vertical="center"/>
    </xf>
    <xf numFmtId="165" fontId="1" fillId="4" borderId="0" xfId="2" applyFont="1" applyFill="1" applyAlignment="1">
      <alignment vertical="center" wrapText="1"/>
    </xf>
    <xf numFmtId="165" fontId="3" fillId="4" borderId="0" xfId="2" applyFont="1" applyFill="1" applyAlignment="1">
      <alignment vertical="top" wrapText="1"/>
    </xf>
    <xf numFmtId="165" fontId="1" fillId="17" borderId="1" xfId="2" applyFont="1" applyFill="1" applyBorder="1" applyAlignment="1">
      <alignment horizontal="center" vertical="center" wrapText="1"/>
    </xf>
    <xf numFmtId="9" fontId="1" fillId="4" borderId="0" xfId="3" applyFont="1" applyFill="1" applyAlignment="1">
      <alignment vertical="center" wrapText="1"/>
    </xf>
    <xf numFmtId="9" fontId="1" fillId="4" borderId="0" xfId="3" applyFont="1" applyFill="1" applyAlignment="1">
      <alignment horizontal="left" vertical="center" wrapText="1"/>
    </xf>
    <xf numFmtId="9" fontId="3" fillId="4" borderId="0" xfId="3" applyFont="1" applyFill="1" applyAlignment="1">
      <alignment vertical="top" wrapText="1"/>
    </xf>
    <xf numFmtId="9" fontId="3" fillId="3" borderId="0" xfId="3" applyFont="1" applyFill="1" applyAlignment="1">
      <alignment vertical="center" wrapText="1"/>
    </xf>
    <xf numFmtId="9" fontId="3" fillId="3" borderId="0" xfId="3" applyFont="1" applyFill="1" applyAlignment="1">
      <alignment horizontal="center" vertical="center" wrapText="1"/>
    </xf>
    <xf numFmtId="9" fontId="1" fillId="17" borderId="1" xfId="3" applyFont="1" applyFill="1" applyBorder="1" applyAlignment="1">
      <alignment horizontal="center" vertical="center" wrapText="1"/>
    </xf>
    <xf numFmtId="9" fontId="0" fillId="0" borderId="0" xfId="3" applyFont="1" applyAlignment="1">
      <alignment vertical="center"/>
    </xf>
    <xf numFmtId="0" fontId="5" fillId="30" borderId="1" xfId="0" applyFont="1" applyFill="1" applyBorder="1" applyAlignment="1">
      <alignment horizontal="center" vertical="center" wrapText="1"/>
    </xf>
    <xf numFmtId="0" fontId="5" fillId="30" borderId="1" xfId="0" applyFont="1" applyFill="1" applyBorder="1" applyAlignment="1">
      <alignment horizontal="left" vertical="center" wrapText="1"/>
    </xf>
    <xf numFmtId="2" fontId="5" fillId="30" borderId="1" xfId="0" applyNumberFormat="1" applyFont="1" applyFill="1" applyBorder="1" applyAlignment="1">
      <alignment horizontal="right" vertical="center" wrapText="1"/>
    </xf>
    <xf numFmtId="165" fontId="5" fillId="30" borderId="1" xfId="2" applyFont="1" applyFill="1" applyBorder="1" applyAlignment="1">
      <alignment horizontal="right" vertical="center" wrapText="1"/>
    </xf>
    <xf numFmtId="0" fontId="4" fillId="31" borderId="1" xfId="0" applyFont="1" applyFill="1" applyBorder="1" applyAlignment="1">
      <alignment horizontal="center" vertical="center" wrapText="1"/>
    </xf>
    <xf numFmtId="0" fontId="4" fillId="31" borderId="1" xfId="0" applyFont="1" applyFill="1" applyBorder="1" applyAlignment="1">
      <alignment horizontal="left" vertical="center" wrapText="1"/>
    </xf>
    <xf numFmtId="2" fontId="4" fillId="31" borderId="1" xfId="0" applyNumberFormat="1" applyFont="1" applyFill="1" applyBorder="1" applyAlignment="1">
      <alignment horizontal="right" vertical="center" wrapText="1"/>
    </xf>
    <xf numFmtId="165" fontId="4" fillId="31" borderId="1" xfId="2" applyFont="1" applyFill="1" applyBorder="1" applyAlignment="1">
      <alignment horizontal="right" vertical="center" wrapText="1"/>
    </xf>
    <xf numFmtId="0" fontId="5" fillId="32" borderId="1" xfId="0" applyFont="1" applyFill="1" applyBorder="1" applyAlignment="1">
      <alignment horizontal="center" vertical="center" wrapText="1"/>
    </xf>
    <xf numFmtId="0" fontId="5" fillId="32" borderId="1" xfId="0" applyFont="1" applyFill="1" applyBorder="1" applyAlignment="1">
      <alignment horizontal="left" vertical="center" wrapText="1"/>
    </xf>
    <xf numFmtId="2" fontId="5" fillId="32" borderId="1" xfId="0" applyNumberFormat="1" applyFont="1" applyFill="1" applyBorder="1" applyAlignment="1">
      <alignment horizontal="right" vertical="center" wrapText="1"/>
    </xf>
    <xf numFmtId="165" fontId="5" fillId="32" borderId="1" xfId="2" applyFont="1" applyFill="1" applyBorder="1" applyAlignment="1">
      <alignment horizontal="right" vertical="center" wrapText="1"/>
    </xf>
    <xf numFmtId="2" fontId="5" fillId="29" borderId="1" xfId="0" applyNumberFormat="1" applyFont="1" applyFill="1" applyBorder="1" applyAlignment="1">
      <alignment horizontal="right" vertical="center" wrapText="1"/>
    </xf>
    <xf numFmtId="0" fontId="0" fillId="0" borderId="0" xfId="0" applyAlignment="1">
      <alignment horizontal="left" vertical="center" wrapText="1"/>
    </xf>
    <xf numFmtId="165" fontId="3" fillId="33" borderId="0" xfId="2" applyFont="1" applyFill="1" applyAlignment="1">
      <alignment vertical="center" wrapText="1"/>
    </xf>
    <xf numFmtId="0" fontId="25" fillId="0" borderId="55" xfId="0" applyFont="1" applyBorder="1" applyAlignment="1">
      <alignment horizontal="center" vertical="center" wrapText="1"/>
    </xf>
    <xf numFmtId="0" fontId="25" fillId="0" borderId="56" xfId="0" applyFont="1" applyBorder="1" applyAlignment="1">
      <alignment horizontal="center" vertical="center" wrapText="1"/>
    </xf>
    <xf numFmtId="14" fontId="25" fillId="0" borderId="43" xfId="0" applyNumberFormat="1" applyFont="1" applyBorder="1" applyAlignment="1">
      <alignment horizontal="center" vertical="center" wrapText="1"/>
    </xf>
    <xf numFmtId="0" fontId="25" fillId="0" borderId="47"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43" xfId="0" applyFont="1" applyBorder="1" applyAlignment="1">
      <alignment horizontal="center" vertical="center" wrapText="1"/>
    </xf>
    <xf numFmtId="164" fontId="25" fillId="0" borderId="48" xfId="0" applyNumberFormat="1" applyFont="1" applyBorder="1" applyAlignment="1">
      <alignment vertical="center" wrapText="1"/>
    </xf>
    <xf numFmtId="0" fontId="25" fillId="0" borderId="22" xfId="0" applyFont="1" applyBorder="1" applyAlignment="1">
      <alignment horizontal="center" vertical="center" wrapText="1"/>
    </xf>
    <xf numFmtId="14" fontId="25" fillId="0" borderId="22" xfId="0" applyNumberFormat="1" applyFont="1" applyBorder="1" applyAlignment="1">
      <alignment horizontal="center" vertical="center" wrapText="1"/>
    </xf>
    <xf numFmtId="0" fontId="25" fillId="0" borderId="43" xfId="0" applyFont="1" applyBorder="1" applyAlignment="1">
      <alignment horizontal="center" vertical="center"/>
    </xf>
    <xf numFmtId="0" fontId="25" fillId="0" borderId="36" xfId="0" applyFont="1" applyBorder="1" applyAlignment="1">
      <alignment horizontal="center" vertical="center" wrapText="1"/>
    </xf>
    <xf numFmtId="0" fontId="43" fillId="0" borderId="31" xfId="0" applyFont="1" applyBorder="1" applyAlignment="1">
      <alignment horizontal="center" vertical="center" wrapText="1"/>
    </xf>
    <xf numFmtId="14" fontId="43" fillId="0" borderId="23" xfId="0" applyNumberFormat="1" applyFont="1" applyBorder="1" applyAlignment="1">
      <alignment horizontal="center" vertical="center" wrapText="1"/>
    </xf>
    <xf numFmtId="0" fontId="43" fillId="0" borderId="20" xfId="0" applyFont="1" applyBorder="1" applyAlignment="1">
      <alignment horizontal="center" vertical="center" wrapText="1"/>
    </xf>
    <xf numFmtId="0" fontId="43" fillId="0" borderId="41" xfId="0" applyFont="1" applyBorder="1" applyAlignment="1">
      <alignment horizontal="center" vertical="center" wrapText="1"/>
    </xf>
    <xf numFmtId="0" fontId="43" fillId="0" borderId="23" xfId="0" applyFont="1" applyBorder="1" applyAlignment="1">
      <alignment horizontal="center" vertical="center" wrapText="1"/>
    </xf>
    <xf numFmtId="164" fontId="43" fillId="0" borderId="53" xfId="0" applyNumberFormat="1" applyFont="1" applyBorder="1" applyAlignment="1">
      <alignment horizontal="right" vertical="center" wrapText="1"/>
    </xf>
    <xf numFmtId="164" fontId="25" fillId="0" borderId="48" xfId="0" applyNumberFormat="1" applyFont="1" applyBorder="1" applyAlignment="1">
      <alignment horizontal="center" vertical="center" wrapText="1"/>
    </xf>
    <xf numFmtId="164" fontId="25" fillId="0" borderId="62" xfId="0" applyNumberFormat="1" applyFont="1" applyBorder="1" applyAlignment="1">
      <alignment horizontal="center" vertical="center" wrapText="1"/>
    </xf>
    <xf numFmtId="0" fontId="44" fillId="0" borderId="22" xfId="0" applyFont="1" applyBorder="1" applyAlignment="1">
      <alignment horizontal="center" vertical="center" wrapText="1"/>
    </xf>
    <xf numFmtId="0" fontId="25" fillId="0" borderId="62" xfId="0" applyFont="1" applyBorder="1" applyAlignment="1">
      <alignment horizontal="center" vertical="center" wrapText="1"/>
    </xf>
    <xf numFmtId="0" fontId="3" fillId="4" borderId="0" xfId="0" applyFont="1" applyFill="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right" vertical="center" wrapText="1"/>
    </xf>
    <xf numFmtId="0" fontId="4" fillId="16" borderId="1" xfId="0" applyFont="1" applyFill="1" applyBorder="1" applyAlignment="1">
      <alignment horizontal="left" vertical="center" wrapText="1"/>
    </xf>
    <xf numFmtId="0" fontId="4" fillId="16" borderId="1" xfId="0" applyFont="1" applyFill="1" applyBorder="1" applyAlignment="1">
      <alignment horizontal="center" vertical="center" wrapText="1"/>
    </xf>
    <xf numFmtId="170" fontId="4" fillId="16" borderId="1" xfId="0" applyNumberFormat="1" applyFont="1" applyFill="1" applyBorder="1" applyAlignment="1">
      <alignment horizontal="right" vertical="center" wrapText="1"/>
    </xf>
    <xf numFmtId="4" fontId="4" fillId="16" borderId="1" xfId="0" applyNumberFormat="1" applyFont="1" applyFill="1" applyBorder="1" applyAlignment="1">
      <alignment horizontal="right" vertical="center" wrapText="1"/>
    </xf>
    <xf numFmtId="0" fontId="5" fillId="15" borderId="1" xfId="0" applyFont="1" applyFill="1" applyBorder="1" applyAlignment="1">
      <alignment horizontal="left" vertical="center" wrapText="1"/>
    </xf>
    <xf numFmtId="0" fontId="5" fillId="15" borderId="1" xfId="0" applyFont="1" applyFill="1" applyBorder="1" applyAlignment="1">
      <alignment horizontal="center" vertical="center" wrapText="1"/>
    </xf>
    <xf numFmtId="170" fontId="5" fillId="15" borderId="1" xfId="0" applyNumberFormat="1" applyFont="1" applyFill="1" applyBorder="1" applyAlignment="1">
      <alignment horizontal="right" vertical="center" wrapText="1"/>
    </xf>
    <xf numFmtId="4" fontId="5" fillId="15" borderId="1" xfId="0" applyNumberFormat="1" applyFont="1" applyFill="1" applyBorder="1" applyAlignment="1">
      <alignment horizontal="right" vertical="center" wrapText="1"/>
    </xf>
    <xf numFmtId="0" fontId="5" fillId="2" borderId="0" xfId="0" applyFont="1" applyFill="1" applyAlignment="1">
      <alignment horizontal="right" vertical="center" wrapText="1"/>
    </xf>
    <xf numFmtId="4" fontId="5" fillId="2" borderId="0" xfId="0" applyNumberFormat="1" applyFont="1" applyFill="1" applyAlignment="1">
      <alignment horizontal="right" vertical="center" wrapText="1"/>
    </xf>
    <xf numFmtId="0" fontId="4" fillId="16" borderId="5"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4" borderId="1" xfId="0" applyFont="1" applyFill="1" applyBorder="1" applyAlignment="1">
      <alignment horizontal="center" vertical="center" wrapText="1"/>
    </xf>
    <xf numFmtId="170" fontId="5" fillId="14" borderId="1" xfId="0" applyNumberFormat="1" applyFont="1" applyFill="1" applyBorder="1" applyAlignment="1">
      <alignment horizontal="right" vertical="center" wrapText="1"/>
    </xf>
    <xf numFmtId="4" fontId="5" fillId="14" borderId="1" xfId="0" applyNumberFormat="1" applyFont="1" applyFill="1" applyBorder="1" applyAlignment="1">
      <alignment horizontal="right" vertical="center" wrapText="1"/>
    </xf>
    <xf numFmtId="171" fontId="5" fillId="14" borderId="1" xfId="0" applyNumberFormat="1" applyFont="1" applyFill="1" applyBorder="1" applyAlignment="1">
      <alignment horizontal="right" vertical="center" wrapText="1"/>
    </xf>
    <xf numFmtId="171" fontId="5" fillId="15" borderId="1" xfId="0" applyNumberFormat="1" applyFont="1" applyFill="1" applyBorder="1" applyAlignment="1">
      <alignment horizontal="right" vertical="center" wrapText="1"/>
    </xf>
    <xf numFmtId="0" fontId="4" fillId="0" borderId="5" xfId="0" applyFont="1" applyBorder="1" applyAlignment="1">
      <alignment horizontal="left" vertical="center" wrapText="1"/>
    </xf>
    <xf numFmtId="0" fontId="5" fillId="2" borderId="0" xfId="0" applyFont="1" applyFill="1" applyAlignment="1">
      <alignment horizontal="center" vertical="center" wrapText="1"/>
    </xf>
    <xf numFmtId="0" fontId="4" fillId="16" borderId="5" xfId="0" applyFont="1" applyFill="1" applyBorder="1" applyAlignment="1">
      <alignment horizontal="center" vertical="center" wrapText="1"/>
    </xf>
    <xf numFmtId="0" fontId="4" fillId="0" borderId="5" xfId="0" applyFont="1" applyBorder="1" applyAlignment="1">
      <alignment horizontal="center" vertical="center" wrapText="1"/>
    </xf>
    <xf numFmtId="4" fontId="5" fillId="2" borderId="0" xfId="0" applyNumberFormat="1" applyFont="1" applyFill="1" applyAlignment="1">
      <alignment horizontal="center" vertical="center" wrapText="1"/>
    </xf>
    <xf numFmtId="0" fontId="43" fillId="23" borderId="46" xfId="0" applyFont="1" applyFill="1" applyBorder="1" applyAlignment="1">
      <alignment horizontal="center" vertical="center"/>
    </xf>
    <xf numFmtId="0" fontId="43" fillId="23" borderId="63" xfId="0" applyFont="1" applyFill="1" applyBorder="1" applyAlignment="1">
      <alignment horizontal="center" vertical="center"/>
    </xf>
    <xf numFmtId="0" fontId="43" fillId="23" borderId="63" xfId="0" applyFont="1" applyFill="1" applyBorder="1" applyAlignment="1">
      <alignment horizontal="center" vertical="center" wrapText="1"/>
    </xf>
    <xf numFmtId="0" fontId="25" fillId="22" borderId="43" xfId="0" applyFont="1" applyFill="1" applyBorder="1" applyAlignment="1">
      <alignment horizontal="center" vertical="center" wrapText="1"/>
    </xf>
    <xf numFmtId="0" fontId="43" fillId="23" borderId="63" xfId="0" applyFont="1" applyFill="1" applyBorder="1" applyAlignment="1">
      <alignment horizontal="right" vertical="center"/>
    </xf>
    <xf numFmtId="0" fontId="29" fillId="0" borderId="119" xfId="0" applyFont="1" applyBorder="1" applyAlignment="1">
      <alignment horizontal="center" vertical="center" wrapText="1"/>
    </xf>
    <xf numFmtId="0" fontId="45" fillId="0" borderId="23" xfId="0" applyFont="1" applyBorder="1" applyAlignment="1">
      <alignment horizontal="center" vertical="center"/>
    </xf>
    <xf numFmtId="4" fontId="7" fillId="0" borderId="0" xfId="0" applyNumberFormat="1" applyFont="1" applyAlignment="1">
      <alignment horizontal="center" vertical="center"/>
    </xf>
    <xf numFmtId="4" fontId="8" fillId="0" borderId="0" xfId="0" applyNumberFormat="1" applyFont="1" applyAlignment="1">
      <alignment horizontal="center" vertical="center"/>
    </xf>
    <xf numFmtId="0" fontId="3" fillId="4" borderId="0" xfId="0" applyFont="1" applyFill="1" applyAlignment="1">
      <alignment horizontal="left" vertical="center" wrapText="1"/>
    </xf>
    <xf numFmtId="0" fontId="0" fillId="13" borderId="0" xfId="0" applyFill="1" applyAlignment="1">
      <alignment vertical="center"/>
    </xf>
    <xf numFmtId="0" fontId="1" fillId="4" borderId="0" xfId="0" applyFont="1" applyFill="1" applyAlignment="1">
      <alignment horizontal="left" vertical="center" wrapText="1"/>
    </xf>
    <xf numFmtId="169" fontId="33" fillId="0" borderId="75" xfId="0" applyNumberFormat="1" applyFont="1" applyBorder="1" applyAlignment="1">
      <alignment horizontal="center" vertical="center"/>
    </xf>
    <xf numFmtId="169" fontId="33" fillId="0" borderId="74" xfId="0" applyNumberFormat="1" applyFont="1" applyBorder="1" applyAlignment="1">
      <alignment horizontal="center" vertical="center"/>
    </xf>
    <xf numFmtId="169" fontId="33" fillId="0" borderId="76" xfId="0" applyNumberFormat="1" applyFont="1" applyBorder="1" applyAlignment="1">
      <alignment horizontal="center" vertical="center"/>
    </xf>
    <xf numFmtId="0" fontId="3" fillId="4" borderId="0" xfId="0" applyFont="1" applyFill="1" applyAlignment="1">
      <alignment horizontal="left" vertical="top" wrapText="1"/>
    </xf>
    <xf numFmtId="0" fontId="12" fillId="18" borderId="117" xfId="0" applyFont="1" applyFill="1" applyBorder="1" applyAlignment="1">
      <alignment horizontal="center" vertical="center" wrapText="1"/>
    </xf>
    <xf numFmtId="0" fontId="1" fillId="17" borderId="1" xfId="0" applyFont="1" applyFill="1" applyBorder="1" applyAlignment="1">
      <alignment horizontal="center" vertical="center" wrapText="1"/>
    </xf>
    <xf numFmtId="0" fontId="1" fillId="17" borderId="3" xfId="0" applyFont="1" applyFill="1" applyBorder="1" applyAlignment="1">
      <alignment horizontal="center" vertical="center" wrapText="1"/>
    </xf>
    <xf numFmtId="0" fontId="1" fillId="17" borderId="4" xfId="0" applyFont="1" applyFill="1" applyBorder="1" applyAlignment="1">
      <alignment horizontal="center" vertical="center" wrapText="1"/>
    </xf>
    <xf numFmtId="0" fontId="3" fillId="4" borderId="0" xfId="0" applyFont="1" applyFill="1" applyAlignment="1">
      <alignment horizontal="left"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166" fontId="1" fillId="17" borderId="1" xfId="1" applyFont="1" applyFill="1" applyBorder="1" applyAlignment="1">
      <alignment horizontal="center" vertical="center" wrapText="1"/>
    </xf>
    <xf numFmtId="0" fontId="12" fillId="18" borderId="0" xfId="0" applyFont="1" applyFill="1" applyAlignment="1">
      <alignment horizontal="center" vertical="center" wrapText="1"/>
    </xf>
    <xf numFmtId="0" fontId="13" fillId="19" borderId="0" xfId="0" applyFont="1" applyFill="1" applyAlignment="1">
      <alignment vertical="center"/>
    </xf>
    <xf numFmtId="0" fontId="5" fillId="15" borderId="1"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5" fillId="2" borderId="0" xfId="0" applyFont="1" applyFill="1" applyAlignment="1">
      <alignment horizontal="right" vertical="center" wrapText="1"/>
    </xf>
    <xf numFmtId="0" fontId="4" fillId="16" borderId="1" xfId="0" applyFont="1" applyFill="1" applyBorder="1" applyAlignment="1">
      <alignment horizontal="center" vertical="center" wrapText="1"/>
    </xf>
    <xf numFmtId="0" fontId="1" fillId="2" borderId="1" xfId="0" applyFont="1" applyFill="1" applyBorder="1" applyAlignment="1">
      <alignment horizontal="right" vertical="center" wrapText="1"/>
    </xf>
    <xf numFmtId="0" fontId="1" fillId="2" borderId="0" xfId="0" applyFont="1" applyFill="1" applyAlignment="1">
      <alignment horizontal="center" vertical="center" wrapText="1"/>
    </xf>
    <xf numFmtId="0" fontId="0" fillId="0" borderId="0" xfId="0" applyAlignment="1">
      <alignment vertical="center"/>
    </xf>
    <xf numFmtId="0" fontId="16" fillId="0" borderId="34" xfId="4" applyFont="1" applyBorder="1" applyAlignment="1">
      <alignment horizontal="center" vertical="center" wrapText="1"/>
    </xf>
    <xf numFmtId="172" fontId="16" fillId="0" borderId="34" xfId="4" applyNumberFormat="1" applyFont="1" applyBorder="1" applyAlignment="1">
      <alignment horizontal="center" vertical="center" wrapText="1"/>
    </xf>
    <xf numFmtId="0" fontId="16" fillId="0" borderId="31" xfId="4" applyFont="1" applyBorder="1" applyAlignment="1">
      <alignment horizontal="center" vertical="center" wrapText="1"/>
    </xf>
    <xf numFmtId="0" fontId="21" fillId="0" borderId="20" xfId="4" applyFont="1" applyBorder="1" applyAlignment="1">
      <alignment vertical="center"/>
    </xf>
    <xf numFmtId="0" fontId="21" fillId="0" borderId="41" xfId="4" applyFont="1" applyBorder="1" applyAlignment="1">
      <alignment vertical="center"/>
    </xf>
    <xf numFmtId="0" fontId="16" fillId="0" borderId="56" xfId="4" applyFont="1" applyBorder="1" applyAlignment="1">
      <alignment horizontal="center" vertical="top" wrapText="1"/>
    </xf>
    <xf numFmtId="0" fontId="21" fillId="0" borderId="27" xfId="4" applyFont="1" applyBorder="1" applyAlignment="1">
      <alignment vertical="top"/>
    </xf>
    <xf numFmtId="0" fontId="21" fillId="0" borderId="36" xfId="4" applyFont="1" applyBorder="1" applyAlignment="1">
      <alignment vertical="top"/>
    </xf>
    <xf numFmtId="0" fontId="25" fillId="0" borderId="56"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7" xfId="4" applyFont="1" applyBorder="1" applyAlignment="1">
      <alignment horizontal="center" vertical="center" wrapText="1"/>
    </xf>
    <xf numFmtId="0" fontId="25" fillId="0" borderId="37" xfId="4" applyFont="1" applyBorder="1" applyAlignment="1">
      <alignment horizontal="center" vertical="center" wrapText="1"/>
    </xf>
    <xf numFmtId="0" fontId="25" fillId="0" borderId="36" xfId="4" applyFont="1" applyBorder="1" applyAlignment="1">
      <alignment horizontal="center" vertical="center" wrapText="1"/>
    </xf>
    <xf numFmtId="0" fontId="16" fillId="0" borderId="21" xfId="4" applyFont="1" applyBorder="1" applyAlignment="1">
      <alignment horizontal="center" vertical="center" wrapText="1"/>
    </xf>
    <xf numFmtId="172" fontId="16" fillId="0" borderId="21" xfId="4" applyNumberFormat="1" applyFont="1" applyBorder="1" applyAlignment="1">
      <alignment horizontal="center" vertical="center" wrapText="1"/>
    </xf>
    <xf numFmtId="4" fontId="15" fillId="0" borderId="0" xfId="4" applyNumberFormat="1" applyFont="1" applyAlignment="1">
      <alignment horizontal="center" vertical="center" wrapText="1"/>
    </xf>
    <xf numFmtId="0" fontId="14" fillId="0" borderId="0" xfId="4" applyAlignment="1">
      <alignment vertical="center"/>
    </xf>
    <xf numFmtId="4" fontId="20" fillId="0" borderId="7" xfId="4" applyNumberFormat="1" applyFont="1" applyBorder="1" applyAlignment="1">
      <alignment horizontal="center" vertical="center" wrapText="1"/>
    </xf>
    <xf numFmtId="0" fontId="21" fillId="0" borderId="8" xfId="4" applyFont="1" applyBorder="1" applyAlignment="1">
      <alignment vertical="center"/>
    </xf>
    <xf numFmtId="0" fontId="21" fillId="0" borderId="9" xfId="4" applyFont="1" applyBorder="1" applyAlignment="1">
      <alignment vertical="center"/>
    </xf>
    <xf numFmtId="10" fontId="20" fillId="0" borderId="7" xfId="4" applyNumberFormat="1" applyFont="1" applyBorder="1" applyAlignment="1">
      <alignment horizontal="center" vertical="center"/>
    </xf>
    <xf numFmtId="49" fontId="17" fillId="20" borderId="10" xfId="4" applyNumberFormat="1" applyFont="1" applyFill="1" applyBorder="1" applyAlignment="1">
      <alignment horizontal="center" vertical="center" wrapText="1"/>
    </xf>
    <xf numFmtId="0" fontId="21" fillId="0" borderId="15" xfId="4" applyFont="1" applyBorder="1" applyAlignment="1">
      <alignment vertical="center"/>
    </xf>
    <xf numFmtId="0" fontId="17" fillId="20" borderId="11" xfId="4" applyFont="1" applyFill="1" applyBorder="1" applyAlignment="1">
      <alignment horizontal="center" vertical="center" wrapText="1"/>
    </xf>
    <xf numFmtId="0" fontId="21" fillId="0" borderId="16" xfId="4" applyFont="1" applyBorder="1" applyAlignment="1">
      <alignment vertical="center"/>
    </xf>
    <xf numFmtId="0" fontId="16" fillId="0" borderId="21" xfId="4" applyFont="1" applyBorder="1" applyAlignment="1">
      <alignment horizontal="center" vertical="top" wrapText="1"/>
    </xf>
    <xf numFmtId="0" fontId="21" fillId="0" borderId="21" xfId="4" applyFont="1" applyBorder="1" applyAlignment="1">
      <alignment vertical="top"/>
    </xf>
    <xf numFmtId="172" fontId="17" fillId="20" borderId="11" xfId="4" applyNumberFormat="1" applyFont="1" applyFill="1" applyBorder="1" applyAlignment="1">
      <alignment horizontal="center" vertical="center" wrapText="1"/>
    </xf>
    <xf numFmtId="172" fontId="17" fillId="20" borderId="13" xfId="4" applyNumberFormat="1" applyFont="1" applyFill="1" applyBorder="1" applyAlignment="1">
      <alignment horizontal="center" vertical="center" wrapText="1"/>
    </xf>
    <xf numFmtId="0" fontId="21" fillId="0" borderId="18" xfId="4" applyFont="1" applyBorder="1" applyAlignment="1">
      <alignment vertical="center"/>
    </xf>
    <xf numFmtId="172" fontId="23" fillId="21" borderId="14" xfId="4" applyNumberFormat="1" applyFont="1" applyFill="1" applyBorder="1" applyAlignment="1">
      <alignment horizontal="center" vertical="center" wrapText="1"/>
    </xf>
    <xf numFmtId="0" fontId="24" fillId="21" borderId="19" xfId="4" applyFont="1" applyFill="1" applyBorder="1" applyAlignment="1">
      <alignment vertical="center"/>
    </xf>
    <xf numFmtId="0" fontId="17" fillId="20" borderId="10" xfId="4" applyFont="1" applyFill="1" applyBorder="1" applyAlignment="1">
      <alignment horizontal="center" vertical="center" wrapText="1"/>
    </xf>
    <xf numFmtId="0" fontId="17" fillId="20" borderId="12" xfId="4" applyFont="1" applyFill="1" applyBorder="1" applyAlignment="1">
      <alignment horizontal="center" vertical="center" wrapText="1"/>
    </xf>
    <xf numFmtId="0" fontId="21" fillId="0" borderId="17" xfId="4" applyFont="1" applyBorder="1" applyAlignment="1">
      <alignment vertical="center"/>
    </xf>
    <xf numFmtId="172" fontId="17" fillId="20" borderId="10" xfId="4" applyNumberFormat="1" applyFont="1" applyFill="1" applyBorder="1" applyAlignment="1">
      <alignment horizontal="center" vertical="center" wrapText="1"/>
    </xf>
    <xf numFmtId="172" fontId="17" fillId="20" borderId="12" xfId="4" applyNumberFormat="1" applyFont="1" applyFill="1" applyBorder="1" applyAlignment="1">
      <alignment horizontal="center" vertical="center" wrapText="1"/>
    </xf>
    <xf numFmtId="0" fontId="25" fillId="0" borderId="56" xfId="4" applyFont="1" applyBorder="1" applyAlignment="1">
      <alignment horizontal="center" vertical="center" wrapText="1"/>
    </xf>
    <xf numFmtId="0" fontId="16" fillId="0" borderId="54" xfId="4" applyFont="1" applyBorder="1" applyAlignment="1">
      <alignment horizontal="center" vertical="center" wrapText="1"/>
    </xf>
    <xf numFmtId="0" fontId="21" fillId="0" borderId="21" xfId="4" applyFont="1" applyBorder="1" applyAlignment="1">
      <alignment vertical="center"/>
    </xf>
    <xf numFmtId="0" fontId="21" fillId="0" borderId="24" xfId="4" applyFont="1" applyBorder="1" applyAlignment="1">
      <alignment vertical="center"/>
    </xf>
    <xf numFmtId="0" fontId="29" fillId="0" borderId="32" xfId="4" applyFont="1" applyBorder="1" applyAlignment="1">
      <alignment horizontal="center" vertical="center" wrapText="1"/>
    </xf>
    <xf numFmtId="0" fontId="29" fillId="0" borderId="61" xfId="4" applyFont="1" applyBorder="1" applyAlignment="1">
      <alignment horizontal="center" vertical="center" wrapText="1"/>
    </xf>
    <xf numFmtId="0" fontId="25" fillId="0" borderId="118" xfId="0" applyFont="1" applyBorder="1" applyAlignment="1">
      <alignment horizontal="center" vertical="center" wrapText="1"/>
    </xf>
    <xf numFmtId="0" fontId="25" fillId="0" borderId="36" xfId="0" applyFont="1" applyBorder="1" applyAlignment="1">
      <alignment horizontal="center" vertical="center" wrapText="1"/>
    </xf>
    <xf numFmtId="0" fontId="16" fillId="0" borderId="34" xfId="4" applyFont="1" applyBorder="1" applyAlignment="1">
      <alignment horizontal="center" vertical="top" wrapText="1"/>
    </xf>
    <xf numFmtId="0" fontId="21" fillId="0" borderId="24" xfId="4" applyFont="1" applyBorder="1" applyAlignment="1">
      <alignment vertical="top"/>
    </xf>
    <xf numFmtId="0" fontId="3" fillId="4" borderId="0" xfId="0" applyFont="1" applyFill="1" applyAlignment="1">
      <alignment horizontal="center" vertical="center" wrapText="1"/>
    </xf>
    <xf numFmtId="0" fontId="1" fillId="17" borderId="0" xfId="0" applyFont="1" applyFill="1" applyAlignment="1">
      <alignment horizontal="center" vertical="center" wrapText="1"/>
    </xf>
    <xf numFmtId="165" fontId="1" fillId="2" borderId="1" xfId="2"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right" vertical="center" wrapText="1"/>
    </xf>
    <xf numFmtId="165" fontId="2" fillId="6" borderId="1" xfId="2" applyFont="1" applyFill="1" applyBorder="1" applyAlignment="1">
      <alignment horizontal="right" vertical="center" wrapText="1"/>
    </xf>
    <xf numFmtId="0" fontId="2" fillId="11" borderId="1" xfId="0" applyFont="1" applyFill="1" applyBorder="1" applyAlignment="1">
      <alignment horizontal="left"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right" vertical="center" wrapText="1"/>
    </xf>
    <xf numFmtId="165" fontId="2" fillId="11" borderId="1" xfId="2" applyFont="1" applyFill="1" applyBorder="1" applyAlignment="1">
      <alignment horizontal="right" vertical="center" wrapText="1"/>
    </xf>
    <xf numFmtId="0" fontId="4" fillId="0" borderId="1" xfId="0" applyFont="1" applyBorder="1" applyAlignment="1">
      <alignment horizontal="right" vertical="center" wrapText="1"/>
    </xf>
    <xf numFmtId="165" fontId="4" fillId="0" borderId="1" xfId="2" applyFont="1" applyFill="1" applyBorder="1" applyAlignment="1">
      <alignment horizontal="right" vertical="center" wrapText="1"/>
    </xf>
    <xf numFmtId="165" fontId="2" fillId="11" borderId="1" xfId="2" applyFont="1" applyFill="1" applyBorder="1" applyAlignment="1">
      <alignment horizontal="left" vertical="center" wrapText="1"/>
    </xf>
    <xf numFmtId="165" fontId="2" fillId="6" borderId="1" xfId="2" applyFont="1" applyFill="1" applyBorder="1" applyAlignment="1">
      <alignment horizontal="left" vertical="center" wrapText="1"/>
    </xf>
    <xf numFmtId="0" fontId="2" fillId="12" borderId="1" xfId="0" applyFont="1" applyFill="1" applyBorder="1" applyAlignment="1">
      <alignment horizontal="left" vertical="center" wrapText="1"/>
    </xf>
    <xf numFmtId="0" fontId="2" fillId="12" borderId="1" xfId="0" applyFont="1" applyFill="1" applyBorder="1" applyAlignment="1">
      <alignment horizontal="center" vertical="center" wrapText="1"/>
    </xf>
    <xf numFmtId="0" fontId="2" fillId="12" borderId="1" xfId="0" applyFont="1" applyFill="1" applyBorder="1" applyAlignment="1">
      <alignment horizontal="right" vertical="center" wrapText="1"/>
    </xf>
    <xf numFmtId="165" fontId="2" fillId="12" borderId="1" xfId="2" applyFont="1" applyFill="1" applyBorder="1" applyAlignment="1">
      <alignment horizontal="left" vertical="center" wrapText="1"/>
    </xf>
    <xf numFmtId="165" fontId="2" fillId="12" borderId="1" xfId="2" applyFont="1" applyFill="1" applyBorder="1" applyAlignment="1">
      <alignment horizontal="right" vertical="center" wrapText="1"/>
    </xf>
    <xf numFmtId="1" fontId="4" fillId="0" borderId="1" xfId="0" applyNumberFormat="1" applyFont="1" applyBorder="1" applyAlignment="1">
      <alignment horizontal="right" vertical="center" wrapText="1"/>
    </xf>
    <xf numFmtId="0" fontId="4" fillId="7" borderId="1" xfId="0" applyFont="1" applyFill="1" applyBorder="1" applyAlignment="1">
      <alignment horizontal="left"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right" vertical="center" wrapText="1"/>
    </xf>
    <xf numFmtId="4" fontId="4" fillId="7" borderId="1" xfId="0" applyNumberFormat="1" applyFont="1" applyFill="1" applyBorder="1" applyAlignment="1">
      <alignment horizontal="right" vertical="center" wrapText="1"/>
    </xf>
    <xf numFmtId="165" fontId="4" fillId="7" borderId="1" xfId="2" applyFont="1" applyFill="1" applyBorder="1" applyAlignment="1">
      <alignment horizontal="right" vertical="center" wrapText="1"/>
    </xf>
    <xf numFmtId="4" fontId="4" fillId="0" borderId="1" xfId="0" applyNumberFormat="1" applyFont="1" applyBorder="1" applyAlignment="1">
      <alignment horizontal="right" vertical="center" wrapText="1"/>
    </xf>
    <xf numFmtId="2" fontId="3" fillId="4" borderId="0" xfId="0" applyNumberFormat="1" applyFont="1" applyFill="1" applyAlignment="1">
      <alignment horizontal="left" vertical="center" wrapText="1"/>
    </xf>
    <xf numFmtId="165" fontId="3" fillId="4" borderId="0" xfId="2" applyFont="1" applyFill="1" applyAlignment="1">
      <alignment horizontal="left" vertical="center" wrapText="1"/>
    </xf>
    <xf numFmtId="9" fontId="3" fillId="4" borderId="0" xfId="3" applyFont="1" applyFill="1" applyAlignment="1">
      <alignment horizontal="left" vertical="center" wrapText="1"/>
    </xf>
    <xf numFmtId="166" fontId="3" fillId="4" borderId="0" xfId="1" applyFont="1" applyFill="1" applyAlignment="1">
      <alignment horizontal="left" vertical="center" wrapText="1"/>
    </xf>
    <xf numFmtId="0" fontId="21" fillId="0" borderId="21" xfId="4" applyFont="1" applyBorder="1" applyAlignment="1"/>
    <xf numFmtId="0" fontId="21" fillId="0" borderId="24" xfId="4" applyFont="1" applyBorder="1" applyAlignment="1"/>
    <xf numFmtId="0" fontId="21" fillId="0" borderId="58" xfId="4" applyFont="1" applyBorder="1" applyAlignment="1"/>
    <xf numFmtId="0" fontId="21" fillId="0" borderId="25" xfId="4" applyFont="1" applyBorder="1" applyAlignment="1"/>
  </cellXfs>
  <cellStyles count="5">
    <cellStyle name="Moeda" xfId="2" builtinId="4"/>
    <cellStyle name="Normal" xfId="0" builtinId="0"/>
    <cellStyle name="Normal 2" xfId="4" xr:uid="{6551D1DD-35BB-4BD2-8B3F-7F8B7198677D}"/>
    <cellStyle name="Porcentagem" xfId="3" builtinId="5"/>
    <cellStyle name="Vírgula" xfId="1" builtinId="3"/>
  </cellStyles>
  <dxfs count="218">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bgColor rgb="FFFFC7CE"/>
        </patternFill>
      </fill>
    </dxf>
    <dxf>
      <font>
        <color rgb="FF9C5700"/>
      </font>
      <fill>
        <patternFill>
          <bgColor rgb="FFFFEB9C"/>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385724"/>
      </font>
      <fill>
        <patternFill patternType="solid">
          <fgColor rgb="FFD1E6C4"/>
          <bgColor rgb="FFD1E6C4"/>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385724"/>
      </font>
      <fill>
        <patternFill patternType="solid">
          <fgColor rgb="FFD1E6C4"/>
          <bgColor rgb="FFD1E6C4"/>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6" Type="http://schemas.openxmlformats.org/officeDocument/2006/relationships/hyperlink" Target="https://www.cialight.com.br/fita-led-5-metros-interno-12w-m-12v-3000k-blumenau-germany-40063000?utm_source=google&amp;utm_medium=Shopping&amp;utm_campaign=fita-led-5-metros-interno-12w-m-12v-3000k-blumenau-germany-40063000&amp;inStock=&amp;srsltid=AfmBOooTKFMmzdQvYLGrGT_-tbotqZV4f77-FaiGLql0fSK8wNYViXdhinI" TargetMode="External"/><Relationship Id="rId21" Type="http://schemas.openxmlformats.org/officeDocument/2006/relationships/hyperlink" Target="https://www.movear.com.br/acessorios/timer/perfil-u-em-aluminio-20mmx3m-multivac" TargetMode="External"/><Relationship Id="rId42" Type="http://schemas.openxmlformats.org/officeDocument/2006/relationships/hyperlink" Target="https://www.inspirehome.com.br/trilho-eletrificado-de-sobrepor-s-canaleta-2-metros-aluminio-preto-nordecor-60615164197/p" TargetMode="External"/><Relationship Id="rId47" Type="http://schemas.openxmlformats.org/officeDocument/2006/relationships/hyperlink" Target="https://www.lojaeletrica.com.br/kit-bandeja-emenda-para-dio-12-fibras-35260412-furukawa.html?srsltid=AfmBOoq6woa1WF6qn8Ev6jGxgNqQUU11sY7REpJXnhygIcbWDgq0RpHz" TargetMode="External"/><Relationship Id="rId63" Type="http://schemas.openxmlformats.org/officeDocument/2006/relationships/hyperlink" Target="https://www.leroymerlin.com.br/fonte-chaveada-driver-ultra-slim-gaya-p--fita-led-2a-24w-12v_1571662118?region=outros" TargetMode="External"/><Relationship Id="rId68" Type="http://schemas.openxmlformats.org/officeDocument/2006/relationships/hyperlink" Target="https://www.santil.com.br/fonte-slim-para-fita-led-3a-bivolt-36w-gaya/p" TargetMode="External"/><Relationship Id="rId84" Type="http://schemas.openxmlformats.org/officeDocument/2006/relationships/hyperlink" Target="https://www.webcontinental.com.br/cortina-de-ar-150cm-com-controle-remoto-monofasico-ca1215c-eos-220v-004721003095/p?&amp;utm_source=google&amp;utm_medium=cpc&amp;gad_source=1&amp;gad_campaignid=17413633395&amp;gbraid=0AAAAAD5MhPzWtxsjl7nFAtf8b2iho_Jyp&amp;gclid=Cj0KCQjw9-PNBhDfARIsABHN6-2-fsIbryFWAvaj3H85j7l6dLEf2v9FYIYMS0FefgvsHqo7HR9QrCcaAkPqEALw_wcB" TargetMode="External"/><Relationship Id="rId89" Type="http://schemas.openxmlformats.org/officeDocument/2006/relationships/hyperlink" Target="https://www.mercadolivre.com.br/caixa-de-tomada-para-piso-2-eletricas-prova-dagua-ip65-cor-inox/p/MLB55939673?matt_tool=18956390&amp;utm_source=google_shopping&amp;utm_medium=organic&amp;pdp_filters=item_id%3AMLB5695771568&amp;from=gshop" TargetMode="External"/><Relationship Id="rId16" Type="http://schemas.openxmlformats.org/officeDocument/2006/relationships/hyperlink" Target="https://www.segurancaetelecom.com.br/p/camera-ip-com-full-color-e-ir-vip-1430-d-fc?gad_source=1&amp;gad_campaignid=17339037748&amp;gbraid=0AAAAACzIa8fwo9BH5uO2oA4BQiQQYxcop&amp;gclid=Cj0KCQjwkrzPBhCqARIsAJN460lPUXfeefMNBP0aoh5cHNAplFc6EJM9zE_yWQaoFf0xLYDe4a7jzfEaAsU6EALw_wcB" TargetMode="External"/><Relationship Id="rId11" Type="http://schemas.openxmlformats.org/officeDocument/2006/relationships/hyperlink" Target="https://www.segurancaetelecom.com.br/p/nobreak-online-rack-torre-monovolt-dnb-1-5-kva-rt?gad_source=1&amp;gad_campaignid=17339037748&amp;gbraid=0AAAAACzIa8dE43aMfIJu2a50bz7ZTf-w-&amp;gclid=Cj0KCQjw9obIBhCAARIsAGHm1mTqJoJsR0fnB7-fW1FXPhbocfoeq-CGBUqgBboyvgqC6hjmGf7HXB8aAqR3EALw_wcB" TargetMode="External"/><Relationship Id="rId32" Type="http://schemas.openxmlformats.org/officeDocument/2006/relationships/hyperlink" Target="https://www.biostechconecta.com.br/produto/ubiquiti-uacc-om-mm-1g-d-2-sfp-1gbps-300m-lc-850-850nm-2-pack.html?utm_source=Site&amp;utm_medium=GoogleShopping&amp;utm_campaign=IntegracaoGoogle&amp;gad_source=4&amp;gad_campaignid=19536263013&amp;gbraid=0AAAAApLi5zZxYpGJv-ZuYPSTHr99ts91C&amp;gclid=Cj0KCQjw8PDPBhCeARIsAOJwmWW_pum9ziRF35q5R7-CilTtLfWoeJvlLqja2SGzL62L36Fj2X6PxocaAplSEALw_wcB" TargetMode="External"/><Relationship Id="rId37" Type="http://schemas.openxmlformats.org/officeDocument/2006/relationships/hyperlink" Target="https://www.casaevideo.com.br/cortina-de-ar-90cm-com-controle-remoto-monofasico-ca1209c-220v---eos-220v-1983072/p?idsku=1911508&amp;srsltid=AfmBOorzepbH6q5PF4_42i1g0IYPipbRFm5QMs9BMuZ7pk_hWohz778zI0k" TargetMode="External"/><Relationship Id="rId53" Type="http://schemas.openxmlformats.org/officeDocument/2006/relationships/hyperlink" Target="https://www.frioshopping.com/difusao-de-ar/grelhas/grelha-de-retorno/grelha-de-retorno-horizontal-rhn-em-aluminio-300x200mm?parceiro=7612&amp;gad_source=4&amp;gad_campaignid=23269872619&amp;gbraid=0AAAAA-f_nmo9ys-_E1dRa5xNq2hiVgLT8&amp;gclid=Cj0KCQjwlqTRBhCBARIsANrkrxgnQ8ephfHYklvWw4cvGi612hVC5BU1_jOJQ7WpcaEzwZSmKgRkeqAaAuExEALw_wcB" TargetMode="External"/><Relationship Id="rId58" Type="http://schemas.openxmlformats.org/officeDocument/2006/relationships/hyperlink" Target="https://arcotec.com.br/produto/exaustor-maxx-220v-super-silence-sicflux/" TargetMode="External"/><Relationship Id="rId74" Type="http://schemas.openxmlformats.org/officeDocument/2006/relationships/hyperlink" Target="https://www.webcontinental.com.br/ar-condicionado-split-teto-carrier-xpower-60000-btus-quente-e-frio-inverter-220v-r32-38cqvf60515mc-012002008014022221/p?&amp;utm_source=google&amp;utm_medium=cpc&amp;gad_source=4&amp;gad_campaignid=21976718367&amp;gbraid=0AAAAAD5MhPz3p_HDzT-zK5t7TXEKC35pu&amp;gclid=CjwKCAjw0o3SBhBVEiwAh28-jSQImdPYdvnKbmEXsr1p702SFcrnX6HAKIq8JKYaTrDzvT-kXXvxxRoCD0YQAvD_BwE" TargetMode="External"/><Relationship Id="rId79" Type="http://schemas.openxmlformats.org/officeDocument/2006/relationships/hyperlink" Target="https://www.soldigital.com.br/produto/caixa-de-filtro-de-ar-sicflux-filbox-redonda-200mm.html?srsltid=AfmBOopeh22otfKngl5OFy6CiV5G1GFLV6onUHC14O-_KHt8j3cnKoao" TargetMode="External"/><Relationship Id="rId102" Type="http://schemas.openxmlformats.org/officeDocument/2006/relationships/hyperlink" Target="https://www.proesi.com.br/chave-rotativa-lw28-20-20a-1-polo-3-posicoes-1-2-3-liga-liga-liga-sibratec?srsltid=AfmBOoqRuLEzARGSUQb2sJQFnUCbISx6KbemZrZdQHvI5SeQ0hmzHgJg7Ow" TargetMode="External"/><Relationship Id="rId5" Type="http://schemas.openxmlformats.org/officeDocument/2006/relationships/hyperlink" Target="https://www.netalarmes.com.br/gravador-de-video-ip-intelbras-32-canais-invd-3032-16mp-inteligencia-artificial?srsltid=AfmBOoqlI0a_IRTkxPCCpD78R10kMNCEy4kuuWEAKnIhkimgLe4wWerx&amp;variant_id=2927" TargetMode="External"/><Relationship Id="rId90" Type="http://schemas.openxmlformats.org/officeDocument/2006/relationships/hyperlink" Target="https://www.novairlojavirtual.com.br/acessorios/junta-flexivel-70-x-100-x-70mm-25-mts" TargetMode="External"/><Relationship Id="rId95" Type="http://schemas.openxmlformats.org/officeDocument/2006/relationships/hyperlink" Target="https://lojaeletropaulo.com.br/quadros-e-caixas/6409-caixa-de-passagem-25-x-20-embutir-pvc-krona-7897801319515.html" TargetMode="External"/><Relationship Id="rId22" Type="http://schemas.openxmlformats.org/officeDocument/2006/relationships/hyperlink" Target="https://www.novaexaustores.com.br/acessorios-pventilacao-e-exaustao/perfil-u-em-aluminio-ppainel-mpu-pdutos-de-ar-condicionado-20mm-x-3m?srsltid=AfmBOornDpKpOyHeF5lOxmT7I8FP0DIN96KBCme8MnJCOCKHxVXvpEpT" TargetMode="External"/><Relationship Id="rId27" Type="http://schemas.openxmlformats.org/officeDocument/2006/relationships/hyperlink" Target="https://www.flessak.com.br/iluminacao/fitas-de-led/fita-de-led-12wm-12v-3000k-c5m-ip20-blum40?variant_id=4969&amp;parceiro=7685&amp;srsltid=AfmBOopS6SBEvgEyoj8jQkInRo_enJMu2bCtFOsISrSeGCtodGkWcjl1XrQ" TargetMode="External"/><Relationship Id="rId43" Type="http://schemas.openxmlformats.org/officeDocument/2006/relationships/hyperlink" Target="https://www.tekdistribuidor.com.br/distribuidor-interno-optico-benka-12fo-sc/upc-completo?parceiro=4158&amp;gad_source=4&amp;gad_campaignid=19904657964&amp;gbraid=0AAAAADR28t4WA4OZfFPYY_rSNXKZYMY6H&amp;gclid=CjwKCAjw857RBhAgEiwAI-1yKKrz9pM0fsX35YNDehPO6ELEwFiYwdQqb8WgHddkejNSvtW7BD7rzhoCiCEQAvD_BwE" TargetMode="External"/><Relationship Id="rId48" Type="http://schemas.openxmlformats.org/officeDocument/2006/relationships/hyperlink" Target="https://www.dimensional.com.br/bandeja-emenda-optica-12-fibras-stack-35260412-furukawa/p?srsltid=AfmBOoqoqE3AY3RtOsgXmY_7TAsiAOgv4r_g80jZqJ4B_ZsWp0VHn3xD" TargetMode="External"/><Relationship Id="rId64" Type="http://schemas.openxmlformats.org/officeDocument/2006/relationships/hyperlink" Target="https://www.inspirehome.com.br/fonte-driver-slim-2a-interno-24w-12v-aluminio-gaya-1170/p" TargetMode="External"/><Relationship Id="rId69" Type="http://schemas.openxmlformats.org/officeDocument/2006/relationships/hyperlink" Target="https://www.leroymerlin.com.br/driver-para-fita-led-ip20-60w-bivolt-gaya_90968913?store_code=39" TargetMode="External"/><Relationship Id="rId80" Type="http://schemas.openxmlformats.org/officeDocument/2006/relationships/hyperlink" Target="https://www.lojaonesecurity.com.br/catraca-c-reconhecimento-facial-cap-3000-4660167?gad_source=1&amp;gad_campaignid=23202496943&amp;gbraid=0AAAAA_D7GZcYwz_wXEF0M-01f0ciqZW5t&amp;gclid=Cj0KCQiArOvIBhDLARIsAPwJXOZrWssMgg1SRbEQBUOaKwHpPbKAbHgAtZx1gP37c1OtJ9-uD6kw-QYaAmUQEALw_wcB" TargetMode="External"/><Relationship Id="rId85" Type="http://schemas.openxmlformats.org/officeDocument/2006/relationships/hyperlink" Target="https://loja.eos.com.br/loja/EOS/produto/kit5635/cortina-de-ar-eos-150-cm-com-controle-remoto-ca1215c-220v" TargetMode="External"/><Relationship Id="rId12" Type="http://schemas.openxmlformats.org/officeDocument/2006/relationships/hyperlink" Target="https://www.upperseg.com.br/cftv/no-break/nobreak-online-rack-torre-monovolt-dnb-15kva-rt-220v-g2-intelbras/?srsltid=AfmBOorVCPxq3D5cn6QvZb5hme5PjhUpp3dvghD_LYDjh7MdKXlfUEcM" TargetMode="External"/><Relationship Id="rId17" Type="http://schemas.openxmlformats.org/officeDocument/2006/relationships/hyperlink" Target="https://www.tudoforte.com.br/camera-ip-dome-vip-1430-d-fc-intelbras-4mp-full-color-microfone-embutido-ip67-poe-visao-noturna-uso-interno-e-externo?parceiro=6347&amp;utm_source=google&amp;utm_medium=cpc&amp;utm_term=&amp;campaignid=23770020697&amp;adgroupid=&amp;targetid=&amp;adid=&amp;rnd=5653934719072450164&amp;gad_source=1&amp;gad_campaignid=23770056907&amp;gbraid=0AAAAADl9jFXOZqoUidXMdngJQ8Y50B1L2&amp;gclid=Cj0KCQjwkrzPBhCqARIsAJN460nzx7RQ5uoc2TTCBK1YFQirZ8HfeiG8nNnPEYTDNWyVjNpL3QjoGg8aArhdEALw_wcB" TargetMode="External"/><Relationship Id="rId33" Type="http://schemas.openxmlformats.org/officeDocument/2006/relationships/hyperlink" Target="https://www.hdstore.com.br/modulo-ubiquiti-mini-gbicsfp-multimodo-2lc-1gbpsgigabit-550m-uacc-om-mm-1g-d-2-2-pack-2?campaignid=22808116051&amp;adgroupid=&amp;creative=&amp;matchtype=&amp;network=x&amp;device=c&amp;keyword=&amp;gad_source=4&amp;gad_campaignid=22804429124&amp;gbraid=0AAAAADo02CPqqI3HZCCbNPNBIGy2QjccG&amp;gclid=Cj0KCQjw8PDPBhCeARIsAOJwmWXu1iePogvx5ymWNaHmNA9FZjEkM9XPugitVYsXHLXp5C7QsWRrY6YaArGBEALw_wcB" TargetMode="External"/><Relationship Id="rId38" Type="http://schemas.openxmlformats.org/officeDocument/2006/relationships/hyperlink" Target="https://lojaonline.lumicenter.com/produto.html?id=222" TargetMode="External"/><Relationship Id="rId59" Type="http://schemas.openxmlformats.org/officeDocument/2006/relationships/hyperlink" Target="https://www.ventilador.com.br/exaustores/banheiros/maxx-ss-200-sicflux" TargetMode="External"/><Relationship Id="rId103" Type="http://schemas.openxmlformats.org/officeDocument/2006/relationships/hyperlink" Target="https://www.leroymerlin.com.br/chave-rotativa-seletora-unipolar-20a-%7C-lw28-20-3-posicoes_1571909064?region=outros" TargetMode="External"/><Relationship Id="rId20" Type="http://schemas.openxmlformats.org/officeDocument/2006/relationships/hyperlink" Target="https://www.elevato.com.br/produto/cuba-retangular-de-embutir-branco-deca-l37517-1764?utm_source=google&amp;utm_medium=shopping&amp;utm_campaign=22691684573&amp;utm_content=184774011561&amp;utm_term=metais-e-loucas&amp;gad_source=1&amp;gad_campaignid=22691684573&amp;gbraid=0AAAAADhHWqEIrDwxkF1UKOUsVpDLTUGdf&amp;gclid=Cj0KCQiAosrJBhD0ARIsAHebCNpg75nczZjKBrJ6fiuQWtvjumzGlFxFfKVrqLznL-Tn5-84-4a7-RoaApf-EALw_wcB" TargetMode="External"/><Relationship Id="rId41" Type="http://schemas.openxmlformats.org/officeDocument/2006/relationships/hyperlink" Target="https://www.inspirehome.com.br/spot-de-trilho-led-nize-3000k-15w-bivolt-19-8x12cm-metal-preto-nordecor-6479/p" TargetMode="External"/><Relationship Id="rId54" Type="http://schemas.openxmlformats.org/officeDocument/2006/relationships/hyperlink" Target="https://www.balaroti.com.br/produto/cuba-embutir-retangular-deca-branco-l375-172518?gad_source=1&amp;gad_campaignid=22897361188&amp;gbraid=0AAAAADLDE5l1mzhuXeNANGmGsDX9hmO7y&amp;gclid=Cj0KCQjwrs7RBhDuARIsAIVfBD0ZwXHR4-cubMI-XBhbK-gawW7JWiaE1PmElvEsfGOHF-e_GOCG4-YaAjW7EALw_wcB" TargetMode="External"/><Relationship Id="rId62" Type="http://schemas.openxmlformats.org/officeDocument/2006/relationships/hyperlink" Target="https://www.artmosferabrasil.com.br/difusao-de-ar/grelhas/grelha-de-retorno-trox-vat-ag-425-x-225-com-aletas-verticais-moveis-e-com-registro?parceiro=1" TargetMode="External"/><Relationship Id="rId70" Type="http://schemas.openxmlformats.org/officeDocument/2006/relationships/hyperlink" Target="https://www.inspirehome.com.br/fonte-driver-slim-5a-60w-12v-aluminio-branco-gaya-93665165463/p?srsltid=AfmBOoqnE6o7kW36qSzPTS2IBUFLiXO_8EfP_PsoiTUUhFZg7GzEUe4nuQo" TargetMode="External"/><Relationship Id="rId75" Type="http://schemas.openxmlformats.org/officeDocument/2006/relationships/hyperlink" Target="https://www.frigelar.com.br/cortina-de-ar-eos-120-cm-com-controle-remoto-ca1212c-220v/p/kit5634?utm_source=google&amp;utm_medium=cpc&amp;utm_campaign=h_g:ProdutosFeed_Geral&amp;utm_content=&amp;utm_term=&amp;gad_source=1&amp;gad_campaignid=21172336765&amp;gbraid=0AAAAADi_dD5r-nZ6vvirpmJCnwpF9TNfv&amp;gclid=CjwKCAiAmp3LBhAkEiwAJM2JUJw7IlW36zexIr6zfMfzq3tk5W9z0tCzeAW_bMBh-8KfyyqbxapfBRoCTnIQAvD_BwE" TargetMode="External"/><Relationship Id="rId83" Type="http://schemas.openxmlformats.org/officeDocument/2006/relationships/hyperlink" Target="https://www.frigelar.com.br/cortina-de-ar-eos-150-cm-com-controle-remoto-ca1215c-220v/p/kit5635?utm_source=google&amp;utm_medium=cpc&amp;utm_campaign=h_g:Geral_Linha_B_Brasil_30D&amp;utm_content=&amp;utm_term=&amp;gad_source=1&amp;gad_campaignid=23652454043&amp;gbraid=0AAAAADi_dD73KQJ4ufIkuMbCKZl0d4dd5&amp;gclid=Cj0KCQjw9-PNBhDfARIsABHN6-2IyTne-AxpIU1LWv2iN62Bty-TfX3vcNu-1hLP1DpBtcQZSBNbeCYaAnJHEALw_wcB" TargetMode="External"/><Relationship Id="rId88" Type="http://schemas.openxmlformats.org/officeDocument/2006/relationships/hyperlink" Target="https://qtmovprime.com.br/caixa-de-piso-redonda-a-prova-dagua/?attribute_pa_diametro=15cm&amp;srsltid=AfmBOorQb74wu5SRtjVQvC73fGBiAX_cw4W7Gh_3ZQ7xhMxAuWN5CZvAoJI" TargetMode="External"/><Relationship Id="rId91" Type="http://schemas.openxmlformats.org/officeDocument/2006/relationships/hyperlink" Target="https://www.novaexaustores.com.br/acessorios-pventilacao-e-exaustao/junta-flexivel-psistemas-de-exaustao-e-ventilacao-70-mm-x-100-mm?variant_id=5056" TargetMode="External"/><Relationship Id="rId96" Type="http://schemas.openxmlformats.org/officeDocument/2006/relationships/hyperlink" Target="https://www.frioshopping.com/instalacao-manutencao/suporte-condensadora/suporte-condensadora-600mm-ate-60-000-btus-e-ate-263kgpar" TargetMode="External"/><Relationship Id="rId1" Type="http://schemas.openxmlformats.org/officeDocument/2006/relationships/hyperlink" Target="https://www.upperseg.com.br/informatica/hd/hd-western-digital-4tb-wd-purple-surveillance-sata-64mb-cache-wd40purx/?gad_source=1&amp;gad_campaignid=17071887064&amp;gbraid=0AAAAADtWOg_J7060jfn26TjoqADsFcJHs&amp;gclid=Cj0KCQjw8PDPBhCeARIsAOJwmWVg8DvZqrfTNHd7Aqbjy04oLpx7zzH55D-NRlfZ4aqsaXcUKbDpsL4aAi6LEALw_wcB" TargetMode="External"/><Relationship Id="rId6" Type="http://schemas.openxmlformats.org/officeDocument/2006/relationships/hyperlink" Target="https://www.segurancaetelecom.com.br/p/gravador-digital-de-video-ip-com-32-canais-invd-3032?gad_source=1&amp;gad_campaignid=17339037748&amp;gbraid=0AAAAACzIa8f7Hac94tgwE8q55B5rwYFRE&amp;gclid=Cj0KCQjw8PDPBhCeARIsAOJwmWUjmBsDudcIxcT3zBjFlRErP6oqQWu6wdA3pndqo9AjE0-FPHjcUNYaAqy1EALw_wcB" TargetMode="External"/><Relationship Id="rId15" Type="http://schemas.openxmlformats.org/officeDocument/2006/relationships/hyperlink" Target="https://www.megaarstore.com.br/perfil-cadeira-h-20mm-aluminio-c-3m-mpu-rkt206-rocktec?utm_source=Site&amp;utm_medium=GoogleShopping&amp;utm_campaign=IntegracaoGoogle&amp;srsltid=AfmBOoqfvyoZ-dL8SdZ8xnfAdaLLgdn1ltlHNFCiw7l9O5X7UMK_wZLg5Kk" TargetMode="External"/><Relationship Id="rId23" Type="http://schemas.openxmlformats.org/officeDocument/2006/relationships/hyperlink" Target="https://loja.eos.com.br/loja/EOS/produto/kit1502/fita-pvc-eos-50m-x-0-10m-branca" TargetMode="External"/><Relationship Id="rId28" Type="http://schemas.openxmlformats.org/officeDocument/2006/relationships/hyperlink" Target="https://www.inspirehome.com.br/fita-led-dimerizavel-5-metros-interno-3000k-12w-m-12v-germany-blumenau-iluminac-o-40063000/p?srsltid=AfmBOoojxUNVzH2zq-UJM_saqlB89wRuXkBBHNbcrOQr18mTmyQKUxyM5-0" TargetMode="External"/><Relationship Id="rId36" Type="http://schemas.openxmlformats.org/officeDocument/2006/relationships/hyperlink" Target="https://www.madeiramadeira.com.br/cortina-de-ar-eos-90-cm-com-controle-remoto-ca1209c-220v-816466452.html" TargetMode="External"/><Relationship Id="rId49" Type="http://schemas.openxmlformats.org/officeDocument/2006/relationships/hyperlink" Target="https://loja.grupokhronos.com.br/modulo-de-saida-enderecavel-compact-segurimax/p?idsku=2092&amp;srsltid=AfmBOooM-UMdCFkcOKiF8oklZ82bKE9eaQdOEs_JklK87dTWq0yXEzIfNkI" TargetMode="External"/><Relationship Id="rId57" Type="http://schemas.openxmlformats.org/officeDocument/2006/relationships/hyperlink" Target="https://www.lojaartech.com.br/gas-refrigerante-r32-botija-de-3kg-hiatsu-unico?utm_source=google&amp;utm_medium=Shopping&amp;utm_campaign=gas-refrigerante-r32-botija-de-3kg-hiatsu-unico&amp;inStock&amp;parceiro=8962&amp;gad_source=1&amp;gad_campaignid=17420412232&amp;gclid=CjwKCAjw3r" TargetMode="External"/><Relationship Id="rId106" Type="http://schemas.openxmlformats.org/officeDocument/2006/relationships/hyperlink" Target="https://www.superlight.pro/chapas/acm/acm-kynar-branco-fosco-1220-x-5000-x-4mm" TargetMode="External"/><Relationship Id="rId10" Type="http://schemas.openxmlformats.org/officeDocument/2006/relationships/hyperlink" Target="https://www.kabum.com.br/produto/999954/nobreak-intelbras-1500va-1350w-senoidal-online-mono-120v-4820148-dnb-1-5-rt-g2-rack?gclsrc=aw.ds&amp;gad_source=1&amp;gad_campaignid=23658938064&amp;gbraid=0AAAAADx-HyGdwynFGwsIYFZoHRbwZ5u0U&amp;gclid=Cj0KCQjwkrzPBhCqARIsAJN460mk7Ul1LjFZ-982PQKPwPf_S-lBwJ9vh8tN5wSMmMkD4iQ61Z1MiYMaAkREEALw_wcB" TargetMode="External"/><Relationship Id="rId31" Type="http://schemas.openxmlformats.org/officeDocument/2006/relationships/hyperlink" Target="https://www.bravalumi.com.br/lampada-led-bulbo-tkl-15w-taschibra-e27-bivolt?utm_source=google&amp;utm_medium=Shopping&amp;utm_campaign=lampada-led-bulbo-tkl-15w-taschibra-e27-bivolt&amp;inStock&amp;gad_source=4&amp;gad_campaignid=23237645684&amp;gbraid=0AAAAAolgGNz8D7xYK2Z7CKdFsU4eCVLhz&amp;gclid=Cj0KCQjw7IjOBhDyARIsAFzrWQwUSCD1vcpEpiMr3jfEc-RSeUomnDdimdaTVIgGGp2Hz98etSRVtPkaAjNgEALw_wcB" TargetMode="External"/><Relationship Id="rId44" Type="http://schemas.openxmlformats.org/officeDocument/2006/relationships/hyperlink" Target="https://baixadanet.com/produto/dio-2flex-12fo-distribuidor-interno-optico-sc-apc?srsltid=AfmBOoqYX4pQEq-yIzQCmGvvLWayB7ZsHuPVdmNNKwXNahw_F2VsLCQrBuY" TargetMode="External"/><Relationship Id="rId52" Type="http://schemas.openxmlformats.org/officeDocument/2006/relationships/hyperlink" Target="https://www.artmosferabrasil.com.br/difusao-de-ar/grelhas/grelha-de-retorno-trox-ar-a-325-x-225-com-aletas-fixas?parceiro=1" TargetMode="External"/><Relationship Id="rId60" Type="http://schemas.openxmlformats.org/officeDocument/2006/relationships/hyperlink" Target="https://www.multiseg.com.br/3717/caixa-de-hidrante-inox-com-porta-de-vidro-6mm-75x45x17-sobrepor?srsltid=AfmBOorRnaaV13Dvz2nZWYiw46r18Id49qOqU7ij-T1CUcIV32WSamEY" TargetMode="External"/><Relationship Id="rId65" Type="http://schemas.openxmlformats.org/officeDocument/2006/relationships/hyperlink" Target="https://www.santil.com.br/fonte-slim-para-fita-led-24w-12v-2a-luminatti/p" TargetMode="External"/><Relationship Id="rId73" Type="http://schemas.openxmlformats.org/officeDocument/2006/relationships/hyperlink" Target="https://www.frigelar.com.br/ar-condicionado-split-inverter-teto-60000-btus-carrier-xpower-quente-frio-42zqvf60c5c-38cqvf60515mc-220v/p/kit12911?utm_source=google&amp;utm_medium=cpc&amp;utm_campaign=h_g:Ar_Condicionado_Brasil_Linha_AR_30D&amp;utm_content=&amp;utm_term=&amp;gad_source=1&amp;gad_campaignid=23652454028&amp;gbraid=0AAAAADi_dD5up7kbylEXEXhPfaK6Isgxh&amp;gclid=CjwKCAjw0o3SBhBVEiwAh28-jY0um0PNMmzJh66p5rUlpWKwZdLV2OvbrbxJnlhIGqg9xT5_4khsahoC4vcQAvD_BwE" TargetMode="External"/><Relationship Id="rId78" Type="http://schemas.openxmlformats.org/officeDocument/2006/relationships/hyperlink" Target="https://www.ventilador.com.br/filtros/caixa-filtrante/red-200-m-sicflux?variant_id=3899" TargetMode="External"/><Relationship Id="rId81" Type="http://schemas.openxmlformats.org/officeDocument/2006/relationships/hyperlink" Target="https://lojawf.com.br/produtos/detalhes/4660167/catraca-pedestal-cap-3000-com-reconhecimento-facial-intelbras-pc/" TargetMode="External"/><Relationship Id="rId86" Type="http://schemas.openxmlformats.org/officeDocument/2006/relationships/hyperlink" Target="https://switches.express/produto/switch-cisco-cbs350-24t-4g-br/?utm_source=google_merchant&amp;utm_medium=shopping&amp;utm_campaign=product_feed&amp;srsltid=AfmBOoryQrDE5GL5_P2O_Y4DH0sQu3zQeNZFCZjOdQp9E9puDcSmHUQifIg" TargetMode="External"/><Relationship Id="rId94" Type="http://schemas.openxmlformats.org/officeDocument/2006/relationships/hyperlink" Target="https://www.leroymerlin.com.br/caixa-passagem-eletrica-krona-embutir-25x20cm_1568038397" TargetMode="External"/><Relationship Id="rId99" Type="http://schemas.openxmlformats.org/officeDocument/2006/relationships/hyperlink" Target="https://www.impactorefrigeracao.com.br/produto/suporte-reforcado-evaporadora-18000-60000-btus-600x240mm-pe-de-galinha.html?utm_source=Site&amp;utm_medium=GoogleMerchant&amp;utm_campaign=GoogleMerchant&amp;gad_source=1&amp;gclid=Cj0KCQiA_NC9BhCkARIsABSnSTZznZ090ffL3lwohxDWOOML8jmdqueF4UMxCU2EHj_CYZUzoet97fkaAhG5EALw_wcB" TargetMode="External"/><Relationship Id="rId101" Type="http://schemas.openxmlformats.org/officeDocument/2006/relationships/hyperlink" Target="https://www.frigelar.com.br/suporte-para-evaporadora-eos-ate-45kgpar-600mm-perfil-u-pintura-eletrostatica-600ebr/p/kit433" TargetMode="External"/><Relationship Id="rId4" Type="http://schemas.openxmlformats.org/officeDocument/2006/relationships/hyperlink" Target="https://www.upperseg.com.br/cftv/dvr-gravadores-stand-alone/nvr-gravador-ip/nvr-gravador-de-video-em-rede-invd-3032-intelbras-32-canais-resolucao-de-16mp-c-inteligencia-artificial/" TargetMode="External"/><Relationship Id="rId9" Type="http://schemas.openxmlformats.org/officeDocument/2006/relationships/hyperlink" Target="https://www.kabum.com.br/produto/464742/patch-panel-descarregado-24-portas-cat6-cat5e-rj45-com-guia" TargetMode="External"/><Relationship Id="rId13" Type="http://schemas.openxmlformats.org/officeDocument/2006/relationships/hyperlink" Target="https://www.movear.com.br/acessorios/timer/perfil-cadeira-h-em-aluminio-20mm-x-3m-multivac" TargetMode="External"/><Relationship Id="rId18" Type="http://schemas.openxmlformats.org/officeDocument/2006/relationships/hyperlink" Target="https://www.digimania.com.br/camerasip/vip-1430-d-fc?parceiro=4413&amp;gad_source=1&amp;gad_campaignid=23795103793&amp;gbraid=0AAAABDfYXMTO3QKyB3Kd19mzBZNWc1WXH&amp;gclid=Cj0KCQjwkrzPBhCqARIsAJN460mgQ6fmIRQEsUff5L9qJz3W0ftikbPCgS6LAwCR7mY0mX5QqJ5xwTAaAgj-EALw_wcB" TargetMode="External"/><Relationship Id="rId39" Type="http://schemas.openxmlformats.org/officeDocument/2006/relationships/hyperlink" Target="https://www.inspirehome.com.br/pendente-o36x17-5cm-metal-tks-preludio-6031/p" TargetMode="External"/><Relationship Id="rId34" Type="http://schemas.openxmlformats.org/officeDocument/2006/relationships/hyperlink" Target="https://www.oukeystore.com.br/modulo-optico-multimodo-de-1-gbps-2-pack-uacc-om-mm-1g-d-2?utm_source=Site&amp;utm_medium=GoogleMerchant&amp;utm_campaign=GoogleMerchant&amp;utm_source=adwords&amp;utm_campaign=&amp;utm_term=&amp;utm_medium=ppc&amp;hsa_grp=&amp;hsa_mt=&amp;hsa_kw=&amp;hsa_src=x&amp;hsa_ad=&amp;hsa_cam=21510429745&amp;hsa_net=adwords&amp;hsa_acc=9309458940&amp;hsa_ver=3&amp;hsa_tgt=&amp;gad_source=4&amp;gad_campaignid=21500211081&amp;gbraid=0AAAAADxXTDT1FJNqv9jaSbq8cX1K3Q84x&amp;gclid=Cj0KCQjw8PDPBhCeARIsAOJwmWVYjHrRoeLfIXQjEpWrJHmSbtkfqZmhdxOwyPhEHidJZhppisD8RWAaApy6EALw_wcB" TargetMode="External"/><Relationship Id="rId50" Type="http://schemas.openxmlformats.org/officeDocument/2006/relationships/hyperlink" Target="https://www.nilsatdistribuidora.com.br/MODULO-DE-ENDERECAMENTO-COMPACT?utm_source=google&amp;utm_medium=Shopping&amp;utm_campaign=MODULO-DE-ENDERECAMENTO-COMPACT&amp;inStock=&amp;srsltid=AfmBOopMP0s7FxhCD6x5lKDQf_JDP1ufvgDNI9j5IsJ7N7bW6S1UNobUOMM" TargetMode="External"/><Relationship Id="rId55" Type="http://schemas.openxmlformats.org/officeDocument/2006/relationships/hyperlink" Target="https://refrilarpecas.com.br/produtos/gas-r32-dac-30kg-chemours/?gad_source=1&amp;gad_campaignid=21662157837&amp;gclid=CjwKCAjw_pDBBhBMEiwAmY02NmdHjOJWOnJGlsVqHRtqSButY-0UoALdA5Rk6_UxE8lmy-MxFRGuxRoCRIoQAvD_BwE" TargetMode="External"/><Relationship Id="rId76" Type="http://schemas.openxmlformats.org/officeDocument/2006/relationships/hyperlink" Target="https://www.dufrio.com.br/cortina-de-ar-hulter-120-cm-com-controle-branca-220v.html?gad_source=1&amp;gad_campaignid=17342040140&amp;gbraid=0AAAAADfUKvYi9PISpX3VptbtKkX_oKw89&amp;gclid=CjwKCAiAmp3LBhAkEiwAJM2JUPooiGK8fCCGFiI8XLNsD_V93c2HvjjxbJwuSexNQ2iu4ErX6BBiOhoCe_sQAvD_BwE" TargetMode="External"/><Relationship Id="rId97" Type="http://schemas.openxmlformats.org/officeDocument/2006/relationships/hyperlink" Target="https://www.lojaartech.com.br/suporte-para-evaporadora-36000-a-60000-btus-600-mm?srsltid=AfmBOoqAPIdoJm7FkuPu_iq4cNiMds0iOzU_rAiGfIRmMmxdU0Y6SEJS" TargetMode="External"/><Relationship Id="rId104" Type="http://schemas.openxmlformats.org/officeDocument/2006/relationships/hyperlink" Target="https://www.47eletrica.com.br/chave-rotativa-seletora-unipolar-20a-porta-de-painel-lw28-20-14196?utm_source=google&amp;utm_medium=Shopping&amp;utm_campaign=chave-rotativa-seletora-unipolar-20a-porta-de-painel-lw28-20-14196&amp;inStock=&amp;srsltid=AfmBOoptasQZXVcfcPWySdlkvi-Xnn9hLUuchSTg8PlEZmY9tm2pYKWjLt0" TargetMode="External"/><Relationship Id="rId7" Type="http://schemas.openxmlformats.org/officeDocument/2006/relationships/hyperlink" Target="https://www.upperseg.com.br/informatica/perifericos/patch-panel-blindado-descarregado-24-portas-ppdb-intelbras/?gad_source=1&amp;gclid=CjwKCAiAnKi8BhB0EiwA58DA4epx-refvYcb9jQ5AMXBcrn3lJoGBJJzUS7G844JOWFdW8MINojsRhoCq_UQAvD_BwE" TargetMode="External"/><Relationship Id="rId71" Type="http://schemas.openxmlformats.org/officeDocument/2006/relationships/hyperlink" Target="https://www.santil.com.br/fonte-slim-para-fita-led-5a-bivolt-60w-gaya/p?srsltid=AfmBOoo_43LfBxE52-P_0_AyrWzZSYNiByRCOj-bDzSKsMz85abs-bitjvQ" TargetMode="External"/><Relationship Id="rId92" Type="http://schemas.openxmlformats.org/officeDocument/2006/relationships/hyperlink" Target="https://www.bonaticompany.com.br/ver/casa-e-construcao/ar-e-ventilacao/junta-flexivel-70x100x70-25-mts-ar-condicionado?srsltid=AfmBOorfXrpZVB1tEkKK2sThVi3Ah3DLqejdT5HwYq0mfEz7QfIMjy22" TargetMode="External"/><Relationship Id="rId2" Type="http://schemas.openxmlformats.org/officeDocument/2006/relationships/hyperlink" Target="https://www.segurancaetelecom.com.br/p/hd-wd-purpletm-disco-rigido-para-cftv-4tb-wd42purz?gad_source=1&amp;gad_campaignid=17339037748&amp;gbraid=0AAAAACzIa8f7Hac94tgwE8q55B5rwYFRE&amp;gclid=Cj0KCQjw8PDPBhCeARIsAOJwmWU972ilOG2SvDjwYPWdZFXAtGusvI0FkAfJVncJ4NsIppd7HZszO4oaAnZVEALw_wcB" TargetMode="External"/><Relationship Id="rId29" Type="http://schemas.openxmlformats.org/officeDocument/2006/relationships/hyperlink" Target="https://www.anhangueraferramentas.com.br/produto/lampada-led-ultra-bulbo-15w-e27-3000k-bivolt-20395-ourolux-110366?gad_source=4&amp;gad_campaignid=22535366575&amp;gbraid=0AAAAADs0iZJmQ_op5wEQ47SkppFOkO3IY&amp;gclid=Cj0KCQjw7IjOBhDyARIsAFzrWQwNIo7HT8D0OKyIMfKdIjGjNVDmTHnVPoQL1WB3IPM9XjJkndzSDFkaAswHEALw_wcB" TargetMode="External"/><Relationship Id="rId24" Type="http://schemas.openxmlformats.org/officeDocument/2006/relationships/hyperlink" Target="https://www.frioshopping.com/instalacao-manutencao/fitas/fita-pvc-refrigeracao-ar-condicionado-split-100mm-x-50m?parceiro=7612&amp;gad_source=4&amp;gad_campaignid=23269872619&amp;gbraid=0AAAAA-f_nmp1aUS1YOwV_thehDYDQ7rsW&amp;gclid=CjwKCAjwyMnNBhBNEiwA-Kcgu9U8Z7nebCHbqs3nRZAvGoFCMHiovorBVPIV1c69l_ZGO3KKcncbIxoCb30QAvD_BwE" TargetMode="External"/><Relationship Id="rId40" Type="http://schemas.openxmlformats.org/officeDocument/2006/relationships/hyperlink" Target="https://www.inspirehome.com.br/arandela-de-parede-led-mark-cilindrico-facho-simples-direcionavel-3000k-3w-bivolt-7-5x2-5x5cm-aluminio-spotline-1041-1-3000k/p" TargetMode="External"/><Relationship Id="rId45" Type="http://schemas.openxmlformats.org/officeDocument/2006/relationships/hyperlink" Target="https://isamigtelecom.com.br/produtos/d-i-o-12fo-completo-conector-sc-apc-2flex/?variant=349230541&amp;pf=mc" TargetMode="External"/><Relationship Id="rId66" Type="http://schemas.openxmlformats.org/officeDocument/2006/relationships/hyperlink" Target="https://www.leroymerlin.com.br/driver-para-fita-led-ip20-36w-12v-gaya_90968906?referrer=category-page" TargetMode="External"/><Relationship Id="rId87" Type="http://schemas.openxmlformats.org/officeDocument/2006/relationships/hyperlink" Target="https://tendinfo.com.br/switch-cisco-cbs350-managed-24-port-ge-4x1g-sfp-camada-3-garenciavel-cbs350-24t-4g-br-sc?srsltid=AfmBOoobQLYxT2zBm2Wypt9-PCl5lBOIV831qnReKvgAsoVQNfHLYvO1" TargetMode="External"/><Relationship Id="rId61" Type="http://schemas.openxmlformats.org/officeDocument/2006/relationships/hyperlink" Target="https://www.loja.metanox.com.br/caixa-de-hidrante-simples-com-suporte-para-mangueira" TargetMode="External"/><Relationship Id="rId82" Type="http://schemas.openxmlformats.org/officeDocument/2006/relationships/hyperlink" Target="https://totalseg.lojaintegrada.com.br/catraca-c-reconhecimento-facial-cap-3000" TargetMode="External"/><Relationship Id="rId19" Type="http://schemas.openxmlformats.org/officeDocument/2006/relationships/hyperlink" Target="https://www.lojadexco.com.br/deca/cuba-de-embutir-retangular-deca-35-5x48cm-branco-linha-l-l-375-17/p?utm_source=google&amp;utm_medium=cpc&amp;utm_campaign=DECA_LD_CONV_Venda_ECOM_AON_Pmax_Geral_V2&amp;gad_source=1&amp;gad_campaignid=23068819860&amp;gbraid=0AAAAAo_LdKBBNEa2Apx1WF5586foN_eEC&amp;gclid=Cj0KCQiAosrJBhD0ARIsAHebCNr6C_knb26BUbgEpOaAK7-ZqpC4djM63kFvrwC7AzCGLAOLFKCKKmwaAksqEALw_wcB" TargetMode="External"/><Relationship Id="rId14" Type="http://schemas.openxmlformats.org/officeDocument/2006/relationships/hyperlink" Target="https://www.novaexaustores.com.br/acessorios-pventilacao-e-exaustao/perfil-h-em-aluminio-ppainel-mpu-pdutos-de-ar-condicionado-20mm-x-3m?srsltid=AfmBOorm0xvhuSGC7faYtuOacInh6037_6mhmqvhal9N9XLbwkBOpHp6" TargetMode="External"/><Relationship Id="rId30" Type="http://schemas.openxmlformats.org/officeDocument/2006/relationships/hyperlink" Target="https://www.sustentaled.com.br/lampada-super-15w-led-bulbo-bivolt-branco-quente-3000k?utm_source=Site&amp;utm_medium=GoogleMerchant&amp;utm_campaign=GoogleMerchant&amp;gad_source=4&amp;gad_campaignid=17418679657&amp;gbraid=0AAAAADQI6ew4IWUlsAH_BHMpFsEhsZoc2&amp;gclid=Cj0KCQjw7IjOBhDyARIsAFzrWQwk0MX8T3gxuvFzjYnfLYhp8-7oybzvQ6o3_sCPGor6ja3Vqs4FR8saAi1NEALw_wcB" TargetMode="External"/><Relationship Id="rId35" Type="http://schemas.openxmlformats.org/officeDocument/2006/relationships/hyperlink" Target="https://www.frigelar.com.br/cortina-de-ar-eos-90-cm-com-controle-remoto-ca1209c-220v/p/kit5632?srsltid=AfmBOoqH3g1KCbGo247312bh052Qx6v8x2xQHg8IfUZCg4LE-X6uq54_-Hw" TargetMode="External"/><Relationship Id="rId56" Type="http://schemas.openxmlformats.org/officeDocument/2006/relationships/hyperlink" Target="https://www.friopecas.com.br/gas-refrigerante-refrigerant-3kg-hfc-r32/p?srsltid=AfmBOoolVrtSyFasjdbC-ePfgWFP7g0gdGBiy0hqqf9FWakjL1NH5jSf" TargetMode="External"/><Relationship Id="rId77" Type="http://schemas.openxmlformats.org/officeDocument/2006/relationships/hyperlink" Target="https://loja.eos.com.br/loja/EOS/produto/kit5634/cortina-de-ar-eos-120-cm-com-controle-remoto-ca1212c-220v" TargetMode="External"/><Relationship Id="rId100" Type="http://schemas.openxmlformats.org/officeDocument/2006/relationships/hyperlink" Target="https://www.megaarstore.com.br/suporte-split-evaporadora-600mm-cap-45kg-aco-carbono-pintado-par-600ebr-k125560-?srsltid=AfmBOopvhz-eVND7lO9eHwJT69nmrH3JiFQz3YKi4G3vGD8FNkH4oJQl" TargetMode="External"/><Relationship Id="rId105" Type="http://schemas.openxmlformats.org/officeDocument/2006/relationships/hyperlink" Target="https://www.tudoemacrilico.com/chapa-placa-de-acm-5000-x-1220mm-3mm-branco-brilho-4.html" TargetMode="External"/><Relationship Id="rId8" Type="http://schemas.openxmlformats.org/officeDocument/2006/relationships/hyperlink" Target="https://ads-connection.lojaintegrada.com.br/hcm870eyp-keystone-cat6a-futp-blindado?utm_source=Site&amp;utm_medium=GoogleShopping&amp;utm_campaign=IntegracaoGoogle&amp;gad_source=1&amp;gclid=CjwKCAiAnKi8BhB0EiwA58DA4WNRVv9Grn2B7koMtEtPrpmBuPJEAecC3sBs6KYCRC3ZA7KXwwmGiRoCYuQQAvD_BwE" TargetMode="External"/><Relationship Id="rId51" Type="http://schemas.openxmlformats.org/officeDocument/2006/relationships/hyperlink" Target="https://www.eletrorastro.com.br/produto/modulo-de-enderecamento-compact-segurimax-92138?utm_source=google&amp;utm_medium=cpc&amp;srsltid=AfmBOordL6EKNa3BjFFkHidCcwknEPsTwECJLsCvC-8ZCLw9pL2liATQCl8" TargetMode="External"/><Relationship Id="rId72" Type="http://schemas.openxmlformats.org/officeDocument/2006/relationships/hyperlink" Target="https://www.dufrio.com.br/ar-condicionado-split-teto-inverter-carrier-xpower-connect-58000-btus-quente-frio-38cqve60515mc-220v.html?gad_source=1&amp;gad_campaignid=17342040140&amp;gbraid=0AAAAADfUKvYi9PISpX3VptbtKkX_oKw89&amp;gclid=CjwKCAiAmp3LBhAkEiwAJM2JUBfXqI1L7kBkc49W3AZ5WNmYvUNrhqvPBd2_QSPSUFjj8GA_2YSAvxoCPWIQAvD_BwE" TargetMode="External"/><Relationship Id="rId93" Type="http://schemas.openxmlformats.org/officeDocument/2006/relationships/hyperlink" Target="https://www.caciquehomecenter.com.br/caixa-para-passagem-eletrica-em-pvc-de-embutir-25-20-cm-krona/p" TargetMode="External"/><Relationship Id="rId98" Type="http://schemas.openxmlformats.org/officeDocument/2006/relationships/hyperlink" Target="https://www.gelatudo.com.br/suporte-para-evaporadora-de-ar-condicionado-metalico-36000-a-60000-btus-600mm-o-par?srsltid=AfmBOorH97kgghu1ZOhPSY3TVRPqiULnL2_2SOss98egEE7iyZy6-pTT" TargetMode="External"/><Relationship Id="rId3" Type="http://schemas.openxmlformats.org/officeDocument/2006/relationships/hyperlink" Target="https://www.kabum.com.br/produto/994735/hd-wd-purple-4-tb-para-seguranca-vigilancia-dvr-wd44purz?gclsrc=aw.ds&amp;gad_source=1&amp;gad_campaignid=23709297066&amp;gbraid=0AAAAADx-HyEAqKYaaovZVr3VhE8cWeaMN&amp;gclid=Cj0KCQjw8PDPBhCeARIsAOJwmWW9R_ZG78lm9dKnwvkj1i1oG-vWvocqfoUmjfmdrr8TPfNH8iLwDyIaAnwnEALw_wcB" TargetMode="External"/><Relationship Id="rId25" Type="http://schemas.openxmlformats.org/officeDocument/2006/relationships/hyperlink" Target="https://www.frigelar.com.br/fita-pvc-eos-50m-x-010m-branca-s103839/p/kit1502?utm_source=google&amp;utm_medium=cpc&amp;utm_campaign=h_g:ProdutosFeed_Geral&amp;utm_content=&amp;utm_term=&amp;gad_source=4&amp;gad_campaignid=21172336765&amp;gbraid=0AAAAADi_dD6XkJ4nlmVvLoK3wPwkkQtj7&amp;gclid=CjwKCAjwyMnNBhBNEiwA-Kcgu8ztEfLUgEXaUiyIwqIk4-4Rgl0BTjceOm1H2LH_XaEnBvKXbwhO_BoCfN4QAvD_BwE" TargetMode="External"/><Relationship Id="rId46" Type="http://schemas.openxmlformats.org/officeDocument/2006/relationships/hyperlink" Target="https://acesseredes.com.br/kit-bandeja-emenda-stack-12f-p760" TargetMode="External"/><Relationship Id="rId67" Type="http://schemas.openxmlformats.org/officeDocument/2006/relationships/hyperlink" Target="https://www.inspirehome.com.br/fonte-driver-slim-3a-36w-12v-aluminio-branco-gaya-93655165464/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34"/>
  <sheetViews>
    <sheetView tabSelected="1" showWhiteSpace="0" view="pageBreakPreview" zoomScaleNormal="100" zoomScaleSheetLayoutView="100" workbookViewId="0">
      <selection activeCell="N462" sqref="N462"/>
    </sheetView>
  </sheetViews>
  <sheetFormatPr defaultColWidth="8.75" defaultRowHeight="13.9"/>
  <cols>
    <col min="1" max="1" width="10" style="1" bestFit="1" customWidth="1"/>
    <col min="2" max="3" width="10" style="2" bestFit="1" customWidth="1"/>
    <col min="4" max="4" width="60" style="1" bestFit="1" customWidth="1"/>
    <col min="5" max="5" width="5" style="1" bestFit="1" customWidth="1"/>
    <col min="6" max="6" width="10" style="1" bestFit="1" customWidth="1"/>
    <col min="7" max="7" width="11.125" style="1" bestFit="1" customWidth="1"/>
    <col min="8" max="8" width="13.375" style="1" customWidth="1"/>
    <col min="9" max="9" width="12.125" style="1" bestFit="1" customWidth="1"/>
    <col min="10" max="10" width="14.375" style="1" bestFit="1" customWidth="1"/>
    <col min="11" max="11" width="14.75" style="1" bestFit="1" customWidth="1"/>
    <col min="12" max="12" width="13.125" style="35" bestFit="1" customWidth="1"/>
    <col min="13" max="13" width="8.75" style="1"/>
    <col min="14" max="14" width="16.75" style="1" bestFit="1" customWidth="1"/>
    <col min="15" max="15" width="15.625" style="1" bestFit="1" customWidth="1"/>
    <col min="16" max="16384" width="8.75" style="1"/>
  </cols>
  <sheetData>
    <row r="1" spans="1:12">
      <c r="A1" s="3" t="s">
        <v>0</v>
      </c>
      <c r="B1" s="8"/>
      <c r="C1" s="8"/>
      <c r="D1" s="4"/>
      <c r="E1" s="578" t="s">
        <v>1</v>
      </c>
      <c r="F1" s="578"/>
      <c r="G1" s="578"/>
      <c r="H1" s="578"/>
      <c r="I1" s="578"/>
      <c r="J1" s="578"/>
      <c r="K1" s="578"/>
      <c r="L1" s="578"/>
    </row>
    <row r="2" spans="1:12" ht="13.9" customHeight="1">
      <c r="A2" s="3" t="s">
        <v>2</v>
      </c>
      <c r="B2" s="647"/>
      <c r="C2" s="647"/>
      <c r="D2" s="5"/>
      <c r="E2" s="576" t="s">
        <v>3</v>
      </c>
      <c r="F2" s="576"/>
      <c r="G2" s="576"/>
      <c r="H2" s="542"/>
      <c r="I2" s="576"/>
      <c r="J2" s="576"/>
      <c r="K2" s="7"/>
      <c r="L2" s="41"/>
    </row>
    <row r="3" spans="1:12" ht="13.9" customHeight="1">
      <c r="A3" s="5"/>
      <c r="B3" s="647"/>
      <c r="C3" s="647"/>
      <c r="D3" s="5"/>
      <c r="E3" s="576" t="s">
        <v>4</v>
      </c>
      <c r="F3" s="576"/>
      <c r="G3" s="576"/>
      <c r="H3" s="5"/>
      <c r="I3" s="576"/>
      <c r="J3" s="576"/>
      <c r="K3" s="7"/>
      <c r="L3" s="41"/>
    </row>
    <row r="4" spans="1:12" ht="13.9" customHeight="1">
      <c r="A4" s="4" t="s">
        <v>5</v>
      </c>
      <c r="B4" s="647"/>
      <c r="C4" s="647"/>
      <c r="D4" s="5"/>
      <c r="E4" s="576"/>
      <c r="F4" s="576"/>
      <c r="G4" s="576"/>
      <c r="H4" s="5"/>
      <c r="I4" s="576"/>
      <c r="J4" s="576"/>
      <c r="K4" s="7"/>
      <c r="L4" s="42" t="s">
        <v>6</v>
      </c>
    </row>
    <row r="5" spans="1:12">
      <c r="A5" s="6" t="s">
        <v>7</v>
      </c>
      <c r="B5" s="647"/>
      <c r="C5" s="647"/>
      <c r="D5" s="5"/>
      <c r="E5" s="5"/>
      <c r="F5" s="5"/>
      <c r="G5" s="5"/>
      <c r="H5" s="5"/>
      <c r="I5" s="5"/>
      <c r="J5" s="5"/>
      <c r="K5" s="5"/>
      <c r="L5" s="45">
        <v>3</v>
      </c>
    </row>
    <row r="6" spans="1:12" ht="18.75" customHeight="1">
      <c r="A6" s="648" t="s">
        <v>8</v>
      </c>
      <c r="B6" s="577"/>
      <c r="C6" s="577"/>
      <c r="D6" s="577"/>
      <c r="E6" s="577"/>
      <c r="F6" s="577"/>
      <c r="G6" s="577"/>
      <c r="H6" s="577"/>
      <c r="I6" s="577"/>
      <c r="J6" s="577"/>
      <c r="K6" s="577"/>
      <c r="L6" s="577"/>
    </row>
    <row r="7" spans="1:12" s="2" customFormat="1" ht="15" customHeight="1">
      <c r="A7" s="589" t="s">
        <v>9</v>
      </c>
      <c r="B7" s="589" t="s">
        <v>10</v>
      </c>
      <c r="C7" s="589" t="s">
        <v>11</v>
      </c>
      <c r="D7" s="589" t="s">
        <v>12</v>
      </c>
      <c r="E7" s="589" t="s">
        <v>13</v>
      </c>
      <c r="F7" s="589" t="s">
        <v>14</v>
      </c>
      <c r="G7" s="589" t="s">
        <v>15</v>
      </c>
      <c r="H7" s="589"/>
      <c r="I7" s="589"/>
      <c r="J7" s="589" t="s">
        <v>16</v>
      </c>
      <c r="K7" s="589"/>
      <c r="L7" s="589"/>
    </row>
    <row r="8" spans="1:12" s="2" customFormat="1" ht="15" customHeight="1">
      <c r="A8" s="589"/>
      <c r="B8" s="589"/>
      <c r="C8" s="589"/>
      <c r="D8" s="589"/>
      <c r="E8" s="589"/>
      <c r="F8" s="589"/>
      <c r="G8" s="461" t="s">
        <v>17</v>
      </c>
      <c r="H8" s="461" t="s">
        <v>18</v>
      </c>
      <c r="I8" s="461" t="s">
        <v>16</v>
      </c>
      <c r="J8" s="461" t="s">
        <v>17</v>
      </c>
      <c r="K8" s="461" t="s">
        <v>18</v>
      </c>
      <c r="L8" s="649" t="s">
        <v>16</v>
      </c>
    </row>
    <row r="9" spans="1:12">
      <c r="A9" s="650">
        <v>1</v>
      </c>
      <c r="B9" s="651"/>
      <c r="C9" s="651"/>
      <c r="D9" s="650" t="s">
        <v>19</v>
      </c>
      <c r="E9" s="650"/>
      <c r="F9" s="652"/>
      <c r="G9" s="650"/>
      <c r="H9" s="650"/>
      <c r="I9" s="650"/>
      <c r="J9" s="650"/>
      <c r="K9" s="650"/>
      <c r="L9" s="653">
        <f>SUBTOTAL(9,L10:L39)</f>
        <v>358808.2199999998</v>
      </c>
    </row>
    <row r="10" spans="1:12">
      <c r="A10" s="654" t="s">
        <v>20</v>
      </c>
      <c r="B10" s="655"/>
      <c r="C10" s="655"/>
      <c r="D10" s="654" t="s">
        <v>21</v>
      </c>
      <c r="E10" s="654"/>
      <c r="F10" s="656"/>
      <c r="G10" s="654"/>
      <c r="H10" s="654"/>
      <c r="I10" s="654"/>
      <c r="J10" s="654"/>
      <c r="K10" s="654"/>
      <c r="L10" s="657">
        <f>SUBTOTAL(9,L11:L14)</f>
        <v>14849.079999999998</v>
      </c>
    </row>
    <row r="11" spans="1:12" ht="26.45">
      <c r="A11" s="462" t="s">
        <v>22</v>
      </c>
      <c r="B11" s="463" t="s">
        <v>23</v>
      </c>
      <c r="C11" s="463" t="s">
        <v>24</v>
      </c>
      <c r="D11" s="462" t="s">
        <v>25</v>
      </c>
      <c r="E11" s="463" t="s">
        <v>26</v>
      </c>
      <c r="F11" s="658">
        <v>1</v>
      </c>
      <c r="G11" s="659">
        <v>0</v>
      </c>
      <c r="H11" s="659">
        <v>1871.54</v>
      </c>
      <c r="I11" s="20">
        <f>TRUNC(SUM(G11:H11),2)</f>
        <v>1871.54</v>
      </c>
      <c r="J11" s="20">
        <f>TRUNC(F11*G11,2)</f>
        <v>0</v>
      </c>
      <c r="K11" s="20">
        <f>TRUNC(F11*H11,2)</f>
        <v>1871.54</v>
      </c>
      <c r="L11" s="43">
        <f>TRUNC(SUM(K11,J11),2)</f>
        <v>1871.54</v>
      </c>
    </row>
    <row r="12" spans="1:12" ht="26.45">
      <c r="A12" s="462" t="s">
        <v>27</v>
      </c>
      <c r="B12" s="463" t="s">
        <v>28</v>
      </c>
      <c r="C12" s="463" t="s">
        <v>24</v>
      </c>
      <c r="D12" s="462" t="s">
        <v>29</v>
      </c>
      <c r="E12" s="463" t="s">
        <v>26</v>
      </c>
      <c r="F12" s="658">
        <v>1</v>
      </c>
      <c r="G12" s="659">
        <v>0</v>
      </c>
      <c r="H12" s="659">
        <v>407.56</v>
      </c>
      <c r="I12" s="20">
        <f t="shared" ref="I12:I14" si="0">TRUNC(SUM(G12:H12),2)</f>
        <v>407.56</v>
      </c>
      <c r="J12" s="20">
        <f t="shared" ref="J12:J14" si="1">TRUNC(F12*G12,2)</f>
        <v>0</v>
      </c>
      <c r="K12" s="20">
        <f t="shared" ref="K12:K14" si="2">TRUNC(F12*H12,2)</f>
        <v>407.56</v>
      </c>
      <c r="L12" s="43">
        <f t="shared" ref="L12:L14" si="3">TRUNC(SUM(K12,J12),2)</f>
        <v>407.56</v>
      </c>
    </row>
    <row r="13" spans="1:12" ht="26.45">
      <c r="A13" s="462" t="s">
        <v>30</v>
      </c>
      <c r="B13" s="463" t="s">
        <v>31</v>
      </c>
      <c r="C13" s="463" t="s">
        <v>24</v>
      </c>
      <c r="D13" s="462" t="s">
        <v>32</v>
      </c>
      <c r="E13" s="463" t="s">
        <v>33</v>
      </c>
      <c r="F13" s="658">
        <v>516.91</v>
      </c>
      <c r="G13" s="659">
        <v>0</v>
      </c>
      <c r="H13" s="20">
        <v>9</v>
      </c>
      <c r="I13" s="20">
        <f>TRUNC(SUM(G13:H13),2)</f>
        <v>9</v>
      </c>
      <c r="J13" s="20">
        <f>TRUNC(F13*G13,2)</f>
        <v>0</v>
      </c>
      <c r="K13" s="20">
        <f>TRUNC(F13*H13,2)</f>
        <v>4652.1899999999996</v>
      </c>
      <c r="L13" s="43">
        <f>TRUNC(SUM(K13,J13),2)</f>
        <v>4652.1899999999996</v>
      </c>
    </row>
    <row r="14" spans="1:12" ht="26.45">
      <c r="A14" s="462" t="s">
        <v>34</v>
      </c>
      <c r="B14" s="463" t="s">
        <v>35</v>
      </c>
      <c r="C14" s="463" t="s">
        <v>24</v>
      </c>
      <c r="D14" s="462" t="s">
        <v>36</v>
      </c>
      <c r="E14" s="463" t="s">
        <v>26</v>
      </c>
      <c r="F14" s="658">
        <v>1</v>
      </c>
      <c r="G14" s="659">
        <v>7497.62</v>
      </c>
      <c r="H14" s="659">
        <v>420.17</v>
      </c>
      <c r="I14" s="20">
        <f t="shared" si="0"/>
        <v>7917.79</v>
      </c>
      <c r="J14" s="20">
        <f t="shared" si="1"/>
        <v>7497.62</v>
      </c>
      <c r="K14" s="20">
        <f t="shared" si="2"/>
        <v>420.17</v>
      </c>
      <c r="L14" s="43">
        <f t="shared" si="3"/>
        <v>7917.79</v>
      </c>
    </row>
    <row r="15" spans="1:12">
      <c r="A15" s="654" t="s">
        <v>37</v>
      </c>
      <c r="B15" s="655"/>
      <c r="C15" s="655"/>
      <c r="D15" s="654" t="s">
        <v>38</v>
      </c>
      <c r="E15" s="654"/>
      <c r="F15" s="656"/>
      <c r="G15" s="660"/>
      <c r="H15" s="660"/>
      <c r="I15" s="654"/>
      <c r="J15" s="654"/>
      <c r="K15" s="654"/>
      <c r="L15" s="657">
        <f>SUBTOTAL(9,L16:L23)</f>
        <v>104281.12999999998</v>
      </c>
    </row>
    <row r="16" spans="1:12" ht="26.45">
      <c r="A16" s="462" t="s">
        <v>39</v>
      </c>
      <c r="B16" s="463" t="s">
        <v>40</v>
      </c>
      <c r="C16" s="463" t="s">
        <v>24</v>
      </c>
      <c r="D16" s="462" t="s">
        <v>41</v>
      </c>
      <c r="E16" s="463" t="s">
        <v>26</v>
      </c>
      <c r="F16" s="658">
        <v>1</v>
      </c>
      <c r="G16" s="659">
        <v>4266.6899999999996</v>
      </c>
      <c r="H16" s="659">
        <v>1636.5</v>
      </c>
      <c r="I16" s="20">
        <f t="shared" ref="I16:I23" si="4">TRUNC(SUM(G16:H16),2)</f>
        <v>5903.19</v>
      </c>
      <c r="J16" s="20">
        <f t="shared" ref="J16:J23" si="5">TRUNC(F16*G16,2)</f>
        <v>4266.6899999999996</v>
      </c>
      <c r="K16" s="20">
        <f t="shared" ref="K16:K23" si="6">TRUNC(F16*H16,2)</f>
        <v>1636.5</v>
      </c>
      <c r="L16" s="43">
        <f t="shared" ref="L16:L23" si="7">TRUNC(SUM(K16,J16),2)</f>
        <v>5903.19</v>
      </c>
    </row>
    <row r="17" spans="1:12" ht="26.45">
      <c r="A17" s="462" t="s">
        <v>42</v>
      </c>
      <c r="B17" s="463" t="s">
        <v>43</v>
      </c>
      <c r="C17" s="463" t="s">
        <v>44</v>
      </c>
      <c r="D17" s="462" t="s">
        <v>45</v>
      </c>
      <c r="E17" s="463" t="s">
        <v>46</v>
      </c>
      <c r="F17" s="658">
        <v>3</v>
      </c>
      <c r="G17" s="659">
        <v>28.21</v>
      </c>
      <c r="H17" s="659">
        <v>470.7</v>
      </c>
      <c r="I17" s="20">
        <f t="shared" si="4"/>
        <v>498.91</v>
      </c>
      <c r="J17" s="20">
        <f t="shared" si="5"/>
        <v>84.63</v>
      </c>
      <c r="K17" s="20">
        <f t="shared" si="6"/>
        <v>1412.1</v>
      </c>
      <c r="L17" s="43">
        <f t="shared" si="7"/>
        <v>1496.73</v>
      </c>
    </row>
    <row r="18" spans="1:12">
      <c r="A18" s="462" t="s">
        <v>47</v>
      </c>
      <c r="B18" s="463" t="s">
        <v>48</v>
      </c>
      <c r="C18" s="463" t="s">
        <v>44</v>
      </c>
      <c r="D18" s="462" t="s">
        <v>49</v>
      </c>
      <c r="E18" s="463" t="s">
        <v>46</v>
      </c>
      <c r="F18" s="658">
        <v>292.42</v>
      </c>
      <c r="G18" s="659">
        <v>22.96</v>
      </c>
      <c r="H18" s="659">
        <v>75.23</v>
      </c>
      <c r="I18" s="20">
        <f t="shared" si="4"/>
        <v>98.19</v>
      </c>
      <c r="J18" s="20">
        <f t="shared" si="5"/>
        <v>6713.96</v>
      </c>
      <c r="K18" s="20">
        <f t="shared" si="6"/>
        <v>21998.75</v>
      </c>
      <c r="L18" s="43">
        <f t="shared" si="7"/>
        <v>28712.71</v>
      </c>
    </row>
    <row r="19" spans="1:12" ht="26.45">
      <c r="A19" s="462" t="s">
        <v>50</v>
      </c>
      <c r="B19" s="463" t="s">
        <v>51</v>
      </c>
      <c r="C19" s="463" t="s">
        <v>24</v>
      </c>
      <c r="D19" s="462" t="s">
        <v>52</v>
      </c>
      <c r="E19" s="463" t="s">
        <v>46</v>
      </c>
      <c r="F19" s="658">
        <v>55.86</v>
      </c>
      <c r="G19" s="659">
        <v>17.5</v>
      </c>
      <c r="H19" s="659">
        <v>6.34</v>
      </c>
      <c r="I19" s="20">
        <f t="shared" si="4"/>
        <v>23.84</v>
      </c>
      <c r="J19" s="20">
        <f t="shared" si="5"/>
        <v>977.55</v>
      </c>
      <c r="K19" s="20">
        <f t="shared" si="6"/>
        <v>354.15</v>
      </c>
      <c r="L19" s="43">
        <f t="shared" si="7"/>
        <v>1331.7</v>
      </c>
    </row>
    <row r="20" spans="1:12" ht="26.45">
      <c r="A20" s="462" t="s">
        <v>53</v>
      </c>
      <c r="B20" s="463" t="s">
        <v>54</v>
      </c>
      <c r="C20" s="463" t="s">
        <v>55</v>
      </c>
      <c r="D20" s="462" t="s">
        <v>56</v>
      </c>
      <c r="E20" s="463" t="s">
        <v>57</v>
      </c>
      <c r="F20" s="658">
        <v>1</v>
      </c>
      <c r="G20" s="659">
        <v>6031.74</v>
      </c>
      <c r="H20" s="659">
        <v>13389.64</v>
      </c>
      <c r="I20" s="20">
        <f t="shared" si="4"/>
        <v>19421.38</v>
      </c>
      <c r="J20" s="20">
        <f t="shared" si="5"/>
        <v>6031.74</v>
      </c>
      <c r="K20" s="20">
        <f t="shared" si="6"/>
        <v>13389.64</v>
      </c>
      <c r="L20" s="43">
        <f t="shared" si="7"/>
        <v>19421.38</v>
      </c>
    </row>
    <row r="21" spans="1:12" ht="26.25" customHeight="1">
      <c r="A21" s="462" t="s">
        <v>58</v>
      </c>
      <c r="B21" s="463" t="s">
        <v>59</v>
      </c>
      <c r="C21" s="463" t="s">
        <v>55</v>
      </c>
      <c r="D21" s="462" t="s">
        <v>60</v>
      </c>
      <c r="E21" s="463" t="s">
        <v>57</v>
      </c>
      <c r="F21" s="658">
        <v>1</v>
      </c>
      <c r="G21" s="659">
        <v>5309.95</v>
      </c>
      <c r="H21" s="659">
        <v>10894.01</v>
      </c>
      <c r="I21" s="20">
        <f t="shared" si="4"/>
        <v>16203.96</v>
      </c>
      <c r="J21" s="20">
        <f t="shared" si="5"/>
        <v>5309.95</v>
      </c>
      <c r="K21" s="20">
        <f t="shared" si="6"/>
        <v>10894.01</v>
      </c>
      <c r="L21" s="43">
        <f t="shared" si="7"/>
        <v>16203.96</v>
      </c>
    </row>
    <row r="22" spans="1:12" ht="26.45">
      <c r="A22" s="462" t="s">
        <v>61</v>
      </c>
      <c r="B22" s="463" t="s">
        <v>62</v>
      </c>
      <c r="C22" s="463" t="s">
        <v>55</v>
      </c>
      <c r="D22" s="462" t="s">
        <v>63</v>
      </c>
      <c r="E22" s="463" t="s">
        <v>57</v>
      </c>
      <c r="F22" s="658">
        <v>1</v>
      </c>
      <c r="G22" s="659">
        <v>6379.87</v>
      </c>
      <c r="H22" s="659">
        <v>12050.44</v>
      </c>
      <c r="I22" s="20">
        <f t="shared" ref="I22" si="8">TRUNC(SUM(G22:H22),2)</f>
        <v>18430.310000000001</v>
      </c>
      <c r="J22" s="20">
        <f t="shared" ref="J22" si="9">TRUNC(F22*G22,2)</f>
        <v>6379.87</v>
      </c>
      <c r="K22" s="20">
        <f t="shared" ref="K22" si="10">TRUNC(F22*H22,2)</f>
        <v>12050.44</v>
      </c>
      <c r="L22" s="43">
        <f t="shared" ref="L22" si="11">TRUNC(SUM(K22,J22),2)</f>
        <v>18430.310000000001</v>
      </c>
    </row>
    <row r="23" spans="1:12" ht="26.45">
      <c r="A23" s="462" t="s">
        <v>64</v>
      </c>
      <c r="B23" s="463" t="s">
        <v>65</v>
      </c>
      <c r="C23" s="463" t="s">
        <v>55</v>
      </c>
      <c r="D23" s="462" t="s">
        <v>66</v>
      </c>
      <c r="E23" s="463" t="s">
        <v>57</v>
      </c>
      <c r="F23" s="658">
        <v>1</v>
      </c>
      <c r="G23" s="659">
        <v>3545.89</v>
      </c>
      <c r="H23" s="659">
        <v>9235.26</v>
      </c>
      <c r="I23" s="20">
        <f t="shared" si="4"/>
        <v>12781.15</v>
      </c>
      <c r="J23" s="20">
        <f t="shared" si="5"/>
        <v>3545.89</v>
      </c>
      <c r="K23" s="20">
        <f t="shared" si="6"/>
        <v>9235.26</v>
      </c>
      <c r="L23" s="43">
        <f t="shared" si="7"/>
        <v>12781.15</v>
      </c>
    </row>
    <row r="24" spans="1:12">
      <c r="A24" s="654" t="s">
        <v>67</v>
      </c>
      <c r="B24" s="655"/>
      <c r="C24" s="655"/>
      <c r="D24" s="654" t="s">
        <v>68</v>
      </c>
      <c r="E24" s="654"/>
      <c r="F24" s="656"/>
      <c r="G24" s="660"/>
      <c r="H24" s="660"/>
      <c r="I24" s="654"/>
      <c r="J24" s="654"/>
      <c r="K24" s="654"/>
      <c r="L24" s="657">
        <f>SUBTOTAL(9,L25:L29)</f>
        <v>231638.37</v>
      </c>
    </row>
    <row r="25" spans="1:12">
      <c r="A25" s="462" t="s">
        <v>69</v>
      </c>
      <c r="B25" s="463" t="s">
        <v>70</v>
      </c>
      <c r="C25" s="463" t="s">
        <v>24</v>
      </c>
      <c r="D25" s="462" t="s">
        <v>71</v>
      </c>
      <c r="E25" s="463" t="s">
        <v>26</v>
      </c>
      <c r="F25" s="658">
        <v>3</v>
      </c>
      <c r="G25" s="659">
        <v>0</v>
      </c>
      <c r="H25" s="659">
        <v>285.58999999999997</v>
      </c>
      <c r="I25" s="20">
        <f t="shared" ref="I25:I29" si="12">TRUNC(SUM(G25:H25),2)</f>
        <v>285.58999999999997</v>
      </c>
      <c r="J25" s="20">
        <f t="shared" ref="J25:J29" si="13">TRUNC(F25*G25,2)</f>
        <v>0</v>
      </c>
      <c r="K25" s="20">
        <f t="shared" ref="K25:K29" si="14">TRUNC(F25*H25,2)</f>
        <v>856.77</v>
      </c>
      <c r="L25" s="43">
        <f t="shared" ref="L25:L29" si="15">TRUNC(SUM(K25,J25),2)</f>
        <v>856.77</v>
      </c>
    </row>
    <row r="26" spans="1:12" ht="26.45">
      <c r="A26" s="462" t="s">
        <v>72</v>
      </c>
      <c r="B26" s="463" t="s">
        <v>73</v>
      </c>
      <c r="C26" s="463" t="s">
        <v>44</v>
      </c>
      <c r="D26" s="462" t="s">
        <v>74</v>
      </c>
      <c r="E26" s="463" t="s">
        <v>75</v>
      </c>
      <c r="F26" s="658">
        <v>924</v>
      </c>
      <c r="G26" s="659">
        <v>137.41</v>
      </c>
      <c r="H26" s="659">
        <v>5.1100000000000003</v>
      </c>
      <c r="I26" s="20">
        <f t="shared" si="12"/>
        <v>142.52000000000001</v>
      </c>
      <c r="J26" s="20">
        <f t="shared" si="13"/>
        <v>126966.84</v>
      </c>
      <c r="K26" s="20">
        <f t="shared" si="14"/>
        <v>4721.6400000000003</v>
      </c>
      <c r="L26" s="43">
        <f t="shared" si="15"/>
        <v>131688.48000000001</v>
      </c>
    </row>
    <row r="27" spans="1:12" ht="26.45">
      <c r="A27" s="462" t="s">
        <v>76</v>
      </c>
      <c r="B27" s="463" t="s">
        <v>77</v>
      </c>
      <c r="C27" s="463" t="s">
        <v>24</v>
      </c>
      <c r="D27" s="462" t="s">
        <v>78</v>
      </c>
      <c r="E27" s="463" t="s">
        <v>75</v>
      </c>
      <c r="F27" s="658">
        <v>176</v>
      </c>
      <c r="G27" s="659">
        <v>130.91999999999999</v>
      </c>
      <c r="H27" s="659">
        <v>2.4300000000000002</v>
      </c>
      <c r="I27" s="20">
        <f t="shared" si="12"/>
        <v>133.35</v>
      </c>
      <c r="J27" s="20">
        <f t="shared" si="13"/>
        <v>23041.919999999998</v>
      </c>
      <c r="K27" s="20">
        <f t="shared" si="14"/>
        <v>427.68</v>
      </c>
      <c r="L27" s="43">
        <f t="shared" si="15"/>
        <v>23469.599999999999</v>
      </c>
    </row>
    <row r="28" spans="1:12" ht="26.45">
      <c r="A28" s="462" t="s">
        <v>79</v>
      </c>
      <c r="B28" s="463" t="s">
        <v>80</v>
      </c>
      <c r="C28" s="463" t="s">
        <v>24</v>
      </c>
      <c r="D28" s="462" t="s">
        <v>81</v>
      </c>
      <c r="E28" s="463" t="s">
        <v>75</v>
      </c>
      <c r="F28" s="658">
        <v>176</v>
      </c>
      <c r="G28" s="659">
        <v>130.91999999999999</v>
      </c>
      <c r="H28" s="659">
        <v>2.4300000000000002</v>
      </c>
      <c r="I28" s="20">
        <f t="shared" si="12"/>
        <v>133.35</v>
      </c>
      <c r="J28" s="20">
        <f t="shared" si="13"/>
        <v>23041.919999999998</v>
      </c>
      <c r="K28" s="20">
        <f t="shared" si="14"/>
        <v>427.68</v>
      </c>
      <c r="L28" s="43">
        <f t="shared" si="15"/>
        <v>23469.599999999999</v>
      </c>
    </row>
    <row r="29" spans="1:12">
      <c r="A29" s="462" t="s">
        <v>82</v>
      </c>
      <c r="B29" s="463" t="s">
        <v>83</v>
      </c>
      <c r="C29" s="463" t="s">
        <v>44</v>
      </c>
      <c r="D29" s="462" t="s">
        <v>84</v>
      </c>
      <c r="E29" s="463" t="s">
        <v>85</v>
      </c>
      <c r="F29" s="658">
        <v>7</v>
      </c>
      <c r="G29" s="659">
        <v>6450.99</v>
      </c>
      <c r="H29" s="659">
        <v>999.57</v>
      </c>
      <c r="I29" s="20">
        <f t="shared" si="12"/>
        <v>7450.56</v>
      </c>
      <c r="J29" s="20">
        <f t="shared" si="13"/>
        <v>45156.93</v>
      </c>
      <c r="K29" s="20">
        <f t="shared" si="14"/>
        <v>6996.99</v>
      </c>
      <c r="L29" s="43">
        <f t="shared" si="15"/>
        <v>52153.919999999998</v>
      </c>
    </row>
    <row r="30" spans="1:12">
      <c r="A30" s="654" t="s">
        <v>86</v>
      </c>
      <c r="B30" s="655"/>
      <c r="C30" s="655"/>
      <c r="D30" s="654" t="s">
        <v>87</v>
      </c>
      <c r="E30" s="654"/>
      <c r="F30" s="656"/>
      <c r="G30" s="660"/>
      <c r="H30" s="660"/>
      <c r="I30" s="654"/>
      <c r="J30" s="654"/>
      <c r="K30" s="654"/>
      <c r="L30" s="657">
        <f>SUBTOTAL(9,L31:L37)</f>
        <v>3980.2</v>
      </c>
    </row>
    <row r="31" spans="1:12">
      <c r="A31" s="462" t="s">
        <v>88</v>
      </c>
      <c r="B31" s="463" t="s">
        <v>89</v>
      </c>
      <c r="C31" s="463" t="s">
        <v>55</v>
      </c>
      <c r="D31" s="462" t="s">
        <v>90</v>
      </c>
      <c r="E31" s="463" t="s">
        <v>46</v>
      </c>
      <c r="F31" s="658">
        <v>516.91</v>
      </c>
      <c r="G31" s="659">
        <v>0</v>
      </c>
      <c r="H31" s="659">
        <v>1.1000000000000001</v>
      </c>
      <c r="I31" s="20">
        <f t="shared" ref="I31:I37" si="16">TRUNC(SUM(G31:H31),2)</f>
        <v>1.1000000000000001</v>
      </c>
      <c r="J31" s="20">
        <f t="shared" ref="J31:J37" si="17">TRUNC(F31*G31,2)</f>
        <v>0</v>
      </c>
      <c r="K31" s="20">
        <f t="shared" ref="K31:K37" si="18">TRUNC(F31*H31,2)</f>
        <v>568.6</v>
      </c>
      <c r="L31" s="43">
        <f t="shared" ref="L31:L37" si="19">TRUNC(SUM(K31,J31),2)</f>
        <v>568.6</v>
      </c>
    </row>
    <row r="32" spans="1:12">
      <c r="A32" s="462" t="s">
        <v>91</v>
      </c>
      <c r="B32" s="463" t="s">
        <v>89</v>
      </c>
      <c r="C32" s="463" t="s">
        <v>55</v>
      </c>
      <c r="D32" s="462" t="s">
        <v>92</v>
      </c>
      <c r="E32" s="463" t="s">
        <v>46</v>
      </c>
      <c r="F32" s="658">
        <v>516.91</v>
      </c>
      <c r="G32" s="659">
        <v>0</v>
      </c>
      <c r="H32" s="659">
        <v>1.1000000000000001</v>
      </c>
      <c r="I32" s="20">
        <f t="shared" si="16"/>
        <v>1.1000000000000001</v>
      </c>
      <c r="J32" s="20">
        <f t="shared" si="17"/>
        <v>0</v>
      </c>
      <c r="K32" s="20">
        <f t="shared" si="18"/>
        <v>568.6</v>
      </c>
      <c r="L32" s="43">
        <f t="shared" si="19"/>
        <v>568.6</v>
      </c>
    </row>
    <row r="33" spans="1:12">
      <c r="A33" s="462" t="s">
        <v>93</v>
      </c>
      <c r="B33" s="463" t="s">
        <v>89</v>
      </c>
      <c r="C33" s="463" t="s">
        <v>55</v>
      </c>
      <c r="D33" s="462" t="s">
        <v>94</v>
      </c>
      <c r="E33" s="463" t="s">
        <v>46</v>
      </c>
      <c r="F33" s="658">
        <v>516.91</v>
      </c>
      <c r="G33" s="659">
        <v>0</v>
      </c>
      <c r="H33" s="659">
        <v>1.1000000000000001</v>
      </c>
      <c r="I33" s="20">
        <f t="shared" si="16"/>
        <v>1.1000000000000001</v>
      </c>
      <c r="J33" s="20">
        <f t="shared" si="17"/>
        <v>0</v>
      </c>
      <c r="K33" s="20">
        <f t="shared" si="18"/>
        <v>568.6</v>
      </c>
      <c r="L33" s="43">
        <f t="shared" si="19"/>
        <v>568.6</v>
      </c>
    </row>
    <row r="34" spans="1:12">
      <c r="A34" s="462" t="s">
        <v>95</v>
      </c>
      <c r="B34" s="463" t="s">
        <v>89</v>
      </c>
      <c r="C34" s="463" t="s">
        <v>55</v>
      </c>
      <c r="D34" s="462" t="s">
        <v>96</v>
      </c>
      <c r="E34" s="463" t="s">
        <v>46</v>
      </c>
      <c r="F34" s="658">
        <v>516.91</v>
      </c>
      <c r="G34" s="659">
        <v>0</v>
      </c>
      <c r="H34" s="659">
        <v>1.1000000000000001</v>
      </c>
      <c r="I34" s="20">
        <f t="shared" si="16"/>
        <v>1.1000000000000001</v>
      </c>
      <c r="J34" s="20">
        <f t="shared" si="17"/>
        <v>0</v>
      </c>
      <c r="K34" s="20">
        <f t="shared" si="18"/>
        <v>568.6</v>
      </c>
      <c r="L34" s="43">
        <f t="shared" si="19"/>
        <v>568.6</v>
      </c>
    </row>
    <row r="35" spans="1:12">
      <c r="A35" s="462" t="s">
        <v>97</v>
      </c>
      <c r="B35" s="463" t="s">
        <v>89</v>
      </c>
      <c r="C35" s="463" t="s">
        <v>55</v>
      </c>
      <c r="D35" s="462" t="s">
        <v>98</v>
      </c>
      <c r="E35" s="463" t="s">
        <v>46</v>
      </c>
      <c r="F35" s="658">
        <v>516.91</v>
      </c>
      <c r="G35" s="659">
        <v>0</v>
      </c>
      <c r="H35" s="659">
        <v>1.1000000000000001</v>
      </c>
      <c r="I35" s="20">
        <f t="shared" si="16"/>
        <v>1.1000000000000001</v>
      </c>
      <c r="J35" s="20">
        <f t="shared" si="17"/>
        <v>0</v>
      </c>
      <c r="K35" s="20">
        <f t="shared" si="18"/>
        <v>568.6</v>
      </c>
      <c r="L35" s="43">
        <f t="shared" si="19"/>
        <v>568.6</v>
      </c>
    </row>
    <row r="36" spans="1:12">
      <c r="A36" s="462" t="s">
        <v>99</v>
      </c>
      <c r="B36" s="463" t="s">
        <v>89</v>
      </c>
      <c r="C36" s="463" t="s">
        <v>55</v>
      </c>
      <c r="D36" s="462" t="s">
        <v>100</v>
      </c>
      <c r="E36" s="463" t="s">
        <v>46</v>
      </c>
      <c r="F36" s="658">
        <v>516.91</v>
      </c>
      <c r="G36" s="659">
        <v>0</v>
      </c>
      <c r="H36" s="659">
        <v>1.1000000000000001</v>
      </c>
      <c r="I36" s="20">
        <f t="shared" ref="I36" si="20">TRUNC(SUM(G36:H36),2)</f>
        <v>1.1000000000000001</v>
      </c>
      <c r="J36" s="20">
        <f t="shared" ref="J36" si="21">TRUNC(F36*G36,2)</f>
        <v>0</v>
      </c>
      <c r="K36" s="20">
        <f t="shared" ref="K36" si="22">TRUNC(F36*H36,2)</f>
        <v>568.6</v>
      </c>
      <c r="L36" s="43">
        <f t="shared" ref="L36" si="23">TRUNC(SUM(K36,J36),2)</f>
        <v>568.6</v>
      </c>
    </row>
    <row r="37" spans="1:12">
      <c r="A37" s="462" t="s">
        <v>101</v>
      </c>
      <c r="B37" s="463" t="s">
        <v>89</v>
      </c>
      <c r="C37" s="463" t="s">
        <v>55</v>
      </c>
      <c r="D37" s="462" t="s">
        <v>102</v>
      </c>
      <c r="E37" s="463" t="s">
        <v>46</v>
      </c>
      <c r="F37" s="658">
        <v>516.91</v>
      </c>
      <c r="G37" s="659">
        <v>0</v>
      </c>
      <c r="H37" s="659">
        <v>1.1000000000000001</v>
      </c>
      <c r="I37" s="20">
        <f t="shared" si="16"/>
        <v>1.1000000000000001</v>
      </c>
      <c r="J37" s="20">
        <f t="shared" si="17"/>
        <v>0</v>
      </c>
      <c r="K37" s="20">
        <f t="shared" si="18"/>
        <v>568.6</v>
      </c>
      <c r="L37" s="43">
        <f t="shared" si="19"/>
        <v>568.6</v>
      </c>
    </row>
    <row r="38" spans="1:12">
      <c r="A38" s="654" t="s">
        <v>103</v>
      </c>
      <c r="B38" s="655"/>
      <c r="C38" s="655"/>
      <c r="D38" s="654" t="s">
        <v>104</v>
      </c>
      <c r="E38" s="654"/>
      <c r="F38" s="656"/>
      <c r="G38" s="660"/>
      <c r="H38" s="660"/>
      <c r="I38" s="654"/>
      <c r="J38" s="654"/>
      <c r="K38" s="654"/>
      <c r="L38" s="657">
        <f>SUBTOTAL(9,L39)</f>
        <v>4059.44</v>
      </c>
    </row>
    <row r="39" spans="1:12">
      <c r="A39" s="462" t="s">
        <v>105</v>
      </c>
      <c r="B39" s="463" t="s">
        <v>106</v>
      </c>
      <c r="C39" s="463" t="s">
        <v>24</v>
      </c>
      <c r="D39" s="462" t="s">
        <v>107</v>
      </c>
      <c r="E39" s="463" t="s">
        <v>108</v>
      </c>
      <c r="F39" s="658">
        <v>7</v>
      </c>
      <c r="G39" s="659">
        <v>401.83</v>
      </c>
      <c r="H39" s="659">
        <v>178.09</v>
      </c>
      <c r="I39" s="20">
        <f t="shared" ref="I39" si="24">TRUNC(SUM(G39:H39),2)</f>
        <v>579.91999999999996</v>
      </c>
      <c r="J39" s="20">
        <f t="shared" ref="J39" si="25">TRUNC(F39*G39,2)</f>
        <v>2812.81</v>
      </c>
      <c r="K39" s="20">
        <f t="shared" ref="K39" si="26">TRUNC(F39*H39,2)</f>
        <v>1246.6300000000001</v>
      </c>
      <c r="L39" s="43">
        <f t="shared" ref="L39" si="27">TRUNC(SUM(K39,J39),2)</f>
        <v>4059.44</v>
      </c>
    </row>
    <row r="40" spans="1:12">
      <c r="A40" s="9"/>
      <c r="B40" s="10"/>
      <c r="C40" s="10"/>
      <c r="D40" s="11" t="s">
        <v>109</v>
      </c>
      <c r="E40" s="10" t="s">
        <v>110</v>
      </c>
      <c r="F40" s="12"/>
      <c r="G40" s="22"/>
      <c r="H40" s="22"/>
      <c r="I40" s="13"/>
      <c r="J40" s="14">
        <f>SUM(J11:J39)</f>
        <v>261828.31999999995</v>
      </c>
      <c r="K40" s="14">
        <f>SUM(K11:K39)</f>
        <v>96979.900000000038</v>
      </c>
      <c r="L40" s="22"/>
    </row>
    <row r="41" spans="1:12">
      <c r="A41" s="15"/>
      <c r="B41" s="16"/>
      <c r="C41" s="16"/>
      <c r="D41" s="15" t="s">
        <v>110</v>
      </c>
      <c r="E41" s="16" t="s">
        <v>110</v>
      </c>
      <c r="F41" s="17"/>
      <c r="G41" s="23"/>
      <c r="H41" s="23"/>
      <c r="I41" s="18"/>
      <c r="J41" s="18"/>
      <c r="K41" s="19">
        <f>SUM(J40:K40)</f>
        <v>358808.22</v>
      </c>
      <c r="L41" s="23"/>
    </row>
    <row r="42" spans="1:12">
      <c r="A42" s="650">
        <v>2</v>
      </c>
      <c r="B42" s="651"/>
      <c r="C42" s="651"/>
      <c r="D42" s="650" t="s">
        <v>111</v>
      </c>
      <c r="E42" s="650"/>
      <c r="F42" s="652"/>
      <c r="G42" s="661"/>
      <c r="H42" s="661"/>
      <c r="I42" s="650"/>
      <c r="J42" s="650"/>
      <c r="K42" s="650"/>
      <c r="L42" s="653">
        <f>SUBTOTAL(9,L43:L65)</f>
        <v>42210.809999999983</v>
      </c>
    </row>
    <row r="43" spans="1:12" ht="26.45">
      <c r="A43" s="462" t="s">
        <v>112</v>
      </c>
      <c r="B43" s="463" t="s">
        <v>113</v>
      </c>
      <c r="C43" s="463" t="s">
        <v>44</v>
      </c>
      <c r="D43" s="462" t="s">
        <v>114</v>
      </c>
      <c r="E43" s="463" t="s">
        <v>115</v>
      </c>
      <c r="F43" s="658">
        <v>71.48</v>
      </c>
      <c r="G43" s="659">
        <v>6.45</v>
      </c>
      <c r="H43" s="659">
        <v>45.4</v>
      </c>
      <c r="I43" s="20">
        <f t="shared" ref="I43:I65" si="28">TRUNC(SUM(G43:H43),2)</f>
        <v>51.85</v>
      </c>
      <c r="J43" s="20">
        <f t="shared" ref="J43:J65" si="29">TRUNC(F43*G43,2)</f>
        <v>461.04</v>
      </c>
      <c r="K43" s="20">
        <f t="shared" ref="K43:K65" si="30">TRUNC(F43*H43,2)</f>
        <v>3245.19</v>
      </c>
      <c r="L43" s="43">
        <f t="shared" ref="L43:L65" si="31">TRUNC(SUM(K43,J43),2)</f>
        <v>3706.23</v>
      </c>
    </row>
    <row r="44" spans="1:12">
      <c r="A44" s="462" t="s">
        <v>116</v>
      </c>
      <c r="B44" s="463" t="s">
        <v>117</v>
      </c>
      <c r="C44" s="463" t="s">
        <v>55</v>
      </c>
      <c r="D44" s="462" t="s">
        <v>118</v>
      </c>
      <c r="E44" s="463" t="s">
        <v>46</v>
      </c>
      <c r="F44" s="658">
        <v>43.41</v>
      </c>
      <c r="G44" s="659">
        <v>14.41</v>
      </c>
      <c r="H44" s="659">
        <v>3.04</v>
      </c>
      <c r="I44" s="20">
        <f t="shared" si="28"/>
        <v>17.45</v>
      </c>
      <c r="J44" s="20">
        <f t="shared" si="29"/>
        <v>625.53</v>
      </c>
      <c r="K44" s="20">
        <f t="shared" si="30"/>
        <v>131.96</v>
      </c>
      <c r="L44" s="43">
        <f t="shared" si="31"/>
        <v>757.49</v>
      </c>
    </row>
    <row r="45" spans="1:12" ht="26.45">
      <c r="A45" s="462" t="s">
        <v>119</v>
      </c>
      <c r="B45" s="463" t="s">
        <v>120</v>
      </c>
      <c r="C45" s="463" t="s">
        <v>44</v>
      </c>
      <c r="D45" s="462" t="s">
        <v>121</v>
      </c>
      <c r="E45" s="463" t="s">
        <v>46</v>
      </c>
      <c r="F45" s="658">
        <v>44.94</v>
      </c>
      <c r="G45" s="659">
        <v>6.7</v>
      </c>
      <c r="H45" s="659">
        <v>2.78</v>
      </c>
      <c r="I45" s="20">
        <f t="shared" si="28"/>
        <v>9.48</v>
      </c>
      <c r="J45" s="20">
        <f t="shared" si="29"/>
        <v>301.08999999999997</v>
      </c>
      <c r="K45" s="20">
        <f t="shared" si="30"/>
        <v>124.93</v>
      </c>
      <c r="L45" s="43">
        <f t="shared" si="31"/>
        <v>426.02</v>
      </c>
    </row>
    <row r="46" spans="1:12" ht="26.45">
      <c r="A46" s="462" t="s">
        <v>122</v>
      </c>
      <c r="B46" s="463" t="s">
        <v>123</v>
      </c>
      <c r="C46" s="463" t="s">
        <v>44</v>
      </c>
      <c r="D46" s="462" t="s">
        <v>124</v>
      </c>
      <c r="E46" s="463" t="s">
        <v>46</v>
      </c>
      <c r="F46" s="658">
        <v>101.98</v>
      </c>
      <c r="G46" s="659">
        <v>17.309999999999999</v>
      </c>
      <c r="H46" s="659">
        <v>7.18</v>
      </c>
      <c r="I46" s="20">
        <f t="shared" si="28"/>
        <v>24.49</v>
      </c>
      <c r="J46" s="20">
        <f t="shared" si="29"/>
        <v>1765.27</v>
      </c>
      <c r="K46" s="20">
        <f t="shared" si="30"/>
        <v>732.21</v>
      </c>
      <c r="L46" s="43">
        <f t="shared" si="31"/>
        <v>2497.48</v>
      </c>
    </row>
    <row r="47" spans="1:12" ht="26.45">
      <c r="A47" s="462" t="s">
        <v>125</v>
      </c>
      <c r="B47" s="463" t="s">
        <v>126</v>
      </c>
      <c r="C47" s="463" t="s">
        <v>44</v>
      </c>
      <c r="D47" s="462" t="s">
        <v>127</v>
      </c>
      <c r="E47" s="463" t="s">
        <v>46</v>
      </c>
      <c r="F47" s="658">
        <v>214.32</v>
      </c>
      <c r="G47" s="659">
        <v>16.02</v>
      </c>
      <c r="H47" s="659">
        <v>6.71</v>
      </c>
      <c r="I47" s="20">
        <f t="shared" si="28"/>
        <v>22.73</v>
      </c>
      <c r="J47" s="20">
        <f t="shared" si="29"/>
        <v>3433.4</v>
      </c>
      <c r="K47" s="20">
        <f t="shared" si="30"/>
        <v>1438.08</v>
      </c>
      <c r="L47" s="43">
        <f t="shared" si="31"/>
        <v>4871.4799999999996</v>
      </c>
    </row>
    <row r="48" spans="1:12" ht="26.45">
      <c r="A48" s="462" t="s">
        <v>128</v>
      </c>
      <c r="B48" s="463" t="s">
        <v>129</v>
      </c>
      <c r="C48" s="463" t="s">
        <v>55</v>
      </c>
      <c r="D48" s="462" t="s">
        <v>130</v>
      </c>
      <c r="E48" s="463" t="s">
        <v>46</v>
      </c>
      <c r="F48" s="658">
        <v>29.68</v>
      </c>
      <c r="G48" s="659">
        <v>12.34</v>
      </c>
      <c r="H48" s="659">
        <v>2.95</v>
      </c>
      <c r="I48" s="20">
        <f t="shared" si="28"/>
        <v>15.29</v>
      </c>
      <c r="J48" s="20">
        <f t="shared" si="29"/>
        <v>366.25</v>
      </c>
      <c r="K48" s="20">
        <f t="shared" si="30"/>
        <v>87.55</v>
      </c>
      <c r="L48" s="43">
        <f t="shared" si="31"/>
        <v>453.8</v>
      </c>
    </row>
    <row r="49" spans="1:12" ht="26.45">
      <c r="A49" s="462" t="s">
        <v>131</v>
      </c>
      <c r="B49" s="463" t="s">
        <v>132</v>
      </c>
      <c r="C49" s="463" t="s">
        <v>55</v>
      </c>
      <c r="D49" s="462" t="s">
        <v>133</v>
      </c>
      <c r="E49" s="463" t="s">
        <v>46</v>
      </c>
      <c r="F49" s="658">
        <v>29.68</v>
      </c>
      <c r="G49" s="659">
        <v>8.27</v>
      </c>
      <c r="H49" s="659">
        <v>1.89</v>
      </c>
      <c r="I49" s="20">
        <f t="shared" si="28"/>
        <v>10.16</v>
      </c>
      <c r="J49" s="20">
        <f t="shared" si="29"/>
        <v>245.45</v>
      </c>
      <c r="K49" s="20">
        <f t="shared" si="30"/>
        <v>56.09</v>
      </c>
      <c r="L49" s="43">
        <f t="shared" si="31"/>
        <v>301.54000000000002</v>
      </c>
    </row>
    <row r="50" spans="1:12" ht="52.9">
      <c r="A50" s="462" t="s">
        <v>134</v>
      </c>
      <c r="B50" s="463" t="s">
        <v>135</v>
      </c>
      <c r="C50" s="463" t="s">
        <v>24</v>
      </c>
      <c r="D50" s="462" t="s">
        <v>136</v>
      </c>
      <c r="E50" s="463" t="s">
        <v>46</v>
      </c>
      <c r="F50" s="658">
        <v>78.95</v>
      </c>
      <c r="G50" s="659">
        <v>13.61</v>
      </c>
      <c r="H50" s="659">
        <v>5.2</v>
      </c>
      <c r="I50" s="20">
        <f t="shared" si="28"/>
        <v>18.809999999999999</v>
      </c>
      <c r="J50" s="20">
        <f t="shared" si="29"/>
        <v>1074.5</v>
      </c>
      <c r="K50" s="20">
        <f t="shared" si="30"/>
        <v>410.54</v>
      </c>
      <c r="L50" s="43">
        <f t="shared" si="31"/>
        <v>1485.04</v>
      </c>
    </row>
    <row r="51" spans="1:12" ht="52.9">
      <c r="A51" s="462" t="s">
        <v>137</v>
      </c>
      <c r="B51" s="463" t="s">
        <v>138</v>
      </c>
      <c r="C51" s="463" t="s">
        <v>24</v>
      </c>
      <c r="D51" s="462" t="s">
        <v>139</v>
      </c>
      <c r="E51" s="463" t="s">
        <v>46</v>
      </c>
      <c r="F51" s="658">
        <v>78.95</v>
      </c>
      <c r="G51" s="659">
        <v>17.100000000000001</v>
      </c>
      <c r="H51" s="659">
        <v>6.7</v>
      </c>
      <c r="I51" s="20">
        <f t="shared" si="28"/>
        <v>23.8</v>
      </c>
      <c r="J51" s="20">
        <f t="shared" si="29"/>
        <v>1350.04</v>
      </c>
      <c r="K51" s="20">
        <f t="shared" si="30"/>
        <v>528.96</v>
      </c>
      <c r="L51" s="43">
        <f t="shared" si="31"/>
        <v>1879</v>
      </c>
    </row>
    <row r="52" spans="1:12" ht="39.6">
      <c r="A52" s="462" t="s">
        <v>140</v>
      </c>
      <c r="B52" s="463" t="s">
        <v>141</v>
      </c>
      <c r="C52" s="463" t="s">
        <v>44</v>
      </c>
      <c r="D52" s="462" t="s">
        <v>142</v>
      </c>
      <c r="E52" s="463" t="s">
        <v>115</v>
      </c>
      <c r="F52" s="658">
        <v>2.99</v>
      </c>
      <c r="G52" s="659">
        <v>48.47</v>
      </c>
      <c r="H52" s="659">
        <v>25.61</v>
      </c>
      <c r="I52" s="20">
        <f t="shared" si="28"/>
        <v>74.08</v>
      </c>
      <c r="J52" s="20">
        <f t="shared" si="29"/>
        <v>144.91999999999999</v>
      </c>
      <c r="K52" s="20">
        <f t="shared" si="30"/>
        <v>76.569999999999993</v>
      </c>
      <c r="L52" s="43">
        <f t="shared" si="31"/>
        <v>221.49</v>
      </c>
    </row>
    <row r="53" spans="1:12" ht="26.45">
      <c r="A53" s="462" t="s">
        <v>143</v>
      </c>
      <c r="B53" s="463" t="s">
        <v>144</v>
      </c>
      <c r="C53" s="463" t="s">
        <v>44</v>
      </c>
      <c r="D53" s="462" t="s">
        <v>145</v>
      </c>
      <c r="E53" s="463" t="s">
        <v>46</v>
      </c>
      <c r="F53" s="658">
        <v>685.66</v>
      </c>
      <c r="G53" s="659">
        <v>8.02</v>
      </c>
      <c r="H53" s="659">
        <v>3.35</v>
      </c>
      <c r="I53" s="20">
        <f t="shared" si="28"/>
        <v>11.37</v>
      </c>
      <c r="J53" s="20">
        <f t="shared" si="29"/>
        <v>5498.99</v>
      </c>
      <c r="K53" s="20">
        <f t="shared" si="30"/>
        <v>2296.96</v>
      </c>
      <c r="L53" s="43">
        <f t="shared" si="31"/>
        <v>7795.95</v>
      </c>
    </row>
    <row r="54" spans="1:12">
      <c r="A54" s="462" t="s">
        <v>146</v>
      </c>
      <c r="B54" s="463" t="s">
        <v>147</v>
      </c>
      <c r="C54" s="463" t="s">
        <v>55</v>
      </c>
      <c r="D54" s="462" t="s">
        <v>148</v>
      </c>
      <c r="E54" s="463" t="s">
        <v>46</v>
      </c>
      <c r="F54" s="658">
        <v>685.66</v>
      </c>
      <c r="G54" s="659">
        <v>12.34</v>
      </c>
      <c r="H54" s="659">
        <v>2.95</v>
      </c>
      <c r="I54" s="20">
        <f t="shared" si="28"/>
        <v>15.29</v>
      </c>
      <c r="J54" s="20">
        <f t="shared" si="29"/>
        <v>8461.0400000000009</v>
      </c>
      <c r="K54" s="20">
        <f t="shared" si="30"/>
        <v>2022.69</v>
      </c>
      <c r="L54" s="43">
        <f t="shared" si="31"/>
        <v>10483.73</v>
      </c>
    </row>
    <row r="55" spans="1:12" ht="26.45">
      <c r="A55" s="462" t="s">
        <v>149</v>
      </c>
      <c r="B55" s="463" t="s">
        <v>150</v>
      </c>
      <c r="C55" s="463" t="s">
        <v>44</v>
      </c>
      <c r="D55" s="462" t="s">
        <v>151</v>
      </c>
      <c r="E55" s="463" t="s">
        <v>152</v>
      </c>
      <c r="F55" s="658">
        <v>78.05</v>
      </c>
      <c r="G55" s="659">
        <v>1.83</v>
      </c>
      <c r="H55" s="659">
        <v>0.77</v>
      </c>
      <c r="I55" s="20">
        <f t="shared" si="28"/>
        <v>2.6</v>
      </c>
      <c r="J55" s="20">
        <f t="shared" si="29"/>
        <v>142.83000000000001</v>
      </c>
      <c r="K55" s="20">
        <f t="shared" si="30"/>
        <v>60.09</v>
      </c>
      <c r="L55" s="43">
        <f t="shared" si="31"/>
        <v>202.92</v>
      </c>
    </row>
    <row r="56" spans="1:12" ht="26.45">
      <c r="A56" s="462" t="s">
        <v>153</v>
      </c>
      <c r="B56" s="463" t="s">
        <v>154</v>
      </c>
      <c r="C56" s="463" t="s">
        <v>44</v>
      </c>
      <c r="D56" s="462" t="s">
        <v>155</v>
      </c>
      <c r="E56" s="463" t="s">
        <v>26</v>
      </c>
      <c r="F56" s="658">
        <v>13</v>
      </c>
      <c r="G56" s="659">
        <v>9.65</v>
      </c>
      <c r="H56" s="659">
        <v>3.64</v>
      </c>
      <c r="I56" s="20">
        <f t="shared" si="28"/>
        <v>13.29</v>
      </c>
      <c r="J56" s="20">
        <f t="shared" si="29"/>
        <v>125.45</v>
      </c>
      <c r="K56" s="20">
        <f t="shared" si="30"/>
        <v>47.32</v>
      </c>
      <c r="L56" s="43">
        <f t="shared" si="31"/>
        <v>172.77</v>
      </c>
    </row>
    <row r="57" spans="1:12" ht="26.45">
      <c r="A57" s="462" t="s">
        <v>156</v>
      </c>
      <c r="B57" s="463" t="s">
        <v>157</v>
      </c>
      <c r="C57" s="463" t="s">
        <v>44</v>
      </c>
      <c r="D57" s="462" t="s">
        <v>158</v>
      </c>
      <c r="E57" s="463" t="s">
        <v>26</v>
      </c>
      <c r="F57" s="658">
        <v>8</v>
      </c>
      <c r="G57" s="659">
        <v>7.03</v>
      </c>
      <c r="H57" s="659">
        <v>2.66</v>
      </c>
      <c r="I57" s="20">
        <f t="shared" si="28"/>
        <v>9.69</v>
      </c>
      <c r="J57" s="20">
        <f t="shared" si="29"/>
        <v>56.24</v>
      </c>
      <c r="K57" s="20">
        <f t="shared" si="30"/>
        <v>21.28</v>
      </c>
      <c r="L57" s="43">
        <f t="shared" si="31"/>
        <v>77.52</v>
      </c>
    </row>
    <row r="58" spans="1:12">
      <c r="A58" s="462" t="s">
        <v>159</v>
      </c>
      <c r="B58" s="463" t="s">
        <v>160</v>
      </c>
      <c r="C58" s="463" t="s">
        <v>55</v>
      </c>
      <c r="D58" s="462" t="s">
        <v>161</v>
      </c>
      <c r="E58" s="463" t="s">
        <v>46</v>
      </c>
      <c r="F58" s="658">
        <v>1.84</v>
      </c>
      <c r="G58" s="659">
        <v>18.649999999999999</v>
      </c>
      <c r="H58" s="659">
        <v>4.41</v>
      </c>
      <c r="I58" s="20">
        <f t="shared" si="28"/>
        <v>23.06</v>
      </c>
      <c r="J58" s="20">
        <f t="shared" si="29"/>
        <v>34.31</v>
      </c>
      <c r="K58" s="20">
        <f t="shared" si="30"/>
        <v>8.11</v>
      </c>
      <c r="L58" s="43">
        <f t="shared" si="31"/>
        <v>42.42</v>
      </c>
    </row>
    <row r="59" spans="1:12" ht="39.6">
      <c r="A59" s="462" t="s">
        <v>162</v>
      </c>
      <c r="B59" s="463" t="s">
        <v>163</v>
      </c>
      <c r="C59" s="463" t="s">
        <v>24</v>
      </c>
      <c r="D59" s="462" t="s">
        <v>164</v>
      </c>
      <c r="E59" s="463" t="s">
        <v>75</v>
      </c>
      <c r="F59" s="658">
        <v>2</v>
      </c>
      <c r="G59" s="659">
        <v>35.18</v>
      </c>
      <c r="H59" s="659">
        <v>13.44</v>
      </c>
      <c r="I59" s="20">
        <f t="shared" si="28"/>
        <v>48.62</v>
      </c>
      <c r="J59" s="20">
        <f t="shared" si="29"/>
        <v>70.36</v>
      </c>
      <c r="K59" s="20">
        <f t="shared" si="30"/>
        <v>26.88</v>
      </c>
      <c r="L59" s="43">
        <f t="shared" si="31"/>
        <v>97.24</v>
      </c>
    </row>
    <row r="60" spans="1:12">
      <c r="A60" s="462" t="s">
        <v>165</v>
      </c>
      <c r="B60" s="463" t="s">
        <v>166</v>
      </c>
      <c r="C60" s="463" t="s">
        <v>55</v>
      </c>
      <c r="D60" s="462" t="s">
        <v>167</v>
      </c>
      <c r="E60" s="463" t="s">
        <v>46</v>
      </c>
      <c r="F60" s="658">
        <v>98.4</v>
      </c>
      <c r="G60" s="659">
        <v>17.63</v>
      </c>
      <c r="H60" s="659">
        <v>4.2300000000000004</v>
      </c>
      <c r="I60" s="20">
        <f t="shared" si="28"/>
        <v>21.86</v>
      </c>
      <c r="J60" s="20">
        <f t="shared" si="29"/>
        <v>1734.79</v>
      </c>
      <c r="K60" s="20">
        <f t="shared" si="30"/>
        <v>416.23</v>
      </c>
      <c r="L60" s="43">
        <f t="shared" si="31"/>
        <v>2151.02</v>
      </c>
    </row>
    <row r="61" spans="1:12" ht="26.45">
      <c r="A61" s="462" t="s">
        <v>168</v>
      </c>
      <c r="B61" s="463" t="s">
        <v>169</v>
      </c>
      <c r="C61" s="463" t="s">
        <v>24</v>
      </c>
      <c r="D61" s="462" t="s">
        <v>170</v>
      </c>
      <c r="E61" s="463" t="s">
        <v>115</v>
      </c>
      <c r="F61" s="658">
        <v>3.36</v>
      </c>
      <c r="G61" s="659">
        <v>56.62</v>
      </c>
      <c r="H61" s="659">
        <v>24.76</v>
      </c>
      <c r="I61" s="20">
        <f t="shared" si="28"/>
        <v>81.38</v>
      </c>
      <c r="J61" s="20">
        <f t="shared" si="29"/>
        <v>190.24</v>
      </c>
      <c r="K61" s="20">
        <f t="shared" si="30"/>
        <v>83.19</v>
      </c>
      <c r="L61" s="43">
        <f t="shared" si="31"/>
        <v>273.43</v>
      </c>
    </row>
    <row r="62" spans="1:12" ht="26.45">
      <c r="A62" s="462" t="s">
        <v>171</v>
      </c>
      <c r="B62" s="463" t="s">
        <v>172</v>
      </c>
      <c r="C62" s="463" t="s">
        <v>24</v>
      </c>
      <c r="D62" s="462" t="s">
        <v>173</v>
      </c>
      <c r="E62" s="463" t="s">
        <v>46</v>
      </c>
      <c r="F62" s="658">
        <v>67.17</v>
      </c>
      <c r="G62" s="659">
        <v>6.61</v>
      </c>
      <c r="H62" s="659">
        <v>2.68</v>
      </c>
      <c r="I62" s="20">
        <f t="shared" si="28"/>
        <v>9.2899999999999991</v>
      </c>
      <c r="J62" s="20">
        <f t="shared" si="29"/>
        <v>443.99</v>
      </c>
      <c r="K62" s="20">
        <f t="shared" si="30"/>
        <v>180.01</v>
      </c>
      <c r="L62" s="43">
        <f t="shared" si="31"/>
        <v>624</v>
      </c>
    </row>
    <row r="63" spans="1:12">
      <c r="A63" s="462" t="s">
        <v>174</v>
      </c>
      <c r="B63" s="463" t="s">
        <v>175</v>
      </c>
      <c r="C63" s="463" t="s">
        <v>55</v>
      </c>
      <c r="D63" s="462" t="s">
        <v>176</v>
      </c>
      <c r="E63" s="463" t="s">
        <v>46</v>
      </c>
      <c r="F63" s="658">
        <v>164.79</v>
      </c>
      <c r="G63" s="659">
        <v>6.09</v>
      </c>
      <c r="H63" s="659">
        <v>1.34</v>
      </c>
      <c r="I63" s="20">
        <f t="shared" si="28"/>
        <v>7.43</v>
      </c>
      <c r="J63" s="20">
        <f t="shared" si="29"/>
        <v>1003.57</v>
      </c>
      <c r="K63" s="20">
        <f t="shared" si="30"/>
        <v>220.81</v>
      </c>
      <c r="L63" s="43">
        <f t="shared" si="31"/>
        <v>1224.3800000000001</v>
      </c>
    </row>
    <row r="64" spans="1:12" ht="39.6">
      <c r="A64" s="462" t="s">
        <v>177</v>
      </c>
      <c r="B64" s="463" t="s">
        <v>144</v>
      </c>
      <c r="C64" s="463" t="s">
        <v>44</v>
      </c>
      <c r="D64" s="462" t="s">
        <v>178</v>
      </c>
      <c r="E64" s="463" t="s">
        <v>46</v>
      </c>
      <c r="F64" s="658">
        <v>164.79</v>
      </c>
      <c r="G64" s="659">
        <v>8.02</v>
      </c>
      <c r="H64" s="659">
        <v>3.35</v>
      </c>
      <c r="I64" s="20">
        <f t="shared" si="28"/>
        <v>11.37</v>
      </c>
      <c r="J64" s="20">
        <f t="shared" si="29"/>
        <v>1321.61</v>
      </c>
      <c r="K64" s="20">
        <f t="shared" si="30"/>
        <v>552.04</v>
      </c>
      <c r="L64" s="43">
        <f t="shared" si="31"/>
        <v>1873.65</v>
      </c>
    </row>
    <row r="65" spans="1:12" ht="39.6">
      <c r="A65" s="462" t="s">
        <v>179</v>
      </c>
      <c r="B65" s="463" t="s">
        <v>180</v>
      </c>
      <c r="C65" s="463" t="s">
        <v>44</v>
      </c>
      <c r="D65" s="462" t="s">
        <v>181</v>
      </c>
      <c r="E65" s="463" t="s">
        <v>152</v>
      </c>
      <c r="F65" s="658">
        <v>62.47</v>
      </c>
      <c r="G65" s="659">
        <v>6.41</v>
      </c>
      <c r="H65" s="659">
        <v>3.07</v>
      </c>
      <c r="I65" s="20">
        <f t="shared" si="28"/>
        <v>9.48</v>
      </c>
      <c r="J65" s="20">
        <f t="shared" si="29"/>
        <v>400.43</v>
      </c>
      <c r="K65" s="20">
        <f t="shared" si="30"/>
        <v>191.78</v>
      </c>
      <c r="L65" s="43">
        <f t="shared" si="31"/>
        <v>592.21</v>
      </c>
    </row>
    <row r="66" spans="1:12">
      <c r="A66" s="9"/>
      <c r="B66" s="10"/>
      <c r="C66" s="10"/>
      <c r="D66" s="11" t="s">
        <v>109</v>
      </c>
      <c r="E66" s="10" t="s">
        <v>110</v>
      </c>
      <c r="F66" s="12"/>
      <c r="G66" s="22"/>
      <c r="H66" s="22"/>
      <c r="I66" s="13"/>
      <c r="J66" s="14">
        <f>SUM(J43:J65)</f>
        <v>29251.340000000011</v>
      </c>
      <c r="K66" s="14">
        <f>SUM(K43:K65)</f>
        <v>12959.470000000003</v>
      </c>
      <c r="L66" s="22"/>
    </row>
    <row r="67" spans="1:12">
      <c r="A67" s="15"/>
      <c r="B67" s="16"/>
      <c r="C67" s="16"/>
      <c r="D67" s="15" t="s">
        <v>110</v>
      </c>
      <c r="E67" s="16" t="s">
        <v>110</v>
      </c>
      <c r="F67" s="17"/>
      <c r="G67" s="23"/>
      <c r="H67" s="23"/>
      <c r="I67" s="18"/>
      <c r="J67" s="18"/>
      <c r="K67" s="19">
        <f>SUM(J66:K66)</f>
        <v>42210.810000000012</v>
      </c>
      <c r="L67" s="23"/>
    </row>
    <row r="68" spans="1:12">
      <c r="A68" s="650">
        <v>3</v>
      </c>
      <c r="B68" s="651"/>
      <c r="C68" s="651"/>
      <c r="D68" s="650" t="s">
        <v>182</v>
      </c>
      <c r="E68" s="650"/>
      <c r="F68" s="652"/>
      <c r="G68" s="661"/>
      <c r="H68" s="661"/>
      <c r="I68" s="650"/>
      <c r="J68" s="650"/>
      <c r="K68" s="650"/>
      <c r="L68" s="653">
        <f>SUBTOTAL(9,L69:L77)</f>
        <v>53700.09</v>
      </c>
    </row>
    <row r="69" spans="1:12">
      <c r="A69" s="654" t="s">
        <v>183</v>
      </c>
      <c r="B69" s="655"/>
      <c r="C69" s="655"/>
      <c r="D69" s="654" t="s">
        <v>184</v>
      </c>
      <c r="E69" s="654"/>
      <c r="F69" s="656"/>
      <c r="G69" s="660"/>
      <c r="H69" s="660"/>
      <c r="I69" s="654"/>
      <c r="J69" s="654"/>
      <c r="K69" s="654"/>
      <c r="L69" s="657">
        <f>SUBTOTAL(9,L70:L74)</f>
        <v>44989.73</v>
      </c>
    </row>
    <row r="70" spans="1:12" ht="52.9">
      <c r="A70" s="462" t="s">
        <v>185</v>
      </c>
      <c r="B70" s="463" t="s">
        <v>186</v>
      </c>
      <c r="C70" s="463" t="s">
        <v>44</v>
      </c>
      <c r="D70" s="462" t="s">
        <v>187</v>
      </c>
      <c r="E70" s="463" t="s">
        <v>46</v>
      </c>
      <c r="F70" s="658">
        <v>164.79</v>
      </c>
      <c r="G70" s="659">
        <v>19.62</v>
      </c>
      <c r="H70" s="659">
        <v>39.6</v>
      </c>
      <c r="I70" s="20">
        <f t="shared" ref="I70:I74" si="32">TRUNC(SUM(G70:H70),2)</f>
        <v>59.22</v>
      </c>
      <c r="J70" s="20">
        <f t="shared" ref="J70:J74" si="33">TRUNC(F70*G70,2)</f>
        <v>3233.17</v>
      </c>
      <c r="K70" s="20">
        <f t="shared" ref="K70:K74" si="34">TRUNC(F70*H70,2)</f>
        <v>6525.68</v>
      </c>
      <c r="L70" s="43">
        <f t="shared" ref="L70:L74" si="35">TRUNC(SUM(K70,J70),2)</f>
        <v>9758.85</v>
      </c>
    </row>
    <row r="71" spans="1:12" ht="39.6">
      <c r="A71" s="462" t="s">
        <v>188</v>
      </c>
      <c r="B71" s="463" t="s">
        <v>189</v>
      </c>
      <c r="C71" s="463" t="s">
        <v>44</v>
      </c>
      <c r="D71" s="462" t="s">
        <v>190</v>
      </c>
      <c r="E71" s="463" t="s">
        <v>46</v>
      </c>
      <c r="F71" s="658">
        <v>164.79</v>
      </c>
      <c r="G71" s="659">
        <v>21.59</v>
      </c>
      <c r="H71" s="659">
        <v>109.1</v>
      </c>
      <c r="I71" s="20">
        <f t="shared" si="32"/>
        <v>130.69</v>
      </c>
      <c r="J71" s="20">
        <f t="shared" si="33"/>
        <v>3557.81</v>
      </c>
      <c r="K71" s="20">
        <f t="shared" si="34"/>
        <v>17978.580000000002</v>
      </c>
      <c r="L71" s="43">
        <f t="shared" si="35"/>
        <v>21536.39</v>
      </c>
    </row>
    <row r="72" spans="1:12" ht="52.9">
      <c r="A72" s="462" t="s">
        <v>191</v>
      </c>
      <c r="B72" s="463" t="s">
        <v>192</v>
      </c>
      <c r="C72" s="463" t="s">
        <v>44</v>
      </c>
      <c r="D72" s="462" t="s">
        <v>193</v>
      </c>
      <c r="E72" s="463" t="s">
        <v>46</v>
      </c>
      <c r="F72" s="658">
        <v>164.79</v>
      </c>
      <c r="G72" s="659">
        <v>15.97</v>
      </c>
      <c r="H72" s="659">
        <v>28.9</v>
      </c>
      <c r="I72" s="20">
        <f t="shared" si="32"/>
        <v>44.87</v>
      </c>
      <c r="J72" s="20">
        <f t="shared" si="33"/>
        <v>2631.69</v>
      </c>
      <c r="K72" s="20">
        <f t="shared" si="34"/>
        <v>4762.43</v>
      </c>
      <c r="L72" s="43">
        <f t="shared" si="35"/>
        <v>7394.12</v>
      </c>
    </row>
    <row r="73" spans="1:12" ht="39.6">
      <c r="A73" s="462" t="s">
        <v>194</v>
      </c>
      <c r="B73" s="463" t="s">
        <v>189</v>
      </c>
      <c r="C73" s="463" t="s">
        <v>44</v>
      </c>
      <c r="D73" s="462" t="s">
        <v>195</v>
      </c>
      <c r="E73" s="463" t="s">
        <v>46</v>
      </c>
      <c r="F73" s="658">
        <v>31.68</v>
      </c>
      <c r="G73" s="659">
        <v>21.59</v>
      </c>
      <c r="H73" s="659">
        <v>109.1</v>
      </c>
      <c r="I73" s="20">
        <f t="shared" si="32"/>
        <v>130.69</v>
      </c>
      <c r="J73" s="20">
        <f t="shared" si="33"/>
        <v>683.97</v>
      </c>
      <c r="K73" s="20">
        <f t="shared" si="34"/>
        <v>3456.28</v>
      </c>
      <c r="L73" s="43">
        <f t="shared" si="35"/>
        <v>4140.25</v>
      </c>
    </row>
    <row r="74" spans="1:12" ht="26.45">
      <c r="A74" s="462" t="s">
        <v>196</v>
      </c>
      <c r="B74" s="463" t="s">
        <v>197</v>
      </c>
      <c r="C74" s="463" t="s">
        <v>24</v>
      </c>
      <c r="D74" s="462" t="s">
        <v>198</v>
      </c>
      <c r="E74" s="463" t="s">
        <v>46</v>
      </c>
      <c r="F74" s="658">
        <v>176.77</v>
      </c>
      <c r="G74" s="659">
        <v>8.2200000000000006</v>
      </c>
      <c r="H74" s="659">
        <v>4</v>
      </c>
      <c r="I74" s="20">
        <f t="shared" si="32"/>
        <v>12.22</v>
      </c>
      <c r="J74" s="20">
        <f t="shared" si="33"/>
        <v>1453.04</v>
      </c>
      <c r="K74" s="20">
        <f t="shared" si="34"/>
        <v>707.08</v>
      </c>
      <c r="L74" s="43">
        <f t="shared" si="35"/>
        <v>2160.12</v>
      </c>
    </row>
    <row r="75" spans="1:12">
      <c r="A75" s="654" t="s">
        <v>199</v>
      </c>
      <c r="B75" s="655"/>
      <c r="C75" s="655"/>
      <c r="D75" s="654" t="s">
        <v>200</v>
      </c>
      <c r="E75" s="654"/>
      <c r="F75" s="656"/>
      <c r="G75" s="660"/>
      <c r="H75" s="660"/>
      <c r="I75" s="654"/>
      <c r="J75" s="654"/>
      <c r="K75" s="654"/>
      <c r="L75" s="657">
        <f>SUBTOTAL(9,L76:L77)</f>
        <v>8710.36</v>
      </c>
    </row>
    <row r="76" spans="1:12">
      <c r="A76" s="462" t="s">
        <v>201</v>
      </c>
      <c r="B76" s="463" t="s">
        <v>202</v>
      </c>
      <c r="C76" s="463" t="s">
        <v>55</v>
      </c>
      <c r="D76" s="462" t="s">
        <v>203</v>
      </c>
      <c r="E76" s="463" t="s">
        <v>46</v>
      </c>
      <c r="F76" s="658">
        <v>16.079999999999998</v>
      </c>
      <c r="G76" s="659">
        <v>15.59</v>
      </c>
      <c r="H76" s="659">
        <v>25.71</v>
      </c>
      <c r="I76" s="20">
        <f t="shared" ref="I76:I77" si="36">TRUNC(SUM(G76:H76),2)</f>
        <v>41.3</v>
      </c>
      <c r="J76" s="20">
        <f t="shared" ref="J76:J77" si="37">TRUNC(F76*G76,2)</f>
        <v>250.68</v>
      </c>
      <c r="K76" s="20">
        <f t="shared" ref="K76:K77" si="38">TRUNC(F76*H76,2)</f>
        <v>413.41</v>
      </c>
      <c r="L76" s="43">
        <f t="shared" ref="L76:L77" si="39">TRUNC(SUM(K76,J76),2)</f>
        <v>664.09</v>
      </c>
    </row>
    <row r="77" spans="1:12" ht="26.45">
      <c r="A77" s="462" t="s">
        <v>204</v>
      </c>
      <c r="B77" s="463" t="s">
        <v>205</v>
      </c>
      <c r="C77" s="463" t="s">
        <v>24</v>
      </c>
      <c r="D77" s="462" t="s">
        <v>206</v>
      </c>
      <c r="E77" s="463" t="s">
        <v>46</v>
      </c>
      <c r="F77" s="658">
        <v>16.079999999999998</v>
      </c>
      <c r="G77" s="659">
        <v>15.39</v>
      </c>
      <c r="H77" s="659">
        <v>485</v>
      </c>
      <c r="I77" s="20">
        <f t="shared" si="36"/>
        <v>500.39</v>
      </c>
      <c r="J77" s="20">
        <f t="shared" si="37"/>
        <v>247.47</v>
      </c>
      <c r="K77" s="20">
        <f t="shared" si="38"/>
        <v>7798.8</v>
      </c>
      <c r="L77" s="43">
        <f t="shared" si="39"/>
        <v>8046.27</v>
      </c>
    </row>
    <row r="78" spans="1:12">
      <c r="A78" s="9"/>
      <c r="B78" s="10"/>
      <c r="C78" s="10"/>
      <c r="D78" s="11" t="s">
        <v>109</v>
      </c>
      <c r="E78" s="10" t="s">
        <v>110</v>
      </c>
      <c r="F78" s="12"/>
      <c r="G78" s="22"/>
      <c r="H78" s="22"/>
      <c r="I78" s="13"/>
      <c r="J78" s="14">
        <f>SUM(J70:J77)</f>
        <v>12057.83</v>
      </c>
      <c r="K78" s="14">
        <f>SUM(K70:K77)</f>
        <v>41642.260000000009</v>
      </c>
      <c r="L78" s="22"/>
    </row>
    <row r="79" spans="1:12">
      <c r="A79" s="15"/>
      <c r="B79" s="16"/>
      <c r="C79" s="16"/>
      <c r="D79" s="15" t="s">
        <v>110</v>
      </c>
      <c r="E79" s="16" t="s">
        <v>110</v>
      </c>
      <c r="F79" s="17"/>
      <c r="G79" s="23"/>
      <c r="H79" s="23"/>
      <c r="I79" s="18"/>
      <c r="J79" s="18"/>
      <c r="K79" s="19">
        <f>SUM(J78:K78)</f>
        <v>53700.090000000011</v>
      </c>
      <c r="L79" s="23"/>
    </row>
    <row r="80" spans="1:12">
      <c r="A80" s="650">
        <v>4</v>
      </c>
      <c r="B80" s="651"/>
      <c r="C80" s="651"/>
      <c r="D80" s="650" t="s">
        <v>207</v>
      </c>
      <c r="E80" s="650"/>
      <c r="F80" s="652"/>
      <c r="G80" s="661"/>
      <c r="H80" s="661"/>
      <c r="I80" s="650"/>
      <c r="J80" s="650"/>
      <c r="K80" s="650"/>
      <c r="L80" s="653">
        <f>SUBTOTAL(9,L81:L84)</f>
        <v>7318.7599999999993</v>
      </c>
    </row>
    <row r="81" spans="1:12" ht="39.6">
      <c r="A81" s="462" t="s">
        <v>208</v>
      </c>
      <c r="B81" s="463" t="s">
        <v>209</v>
      </c>
      <c r="C81" s="463" t="s">
        <v>44</v>
      </c>
      <c r="D81" s="462" t="s">
        <v>210</v>
      </c>
      <c r="E81" s="463" t="s">
        <v>46</v>
      </c>
      <c r="F81" s="658">
        <v>20.07</v>
      </c>
      <c r="G81" s="659">
        <v>26.99</v>
      </c>
      <c r="H81" s="659">
        <v>47.38</v>
      </c>
      <c r="I81" s="20">
        <f t="shared" ref="I81:I84" si="40">TRUNC(SUM(G81:H81),2)</f>
        <v>74.37</v>
      </c>
      <c r="J81" s="20">
        <f t="shared" ref="J81:J84" si="41">TRUNC(F81*G81,2)</f>
        <v>541.67999999999995</v>
      </c>
      <c r="K81" s="20">
        <f t="shared" ref="K81:K84" si="42">TRUNC(F81*H81,2)</f>
        <v>950.91</v>
      </c>
      <c r="L81" s="43">
        <f t="shared" ref="L81:L84" si="43">TRUNC(SUM(K81,J81),2)</f>
        <v>1492.59</v>
      </c>
    </row>
    <row r="82" spans="1:12" ht="39.6">
      <c r="A82" s="462" t="s">
        <v>211</v>
      </c>
      <c r="B82" s="463" t="s">
        <v>212</v>
      </c>
      <c r="C82" s="463" t="s">
        <v>44</v>
      </c>
      <c r="D82" s="462" t="s">
        <v>213</v>
      </c>
      <c r="E82" s="463" t="s">
        <v>46</v>
      </c>
      <c r="F82" s="658">
        <v>3.7</v>
      </c>
      <c r="G82" s="659">
        <v>35.06</v>
      </c>
      <c r="H82" s="659">
        <v>69.75</v>
      </c>
      <c r="I82" s="20">
        <f t="shared" si="40"/>
        <v>104.81</v>
      </c>
      <c r="J82" s="20">
        <f t="shared" si="41"/>
        <v>129.72</v>
      </c>
      <c r="K82" s="20">
        <f t="shared" si="42"/>
        <v>258.07</v>
      </c>
      <c r="L82" s="43">
        <f t="shared" si="43"/>
        <v>387.79</v>
      </c>
    </row>
    <row r="83" spans="1:12" ht="26.45">
      <c r="A83" s="462" t="s">
        <v>214</v>
      </c>
      <c r="B83" s="463" t="s">
        <v>215</v>
      </c>
      <c r="C83" s="463" t="s">
        <v>55</v>
      </c>
      <c r="D83" s="462" t="s">
        <v>216</v>
      </c>
      <c r="E83" s="463" t="s">
        <v>46</v>
      </c>
      <c r="F83" s="658">
        <v>18.149999999999999</v>
      </c>
      <c r="G83" s="659">
        <v>17.440000000000001</v>
      </c>
      <c r="H83" s="659">
        <v>167.49</v>
      </c>
      <c r="I83" s="20">
        <f t="shared" si="40"/>
        <v>184.93</v>
      </c>
      <c r="J83" s="20">
        <f t="shared" si="41"/>
        <v>316.52999999999997</v>
      </c>
      <c r="K83" s="20">
        <f t="shared" si="42"/>
        <v>3039.94</v>
      </c>
      <c r="L83" s="43">
        <f t="shared" si="43"/>
        <v>3356.47</v>
      </c>
    </row>
    <row r="84" spans="1:12" ht="39.6">
      <c r="A84" s="462" t="s">
        <v>217</v>
      </c>
      <c r="B84" s="463" t="s">
        <v>218</v>
      </c>
      <c r="C84" s="463" t="s">
        <v>44</v>
      </c>
      <c r="D84" s="462" t="s">
        <v>219</v>
      </c>
      <c r="E84" s="463" t="s">
        <v>46</v>
      </c>
      <c r="F84" s="658">
        <v>14.49</v>
      </c>
      <c r="G84" s="659">
        <v>22.32</v>
      </c>
      <c r="H84" s="659">
        <v>121.36</v>
      </c>
      <c r="I84" s="20">
        <f t="shared" si="40"/>
        <v>143.68</v>
      </c>
      <c r="J84" s="20">
        <f t="shared" si="41"/>
        <v>323.41000000000003</v>
      </c>
      <c r="K84" s="20">
        <f t="shared" si="42"/>
        <v>1758.5</v>
      </c>
      <c r="L84" s="43">
        <f t="shared" si="43"/>
        <v>2081.91</v>
      </c>
    </row>
    <row r="85" spans="1:12">
      <c r="A85" s="9"/>
      <c r="B85" s="10"/>
      <c r="C85" s="10"/>
      <c r="D85" s="11" t="s">
        <v>109</v>
      </c>
      <c r="E85" s="10" t="s">
        <v>110</v>
      </c>
      <c r="F85" s="12"/>
      <c r="G85" s="22"/>
      <c r="H85" s="22"/>
      <c r="I85" s="13"/>
      <c r="J85" s="14">
        <f>SUM(J81:J84)</f>
        <v>1311.34</v>
      </c>
      <c r="K85" s="14">
        <f>SUM(K81:K84)</f>
        <v>6007.42</v>
      </c>
      <c r="L85" s="22"/>
    </row>
    <row r="86" spans="1:12">
      <c r="A86" s="15"/>
      <c r="B86" s="16"/>
      <c r="C86" s="16"/>
      <c r="D86" s="15" t="s">
        <v>110</v>
      </c>
      <c r="E86" s="16" t="s">
        <v>110</v>
      </c>
      <c r="F86" s="17"/>
      <c r="G86" s="23"/>
      <c r="H86" s="23"/>
      <c r="I86" s="18"/>
      <c r="J86" s="18"/>
      <c r="K86" s="19">
        <f>SUM(J85:K85)</f>
        <v>7318.76</v>
      </c>
      <c r="L86" s="23"/>
    </row>
    <row r="87" spans="1:12">
      <c r="A87" s="650">
        <v>5</v>
      </c>
      <c r="B87" s="651"/>
      <c r="C87" s="651"/>
      <c r="D87" s="650" t="s">
        <v>220</v>
      </c>
      <c r="E87" s="650"/>
      <c r="F87" s="652"/>
      <c r="G87" s="661"/>
      <c r="H87" s="661"/>
      <c r="I87" s="650"/>
      <c r="J87" s="650"/>
      <c r="K87" s="650"/>
      <c r="L87" s="653">
        <f>SUBTOTAL(9,L88:L92)</f>
        <v>177722.58000000002</v>
      </c>
    </row>
    <row r="88" spans="1:12" ht="26.45">
      <c r="A88" s="462" t="s">
        <v>221</v>
      </c>
      <c r="B88" s="463" t="s">
        <v>222</v>
      </c>
      <c r="C88" s="463" t="s">
        <v>55</v>
      </c>
      <c r="D88" s="462" t="s">
        <v>223</v>
      </c>
      <c r="E88" s="463" t="s">
        <v>46</v>
      </c>
      <c r="F88" s="658">
        <v>95.77</v>
      </c>
      <c r="G88" s="659">
        <v>0</v>
      </c>
      <c r="H88" s="659">
        <v>1749.08</v>
      </c>
      <c r="I88" s="20">
        <f t="shared" ref="I88:I92" si="44">TRUNC(SUM(G88:H88),2)</f>
        <v>1749.08</v>
      </c>
      <c r="J88" s="20">
        <f t="shared" ref="J88:J92" si="45">TRUNC(F88*G88,2)</f>
        <v>0</v>
      </c>
      <c r="K88" s="20">
        <f t="shared" ref="K88:K92" si="46">TRUNC(F88*H88,2)</f>
        <v>167509.39000000001</v>
      </c>
      <c r="L88" s="43">
        <f t="shared" ref="L88:L92" si="47">TRUNC(SUM(K88,J88),2)</f>
        <v>167509.39000000001</v>
      </c>
    </row>
    <row r="89" spans="1:12" ht="39.6">
      <c r="A89" s="462" t="s">
        <v>224</v>
      </c>
      <c r="B89" s="463" t="s">
        <v>225</v>
      </c>
      <c r="C89" s="463" t="s">
        <v>44</v>
      </c>
      <c r="D89" s="462" t="s">
        <v>226</v>
      </c>
      <c r="E89" s="463" t="s">
        <v>26</v>
      </c>
      <c r="F89" s="658">
        <v>1</v>
      </c>
      <c r="G89" s="659">
        <v>95.19</v>
      </c>
      <c r="H89" s="659">
        <v>2452.7199999999998</v>
      </c>
      <c r="I89" s="20">
        <f t="shared" si="44"/>
        <v>2547.91</v>
      </c>
      <c r="J89" s="20">
        <f t="shared" si="45"/>
        <v>95.19</v>
      </c>
      <c r="K89" s="20">
        <f t="shared" si="46"/>
        <v>2452.7199999999998</v>
      </c>
      <c r="L89" s="43">
        <f t="shared" si="47"/>
        <v>2547.91</v>
      </c>
    </row>
    <row r="90" spans="1:12" ht="39.6">
      <c r="A90" s="462" t="s">
        <v>227</v>
      </c>
      <c r="B90" s="463" t="s">
        <v>228</v>
      </c>
      <c r="C90" s="463" t="s">
        <v>44</v>
      </c>
      <c r="D90" s="462" t="s">
        <v>229</v>
      </c>
      <c r="E90" s="463" t="s">
        <v>26</v>
      </c>
      <c r="F90" s="658">
        <v>1</v>
      </c>
      <c r="G90" s="659">
        <v>181.6</v>
      </c>
      <c r="H90" s="659">
        <v>4208.42</v>
      </c>
      <c r="I90" s="20">
        <f t="shared" si="44"/>
        <v>4390.0200000000004</v>
      </c>
      <c r="J90" s="20">
        <f t="shared" si="45"/>
        <v>181.6</v>
      </c>
      <c r="K90" s="20">
        <f t="shared" si="46"/>
        <v>4208.42</v>
      </c>
      <c r="L90" s="43">
        <f t="shared" si="47"/>
        <v>4390.0200000000004</v>
      </c>
    </row>
    <row r="91" spans="1:12">
      <c r="A91" s="462" t="s">
        <v>230</v>
      </c>
      <c r="B91" s="463" t="s">
        <v>231</v>
      </c>
      <c r="C91" s="463" t="s">
        <v>55</v>
      </c>
      <c r="D91" s="462" t="s">
        <v>232</v>
      </c>
      <c r="E91" s="463" t="s">
        <v>233</v>
      </c>
      <c r="F91" s="658">
        <v>2</v>
      </c>
      <c r="G91" s="659">
        <v>6.13</v>
      </c>
      <c r="H91" s="659">
        <v>98.61</v>
      </c>
      <c r="I91" s="20">
        <f t="shared" ref="I91" si="48">TRUNC(SUM(G91:H91),2)</f>
        <v>104.74</v>
      </c>
      <c r="J91" s="20">
        <f t="shared" ref="J91" si="49">TRUNC(F91*G91,2)</f>
        <v>12.26</v>
      </c>
      <c r="K91" s="20">
        <f t="shared" ref="K91" si="50">TRUNC(F91*H91,2)</f>
        <v>197.22</v>
      </c>
      <c r="L91" s="43">
        <f t="shared" ref="L91" si="51">TRUNC(SUM(K91,J91),2)</f>
        <v>209.48</v>
      </c>
    </row>
    <row r="92" spans="1:12" ht="26.45">
      <c r="A92" s="462" t="s">
        <v>234</v>
      </c>
      <c r="B92" s="463" t="s">
        <v>235</v>
      </c>
      <c r="C92" s="463" t="s">
        <v>24</v>
      </c>
      <c r="D92" s="462" t="s">
        <v>236</v>
      </c>
      <c r="E92" s="463" t="s">
        <v>26</v>
      </c>
      <c r="F92" s="658">
        <v>2</v>
      </c>
      <c r="G92" s="659">
        <v>147.32</v>
      </c>
      <c r="H92" s="659">
        <v>1385.57</v>
      </c>
      <c r="I92" s="20">
        <f t="shared" si="44"/>
        <v>1532.89</v>
      </c>
      <c r="J92" s="20">
        <f t="shared" si="45"/>
        <v>294.64</v>
      </c>
      <c r="K92" s="20">
        <f t="shared" si="46"/>
        <v>2771.14</v>
      </c>
      <c r="L92" s="43">
        <f t="shared" si="47"/>
        <v>3065.78</v>
      </c>
    </row>
    <row r="93" spans="1:12">
      <c r="A93" s="9"/>
      <c r="B93" s="10"/>
      <c r="C93" s="10"/>
      <c r="D93" s="11" t="s">
        <v>109</v>
      </c>
      <c r="E93" s="10" t="s">
        <v>110</v>
      </c>
      <c r="F93" s="12"/>
      <c r="G93" s="22"/>
      <c r="H93" s="22"/>
      <c r="I93" s="13"/>
      <c r="J93" s="14">
        <f>SUM(J88:J92)</f>
        <v>583.68999999999994</v>
      </c>
      <c r="K93" s="14">
        <f>SUM(K88:K92)</f>
        <v>177138.89000000004</v>
      </c>
      <c r="L93" s="22"/>
    </row>
    <row r="94" spans="1:12">
      <c r="A94" s="15"/>
      <c r="B94" s="16"/>
      <c r="C94" s="16"/>
      <c r="D94" s="15" t="s">
        <v>110</v>
      </c>
      <c r="E94" s="16" t="s">
        <v>110</v>
      </c>
      <c r="F94" s="17"/>
      <c r="G94" s="23"/>
      <c r="H94" s="23"/>
      <c r="I94" s="18"/>
      <c r="J94" s="18"/>
      <c r="K94" s="19">
        <f>SUM(J93:K93)</f>
        <v>177722.58000000005</v>
      </c>
      <c r="L94" s="23"/>
    </row>
    <row r="95" spans="1:12">
      <c r="A95" s="650">
        <v>6</v>
      </c>
      <c r="B95" s="651"/>
      <c r="C95" s="651"/>
      <c r="D95" s="650" t="s">
        <v>237</v>
      </c>
      <c r="E95" s="650"/>
      <c r="F95" s="652"/>
      <c r="G95" s="661"/>
      <c r="H95" s="661"/>
      <c r="I95" s="650"/>
      <c r="J95" s="650"/>
      <c r="K95" s="650"/>
      <c r="L95" s="653">
        <f>SUBTOTAL(9,L96:L104)</f>
        <v>50592.369999999995</v>
      </c>
    </row>
    <row r="96" spans="1:12">
      <c r="A96" s="654" t="s">
        <v>238</v>
      </c>
      <c r="B96" s="655"/>
      <c r="C96" s="655"/>
      <c r="D96" s="654" t="s">
        <v>239</v>
      </c>
      <c r="E96" s="654"/>
      <c r="F96" s="656"/>
      <c r="G96" s="660"/>
      <c r="H96" s="660"/>
      <c r="I96" s="654"/>
      <c r="J96" s="654"/>
      <c r="K96" s="654"/>
      <c r="L96" s="657">
        <f>SUBTOTAL(9,L97:L101)</f>
        <v>31070.69</v>
      </c>
    </row>
    <row r="97" spans="1:12" ht="39.6">
      <c r="A97" s="462" t="s">
        <v>240</v>
      </c>
      <c r="B97" s="463" t="s">
        <v>241</v>
      </c>
      <c r="C97" s="463" t="s">
        <v>44</v>
      </c>
      <c r="D97" s="462" t="s">
        <v>242</v>
      </c>
      <c r="E97" s="463" t="s">
        <v>46</v>
      </c>
      <c r="F97" s="658">
        <v>49.76</v>
      </c>
      <c r="G97" s="659">
        <v>2.19</v>
      </c>
      <c r="H97" s="659">
        <v>1.1000000000000001</v>
      </c>
      <c r="I97" s="20">
        <f t="shared" ref="I97:I101" si="52">TRUNC(SUM(G97:H97),2)</f>
        <v>3.29</v>
      </c>
      <c r="J97" s="20">
        <f t="shared" ref="J97:J101" si="53">TRUNC(F97*G97,2)</f>
        <v>108.97</v>
      </c>
      <c r="K97" s="20">
        <f t="shared" ref="K97:K101" si="54">TRUNC(F97*H97,2)</f>
        <v>54.73</v>
      </c>
      <c r="L97" s="43">
        <f t="shared" ref="L97:L101" si="55">TRUNC(SUM(K97,J97),2)</f>
        <v>163.69999999999999</v>
      </c>
    </row>
    <row r="98" spans="1:12" ht="26.45">
      <c r="A98" s="462" t="s">
        <v>243</v>
      </c>
      <c r="B98" s="463" t="s">
        <v>244</v>
      </c>
      <c r="C98" s="463" t="s">
        <v>44</v>
      </c>
      <c r="D98" s="462" t="s">
        <v>245</v>
      </c>
      <c r="E98" s="463" t="s">
        <v>46</v>
      </c>
      <c r="F98" s="658">
        <v>49.76</v>
      </c>
      <c r="G98" s="659">
        <v>0.33</v>
      </c>
      <c r="H98" s="659">
        <v>2.09</v>
      </c>
      <c r="I98" s="20">
        <f t="shared" si="52"/>
        <v>2.42</v>
      </c>
      <c r="J98" s="20">
        <f t="shared" si="53"/>
        <v>16.420000000000002</v>
      </c>
      <c r="K98" s="20">
        <f t="shared" si="54"/>
        <v>103.99</v>
      </c>
      <c r="L98" s="43">
        <f t="shared" si="55"/>
        <v>120.41</v>
      </c>
    </row>
    <row r="99" spans="1:12" ht="26.45">
      <c r="A99" s="462" t="s">
        <v>246</v>
      </c>
      <c r="B99" s="463" t="s">
        <v>247</v>
      </c>
      <c r="C99" s="463" t="s">
        <v>44</v>
      </c>
      <c r="D99" s="462" t="s">
        <v>248</v>
      </c>
      <c r="E99" s="463" t="s">
        <v>115</v>
      </c>
      <c r="F99" s="658">
        <v>2.4900000000000002</v>
      </c>
      <c r="G99" s="659">
        <v>48.71</v>
      </c>
      <c r="H99" s="659">
        <v>151</v>
      </c>
      <c r="I99" s="20">
        <f t="shared" si="52"/>
        <v>199.71</v>
      </c>
      <c r="J99" s="20">
        <f t="shared" si="53"/>
        <v>121.28</v>
      </c>
      <c r="K99" s="20">
        <f t="shared" si="54"/>
        <v>375.99</v>
      </c>
      <c r="L99" s="43">
        <f t="shared" si="55"/>
        <v>497.27</v>
      </c>
    </row>
    <row r="100" spans="1:12" ht="39.6">
      <c r="A100" s="462" t="s">
        <v>249</v>
      </c>
      <c r="B100" s="463" t="s">
        <v>250</v>
      </c>
      <c r="C100" s="463" t="s">
        <v>44</v>
      </c>
      <c r="D100" s="462" t="s">
        <v>251</v>
      </c>
      <c r="E100" s="463" t="s">
        <v>46</v>
      </c>
      <c r="F100" s="658">
        <v>49.76</v>
      </c>
      <c r="G100" s="659">
        <v>12.67</v>
      </c>
      <c r="H100" s="659">
        <v>72.48</v>
      </c>
      <c r="I100" s="20">
        <f t="shared" si="52"/>
        <v>85.15</v>
      </c>
      <c r="J100" s="20">
        <f t="shared" si="53"/>
        <v>630.45000000000005</v>
      </c>
      <c r="K100" s="20">
        <f t="shared" si="54"/>
        <v>3606.6</v>
      </c>
      <c r="L100" s="43">
        <f t="shared" si="55"/>
        <v>4237.05</v>
      </c>
    </row>
    <row r="101" spans="1:12" ht="52.9">
      <c r="A101" s="462" t="s">
        <v>252</v>
      </c>
      <c r="B101" s="463" t="s">
        <v>253</v>
      </c>
      <c r="C101" s="463" t="s">
        <v>44</v>
      </c>
      <c r="D101" s="462" t="s">
        <v>254</v>
      </c>
      <c r="E101" s="463" t="s">
        <v>46</v>
      </c>
      <c r="F101" s="658">
        <v>516.91</v>
      </c>
      <c r="G101" s="659">
        <v>10.42</v>
      </c>
      <c r="H101" s="659">
        <v>39.979999999999997</v>
      </c>
      <c r="I101" s="20">
        <f t="shared" si="52"/>
        <v>50.4</v>
      </c>
      <c r="J101" s="20">
        <f t="shared" si="53"/>
        <v>5386.2</v>
      </c>
      <c r="K101" s="20">
        <f t="shared" si="54"/>
        <v>20666.060000000001</v>
      </c>
      <c r="L101" s="43">
        <f t="shared" si="55"/>
        <v>26052.26</v>
      </c>
    </row>
    <row r="102" spans="1:12">
      <c r="A102" s="654" t="s">
        <v>255</v>
      </c>
      <c r="B102" s="655"/>
      <c r="C102" s="655"/>
      <c r="D102" s="654" t="s">
        <v>256</v>
      </c>
      <c r="E102" s="654"/>
      <c r="F102" s="656"/>
      <c r="G102" s="660"/>
      <c r="H102" s="660"/>
      <c r="I102" s="654"/>
      <c r="J102" s="654"/>
      <c r="K102" s="654"/>
      <c r="L102" s="657">
        <f>SUBTOTAL(9,L103:L104)</f>
        <v>19521.68</v>
      </c>
    </row>
    <row r="103" spans="1:12" ht="52.9">
      <c r="A103" s="462" t="s">
        <v>257</v>
      </c>
      <c r="B103" s="463" t="s">
        <v>186</v>
      </c>
      <c r="C103" s="463" t="s">
        <v>44</v>
      </c>
      <c r="D103" s="462" t="s">
        <v>187</v>
      </c>
      <c r="E103" s="463" t="s">
        <v>46</v>
      </c>
      <c r="F103" s="658">
        <v>217.47</v>
      </c>
      <c r="G103" s="659">
        <v>19.62</v>
      </c>
      <c r="H103" s="659">
        <v>39.6</v>
      </c>
      <c r="I103" s="20">
        <f t="shared" ref="I103:I104" si="56">TRUNC(SUM(G103:H103),2)</f>
        <v>59.22</v>
      </c>
      <c r="J103" s="20">
        <f t="shared" ref="J103:J104" si="57">TRUNC(F103*G103,2)</f>
        <v>4266.76</v>
      </c>
      <c r="K103" s="20">
        <f t="shared" ref="K103:K104" si="58">TRUNC(F103*H103,2)</f>
        <v>8611.81</v>
      </c>
      <c r="L103" s="43">
        <f t="shared" ref="L103:L104" si="59">TRUNC(SUM(K103,J103),2)</f>
        <v>12878.57</v>
      </c>
    </row>
    <row r="104" spans="1:12" ht="52.9">
      <c r="A104" s="462" t="s">
        <v>258</v>
      </c>
      <c r="B104" s="463" t="s">
        <v>259</v>
      </c>
      <c r="C104" s="463" t="s">
        <v>44</v>
      </c>
      <c r="D104" s="462" t="s">
        <v>260</v>
      </c>
      <c r="E104" s="463" t="s">
        <v>46</v>
      </c>
      <c r="F104" s="658">
        <v>67.17</v>
      </c>
      <c r="G104" s="659">
        <v>15.65</v>
      </c>
      <c r="H104" s="659">
        <v>83.25</v>
      </c>
      <c r="I104" s="20">
        <f t="shared" si="56"/>
        <v>98.9</v>
      </c>
      <c r="J104" s="20">
        <f t="shared" si="57"/>
        <v>1051.21</v>
      </c>
      <c r="K104" s="20">
        <f t="shared" si="58"/>
        <v>5591.9</v>
      </c>
      <c r="L104" s="43">
        <f t="shared" si="59"/>
        <v>6643.11</v>
      </c>
    </row>
    <row r="105" spans="1:12">
      <c r="A105" s="9"/>
      <c r="B105" s="10"/>
      <c r="C105" s="10"/>
      <c r="D105" s="11" t="s">
        <v>109</v>
      </c>
      <c r="E105" s="10" t="s">
        <v>110</v>
      </c>
      <c r="F105" s="12"/>
      <c r="G105" s="22"/>
      <c r="H105" s="22"/>
      <c r="I105" s="13"/>
      <c r="J105" s="14">
        <f>SUM(J97:J104)</f>
        <v>11581.29</v>
      </c>
      <c r="K105" s="14">
        <f>SUM(K97:K104)</f>
        <v>39011.08</v>
      </c>
      <c r="L105" s="22"/>
    </row>
    <row r="106" spans="1:12">
      <c r="A106" s="15"/>
      <c r="B106" s="16"/>
      <c r="C106" s="16"/>
      <c r="D106" s="15" t="s">
        <v>110</v>
      </c>
      <c r="E106" s="16" t="s">
        <v>110</v>
      </c>
      <c r="F106" s="17"/>
      <c r="G106" s="23"/>
      <c r="H106" s="23"/>
      <c r="I106" s="18"/>
      <c r="J106" s="18"/>
      <c r="K106" s="19">
        <f>SUM(J105:K105)</f>
        <v>50592.37</v>
      </c>
      <c r="L106" s="23"/>
    </row>
    <row r="107" spans="1:12">
      <c r="A107" s="650">
        <v>7</v>
      </c>
      <c r="B107" s="651"/>
      <c r="C107" s="651"/>
      <c r="D107" s="650" t="s">
        <v>261</v>
      </c>
      <c r="E107" s="650"/>
      <c r="F107" s="652"/>
      <c r="G107" s="661"/>
      <c r="H107" s="661"/>
      <c r="I107" s="650"/>
      <c r="J107" s="650"/>
      <c r="K107" s="650"/>
      <c r="L107" s="653">
        <f>SUBTOTAL(9,L108:L110)</f>
        <v>48237.94</v>
      </c>
    </row>
    <row r="108" spans="1:12" ht="39.6">
      <c r="A108" s="462" t="s">
        <v>262</v>
      </c>
      <c r="B108" s="463" t="s">
        <v>263</v>
      </c>
      <c r="C108" s="463" t="s">
        <v>44</v>
      </c>
      <c r="D108" s="462" t="s">
        <v>264</v>
      </c>
      <c r="E108" s="463" t="s">
        <v>46</v>
      </c>
      <c r="F108" s="658">
        <v>495.02</v>
      </c>
      <c r="G108" s="659">
        <v>14.57</v>
      </c>
      <c r="H108" s="659">
        <v>71.41</v>
      </c>
      <c r="I108" s="20">
        <f t="shared" ref="I108:I110" si="60">TRUNC(SUM(G108:H108),2)</f>
        <v>85.98</v>
      </c>
      <c r="J108" s="20">
        <f t="shared" ref="J108:J110" si="61">TRUNC(F108*G108,2)</f>
        <v>7212.44</v>
      </c>
      <c r="K108" s="20">
        <f t="shared" ref="K108:K110" si="62">TRUNC(F108*H108,2)</f>
        <v>35349.370000000003</v>
      </c>
      <c r="L108" s="43">
        <f t="shared" ref="L108:L110" si="63">TRUNC(SUM(K108,J108),2)</f>
        <v>42561.81</v>
      </c>
    </row>
    <row r="109" spans="1:12">
      <c r="A109" s="462" t="s">
        <v>265</v>
      </c>
      <c r="B109" s="463" t="s">
        <v>266</v>
      </c>
      <c r="C109" s="463" t="s">
        <v>55</v>
      </c>
      <c r="D109" s="462" t="s">
        <v>267</v>
      </c>
      <c r="E109" s="463" t="s">
        <v>268</v>
      </c>
      <c r="F109" s="658">
        <v>57.95</v>
      </c>
      <c r="G109" s="659">
        <v>0</v>
      </c>
      <c r="H109" s="659">
        <v>25.86</v>
      </c>
      <c r="I109" s="20">
        <f t="shared" si="60"/>
        <v>25.86</v>
      </c>
      <c r="J109" s="20">
        <f t="shared" si="61"/>
        <v>0</v>
      </c>
      <c r="K109" s="20">
        <f t="shared" si="62"/>
        <v>1498.58</v>
      </c>
      <c r="L109" s="43">
        <f t="shared" si="63"/>
        <v>1498.58</v>
      </c>
    </row>
    <row r="110" spans="1:12" ht="39.6">
      <c r="A110" s="462" t="s">
        <v>269</v>
      </c>
      <c r="B110" s="463" t="s">
        <v>215</v>
      </c>
      <c r="C110" s="463" t="s">
        <v>55</v>
      </c>
      <c r="D110" s="462" t="s">
        <v>270</v>
      </c>
      <c r="E110" s="463" t="s">
        <v>46</v>
      </c>
      <c r="F110" s="658">
        <v>22.59</v>
      </c>
      <c r="G110" s="659">
        <v>17.440000000000001</v>
      </c>
      <c r="H110" s="659">
        <v>167.49</v>
      </c>
      <c r="I110" s="20">
        <f t="shared" si="60"/>
        <v>184.93</v>
      </c>
      <c r="J110" s="20">
        <f t="shared" si="61"/>
        <v>393.96</v>
      </c>
      <c r="K110" s="20">
        <f t="shared" si="62"/>
        <v>3783.59</v>
      </c>
      <c r="L110" s="43">
        <f t="shared" si="63"/>
        <v>4177.55</v>
      </c>
    </row>
    <row r="111" spans="1:12">
      <c r="A111" s="9"/>
      <c r="B111" s="10"/>
      <c r="C111" s="10"/>
      <c r="D111" s="11" t="s">
        <v>109</v>
      </c>
      <c r="E111" s="10" t="s">
        <v>110</v>
      </c>
      <c r="F111" s="12"/>
      <c r="G111" s="22"/>
      <c r="H111" s="22"/>
      <c r="I111" s="13"/>
      <c r="J111" s="14">
        <f>SUM(J108:J110)</f>
        <v>7606.4</v>
      </c>
      <c r="K111" s="14">
        <f>SUM(K108:K110)</f>
        <v>40631.540000000008</v>
      </c>
      <c r="L111" s="22"/>
    </row>
    <row r="112" spans="1:12">
      <c r="A112" s="15"/>
      <c r="B112" s="16"/>
      <c r="C112" s="16"/>
      <c r="D112" s="15" t="s">
        <v>110</v>
      </c>
      <c r="E112" s="16" t="s">
        <v>110</v>
      </c>
      <c r="F112" s="17"/>
      <c r="G112" s="23"/>
      <c r="H112" s="23"/>
      <c r="I112" s="18"/>
      <c r="J112" s="18"/>
      <c r="K112" s="19">
        <f>SUM(J111:K111)</f>
        <v>48237.94000000001</v>
      </c>
      <c r="L112" s="23"/>
    </row>
    <row r="113" spans="1:12">
      <c r="A113" s="650">
        <v>8</v>
      </c>
      <c r="B113" s="651"/>
      <c r="C113" s="651"/>
      <c r="D113" s="650" t="s">
        <v>271</v>
      </c>
      <c r="E113" s="650"/>
      <c r="F113" s="652"/>
      <c r="G113" s="661"/>
      <c r="H113" s="661"/>
      <c r="I113" s="650"/>
      <c r="J113" s="650"/>
      <c r="K113" s="650"/>
      <c r="L113" s="653">
        <f>SUBTOTAL(9,L114:L118)</f>
        <v>152008.91000000003</v>
      </c>
    </row>
    <row r="114" spans="1:12">
      <c r="A114" s="654" t="s">
        <v>272</v>
      </c>
      <c r="B114" s="655"/>
      <c r="C114" s="655"/>
      <c r="D114" s="654" t="s">
        <v>273</v>
      </c>
      <c r="E114" s="654"/>
      <c r="F114" s="656"/>
      <c r="G114" s="660"/>
      <c r="H114" s="660"/>
      <c r="I114" s="654"/>
      <c r="J114" s="654"/>
      <c r="K114" s="654"/>
      <c r="L114" s="657">
        <f>SUBTOTAL(9,L115)</f>
        <v>109533.21</v>
      </c>
    </row>
    <row r="115" spans="1:12" ht="39.6">
      <c r="A115" s="462" t="s">
        <v>274</v>
      </c>
      <c r="B115" s="463" t="s">
        <v>275</v>
      </c>
      <c r="C115" s="463" t="s">
        <v>55</v>
      </c>
      <c r="D115" s="462" t="s">
        <v>276</v>
      </c>
      <c r="E115" s="463" t="s">
        <v>46</v>
      </c>
      <c r="F115" s="658">
        <v>516.91</v>
      </c>
      <c r="G115" s="659">
        <v>19.12</v>
      </c>
      <c r="H115" s="659">
        <v>192.78</v>
      </c>
      <c r="I115" s="20">
        <f t="shared" ref="I115" si="64">TRUNC(SUM(G115:H115),2)</f>
        <v>211.9</v>
      </c>
      <c r="J115" s="20">
        <f t="shared" ref="J115" si="65">TRUNC(F115*G115,2)</f>
        <v>9883.31</v>
      </c>
      <c r="K115" s="20">
        <f t="shared" ref="K115" si="66">TRUNC(F115*H115,2)</f>
        <v>99649.9</v>
      </c>
      <c r="L115" s="43">
        <f t="shared" ref="L115" si="67">TRUNC(SUM(K115,J115),2)</f>
        <v>109533.21</v>
      </c>
    </row>
    <row r="116" spans="1:12">
      <c r="A116" s="654" t="s">
        <v>277</v>
      </c>
      <c r="B116" s="655"/>
      <c r="C116" s="655"/>
      <c r="D116" s="654" t="s">
        <v>278</v>
      </c>
      <c r="E116" s="654"/>
      <c r="F116" s="656"/>
      <c r="G116" s="660"/>
      <c r="H116" s="660"/>
      <c r="I116" s="654"/>
      <c r="J116" s="654"/>
      <c r="K116" s="654"/>
      <c r="L116" s="657">
        <f>SUBTOTAL(9,L117:L118)</f>
        <v>42475.700000000004</v>
      </c>
    </row>
    <row r="117" spans="1:12" ht="39.6">
      <c r="A117" s="462" t="s">
        <v>279</v>
      </c>
      <c r="B117" s="463" t="s">
        <v>280</v>
      </c>
      <c r="C117" s="463" t="s">
        <v>55</v>
      </c>
      <c r="D117" s="462" t="s">
        <v>281</v>
      </c>
      <c r="E117" s="463" t="s">
        <v>46</v>
      </c>
      <c r="F117" s="658">
        <v>217.47</v>
      </c>
      <c r="G117" s="659">
        <v>19.12</v>
      </c>
      <c r="H117" s="659">
        <v>171.79</v>
      </c>
      <c r="I117" s="20">
        <f t="shared" ref="I117:I118" si="68">TRUNC(SUM(G117:H117),2)</f>
        <v>190.91</v>
      </c>
      <c r="J117" s="20">
        <f t="shared" ref="J117:J118" si="69">TRUNC(F117*G117,2)</f>
        <v>4158.0200000000004</v>
      </c>
      <c r="K117" s="20">
        <f t="shared" ref="K117:K118" si="70">TRUNC(F117*H117,2)</f>
        <v>37359.17</v>
      </c>
      <c r="L117" s="43">
        <f t="shared" ref="L117:L118" si="71">TRUNC(SUM(K117,J117),2)</f>
        <v>41517.19</v>
      </c>
    </row>
    <row r="118" spans="1:12" ht="26.45">
      <c r="A118" s="462" t="s">
        <v>282</v>
      </c>
      <c r="B118" s="463" t="s">
        <v>283</v>
      </c>
      <c r="C118" s="463" t="s">
        <v>24</v>
      </c>
      <c r="D118" s="462" t="s">
        <v>284</v>
      </c>
      <c r="E118" s="463" t="s">
        <v>33</v>
      </c>
      <c r="F118" s="658">
        <v>67.17</v>
      </c>
      <c r="G118" s="659">
        <v>10.25</v>
      </c>
      <c r="H118" s="659">
        <v>4.0199999999999996</v>
      </c>
      <c r="I118" s="20">
        <f t="shared" si="68"/>
        <v>14.27</v>
      </c>
      <c r="J118" s="20">
        <f t="shared" si="69"/>
        <v>688.49</v>
      </c>
      <c r="K118" s="20">
        <f t="shared" si="70"/>
        <v>270.02</v>
      </c>
      <c r="L118" s="43">
        <f t="shared" si="71"/>
        <v>958.51</v>
      </c>
    </row>
    <row r="119" spans="1:12">
      <c r="A119" s="9"/>
      <c r="B119" s="10"/>
      <c r="C119" s="10"/>
      <c r="D119" s="11" t="s">
        <v>109</v>
      </c>
      <c r="E119" s="10" t="s">
        <v>110</v>
      </c>
      <c r="F119" s="12"/>
      <c r="G119" s="22"/>
      <c r="H119" s="22"/>
      <c r="I119" s="13"/>
      <c r="J119" s="14">
        <f>SUM(J115:J118)</f>
        <v>14729.82</v>
      </c>
      <c r="K119" s="14">
        <f>SUM(K115:K118)</f>
        <v>137279.09</v>
      </c>
      <c r="L119" s="22"/>
    </row>
    <row r="120" spans="1:12">
      <c r="A120" s="15"/>
      <c r="B120" s="16"/>
      <c r="C120" s="16"/>
      <c r="D120" s="15" t="s">
        <v>110</v>
      </c>
      <c r="E120" s="16" t="s">
        <v>110</v>
      </c>
      <c r="F120" s="17"/>
      <c r="G120" s="23"/>
      <c r="H120" s="23"/>
      <c r="I120" s="18"/>
      <c r="J120" s="18"/>
      <c r="K120" s="19">
        <f>SUM(J119:K119)</f>
        <v>152008.91</v>
      </c>
      <c r="L120" s="23"/>
    </row>
    <row r="121" spans="1:12">
      <c r="A121" s="650">
        <v>9</v>
      </c>
      <c r="B121" s="651"/>
      <c r="C121" s="651"/>
      <c r="D121" s="650" t="s">
        <v>285</v>
      </c>
      <c r="E121" s="650"/>
      <c r="F121" s="652"/>
      <c r="G121" s="661"/>
      <c r="H121" s="661"/>
      <c r="I121" s="650"/>
      <c r="J121" s="650"/>
      <c r="K121" s="650"/>
      <c r="L121" s="653">
        <f>SUBTOTAL(9,L122:L142)</f>
        <v>183208.79000000004</v>
      </c>
    </row>
    <row r="122" spans="1:12">
      <c r="A122" s="654" t="s">
        <v>286</v>
      </c>
      <c r="B122" s="655"/>
      <c r="C122" s="655"/>
      <c r="D122" s="654" t="s">
        <v>287</v>
      </c>
      <c r="E122" s="654"/>
      <c r="F122" s="656"/>
      <c r="G122" s="660"/>
      <c r="H122" s="660"/>
      <c r="I122" s="654"/>
      <c r="J122" s="654"/>
      <c r="K122" s="654"/>
      <c r="L122" s="657">
        <f>SUBTOTAL(9,L123:L127)</f>
        <v>13295.83</v>
      </c>
    </row>
    <row r="123" spans="1:12" ht="39.6">
      <c r="A123" s="462" t="s">
        <v>288</v>
      </c>
      <c r="B123" s="463" t="s">
        <v>289</v>
      </c>
      <c r="C123" s="463" t="s">
        <v>44</v>
      </c>
      <c r="D123" s="462" t="s">
        <v>290</v>
      </c>
      <c r="E123" s="463" t="s">
        <v>46</v>
      </c>
      <c r="F123" s="658">
        <v>84.79</v>
      </c>
      <c r="G123" s="659">
        <v>1.87</v>
      </c>
      <c r="H123" s="659">
        <v>2.63</v>
      </c>
      <c r="I123" s="20">
        <f t="shared" ref="I123:I127" si="72">TRUNC(SUM(G123:H123),2)</f>
        <v>4.5</v>
      </c>
      <c r="J123" s="20">
        <f t="shared" ref="J123:J127" si="73">TRUNC(F123*G123,2)</f>
        <v>158.55000000000001</v>
      </c>
      <c r="K123" s="20">
        <f t="shared" ref="K123:K127" si="74">TRUNC(F123*H123,2)</f>
        <v>222.99</v>
      </c>
      <c r="L123" s="43">
        <f t="shared" ref="L123:L127" si="75">TRUNC(SUM(K123,J123),2)</f>
        <v>381.54</v>
      </c>
    </row>
    <row r="124" spans="1:12" ht="52.9">
      <c r="A124" s="462" t="s">
        <v>291</v>
      </c>
      <c r="B124" s="463" t="s">
        <v>292</v>
      </c>
      <c r="C124" s="463" t="s">
        <v>44</v>
      </c>
      <c r="D124" s="462" t="s">
        <v>293</v>
      </c>
      <c r="E124" s="463" t="s">
        <v>46</v>
      </c>
      <c r="F124" s="658">
        <v>138.75</v>
      </c>
      <c r="G124" s="659">
        <v>4.3499999999999996</v>
      </c>
      <c r="H124" s="659">
        <v>3.54</v>
      </c>
      <c r="I124" s="20">
        <f t="shared" si="72"/>
        <v>7.89</v>
      </c>
      <c r="J124" s="20">
        <f t="shared" si="73"/>
        <v>603.55999999999995</v>
      </c>
      <c r="K124" s="20">
        <f t="shared" si="74"/>
        <v>491.17</v>
      </c>
      <c r="L124" s="43">
        <f t="shared" si="75"/>
        <v>1094.73</v>
      </c>
    </row>
    <row r="125" spans="1:12" ht="39.6">
      <c r="A125" s="462" t="s">
        <v>294</v>
      </c>
      <c r="B125" s="463" t="s">
        <v>295</v>
      </c>
      <c r="C125" s="463" t="s">
        <v>44</v>
      </c>
      <c r="D125" s="462" t="s">
        <v>296</v>
      </c>
      <c r="E125" s="463" t="s">
        <v>46</v>
      </c>
      <c r="F125" s="658">
        <v>84.79</v>
      </c>
      <c r="G125" s="659">
        <v>12.1</v>
      </c>
      <c r="H125" s="659">
        <v>20.39</v>
      </c>
      <c r="I125" s="20">
        <f t="shared" si="72"/>
        <v>32.49</v>
      </c>
      <c r="J125" s="20">
        <f t="shared" si="73"/>
        <v>1025.95</v>
      </c>
      <c r="K125" s="20">
        <f t="shared" si="74"/>
        <v>1728.86</v>
      </c>
      <c r="L125" s="43">
        <f t="shared" si="75"/>
        <v>2754.81</v>
      </c>
    </row>
    <row r="126" spans="1:12" ht="52.9">
      <c r="A126" s="462" t="s">
        <v>297</v>
      </c>
      <c r="B126" s="463" t="s">
        <v>298</v>
      </c>
      <c r="C126" s="463" t="s">
        <v>44</v>
      </c>
      <c r="D126" s="462" t="s">
        <v>299</v>
      </c>
      <c r="E126" s="463" t="s">
        <v>46</v>
      </c>
      <c r="F126" s="658">
        <v>138.75</v>
      </c>
      <c r="G126" s="659">
        <v>24.96</v>
      </c>
      <c r="H126" s="659">
        <v>28.72</v>
      </c>
      <c r="I126" s="20">
        <f t="shared" si="72"/>
        <v>53.68</v>
      </c>
      <c r="J126" s="20">
        <f t="shared" si="73"/>
        <v>3463.2</v>
      </c>
      <c r="K126" s="20">
        <f t="shared" si="74"/>
        <v>3984.9</v>
      </c>
      <c r="L126" s="43">
        <f t="shared" si="75"/>
        <v>7448.1</v>
      </c>
    </row>
    <row r="127" spans="1:12" ht="26.45">
      <c r="A127" s="462" t="s">
        <v>300</v>
      </c>
      <c r="B127" s="463" t="s">
        <v>301</v>
      </c>
      <c r="C127" s="463" t="s">
        <v>55</v>
      </c>
      <c r="D127" s="462" t="s">
        <v>302</v>
      </c>
      <c r="E127" s="463" t="s">
        <v>46</v>
      </c>
      <c r="F127" s="658">
        <v>208.87</v>
      </c>
      <c r="G127" s="659">
        <v>6.23</v>
      </c>
      <c r="H127" s="659">
        <v>1.51</v>
      </c>
      <c r="I127" s="20">
        <f t="shared" si="72"/>
        <v>7.74</v>
      </c>
      <c r="J127" s="20">
        <f t="shared" si="73"/>
        <v>1301.26</v>
      </c>
      <c r="K127" s="20">
        <f t="shared" si="74"/>
        <v>315.39</v>
      </c>
      <c r="L127" s="43">
        <f t="shared" si="75"/>
        <v>1616.65</v>
      </c>
    </row>
    <row r="128" spans="1:12">
      <c r="A128" s="654" t="s">
        <v>303</v>
      </c>
      <c r="B128" s="655"/>
      <c r="C128" s="655"/>
      <c r="D128" s="654" t="s">
        <v>304</v>
      </c>
      <c r="E128" s="654"/>
      <c r="F128" s="656"/>
      <c r="G128" s="660"/>
      <c r="H128" s="660"/>
      <c r="I128" s="654"/>
      <c r="J128" s="654"/>
      <c r="K128" s="654"/>
      <c r="L128" s="657">
        <f>SUBTOTAL(9,L129:L134)</f>
        <v>61848.97</v>
      </c>
    </row>
    <row r="129" spans="1:12" ht="26.45">
      <c r="A129" s="462" t="s">
        <v>305</v>
      </c>
      <c r="B129" s="463" t="s">
        <v>306</v>
      </c>
      <c r="C129" s="463" t="s">
        <v>44</v>
      </c>
      <c r="D129" s="462" t="s">
        <v>307</v>
      </c>
      <c r="E129" s="463" t="s">
        <v>46</v>
      </c>
      <c r="F129" s="658">
        <v>160.76</v>
      </c>
      <c r="G129" s="659">
        <v>8.68</v>
      </c>
      <c r="H129" s="659">
        <v>7.78</v>
      </c>
      <c r="I129" s="20">
        <f t="shared" ref="I129:I134" si="76">TRUNC(SUM(G129:H129),2)</f>
        <v>16.46</v>
      </c>
      <c r="J129" s="20">
        <f t="shared" ref="J129:J134" si="77">TRUNC(F129*G129,2)</f>
        <v>1395.39</v>
      </c>
      <c r="K129" s="20">
        <f t="shared" ref="K129:K134" si="78">TRUNC(F129*H129,2)</f>
        <v>1250.71</v>
      </c>
      <c r="L129" s="43">
        <f t="shared" ref="L129:L134" si="79">TRUNC(SUM(K129,J129),2)</f>
        <v>2646.1</v>
      </c>
    </row>
    <row r="130" spans="1:12" ht="26.45">
      <c r="A130" s="462" t="s">
        <v>308</v>
      </c>
      <c r="B130" s="463" t="s">
        <v>309</v>
      </c>
      <c r="C130" s="463" t="s">
        <v>44</v>
      </c>
      <c r="D130" s="462" t="s">
        <v>310</v>
      </c>
      <c r="E130" s="463" t="s">
        <v>46</v>
      </c>
      <c r="F130" s="658">
        <v>160.76</v>
      </c>
      <c r="G130" s="659">
        <v>1.59</v>
      </c>
      <c r="H130" s="659">
        <v>2.38</v>
      </c>
      <c r="I130" s="20">
        <f t="shared" si="76"/>
        <v>3.97</v>
      </c>
      <c r="J130" s="20">
        <f t="shared" si="77"/>
        <v>255.6</v>
      </c>
      <c r="K130" s="20">
        <f t="shared" si="78"/>
        <v>382.6</v>
      </c>
      <c r="L130" s="43">
        <f t="shared" si="79"/>
        <v>638.20000000000005</v>
      </c>
    </row>
    <row r="131" spans="1:12" ht="26.45">
      <c r="A131" s="462" t="s">
        <v>311</v>
      </c>
      <c r="B131" s="463" t="s">
        <v>312</v>
      </c>
      <c r="C131" s="463" t="s">
        <v>44</v>
      </c>
      <c r="D131" s="462" t="s">
        <v>313</v>
      </c>
      <c r="E131" s="463" t="s">
        <v>46</v>
      </c>
      <c r="F131" s="658">
        <v>84.79</v>
      </c>
      <c r="G131" s="659">
        <v>3.91</v>
      </c>
      <c r="H131" s="659">
        <v>9.15</v>
      </c>
      <c r="I131" s="20">
        <f t="shared" si="76"/>
        <v>13.06</v>
      </c>
      <c r="J131" s="20">
        <f t="shared" si="77"/>
        <v>331.52</v>
      </c>
      <c r="K131" s="20">
        <f t="shared" si="78"/>
        <v>775.82</v>
      </c>
      <c r="L131" s="43">
        <f t="shared" si="79"/>
        <v>1107.3399999999999</v>
      </c>
    </row>
    <row r="132" spans="1:12" ht="26.45">
      <c r="A132" s="462" t="s">
        <v>314</v>
      </c>
      <c r="B132" s="463" t="s">
        <v>312</v>
      </c>
      <c r="C132" s="463" t="s">
        <v>44</v>
      </c>
      <c r="D132" s="462" t="s">
        <v>315</v>
      </c>
      <c r="E132" s="463" t="s">
        <v>46</v>
      </c>
      <c r="F132" s="658">
        <v>75.97</v>
      </c>
      <c r="G132" s="659">
        <v>3.91</v>
      </c>
      <c r="H132" s="659">
        <v>9.15</v>
      </c>
      <c r="I132" s="20">
        <f t="shared" si="76"/>
        <v>13.06</v>
      </c>
      <c r="J132" s="20">
        <f t="shared" si="77"/>
        <v>297.04000000000002</v>
      </c>
      <c r="K132" s="20">
        <f t="shared" si="78"/>
        <v>695.12</v>
      </c>
      <c r="L132" s="43">
        <f t="shared" si="79"/>
        <v>992.16</v>
      </c>
    </row>
    <row r="133" spans="1:12" ht="39.6">
      <c r="A133" s="462" t="s">
        <v>316</v>
      </c>
      <c r="B133" s="463" t="s">
        <v>317</v>
      </c>
      <c r="C133" s="463" t="s">
        <v>44</v>
      </c>
      <c r="D133" s="462" t="s">
        <v>318</v>
      </c>
      <c r="E133" s="463" t="s">
        <v>46</v>
      </c>
      <c r="F133" s="658">
        <v>146.62</v>
      </c>
      <c r="G133" s="659">
        <v>26</v>
      </c>
      <c r="H133" s="659">
        <v>352.74</v>
      </c>
      <c r="I133" s="20">
        <f t="shared" si="76"/>
        <v>378.74</v>
      </c>
      <c r="J133" s="20">
        <f t="shared" si="77"/>
        <v>3812.12</v>
      </c>
      <c r="K133" s="20">
        <f t="shared" si="78"/>
        <v>51718.73</v>
      </c>
      <c r="L133" s="43">
        <f t="shared" si="79"/>
        <v>55530.85</v>
      </c>
    </row>
    <row r="134" spans="1:12" ht="26.45">
      <c r="A134" s="462" t="s">
        <v>319</v>
      </c>
      <c r="B134" s="463" t="s">
        <v>320</v>
      </c>
      <c r="C134" s="463" t="s">
        <v>55</v>
      </c>
      <c r="D134" s="462" t="s">
        <v>321</v>
      </c>
      <c r="E134" s="463" t="s">
        <v>46</v>
      </c>
      <c r="F134" s="658">
        <v>6.68</v>
      </c>
      <c r="G134" s="659">
        <v>13.91</v>
      </c>
      <c r="H134" s="659">
        <v>125.96</v>
      </c>
      <c r="I134" s="20">
        <f t="shared" si="76"/>
        <v>139.87</v>
      </c>
      <c r="J134" s="20">
        <f t="shared" si="77"/>
        <v>92.91</v>
      </c>
      <c r="K134" s="20">
        <f t="shared" si="78"/>
        <v>841.41</v>
      </c>
      <c r="L134" s="43">
        <f t="shared" si="79"/>
        <v>934.32</v>
      </c>
    </row>
    <row r="135" spans="1:12">
      <c r="A135" s="654" t="s">
        <v>322</v>
      </c>
      <c r="B135" s="655"/>
      <c r="C135" s="655"/>
      <c r="D135" s="654" t="s">
        <v>323</v>
      </c>
      <c r="E135" s="654"/>
      <c r="F135" s="656"/>
      <c r="G135" s="660"/>
      <c r="H135" s="660"/>
      <c r="I135" s="654"/>
      <c r="J135" s="654"/>
      <c r="K135" s="654"/>
      <c r="L135" s="657">
        <f>SUBTOTAL(9,L136:L142)</f>
        <v>108063.98999999999</v>
      </c>
    </row>
    <row r="136" spans="1:12" ht="26.45">
      <c r="A136" s="462" t="s">
        <v>324</v>
      </c>
      <c r="B136" s="463" t="s">
        <v>309</v>
      </c>
      <c r="C136" s="463" t="s">
        <v>44</v>
      </c>
      <c r="D136" s="462" t="s">
        <v>310</v>
      </c>
      <c r="E136" s="463" t="s">
        <v>46</v>
      </c>
      <c r="F136" s="658">
        <v>271.66000000000003</v>
      </c>
      <c r="G136" s="659">
        <v>1.59</v>
      </c>
      <c r="H136" s="659">
        <v>2.38</v>
      </c>
      <c r="I136" s="20">
        <f t="shared" ref="I136:I142" si="80">TRUNC(SUM(G136:H136),2)</f>
        <v>3.97</v>
      </c>
      <c r="J136" s="20">
        <f t="shared" ref="J136:J142" si="81">TRUNC(F136*G136,2)</f>
        <v>431.93</v>
      </c>
      <c r="K136" s="20">
        <f t="shared" ref="K136:K142" si="82">TRUNC(F136*H136,2)</f>
        <v>646.54999999999995</v>
      </c>
      <c r="L136" s="43">
        <f t="shared" ref="L136:L142" si="83">TRUNC(SUM(K136,J136),2)</f>
        <v>1078.48</v>
      </c>
    </row>
    <row r="137" spans="1:12" ht="26.45">
      <c r="A137" s="462" t="s">
        <v>325</v>
      </c>
      <c r="B137" s="463" t="s">
        <v>312</v>
      </c>
      <c r="C137" s="463" t="s">
        <v>44</v>
      </c>
      <c r="D137" s="462" t="s">
        <v>313</v>
      </c>
      <c r="E137" s="463" t="s">
        <v>46</v>
      </c>
      <c r="F137" s="658">
        <v>138.75</v>
      </c>
      <c r="G137" s="659">
        <v>3.91</v>
      </c>
      <c r="H137" s="659">
        <v>9.15</v>
      </c>
      <c r="I137" s="20">
        <f t="shared" si="80"/>
        <v>13.06</v>
      </c>
      <c r="J137" s="20">
        <f t="shared" si="81"/>
        <v>542.51</v>
      </c>
      <c r="K137" s="20">
        <f t="shared" si="82"/>
        <v>1269.56</v>
      </c>
      <c r="L137" s="43">
        <f t="shared" si="83"/>
        <v>1812.07</v>
      </c>
    </row>
    <row r="138" spans="1:12" ht="26.45">
      <c r="A138" s="462" t="s">
        <v>326</v>
      </c>
      <c r="B138" s="463" t="s">
        <v>312</v>
      </c>
      <c r="C138" s="463" t="s">
        <v>44</v>
      </c>
      <c r="D138" s="462" t="s">
        <v>313</v>
      </c>
      <c r="E138" s="463" t="s">
        <v>46</v>
      </c>
      <c r="F138" s="658">
        <v>132.9</v>
      </c>
      <c r="G138" s="659">
        <v>3.91</v>
      </c>
      <c r="H138" s="659">
        <v>9.15</v>
      </c>
      <c r="I138" s="20">
        <f t="shared" si="80"/>
        <v>13.06</v>
      </c>
      <c r="J138" s="20">
        <f t="shared" si="81"/>
        <v>519.63</v>
      </c>
      <c r="K138" s="20">
        <f t="shared" si="82"/>
        <v>1216.03</v>
      </c>
      <c r="L138" s="43">
        <f t="shared" si="83"/>
        <v>1735.66</v>
      </c>
    </row>
    <row r="139" spans="1:12" ht="52.9">
      <c r="A139" s="462" t="s">
        <v>327</v>
      </c>
      <c r="B139" s="463" t="s">
        <v>328</v>
      </c>
      <c r="C139" s="463" t="s">
        <v>24</v>
      </c>
      <c r="D139" s="462" t="s">
        <v>329</v>
      </c>
      <c r="E139" s="463" t="s">
        <v>46</v>
      </c>
      <c r="F139" s="658">
        <v>25.64</v>
      </c>
      <c r="G139" s="659">
        <v>13.89</v>
      </c>
      <c r="H139" s="659">
        <v>44.71</v>
      </c>
      <c r="I139" s="20">
        <f t="shared" si="80"/>
        <v>58.6</v>
      </c>
      <c r="J139" s="20">
        <f t="shared" si="81"/>
        <v>356.13</v>
      </c>
      <c r="K139" s="20">
        <f t="shared" si="82"/>
        <v>1146.3599999999999</v>
      </c>
      <c r="L139" s="43">
        <f t="shared" si="83"/>
        <v>1502.49</v>
      </c>
    </row>
    <row r="140" spans="1:12" ht="39.6">
      <c r="A140" s="462" t="s">
        <v>330</v>
      </c>
      <c r="B140" s="463" t="s">
        <v>331</v>
      </c>
      <c r="C140" s="463" t="s">
        <v>24</v>
      </c>
      <c r="D140" s="462" t="s">
        <v>332</v>
      </c>
      <c r="E140" s="463" t="s">
        <v>46</v>
      </c>
      <c r="F140" s="658">
        <v>25.64</v>
      </c>
      <c r="G140" s="659">
        <v>4.04</v>
      </c>
      <c r="H140" s="659">
        <v>58.85</v>
      </c>
      <c r="I140" s="20">
        <f t="shared" si="80"/>
        <v>62.89</v>
      </c>
      <c r="J140" s="20">
        <f t="shared" si="81"/>
        <v>103.58</v>
      </c>
      <c r="K140" s="20">
        <f t="shared" si="82"/>
        <v>1508.91</v>
      </c>
      <c r="L140" s="43">
        <f t="shared" si="83"/>
        <v>1612.49</v>
      </c>
    </row>
    <row r="141" spans="1:12" ht="26.45">
      <c r="A141" s="462" t="s">
        <v>333</v>
      </c>
      <c r="B141" s="463" t="s">
        <v>334</v>
      </c>
      <c r="C141" s="463" t="s">
        <v>24</v>
      </c>
      <c r="D141" s="462" t="s">
        <v>335</v>
      </c>
      <c r="E141" s="463" t="s">
        <v>46</v>
      </c>
      <c r="F141" s="658">
        <v>62.32</v>
      </c>
      <c r="G141" s="659">
        <v>213.32</v>
      </c>
      <c r="H141" s="659">
        <v>679.47</v>
      </c>
      <c r="I141" s="20">
        <f t="shared" ref="I141" si="84">TRUNC(SUM(G141:H141),2)</f>
        <v>892.79</v>
      </c>
      <c r="J141" s="20">
        <f t="shared" ref="J141" si="85">TRUNC(F141*G141,2)</f>
        <v>13294.1</v>
      </c>
      <c r="K141" s="20">
        <f t="shared" ref="K141" si="86">TRUNC(F141*H141,2)</f>
        <v>42344.57</v>
      </c>
      <c r="L141" s="43">
        <f t="shared" ref="L141" si="87">TRUNC(SUM(K141,J141),2)</f>
        <v>55638.67</v>
      </c>
    </row>
    <row r="142" spans="1:12" ht="26.45">
      <c r="A142" s="462" t="s">
        <v>336</v>
      </c>
      <c r="B142" s="463" t="s">
        <v>334</v>
      </c>
      <c r="C142" s="463" t="s">
        <v>24</v>
      </c>
      <c r="D142" s="462" t="s">
        <v>337</v>
      </c>
      <c r="E142" s="463" t="s">
        <v>46</v>
      </c>
      <c r="F142" s="658">
        <v>50.05</v>
      </c>
      <c r="G142" s="659">
        <v>213.32</v>
      </c>
      <c r="H142" s="659">
        <v>679.47</v>
      </c>
      <c r="I142" s="20">
        <f t="shared" si="80"/>
        <v>892.79</v>
      </c>
      <c r="J142" s="20">
        <f t="shared" si="81"/>
        <v>10676.66</v>
      </c>
      <c r="K142" s="20">
        <f t="shared" si="82"/>
        <v>34007.47</v>
      </c>
      <c r="L142" s="43">
        <f t="shared" si="83"/>
        <v>44684.13</v>
      </c>
    </row>
    <row r="143" spans="1:12">
      <c r="A143" s="9"/>
      <c r="B143" s="10"/>
      <c r="C143" s="10"/>
      <c r="D143" s="11" t="s">
        <v>109</v>
      </c>
      <c r="E143" s="10" t="s">
        <v>110</v>
      </c>
      <c r="F143" s="12"/>
      <c r="G143" s="22"/>
      <c r="H143" s="22"/>
      <c r="I143" s="13"/>
      <c r="J143" s="14">
        <f>SUM(J123:J142)</f>
        <v>38661.64</v>
      </c>
      <c r="K143" s="14">
        <f>SUM(K123:K142)</f>
        <v>144547.15000000002</v>
      </c>
      <c r="L143" s="22"/>
    </row>
    <row r="144" spans="1:12">
      <c r="A144" s="15"/>
      <c r="B144" s="16"/>
      <c r="C144" s="16"/>
      <c r="D144" s="15" t="s">
        <v>110</v>
      </c>
      <c r="E144" s="16" t="s">
        <v>110</v>
      </c>
      <c r="F144" s="17"/>
      <c r="G144" s="23"/>
      <c r="H144" s="23"/>
      <c r="I144" s="18"/>
      <c r="J144" s="18"/>
      <c r="K144" s="19">
        <f>SUM(J143:K143)</f>
        <v>183208.79000000004</v>
      </c>
      <c r="L144" s="23"/>
    </row>
    <row r="145" spans="1:12">
      <c r="A145" s="650">
        <v>10</v>
      </c>
      <c r="B145" s="651"/>
      <c r="C145" s="651"/>
      <c r="D145" s="650" t="s">
        <v>338</v>
      </c>
      <c r="E145" s="650"/>
      <c r="F145" s="652"/>
      <c r="G145" s="661"/>
      <c r="H145" s="661"/>
      <c r="I145" s="650"/>
      <c r="J145" s="650"/>
      <c r="K145" s="650"/>
      <c r="L145" s="653">
        <f>SUBTOTAL(9,L146:L152)</f>
        <v>25221.800000000003</v>
      </c>
    </row>
    <row r="146" spans="1:12">
      <c r="A146" s="654" t="s">
        <v>339</v>
      </c>
      <c r="B146" s="655"/>
      <c r="C146" s="655"/>
      <c r="D146" s="654" t="s">
        <v>340</v>
      </c>
      <c r="E146" s="654"/>
      <c r="F146" s="656"/>
      <c r="G146" s="660"/>
      <c r="H146" s="660"/>
      <c r="I146" s="654"/>
      <c r="J146" s="654"/>
      <c r="K146" s="654"/>
      <c r="L146" s="657">
        <f>SUBTOTAL(9,L147:L149)</f>
        <v>20580.150000000001</v>
      </c>
    </row>
    <row r="147" spans="1:12" ht="26.45">
      <c r="A147" s="462" t="s">
        <v>341</v>
      </c>
      <c r="B147" s="463" t="s">
        <v>342</v>
      </c>
      <c r="C147" s="463" t="s">
        <v>44</v>
      </c>
      <c r="D147" s="462" t="s">
        <v>343</v>
      </c>
      <c r="E147" s="463" t="s">
        <v>46</v>
      </c>
      <c r="F147" s="658">
        <v>517.61</v>
      </c>
      <c r="G147" s="659">
        <v>12.15</v>
      </c>
      <c r="H147" s="659">
        <v>7.47</v>
      </c>
      <c r="I147" s="20">
        <f t="shared" ref="I147:I149" si="88">TRUNC(SUM(G147:H147),2)</f>
        <v>19.62</v>
      </c>
      <c r="J147" s="20">
        <f t="shared" ref="J147:J149" si="89">TRUNC(F147*G147,2)</f>
        <v>6288.96</v>
      </c>
      <c r="K147" s="20">
        <f t="shared" ref="K147:K149" si="90">TRUNC(F147*H147,2)</f>
        <v>3866.54</v>
      </c>
      <c r="L147" s="43">
        <f t="shared" ref="L147:L149" si="91">TRUNC(SUM(K147,J147),2)</f>
        <v>10155.5</v>
      </c>
    </row>
    <row r="148" spans="1:12" ht="26.45">
      <c r="A148" s="462" t="s">
        <v>344</v>
      </c>
      <c r="B148" s="463" t="s">
        <v>345</v>
      </c>
      <c r="C148" s="463" t="s">
        <v>44</v>
      </c>
      <c r="D148" s="462" t="s">
        <v>346</v>
      </c>
      <c r="E148" s="463" t="s">
        <v>46</v>
      </c>
      <c r="F148" s="658">
        <v>517.61</v>
      </c>
      <c r="G148" s="659">
        <v>2.2200000000000002</v>
      </c>
      <c r="H148" s="659">
        <v>2.65</v>
      </c>
      <c r="I148" s="20">
        <f t="shared" si="88"/>
        <v>4.87</v>
      </c>
      <c r="J148" s="20">
        <f t="shared" si="89"/>
        <v>1149.0899999999999</v>
      </c>
      <c r="K148" s="20">
        <f t="shared" si="90"/>
        <v>1371.66</v>
      </c>
      <c r="L148" s="43">
        <f t="shared" si="91"/>
        <v>2520.75</v>
      </c>
    </row>
    <row r="149" spans="1:12" ht="26.45">
      <c r="A149" s="462" t="s">
        <v>347</v>
      </c>
      <c r="B149" s="463" t="s">
        <v>348</v>
      </c>
      <c r="C149" s="463" t="s">
        <v>44</v>
      </c>
      <c r="D149" s="462" t="s">
        <v>349</v>
      </c>
      <c r="E149" s="463" t="s">
        <v>46</v>
      </c>
      <c r="F149" s="658">
        <v>517.61</v>
      </c>
      <c r="G149" s="659">
        <v>5.45</v>
      </c>
      <c r="H149" s="659">
        <v>9.82</v>
      </c>
      <c r="I149" s="20">
        <f t="shared" si="88"/>
        <v>15.27</v>
      </c>
      <c r="J149" s="20">
        <f t="shared" si="89"/>
        <v>2820.97</v>
      </c>
      <c r="K149" s="20">
        <f t="shared" si="90"/>
        <v>5082.93</v>
      </c>
      <c r="L149" s="43">
        <f t="shared" si="91"/>
        <v>7903.9</v>
      </c>
    </row>
    <row r="150" spans="1:12">
      <c r="A150" s="654" t="s">
        <v>350</v>
      </c>
      <c r="B150" s="655"/>
      <c r="C150" s="655"/>
      <c r="D150" s="654" t="s">
        <v>351</v>
      </c>
      <c r="E150" s="654"/>
      <c r="F150" s="656"/>
      <c r="G150" s="660"/>
      <c r="H150" s="660"/>
      <c r="I150" s="654"/>
      <c r="J150" s="654"/>
      <c r="K150" s="654"/>
      <c r="L150" s="657">
        <f>SUBTOTAL(9,L151:L152)</f>
        <v>4641.6499999999996</v>
      </c>
    </row>
    <row r="151" spans="1:12" ht="26.45">
      <c r="A151" s="462" t="s">
        <v>352</v>
      </c>
      <c r="B151" s="463" t="s">
        <v>345</v>
      </c>
      <c r="C151" s="463" t="s">
        <v>44</v>
      </c>
      <c r="D151" s="462" t="s">
        <v>346</v>
      </c>
      <c r="E151" s="463" t="s">
        <v>46</v>
      </c>
      <c r="F151" s="658">
        <v>230.47</v>
      </c>
      <c r="G151" s="659">
        <v>2.2200000000000002</v>
      </c>
      <c r="H151" s="659">
        <v>2.65</v>
      </c>
      <c r="I151" s="20">
        <f t="shared" ref="I151:I152" si="92">TRUNC(SUM(G151:H151),2)</f>
        <v>4.87</v>
      </c>
      <c r="J151" s="20">
        <f t="shared" ref="J151:J152" si="93">TRUNC(F151*G151,2)</f>
        <v>511.64</v>
      </c>
      <c r="K151" s="20">
        <f t="shared" ref="K151:K152" si="94">TRUNC(F151*H151,2)</f>
        <v>610.74</v>
      </c>
      <c r="L151" s="43">
        <f t="shared" ref="L151:L152" si="95">TRUNC(SUM(K151,J151),2)</f>
        <v>1122.3800000000001</v>
      </c>
    </row>
    <row r="152" spans="1:12" ht="26.45">
      <c r="A152" s="462" t="s">
        <v>353</v>
      </c>
      <c r="B152" s="463" t="s">
        <v>348</v>
      </c>
      <c r="C152" s="463" t="s">
        <v>44</v>
      </c>
      <c r="D152" s="462" t="s">
        <v>354</v>
      </c>
      <c r="E152" s="463" t="s">
        <v>46</v>
      </c>
      <c r="F152" s="658">
        <v>230.47</v>
      </c>
      <c r="G152" s="659">
        <v>5.45</v>
      </c>
      <c r="H152" s="659">
        <v>9.82</v>
      </c>
      <c r="I152" s="20">
        <f t="shared" si="92"/>
        <v>15.27</v>
      </c>
      <c r="J152" s="20">
        <f t="shared" si="93"/>
        <v>1256.06</v>
      </c>
      <c r="K152" s="20">
        <f t="shared" si="94"/>
        <v>2263.21</v>
      </c>
      <c r="L152" s="43">
        <f t="shared" si="95"/>
        <v>3519.27</v>
      </c>
    </row>
    <row r="153" spans="1:12">
      <c r="A153" s="9"/>
      <c r="B153" s="10"/>
      <c r="C153" s="10"/>
      <c r="D153" s="11" t="s">
        <v>109</v>
      </c>
      <c r="E153" s="10" t="s">
        <v>110</v>
      </c>
      <c r="F153" s="12"/>
      <c r="G153" s="22"/>
      <c r="H153" s="22"/>
      <c r="I153" s="13"/>
      <c r="J153" s="14">
        <f>SUM(J147:J152)</f>
        <v>12026.72</v>
      </c>
      <c r="K153" s="14">
        <f>SUM(K147:K152)</f>
        <v>13195.080000000002</v>
      </c>
      <c r="L153" s="22"/>
    </row>
    <row r="154" spans="1:12">
      <c r="A154" s="15"/>
      <c r="B154" s="16"/>
      <c r="C154" s="16"/>
      <c r="D154" s="15" t="s">
        <v>110</v>
      </c>
      <c r="E154" s="16" t="s">
        <v>110</v>
      </c>
      <c r="F154" s="17"/>
      <c r="G154" s="23"/>
      <c r="H154" s="23"/>
      <c r="I154" s="18"/>
      <c r="J154" s="18"/>
      <c r="K154" s="19">
        <f>SUM(J153:K153)</f>
        <v>25221.800000000003</v>
      </c>
      <c r="L154" s="23"/>
    </row>
    <row r="155" spans="1:12">
      <c r="A155" s="650">
        <v>11</v>
      </c>
      <c r="B155" s="651"/>
      <c r="C155" s="651"/>
      <c r="D155" s="650" t="s">
        <v>355</v>
      </c>
      <c r="E155" s="650"/>
      <c r="F155" s="652"/>
      <c r="G155" s="661"/>
      <c r="H155" s="661"/>
      <c r="I155" s="650"/>
      <c r="J155" s="650"/>
      <c r="K155" s="650"/>
      <c r="L155" s="653">
        <f>SUBTOTAL(9,L156:L170)</f>
        <v>7641.46</v>
      </c>
    </row>
    <row r="156" spans="1:12">
      <c r="A156" s="654" t="s">
        <v>356</v>
      </c>
      <c r="B156" s="655"/>
      <c r="C156" s="655"/>
      <c r="D156" s="654" t="s">
        <v>357</v>
      </c>
      <c r="E156" s="654"/>
      <c r="F156" s="656"/>
      <c r="G156" s="660"/>
      <c r="H156" s="660"/>
      <c r="I156" s="654"/>
      <c r="J156" s="654"/>
      <c r="K156" s="654"/>
      <c r="L156" s="657">
        <f>SUBTOTAL(9,L157)</f>
        <v>819.04</v>
      </c>
    </row>
    <row r="157" spans="1:12" ht="26.45">
      <c r="A157" s="462" t="s">
        <v>358</v>
      </c>
      <c r="B157" s="463" t="s">
        <v>359</v>
      </c>
      <c r="C157" s="463" t="s">
        <v>24</v>
      </c>
      <c r="D157" s="462" t="s">
        <v>360</v>
      </c>
      <c r="E157" s="463" t="s">
        <v>26</v>
      </c>
      <c r="F157" s="658">
        <v>4</v>
      </c>
      <c r="G157" s="659">
        <v>20.11</v>
      </c>
      <c r="H157" s="659">
        <v>184.65</v>
      </c>
      <c r="I157" s="20">
        <f t="shared" ref="I157" si="96">TRUNC(SUM(G157:H157),2)</f>
        <v>204.76</v>
      </c>
      <c r="J157" s="20">
        <f t="shared" ref="J157" si="97">TRUNC(F157*G157,2)</f>
        <v>80.44</v>
      </c>
      <c r="K157" s="20">
        <f t="shared" ref="K157" si="98">TRUNC(F157*H157,2)</f>
        <v>738.6</v>
      </c>
      <c r="L157" s="43">
        <f t="shared" ref="L157" si="99">TRUNC(SUM(K157,J157),2)</f>
        <v>819.04</v>
      </c>
    </row>
    <row r="158" spans="1:12">
      <c r="A158" s="654" t="s">
        <v>361</v>
      </c>
      <c r="B158" s="655"/>
      <c r="C158" s="655"/>
      <c r="D158" s="654" t="s">
        <v>362</v>
      </c>
      <c r="E158" s="654"/>
      <c r="F158" s="656"/>
      <c r="G158" s="660"/>
      <c r="H158" s="660"/>
      <c r="I158" s="654"/>
      <c r="J158" s="654"/>
      <c r="K158" s="654"/>
      <c r="L158" s="657">
        <f>SUBTOTAL(9,L159:L163)</f>
        <v>2297.17</v>
      </c>
    </row>
    <row r="159" spans="1:12" ht="26.45">
      <c r="A159" s="462" t="s">
        <v>363</v>
      </c>
      <c r="B159" s="463" t="s">
        <v>364</v>
      </c>
      <c r="C159" s="463" t="s">
        <v>44</v>
      </c>
      <c r="D159" s="462" t="s">
        <v>365</v>
      </c>
      <c r="E159" s="463" t="s">
        <v>26</v>
      </c>
      <c r="F159" s="658">
        <v>1</v>
      </c>
      <c r="G159" s="659">
        <v>2.77</v>
      </c>
      <c r="H159" s="659">
        <v>624.08000000000004</v>
      </c>
      <c r="I159" s="20">
        <f t="shared" ref="I159:I163" si="100">TRUNC(SUM(G159:H159),2)</f>
        <v>626.85</v>
      </c>
      <c r="J159" s="20">
        <f t="shared" ref="J159:J163" si="101">TRUNC(F159*G159,2)</f>
        <v>2.77</v>
      </c>
      <c r="K159" s="20">
        <f t="shared" ref="K159:K163" si="102">TRUNC(F159*H159,2)</f>
        <v>624.08000000000004</v>
      </c>
      <c r="L159" s="43">
        <f t="shared" ref="L159:L163" si="103">TRUNC(SUM(K159,J159),2)</f>
        <v>626.85</v>
      </c>
    </row>
    <row r="160" spans="1:12" ht="26.45">
      <c r="A160" s="462" t="s">
        <v>366</v>
      </c>
      <c r="B160" s="463" t="s">
        <v>367</v>
      </c>
      <c r="C160" s="463" t="s">
        <v>24</v>
      </c>
      <c r="D160" s="462" t="s">
        <v>368</v>
      </c>
      <c r="E160" s="463" t="s">
        <v>26</v>
      </c>
      <c r="F160" s="658">
        <v>3</v>
      </c>
      <c r="G160" s="659">
        <v>2.86</v>
      </c>
      <c r="H160" s="659">
        <v>138.97999999999999</v>
      </c>
      <c r="I160" s="20">
        <f t="shared" si="100"/>
        <v>141.84</v>
      </c>
      <c r="J160" s="20">
        <f t="shared" si="101"/>
        <v>8.58</v>
      </c>
      <c r="K160" s="20">
        <f t="shared" si="102"/>
        <v>416.94</v>
      </c>
      <c r="L160" s="43">
        <f t="shared" si="103"/>
        <v>425.52</v>
      </c>
    </row>
    <row r="161" spans="1:12" ht="26.45">
      <c r="A161" s="462" t="s">
        <v>369</v>
      </c>
      <c r="B161" s="463" t="s">
        <v>370</v>
      </c>
      <c r="C161" s="463" t="s">
        <v>44</v>
      </c>
      <c r="D161" s="462" t="s">
        <v>371</v>
      </c>
      <c r="E161" s="463" t="s">
        <v>26</v>
      </c>
      <c r="F161" s="658">
        <v>4</v>
      </c>
      <c r="G161" s="659">
        <v>9.09</v>
      </c>
      <c r="H161" s="659">
        <v>185.74</v>
      </c>
      <c r="I161" s="20">
        <f t="shared" si="100"/>
        <v>194.83</v>
      </c>
      <c r="J161" s="20">
        <f t="shared" si="101"/>
        <v>36.36</v>
      </c>
      <c r="K161" s="20">
        <f t="shared" si="102"/>
        <v>742.96</v>
      </c>
      <c r="L161" s="43">
        <f t="shared" si="103"/>
        <v>779.32</v>
      </c>
    </row>
    <row r="162" spans="1:12" ht="39.6">
      <c r="A162" s="462" t="s">
        <v>372</v>
      </c>
      <c r="B162" s="463" t="s">
        <v>373</v>
      </c>
      <c r="C162" s="463" t="s">
        <v>44</v>
      </c>
      <c r="D162" s="462" t="s">
        <v>374</v>
      </c>
      <c r="E162" s="463" t="s">
        <v>26</v>
      </c>
      <c r="F162" s="658">
        <v>4</v>
      </c>
      <c r="G162" s="659">
        <v>5.35</v>
      </c>
      <c r="H162" s="659">
        <v>59.16</v>
      </c>
      <c r="I162" s="20">
        <f t="shared" si="100"/>
        <v>64.510000000000005</v>
      </c>
      <c r="J162" s="20">
        <f t="shared" si="101"/>
        <v>21.4</v>
      </c>
      <c r="K162" s="20">
        <f t="shared" si="102"/>
        <v>236.64</v>
      </c>
      <c r="L162" s="43">
        <f t="shared" si="103"/>
        <v>258.04000000000002</v>
      </c>
    </row>
    <row r="163" spans="1:12" ht="26.45">
      <c r="A163" s="462" t="s">
        <v>375</v>
      </c>
      <c r="B163" s="463" t="s">
        <v>376</v>
      </c>
      <c r="C163" s="463" t="s">
        <v>44</v>
      </c>
      <c r="D163" s="462" t="s">
        <v>377</v>
      </c>
      <c r="E163" s="463" t="s">
        <v>26</v>
      </c>
      <c r="F163" s="658">
        <v>4</v>
      </c>
      <c r="G163" s="659">
        <v>4.4800000000000004</v>
      </c>
      <c r="H163" s="659">
        <v>47.38</v>
      </c>
      <c r="I163" s="20">
        <f t="shared" si="100"/>
        <v>51.86</v>
      </c>
      <c r="J163" s="20">
        <f t="shared" si="101"/>
        <v>17.920000000000002</v>
      </c>
      <c r="K163" s="20">
        <f t="shared" si="102"/>
        <v>189.52</v>
      </c>
      <c r="L163" s="43">
        <f t="shared" si="103"/>
        <v>207.44</v>
      </c>
    </row>
    <row r="164" spans="1:12">
      <c r="A164" s="654" t="s">
        <v>378</v>
      </c>
      <c r="B164" s="655"/>
      <c r="C164" s="655"/>
      <c r="D164" s="654" t="s">
        <v>379</v>
      </c>
      <c r="E164" s="654"/>
      <c r="F164" s="656"/>
      <c r="G164" s="660"/>
      <c r="H164" s="660"/>
      <c r="I164" s="654"/>
      <c r="J164" s="654"/>
      <c r="K164" s="654"/>
      <c r="L164" s="657">
        <f>SUBTOTAL(9,L165:L170)</f>
        <v>4525.25</v>
      </c>
    </row>
    <row r="165" spans="1:12" ht="26.45">
      <c r="A165" s="462" t="s">
        <v>380</v>
      </c>
      <c r="B165" s="463" t="s">
        <v>381</v>
      </c>
      <c r="C165" s="463" t="s">
        <v>24</v>
      </c>
      <c r="D165" s="462" t="s">
        <v>382</v>
      </c>
      <c r="E165" s="463" t="s">
        <v>26</v>
      </c>
      <c r="F165" s="658">
        <v>3</v>
      </c>
      <c r="G165" s="659">
        <v>9.11</v>
      </c>
      <c r="H165" s="659">
        <v>63.87</v>
      </c>
      <c r="I165" s="20">
        <f t="shared" ref="I165:I170" si="104">TRUNC(SUM(G165:H165),2)</f>
        <v>72.98</v>
      </c>
      <c r="J165" s="20">
        <f t="shared" ref="J165:J170" si="105">TRUNC(F165*G165,2)</f>
        <v>27.33</v>
      </c>
      <c r="K165" s="20">
        <f t="shared" ref="K165:K170" si="106">TRUNC(F165*H165,2)</f>
        <v>191.61</v>
      </c>
      <c r="L165" s="43">
        <f t="shared" ref="L165:L170" si="107">TRUNC(SUM(K165,J165),2)</f>
        <v>218.94</v>
      </c>
    </row>
    <row r="166" spans="1:12" ht="26.45">
      <c r="A166" s="462" t="s">
        <v>383</v>
      </c>
      <c r="B166" s="463" t="s">
        <v>384</v>
      </c>
      <c r="C166" s="463" t="s">
        <v>44</v>
      </c>
      <c r="D166" s="462" t="s">
        <v>385</v>
      </c>
      <c r="E166" s="463" t="s">
        <v>26</v>
      </c>
      <c r="F166" s="658">
        <v>3</v>
      </c>
      <c r="G166" s="659">
        <v>11.24</v>
      </c>
      <c r="H166" s="659">
        <v>62.12</v>
      </c>
      <c r="I166" s="20">
        <f t="shared" si="104"/>
        <v>73.36</v>
      </c>
      <c r="J166" s="20">
        <f t="shared" si="105"/>
        <v>33.72</v>
      </c>
      <c r="K166" s="20">
        <f t="shared" si="106"/>
        <v>186.36</v>
      </c>
      <c r="L166" s="43">
        <f t="shared" si="107"/>
        <v>220.08</v>
      </c>
    </row>
    <row r="167" spans="1:12" ht="26.45">
      <c r="A167" s="462" t="s">
        <v>386</v>
      </c>
      <c r="B167" s="463" t="s">
        <v>387</v>
      </c>
      <c r="C167" s="463" t="s">
        <v>44</v>
      </c>
      <c r="D167" s="462" t="s">
        <v>388</v>
      </c>
      <c r="E167" s="463" t="s">
        <v>26</v>
      </c>
      <c r="F167" s="658">
        <v>2</v>
      </c>
      <c r="G167" s="659">
        <v>33.729999999999997</v>
      </c>
      <c r="H167" s="659">
        <v>250.97</v>
      </c>
      <c r="I167" s="20">
        <f t="shared" si="104"/>
        <v>284.7</v>
      </c>
      <c r="J167" s="20">
        <f t="shared" si="105"/>
        <v>67.459999999999994</v>
      </c>
      <c r="K167" s="20">
        <f t="shared" si="106"/>
        <v>501.94</v>
      </c>
      <c r="L167" s="43">
        <f t="shared" si="107"/>
        <v>569.4</v>
      </c>
    </row>
    <row r="168" spans="1:12" ht="39.6">
      <c r="A168" s="462" t="s">
        <v>389</v>
      </c>
      <c r="B168" s="463" t="s">
        <v>390</v>
      </c>
      <c r="C168" s="463" t="s">
        <v>24</v>
      </c>
      <c r="D168" s="462" t="s">
        <v>391</v>
      </c>
      <c r="E168" s="463" t="s">
        <v>33</v>
      </c>
      <c r="F168" s="658">
        <v>1.9</v>
      </c>
      <c r="G168" s="659">
        <v>51.63</v>
      </c>
      <c r="H168" s="659">
        <v>753.65</v>
      </c>
      <c r="I168" s="20">
        <f t="shared" si="104"/>
        <v>805.28</v>
      </c>
      <c r="J168" s="20">
        <f t="shared" si="105"/>
        <v>98.09</v>
      </c>
      <c r="K168" s="20">
        <f t="shared" si="106"/>
        <v>1431.93</v>
      </c>
      <c r="L168" s="43">
        <f t="shared" si="107"/>
        <v>1530.02</v>
      </c>
    </row>
    <row r="169" spans="1:12" ht="39.6">
      <c r="A169" s="462" t="s">
        <v>392</v>
      </c>
      <c r="B169" s="463" t="s">
        <v>390</v>
      </c>
      <c r="C169" s="463" t="s">
        <v>24</v>
      </c>
      <c r="D169" s="462" t="s">
        <v>393</v>
      </c>
      <c r="E169" s="463" t="s">
        <v>33</v>
      </c>
      <c r="F169" s="658">
        <v>1.4</v>
      </c>
      <c r="G169" s="659">
        <v>51.63</v>
      </c>
      <c r="H169" s="659">
        <v>753.65</v>
      </c>
      <c r="I169" s="20">
        <f t="shared" si="104"/>
        <v>805.28</v>
      </c>
      <c r="J169" s="20">
        <f t="shared" si="105"/>
        <v>72.28</v>
      </c>
      <c r="K169" s="20">
        <f t="shared" si="106"/>
        <v>1055.1099999999999</v>
      </c>
      <c r="L169" s="43">
        <f t="shared" si="107"/>
        <v>1127.3900000000001</v>
      </c>
    </row>
    <row r="170" spans="1:12">
      <c r="A170" s="462" t="s">
        <v>394</v>
      </c>
      <c r="B170" s="463" t="s">
        <v>395</v>
      </c>
      <c r="C170" s="463" t="s">
        <v>55</v>
      </c>
      <c r="D170" s="462" t="s">
        <v>396</v>
      </c>
      <c r="E170" s="463" t="s">
        <v>46</v>
      </c>
      <c r="F170" s="658">
        <v>1.5</v>
      </c>
      <c r="G170" s="659">
        <v>10.8</v>
      </c>
      <c r="H170" s="659">
        <v>562.15</v>
      </c>
      <c r="I170" s="20">
        <f t="shared" si="104"/>
        <v>572.95000000000005</v>
      </c>
      <c r="J170" s="20">
        <f t="shared" si="105"/>
        <v>16.2</v>
      </c>
      <c r="K170" s="20">
        <f t="shared" si="106"/>
        <v>843.22</v>
      </c>
      <c r="L170" s="43">
        <f t="shared" si="107"/>
        <v>859.42</v>
      </c>
    </row>
    <row r="171" spans="1:12">
      <c r="A171" s="9"/>
      <c r="B171" s="10"/>
      <c r="C171" s="10"/>
      <c r="D171" s="11" t="s">
        <v>109</v>
      </c>
      <c r="E171" s="10" t="s">
        <v>110</v>
      </c>
      <c r="F171" s="12"/>
      <c r="G171" s="22"/>
      <c r="H171" s="22"/>
      <c r="I171" s="13"/>
      <c r="J171" s="14">
        <f>SUM(J157:J170)</f>
        <v>482.5499999999999</v>
      </c>
      <c r="K171" s="14">
        <f>SUM(K157:K170)</f>
        <v>7158.91</v>
      </c>
      <c r="L171" s="22"/>
    </row>
    <row r="172" spans="1:12">
      <c r="A172" s="15"/>
      <c r="B172" s="16"/>
      <c r="C172" s="16"/>
      <c r="D172" s="15" t="s">
        <v>110</v>
      </c>
      <c r="E172" s="16" t="s">
        <v>110</v>
      </c>
      <c r="F172" s="17"/>
      <c r="G172" s="23"/>
      <c r="H172" s="23"/>
      <c r="I172" s="18"/>
      <c r="J172" s="18"/>
      <c r="K172" s="19">
        <f>SUM(J171:K171)</f>
        <v>7641.46</v>
      </c>
      <c r="L172" s="23"/>
    </row>
    <row r="173" spans="1:12">
      <c r="A173" s="650">
        <v>12</v>
      </c>
      <c r="B173" s="651"/>
      <c r="C173" s="651"/>
      <c r="D173" s="650" t="s">
        <v>397</v>
      </c>
      <c r="E173" s="650"/>
      <c r="F173" s="652"/>
      <c r="G173" s="661"/>
      <c r="H173" s="661"/>
      <c r="I173" s="650"/>
      <c r="J173" s="650"/>
      <c r="K173" s="650"/>
      <c r="L173" s="653">
        <f>SUBTOTAL(9,L174:L214)</f>
        <v>6928.5399999999991</v>
      </c>
    </row>
    <row r="174" spans="1:12">
      <c r="A174" s="654" t="s">
        <v>398</v>
      </c>
      <c r="B174" s="655"/>
      <c r="C174" s="655"/>
      <c r="D174" s="654" t="s">
        <v>399</v>
      </c>
      <c r="E174" s="654"/>
      <c r="F174" s="656"/>
      <c r="G174" s="660"/>
      <c r="H174" s="660"/>
      <c r="I174" s="654"/>
      <c r="J174" s="654"/>
      <c r="K174" s="654"/>
      <c r="L174" s="657">
        <f>SUBTOTAL(9,L175:L180)</f>
        <v>986.09999999999991</v>
      </c>
    </row>
    <row r="175" spans="1:12" ht="26.45">
      <c r="A175" s="462" t="s">
        <v>400</v>
      </c>
      <c r="B175" s="463" t="s">
        <v>401</v>
      </c>
      <c r="C175" s="463" t="s">
        <v>44</v>
      </c>
      <c r="D175" s="462" t="s">
        <v>402</v>
      </c>
      <c r="E175" s="463" t="s">
        <v>152</v>
      </c>
      <c r="F175" s="658">
        <v>3.4</v>
      </c>
      <c r="G175" s="659">
        <v>15.26</v>
      </c>
      <c r="H175" s="659">
        <v>9.35</v>
      </c>
      <c r="I175" s="20">
        <f t="shared" ref="I175:I180" si="108">TRUNC(SUM(G175:H175),2)</f>
        <v>24.61</v>
      </c>
      <c r="J175" s="20">
        <f t="shared" ref="J175:J180" si="109">TRUNC(F175*G175,2)</f>
        <v>51.88</v>
      </c>
      <c r="K175" s="20">
        <f t="shared" ref="K175:K180" si="110">TRUNC(F175*H175,2)</f>
        <v>31.79</v>
      </c>
      <c r="L175" s="43">
        <f t="shared" ref="L175:L180" si="111">TRUNC(SUM(K175,J175),2)</f>
        <v>83.67</v>
      </c>
    </row>
    <row r="176" spans="1:12" ht="26.45">
      <c r="A176" s="462" t="s">
        <v>403</v>
      </c>
      <c r="B176" s="463" t="s">
        <v>404</v>
      </c>
      <c r="C176" s="463" t="s">
        <v>44</v>
      </c>
      <c r="D176" s="462" t="s">
        <v>405</v>
      </c>
      <c r="E176" s="463" t="s">
        <v>26</v>
      </c>
      <c r="F176" s="658">
        <v>2</v>
      </c>
      <c r="G176" s="659">
        <v>6.1</v>
      </c>
      <c r="H176" s="659">
        <v>5.86</v>
      </c>
      <c r="I176" s="20">
        <f t="shared" si="108"/>
        <v>11.96</v>
      </c>
      <c r="J176" s="20">
        <f t="shared" si="109"/>
        <v>12.2</v>
      </c>
      <c r="K176" s="20">
        <f t="shared" si="110"/>
        <v>11.72</v>
      </c>
      <c r="L176" s="43">
        <f t="shared" si="111"/>
        <v>23.92</v>
      </c>
    </row>
    <row r="177" spans="1:12" ht="39.6">
      <c r="A177" s="462" t="s">
        <v>406</v>
      </c>
      <c r="B177" s="463" t="s">
        <v>407</v>
      </c>
      <c r="C177" s="463" t="s">
        <v>44</v>
      </c>
      <c r="D177" s="462" t="s">
        <v>408</v>
      </c>
      <c r="E177" s="463" t="s">
        <v>26</v>
      </c>
      <c r="F177" s="658">
        <v>1</v>
      </c>
      <c r="G177" s="659">
        <v>5.26</v>
      </c>
      <c r="H177" s="659">
        <v>7.88</v>
      </c>
      <c r="I177" s="20">
        <f t="shared" si="108"/>
        <v>13.14</v>
      </c>
      <c r="J177" s="20">
        <f t="shared" si="109"/>
        <v>5.26</v>
      </c>
      <c r="K177" s="20">
        <f t="shared" si="110"/>
        <v>7.88</v>
      </c>
      <c r="L177" s="43">
        <f t="shared" si="111"/>
        <v>13.14</v>
      </c>
    </row>
    <row r="178" spans="1:12" ht="39.6">
      <c r="A178" s="462" t="s">
        <v>409</v>
      </c>
      <c r="B178" s="463" t="s">
        <v>410</v>
      </c>
      <c r="C178" s="463" t="s">
        <v>44</v>
      </c>
      <c r="D178" s="462" t="s">
        <v>411</v>
      </c>
      <c r="E178" s="463" t="s">
        <v>26</v>
      </c>
      <c r="F178" s="658">
        <v>2</v>
      </c>
      <c r="G178" s="659">
        <v>7.01</v>
      </c>
      <c r="H178" s="659">
        <v>13.54</v>
      </c>
      <c r="I178" s="20">
        <f t="shared" si="108"/>
        <v>20.55</v>
      </c>
      <c r="J178" s="20">
        <f t="shared" si="109"/>
        <v>14.02</v>
      </c>
      <c r="K178" s="20">
        <f t="shared" si="110"/>
        <v>27.08</v>
      </c>
      <c r="L178" s="43">
        <f t="shared" si="111"/>
        <v>41.1</v>
      </c>
    </row>
    <row r="179" spans="1:12">
      <c r="A179" s="462" t="s">
        <v>412</v>
      </c>
      <c r="B179" s="463" t="s">
        <v>413</v>
      </c>
      <c r="C179" s="463" t="s">
        <v>55</v>
      </c>
      <c r="D179" s="462" t="s">
        <v>414</v>
      </c>
      <c r="E179" s="463" t="s">
        <v>57</v>
      </c>
      <c r="F179" s="658">
        <v>1</v>
      </c>
      <c r="G179" s="659">
        <v>24.77</v>
      </c>
      <c r="H179" s="659">
        <v>141.32</v>
      </c>
      <c r="I179" s="20">
        <f t="shared" si="108"/>
        <v>166.09</v>
      </c>
      <c r="J179" s="20">
        <f t="shared" si="109"/>
        <v>24.77</v>
      </c>
      <c r="K179" s="20">
        <f t="shared" si="110"/>
        <v>141.32</v>
      </c>
      <c r="L179" s="43">
        <f t="shared" si="111"/>
        <v>166.09</v>
      </c>
    </row>
    <row r="180" spans="1:12" ht="26.45">
      <c r="A180" s="462" t="s">
        <v>415</v>
      </c>
      <c r="B180" s="463" t="s">
        <v>416</v>
      </c>
      <c r="C180" s="463" t="s">
        <v>55</v>
      </c>
      <c r="D180" s="462" t="s">
        <v>417</v>
      </c>
      <c r="E180" s="463" t="s">
        <v>57</v>
      </c>
      <c r="F180" s="658">
        <v>1</v>
      </c>
      <c r="G180" s="659">
        <v>24.77</v>
      </c>
      <c r="H180" s="659">
        <v>633.41</v>
      </c>
      <c r="I180" s="20">
        <f t="shared" si="108"/>
        <v>658.18</v>
      </c>
      <c r="J180" s="20">
        <f t="shared" si="109"/>
        <v>24.77</v>
      </c>
      <c r="K180" s="20">
        <f t="shared" si="110"/>
        <v>633.41</v>
      </c>
      <c r="L180" s="43">
        <f t="shared" si="111"/>
        <v>658.18</v>
      </c>
    </row>
    <row r="181" spans="1:12">
      <c r="A181" s="654" t="s">
        <v>418</v>
      </c>
      <c r="B181" s="655"/>
      <c r="C181" s="655"/>
      <c r="D181" s="654" t="s">
        <v>419</v>
      </c>
      <c r="E181" s="654"/>
      <c r="F181" s="656"/>
      <c r="G181" s="660"/>
      <c r="H181" s="660"/>
      <c r="I181" s="654"/>
      <c r="J181" s="654"/>
      <c r="K181" s="654"/>
      <c r="L181" s="657">
        <f>SUBTOTAL(9,L182:L198)</f>
        <v>1258.1399999999999</v>
      </c>
    </row>
    <row r="182" spans="1:12" ht="39.6">
      <c r="A182" s="462" t="s">
        <v>420</v>
      </c>
      <c r="B182" s="463" t="s">
        <v>421</v>
      </c>
      <c r="C182" s="463" t="s">
        <v>44</v>
      </c>
      <c r="D182" s="462" t="s">
        <v>422</v>
      </c>
      <c r="E182" s="463" t="s">
        <v>152</v>
      </c>
      <c r="F182" s="658">
        <v>4.9000000000000004</v>
      </c>
      <c r="G182" s="659">
        <v>11.77</v>
      </c>
      <c r="H182" s="659">
        <v>10.31</v>
      </c>
      <c r="I182" s="20">
        <f t="shared" ref="I182:I198" si="112">TRUNC(SUM(G182:H182),2)</f>
        <v>22.08</v>
      </c>
      <c r="J182" s="20">
        <f t="shared" ref="J182:J198" si="113">TRUNC(F182*G182,2)</f>
        <v>57.67</v>
      </c>
      <c r="K182" s="20">
        <f t="shared" ref="K182:K198" si="114">TRUNC(F182*H182,2)</f>
        <v>50.51</v>
      </c>
      <c r="L182" s="43">
        <f t="shared" ref="L182:L198" si="115">TRUNC(SUM(K182,J182),2)</f>
        <v>108.18</v>
      </c>
    </row>
    <row r="183" spans="1:12" ht="39.6">
      <c r="A183" s="462" t="s">
        <v>423</v>
      </c>
      <c r="B183" s="463" t="s">
        <v>424</v>
      </c>
      <c r="C183" s="463" t="s">
        <v>44</v>
      </c>
      <c r="D183" s="462" t="s">
        <v>425</v>
      </c>
      <c r="E183" s="463" t="s">
        <v>152</v>
      </c>
      <c r="F183" s="658">
        <v>0.9</v>
      </c>
      <c r="G183" s="659">
        <v>12.78</v>
      </c>
      <c r="H183" s="659">
        <v>14.94</v>
      </c>
      <c r="I183" s="20">
        <f t="shared" si="112"/>
        <v>27.72</v>
      </c>
      <c r="J183" s="20">
        <f t="shared" si="113"/>
        <v>11.5</v>
      </c>
      <c r="K183" s="20">
        <f t="shared" si="114"/>
        <v>13.44</v>
      </c>
      <c r="L183" s="43">
        <f t="shared" si="115"/>
        <v>24.94</v>
      </c>
    </row>
    <row r="184" spans="1:12" ht="39.6">
      <c r="A184" s="462" t="s">
        <v>426</v>
      </c>
      <c r="B184" s="463" t="s">
        <v>427</v>
      </c>
      <c r="C184" s="463" t="s">
        <v>44</v>
      </c>
      <c r="D184" s="462" t="s">
        <v>428</v>
      </c>
      <c r="E184" s="463" t="s">
        <v>152</v>
      </c>
      <c r="F184" s="658">
        <v>7.2</v>
      </c>
      <c r="G184" s="659">
        <v>17.86</v>
      </c>
      <c r="H184" s="659">
        <v>20.74</v>
      </c>
      <c r="I184" s="20">
        <f t="shared" si="112"/>
        <v>38.6</v>
      </c>
      <c r="J184" s="20">
        <f t="shared" si="113"/>
        <v>128.59</v>
      </c>
      <c r="K184" s="20">
        <f t="shared" si="114"/>
        <v>149.32</v>
      </c>
      <c r="L184" s="43">
        <f t="shared" si="115"/>
        <v>277.91000000000003</v>
      </c>
    </row>
    <row r="185" spans="1:12" ht="39.6">
      <c r="A185" s="462" t="s">
        <v>429</v>
      </c>
      <c r="B185" s="463" t="s">
        <v>430</v>
      </c>
      <c r="C185" s="463" t="s">
        <v>44</v>
      </c>
      <c r="D185" s="462" t="s">
        <v>431</v>
      </c>
      <c r="E185" s="463" t="s">
        <v>26</v>
      </c>
      <c r="F185" s="658">
        <v>3</v>
      </c>
      <c r="G185" s="659">
        <v>5.0999999999999996</v>
      </c>
      <c r="H185" s="659">
        <v>7.89</v>
      </c>
      <c r="I185" s="20">
        <f t="shared" si="112"/>
        <v>12.99</v>
      </c>
      <c r="J185" s="20">
        <f t="shared" si="113"/>
        <v>15.3</v>
      </c>
      <c r="K185" s="20">
        <f t="shared" si="114"/>
        <v>23.67</v>
      </c>
      <c r="L185" s="43">
        <f t="shared" si="115"/>
        <v>38.97</v>
      </c>
    </row>
    <row r="186" spans="1:12" ht="39.6">
      <c r="A186" s="462" t="s">
        <v>432</v>
      </c>
      <c r="B186" s="463" t="s">
        <v>433</v>
      </c>
      <c r="C186" s="463" t="s">
        <v>44</v>
      </c>
      <c r="D186" s="462" t="s">
        <v>434</v>
      </c>
      <c r="E186" s="463" t="s">
        <v>26</v>
      </c>
      <c r="F186" s="658">
        <v>2</v>
      </c>
      <c r="G186" s="659">
        <v>5.0999999999999996</v>
      </c>
      <c r="H186" s="659">
        <v>5.31</v>
      </c>
      <c r="I186" s="20">
        <f t="shared" si="112"/>
        <v>10.41</v>
      </c>
      <c r="J186" s="20">
        <f t="shared" si="113"/>
        <v>10.199999999999999</v>
      </c>
      <c r="K186" s="20">
        <f t="shared" si="114"/>
        <v>10.62</v>
      </c>
      <c r="L186" s="43">
        <f t="shared" si="115"/>
        <v>20.82</v>
      </c>
    </row>
    <row r="187" spans="1:12" ht="39.6">
      <c r="A187" s="462" t="s">
        <v>435</v>
      </c>
      <c r="B187" s="463" t="s">
        <v>436</v>
      </c>
      <c r="C187" s="463" t="s">
        <v>44</v>
      </c>
      <c r="D187" s="462" t="s">
        <v>437</v>
      </c>
      <c r="E187" s="463" t="s">
        <v>26</v>
      </c>
      <c r="F187" s="658">
        <v>1</v>
      </c>
      <c r="G187" s="659">
        <v>5.53</v>
      </c>
      <c r="H187" s="659">
        <v>10.5</v>
      </c>
      <c r="I187" s="20">
        <f t="shared" si="112"/>
        <v>16.03</v>
      </c>
      <c r="J187" s="20">
        <f t="shared" si="113"/>
        <v>5.53</v>
      </c>
      <c r="K187" s="20">
        <f t="shared" si="114"/>
        <v>10.5</v>
      </c>
      <c r="L187" s="43">
        <f t="shared" si="115"/>
        <v>16.03</v>
      </c>
    </row>
    <row r="188" spans="1:12" ht="39.6">
      <c r="A188" s="462" t="s">
        <v>438</v>
      </c>
      <c r="B188" s="463" t="s">
        <v>439</v>
      </c>
      <c r="C188" s="463" t="s">
        <v>44</v>
      </c>
      <c r="D188" s="462" t="s">
        <v>440</v>
      </c>
      <c r="E188" s="463" t="s">
        <v>26</v>
      </c>
      <c r="F188" s="658">
        <v>1</v>
      </c>
      <c r="G188" s="659">
        <v>5.53</v>
      </c>
      <c r="H188" s="659">
        <v>9.8000000000000007</v>
      </c>
      <c r="I188" s="20">
        <f t="shared" si="112"/>
        <v>15.33</v>
      </c>
      <c r="J188" s="20">
        <f t="shared" si="113"/>
        <v>5.53</v>
      </c>
      <c r="K188" s="20">
        <f t="shared" si="114"/>
        <v>9.8000000000000007</v>
      </c>
      <c r="L188" s="43">
        <f t="shared" si="115"/>
        <v>15.33</v>
      </c>
    </row>
    <row r="189" spans="1:12" ht="52.9">
      <c r="A189" s="462" t="s">
        <v>441</v>
      </c>
      <c r="B189" s="463" t="s">
        <v>442</v>
      </c>
      <c r="C189" s="463" t="s">
        <v>24</v>
      </c>
      <c r="D189" s="462" t="s">
        <v>443</v>
      </c>
      <c r="E189" s="463" t="s">
        <v>26</v>
      </c>
      <c r="F189" s="658">
        <v>3</v>
      </c>
      <c r="G189" s="659">
        <v>5.0999999999999996</v>
      </c>
      <c r="H189" s="659">
        <v>8.51</v>
      </c>
      <c r="I189" s="20">
        <f t="shared" si="112"/>
        <v>13.61</v>
      </c>
      <c r="J189" s="20">
        <f t="shared" si="113"/>
        <v>15.3</v>
      </c>
      <c r="K189" s="20">
        <f t="shared" si="114"/>
        <v>25.53</v>
      </c>
      <c r="L189" s="43">
        <f t="shared" si="115"/>
        <v>40.83</v>
      </c>
    </row>
    <row r="190" spans="1:12" ht="39.6">
      <c r="A190" s="462" t="s">
        <v>444</v>
      </c>
      <c r="B190" s="463" t="s">
        <v>445</v>
      </c>
      <c r="C190" s="463" t="s">
        <v>44</v>
      </c>
      <c r="D190" s="462" t="s">
        <v>446</v>
      </c>
      <c r="E190" s="463" t="s">
        <v>26</v>
      </c>
      <c r="F190" s="658">
        <v>5</v>
      </c>
      <c r="G190" s="659">
        <v>3.39</v>
      </c>
      <c r="H190" s="659">
        <v>4.08</v>
      </c>
      <c r="I190" s="20">
        <f t="shared" si="112"/>
        <v>7.47</v>
      </c>
      <c r="J190" s="20">
        <f t="shared" si="113"/>
        <v>16.95</v>
      </c>
      <c r="K190" s="20">
        <f t="shared" si="114"/>
        <v>20.399999999999999</v>
      </c>
      <c r="L190" s="43">
        <f t="shared" si="115"/>
        <v>37.35</v>
      </c>
    </row>
    <row r="191" spans="1:12" ht="39.6">
      <c r="A191" s="462" t="s">
        <v>447</v>
      </c>
      <c r="B191" s="463" t="s">
        <v>448</v>
      </c>
      <c r="C191" s="463" t="s">
        <v>44</v>
      </c>
      <c r="D191" s="462" t="s">
        <v>449</v>
      </c>
      <c r="E191" s="463" t="s">
        <v>26</v>
      </c>
      <c r="F191" s="658">
        <v>3</v>
      </c>
      <c r="G191" s="659">
        <v>3.68</v>
      </c>
      <c r="H191" s="659">
        <v>5.48</v>
      </c>
      <c r="I191" s="20">
        <f t="shared" si="112"/>
        <v>9.16</v>
      </c>
      <c r="J191" s="20">
        <f t="shared" si="113"/>
        <v>11.04</v>
      </c>
      <c r="K191" s="20">
        <f t="shared" si="114"/>
        <v>16.440000000000001</v>
      </c>
      <c r="L191" s="43">
        <f t="shared" si="115"/>
        <v>27.48</v>
      </c>
    </row>
    <row r="192" spans="1:12" ht="39.6">
      <c r="A192" s="462" t="s">
        <v>450</v>
      </c>
      <c r="B192" s="463" t="s">
        <v>451</v>
      </c>
      <c r="C192" s="463" t="s">
        <v>44</v>
      </c>
      <c r="D192" s="462" t="s">
        <v>452</v>
      </c>
      <c r="E192" s="463" t="s">
        <v>26</v>
      </c>
      <c r="F192" s="658">
        <v>1</v>
      </c>
      <c r="G192" s="659">
        <v>5.15</v>
      </c>
      <c r="H192" s="659">
        <v>11.74</v>
      </c>
      <c r="I192" s="20">
        <f t="shared" si="112"/>
        <v>16.89</v>
      </c>
      <c r="J192" s="20">
        <f t="shared" si="113"/>
        <v>5.15</v>
      </c>
      <c r="K192" s="20">
        <f t="shared" si="114"/>
        <v>11.74</v>
      </c>
      <c r="L192" s="43">
        <f t="shared" si="115"/>
        <v>16.89</v>
      </c>
    </row>
    <row r="193" spans="1:12" ht="39.6">
      <c r="A193" s="462" t="s">
        <v>453</v>
      </c>
      <c r="B193" s="463" t="s">
        <v>454</v>
      </c>
      <c r="C193" s="463" t="s">
        <v>44</v>
      </c>
      <c r="D193" s="462" t="s">
        <v>455</v>
      </c>
      <c r="E193" s="463" t="s">
        <v>26</v>
      </c>
      <c r="F193" s="658">
        <v>1</v>
      </c>
      <c r="G193" s="659">
        <v>7.38</v>
      </c>
      <c r="H193" s="659">
        <v>17.239999999999998</v>
      </c>
      <c r="I193" s="20">
        <f t="shared" si="112"/>
        <v>24.62</v>
      </c>
      <c r="J193" s="20">
        <f t="shared" si="113"/>
        <v>7.38</v>
      </c>
      <c r="K193" s="20">
        <f t="shared" si="114"/>
        <v>17.239999999999998</v>
      </c>
      <c r="L193" s="43">
        <f t="shared" si="115"/>
        <v>24.62</v>
      </c>
    </row>
    <row r="194" spans="1:12" ht="26.45">
      <c r="A194" s="462" t="s">
        <v>456</v>
      </c>
      <c r="B194" s="463" t="s">
        <v>457</v>
      </c>
      <c r="C194" s="463" t="s">
        <v>24</v>
      </c>
      <c r="D194" s="462" t="s">
        <v>458</v>
      </c>
      <c r="E194" s="463" t="s">
        <v>26</v>
      </c>
      <c r="F194" s="658">
        <v>1</v>
      </c>
      <c r="G194" s="659">
        <v>16.07</v>
      </c>
      <c r="H194" s="659">
        <v>54.35</v>
      </c>
      <c r="I194" s="20">
        <f t="shared" si="112"/>
        <v>70.42</v>
      </c>
      <c r="J194" s="20">
        <f t="shared" si="113"/>
        <v>16.07</v>
      </c>
      <c r="K194" s="20">
        <f t="shared" si="114"/>
        <v>54.35</v>
      </c>
      <c r="L194" s="43">
        <f t="shared" si="115"/>
        <v>70.42</v>
      </c>
    </row>
    <row r="195" spans="1:12" ht="39.6">
      <c r="A195" s="462" t="s">
        <v>459</v>
      </c>
      <c r="B195" s="463" t="s">
        <v>460</v>
      </c>
      <c r="C195" s="463" t="s">
        <v>44</v>
      </c>
      <c r="D195" s="462" t="s">
        <v>461</v>
      </c>
      <c r="E195" s="463" t="s">
        <v>26</v>
      </c>
      <c r="F195" s="658">
        <v>1</v>
      </c>
      <c r="G195" s="659">
        <v>169.38</v>
      </c>
      <c r="H195" s="659">
        <v>280.41000000000003</v>
      </c>
      <c r="I195" s="20">
        <f t="shared" si="112"/>
        <v>449.79</v>
      </c>
      <c r="J195" s="20">
        <f t="shared" si="113"/>
        <v>169.38</v>
      </c>
      <c r="K195" s="20">
        <f t="shared" si="114"/>
        <v>280.41000000000003</v>
      </c>
      <c r="L195" s="43">
        <f t="shared" si="115"/>
        <v>449.79</v>
      </c>
    </row>
    <row r="196" spans="1:12" ht="39.6">
      <c r="A196" s="462" t="s">
        <v>462</v>
      </c>
      <c r="B196" s="463" t="s">
        <v>463</v>
      </c>
      <c r="C196" s="463" t="s">
        <v>44</v>
      </c>
      <c r="D196" s="462" t="s">
        <v>464</v>
      </c>
      <c r="E196" s="463" t="s">
        <v>152</v>
      </c>
      <c r="F196" s="658">
        <v>5.2</v>
      </c>
      <c r="G196" s="659">
        <v>1.66</v>
      </c>
      <c r="H196" s="659">
        <v>11.47</v>
      </c>
      <c r="I196" s="20">
        <f t="shared" si="112"/>
        <v>13.13</v>
      </c>
      <c r="J196" s="20">
        <f t="shared" si="113"/>
        <v>8.6300000000000008</v>
      </c>
      <c r="K196" s="20">
        <f t="shared" si="114"/>
        <v>59.64</v>
      </c>
      <c r="L196" s="43">
        <f t="shared" si="115"/>
        <v>68.27</v>
      </c>
    </row>
    <row r="197" spans="1:12" ht="39.6">
      <c r="A197" s="462" t="s">
        <v>465</v>
      </c>
      <c r="B197" s="463" t="s">
        <v>466</v>
      </c>
      <c r="C197" s="463" t="s">
        <v>44</v>
      </c>
      <c r="D197" s="462" t="s">
        <v>467</v>
      </c>
      <c r="E197" s="463" t="s">
        <v>26</v>
      </c>
      <c r="F197" s="658">
        <v>1</v>
      </c>
      <c r="G197" s="659">
        <v>1.37</v>
      </c>
      <c r="H197" s="659">
        <v>8.49</v>
      </c>
      <c r="I197" s="20">
        <f t="shared" si="112"/>
        <v>9.86</v>
      </c>
      <c r="J197" s="20">
        <f t="shared" si="113"/>
        <v>1.37</v>
      </c>
      <c r="K197" s="20">
        <f t="shared" si="114"/>
        <v>8.49</v>
      </c>
      <c r="L197" s="43">
        <f t="shared" si="115"/>
        <v>9.86</v>
      </c>
    </row>
    <row r="198" spans="1:12" ht="39.6">
      <c r="A198" s="462" t="s">
        <v>468</v>
      </c>
      <c r="B198" s="463" t="s">
        <v>469</v>
      </c>
      <c r="C198" s="463" t="s">
        <v>44</v>
      </c>
      <c r="D198" s="462" t="s">
        <v>470</v>
      </c>
      <c r="E198" s="463" t="s">
        <v>26</v>
      </c>
      <c r="F198" s="658">
        <v>1</v>
      </c>
      <c r="G198" s="659">
        <v>0.45</v>
      </c>
      <c r="H198" s="659">
        <v>10</v>
      </c>
      <c r="I198" s="20">
        <f t="shared" si="112"/>
        <v>10.45</v>
      </c>
      <c r="J198" s="20">
        <f t="shared" si="113"/>
        <v>0.45</v>
      </c>
      <c r="K198" s="20">
        <f t="shared" si="114"/>
        <v>10</v>
      </c>
      <c r="L198" s="43">
        <f t="shared" si="115"/>
        <v>10.45</v>
      </c>
    </row>
    <row r="199" spans="1:12">
      <c r="A199" s="654" t="s">
        <v>471</v>
      </c>
      <c r="B199" s="655"/>
      <c r="C199" s="655"/>
      <c r="D199" s="654" t="s">
        <v>472</v>
      </c>
      <c r="E199" s="654"/>
      <c r="F199" s="656"/>
      <c r="G199" s="660"/>
      <c r="H199" s="660"/>
      <c r="I199" s="654"/>
      <c r="J199" s="654"/>
      <c r="K199" s="654"/>
      <c r="L199" s="657">
        <f>SUBTOTAL(9,L200:L212)</f>
        <v>4660.75</v>
      </c>
    </row>
    <row r="200" spans="1:12" ht="39.6">
      <c r="A200" s="462" t="s">
        <v>473</v>
      </c>
      <c r="B200" s="463" t="s">
        <v>474</v>
      </c>
      <c r="C200" s="463" t="s">
        <v>44</v>
      </c>
      <c r="D200" s="462" t="s">
        <v>475</v>
      </c>
      <c r="E200" s="463" t="s">
        <v>152</v>
      </c>
      <c r="F200" s="658">
        <v>40.799999999999997</v>
      </c>
      <c r="G200" s="659">
        <v>3.03</v>
      </c>
      <c r="H200" s="659">
        <v>28.99</v>
      </c>
      <c r="I200" s="20">
        <f t="shared" ref="I200:I214" si="116">TRUNC(SUM(G200:H200),2)</f>
        <v>32.020000000000003</v>
      </c>
      <c r="J200" s="20">
        <f t="shared" ref="J200:J214" si="117">TRUNC(F200*G200,2)</f>
        <v>123.62</v>
      </c>
      <c r="K200" s="20">
        <f t="shared" ref="K200:K214" si="118">TRUNC(F200*H200,2)</f>
        <v>1182.79</v>
      </c>
      <c r="L200" s="43">
        <f t="shared" ref="L200:L214" si="119">TRUNC(SUM(K200,J200),2)</f>
        <v>1306.4100000000001</v>
      </c>
    </row>
    <row r="201" spans="1:12" ht="39.6">
      <c r="A201" s="462" t="s">
        <v>476</v>
      </c>
      <c r="B201" s="463" t="s">
        <v>477</v>
      </c>
      <c r="C201" s="463" t="s">
        <v>44</v>
      </c>
      <c r="D201" s="462" t="s">
        <v>478</v>
      </c>
      <c r="E201" s="463" t="s">
        <v>26</v>
      </c>
      <c r="F201" s="658">
        <v>6</v>
      </c>
      <c r="G201" s="659">
        <v>10.96</v>
      </c>
      <c r="H201" s="659">
        <v>33.99</v>
      </c>
      <c r="I201" s="20">
        <f t="shared" si="116"/>
        <v>44.95</v>
      </c>
      <c r="J201" s="20">
        <f t="shared" si="117"/>
        <v>65.760000000000005</v>
      </c>
      <c r="K201" s="20">
        <f t="shared" si="118"/>
        <v>203.94</v>
      </c>
      <c r="L201" s="43">
        <f t="shared" si="119"/>
        <v>269.7</v>
      </c>
    </row>
    <row r="202" spans="1:12" ht="39.6">
      <c r="A202" s="462" t="s">
        <v>479</v>
      </c>
      <c r="B202" s="463" t="s">
        <v>480</v>
      </c>
      <c r="C202" s="463" t="s">
        <v>44</v>
      </c>
      <c r="D202" s="462" t="s">
        <v>481</v>
      </c>
      <c r="E202" s="463" t="s">
        <v>26</v>
      </c>
      <c r="F202" s="658">
        <v>5</v>
      </c>
      <c r="G202" s="659">
        <v>10.96</v>
      </c>
      <c r="H202" s="659">
        <v>33</v>
      </c>
      <c r="I202" s="20">
        <f t="shared" si="116"/>
        <v>43.96</v>
      </c>
      <c r="J202" s="20">
        <f t="shared" si="117"/>
        <v>54.8</v>
      </c>
      <c r="K202" s="20">
        <f t="shared" si="118"/>
        <v>165</v>
      </c>
      <c r="L202" s="43">
        <f t="shared" si="119"/>
        <v>219.8</v>
      </c>
    </row>
    <row r="203" spans="1:12" ht="39.6">
      <c r="A203" s="462" t="s">
        <v>482</v>
      </c>
      <c r="B203" s="463" t="s">
        <v>483</v>
      </c>
      <c r="C203" s="463" t="s">
        <v>44</v>
      </c>
      <c r="D203" s="462" t="s">
        <v>484</v>
      </c>
      <c r="E203" s="463" t="s">
        <v>26</v>
      </c>
      <c r="F203" s="658">
        <v>2</v>
      </c>
      <c r="G203" s="659">
        <v>14.61</v>
      </c>
      <c r="H203" s="659">
        <v>73.08</v>
      </c>
      <c r="I203" s="20">
        <f t="shared" si="116"/>
        <v>87.69</v>
      </c>
      <c r="J203" s="20">
        <f t="shared" si="117"/>
        <v>29.22</v>
      </c>
      <c r="K203" s="20">
        <f t="shared" si="118"/>
        <v>146.16</v>
      </c>
      <c r="L203" s="43">
        <f t="shared" si="119"/>
        <v>175.38</v>
      </c>
    </row>
    <row r="204" spans="1:12">
      <c r="A204" s="462" t="s">
        <v>485</v>
      </c>
      <c r="B204" s="463" t="s">
        <v>486</v>
      </c>
      <c r="C204" s="463" t="s">
        <v>55</v>
      </c>
      <c r="D204" s="462" t="s">
        <v>487</v>
      </c>
      <c r="E204" s="463" t="s">
        <v>57</v>
      </c>
      <c r="F204" s="658">
        <v>6</v>
      </c>
      <c r="G204" s="659">
        <v>18.010000000000002</v>
      </c>
      <c r="H204" s="659">
        <v>24.58</v>
      </c>
      <c r="I204" s="20">
        <f t="shared" si="116"/>
        <v>42.59</v>
      </c>
      <c r="J204" s="20">
        <f t="shared" si="117"/>
        <v>108.06</v>
      </c>
      <c r="K204" s="20">
        <f t="shared" si="118"/>
        <v>147.47999999999999</v>
      </c>
      <c r="L204" s="43">
        <f t="shared" si="119"/>
        <v>255.54</v>
      </c>
    </row>
    <row r="205" spans="1:12" ht="26.45">
      <c r="A205" s="462" t="s">
        <v>488</v>
      </c>
      <c r="B205" s="463" t="s">
        <v>489</v>
      </c>
      <c r="C205" s="463" t="s">
        <v>44</v>
      </c>
      <c r="D205" s="462" t="s">
        <v>490</v>
      </c>
      <c r="E205" s="463" t="s">
        <v>152</v>
      </c>
      <c r="F205" s="658">
        <v>49.8</v>
      </c>
      <c r="G205" s="659">
        <v>10.25</v>
      </c>
      <c r="H205" s="659">
        <v>7.66</v>
      </c>
      <c r="I205" s="20">
        <f t="shared" si="116"/>
        <v>17.91</v>
      </c>
      <c r="J205" s="20">
        <f t="shared" si="117"/>
        <v>510.45</v>
      </c>
      <c r="K205" s="20">
        <f t="shared" si="118"/>
        <v>381.46</v>
      </c>
      <c r="L205" s="43">
        <f t="shared" si="119"/>
        <v>891.91</v>
      </c>
    </row>
    <row r="206" spans="1:12" ht="26.45">
      <c r="A206" s="462" t="s">
        <v>491</v>
      </c>
      <c r="B206" s="463" t="s">
        <v>492</v>
      </c>
      <c r="C206" s="463" t="s">
        <v>44</v>
      </c>
      <c r="D206" s="462" t="s">
        <v>493</v>
      </c>
      <c r="E206" s="463" t="s">
        <v>152</v>
      </c>
      <c r="F206" s="658">
        <v>25.9</v>
      </c>
      <c r="G206" s="659">
        <v>8.99</v>
      </c>
      <c r="H206" s="659">
        <v>17.8</v>
      </c>
      <c r="I206" s="20">
        <f t="shared" si="116"/>
        <v>26.79</v>
      </c>
      <c r="J206" s="20">
        <f t="shared" si="117"/>
        <v>232.84</v>
      </c>
      <c r="K206" s="20">
        <f t="shared" si="118"/>
        <v>461.02</v>
      </c>
      <c r="L206" s="43">
        <f t="shared" si="119"/>
        <v>693.86</v>
      </c>
    </row>
    <row r="207" spans="1:12" ht="26.45">
      <c r="A207" s="462" t="s">
        <v>494</v>
      </c>
      <c r="B207" s="463" t="s">
        <v>495</v>
      </c>
      <c r="C207" s="463" t="s">
        <v>44</v>
      </c>
      <c r="D207" s="462" t="s">
        <v>496</v>
      </c>
      <c r="E207" s="463" t="s">
        <v>26</v>
      </c>
      <c r="F207" s="658">
        <v>3</v>
      </c>
      <c r="G207" s="659">
        <v>4.43</v>
      </c>
      <c r="H207" s="659">
        <v>3.8</v>
      </c>
      <c r="I207" s="20">
        <f t="shared" si="116"/>
        <v>8.23</v>
      </c>
      <c r="J207" s="20">
        <f t="shared" si="117"/>
        <v>13.29</v>
      </c>
      <c r="K207" s="20">
        <f t="shared" si="118"/>
        <v>11.4</v>
      </c>
      <c r="L207" s="43">
        <f t="shared" si="119"/>
        <v>24.69</v>
      </c>
    </row>
    <row r="208" spans="1:12" ht="26.45">
      <c r="A208" s="462" t="s">
        <v>497</v>
      </c>
      <c r="B208" s="463" t="s">
        <v>498</v>
      </c>
      <c r="C208" s="463" t="s">
        <v>44</v>
      </c>
      <c r="D208" s="462" t="s">
        <v>499</v>
      </c>
      <c r="E208" s="463" t="s">
        <v>26</v>
      </c>
      <c r="F208" s="658">
        <v>16</v>
      </c>
      <c r="G208" s="659">
        <v>4.43</v>
      </c>
      <c r="H208" s="659">
        <v>3.01</v>
      </c>
      <c r="I208" s="20">
        <f t="shared" si="116"/>
        <v>7.44</v>
      </c>
      <c r="J208" s="20">
        <f t="shared" si="117"/>
        <v>70.88</v>
      </c>
      <c r="K208" s="20">
        <f t="shared" si="118"/>
        <v>48.16</v>
      </c>
      <c r="L208" s="43">
        <f t="shared" si="119"/>
        <v>119.04</v>
      </c>
    </row>
    <row r="209" spans="1:12" ht="26.45">
      <c r="A209" s="462" t="s">
        <v>500</v>
      </c>
      <c r="B209" s="463" t="s">
        <v>501</v>
      </c>
      <c r="C209" s="463" t="s">
        <v>44</v>
      </c>
      <c r="D209" s="462" t="s">
        <v>502</v>
      </c>
      <c r="E209" s="463" t="s">
        <v>26</v>
      </c>
      <c r="F209" s="658">
        <v>1</v>
      </c>
      <c r="G209" s="659">
        <v>5.91</v>
      </c>
      <c r="H209" s="659">
        <v>4.4000000000000004</v>
      </c>
      <c r="I209" s="20">
        <f t="shared" si="116"/>
        <v>10.31</v>
      </c>
      <c r="J209" s="20">
        <f t="shared" si="117"/>
        <v>5.91</v>
      </c>
      <c r="K209" s="20">
        <f t="shared" si="118"/>
        <v>4.4000000000000004</v>
      </c>
      <c r="L209" s="43">
        <f t="shared" si="119"/>
        <v>10.31</v>
      </c>
    </row>
    <row r="210" spans="1:12" ht="26.45">
      <c r="A210" s="462" t="s">
        <v>503</v>
      </c>
      <c r="B210" s="463" t="s">
        <v>504</v>
      </c>
      <c r="C210" s="463" t="s">
        <v>44</v>
      </c>
      <c r="D210" s="462" t="s">
        <v>505</v>
      </c>
      <c r="E210" s="463" t="s">
        <v>26</v>
      </c>
      <c r="F210" s="658">
        <v>3</v>
      </c>
      <c r="G210" s="659">
        <v>5.61</v>
      </c>
      <c r="H210" s="659">
        <v>13.39</v>
      </c>
      <c r="I210" s="20">
        <f t="shared" si="116"/>
        <v>19</v>
      </c>
      <c r="J210" s="20">
        <f t="shared" si="117"/>
        <v>16.829999999999998</v>
      </c>
      <c r="K210" s="20">
        <f t="shared" si="118"/>
        <v>40.17</v>
      </c>
      <c r="L210" s="43">
        <f t="shared" si="119"/>
        <v>57</v>
      </c>
    </row>
    <row r="211" spans="1:12" ht="39.6">
      <c r="A211" s="462" t="s">
        <v>506</v>
      </c>
      <c r="B211" s="463" t="s">
        <v>507</v>
      </c>
      <c r="C211" s="463" t="s">
        <v>44</v>
      </c>
      <c r="D211" s="462" t="s">
        <v>508</v>
      </c>
      <c r="E211" s="463" t="s">
        <v>26</v>
      </c>
      <c r="F211" s="658">
        <v>9</v>
      </c>
      <c r="G211" s="659">
        <v>3.78</v>
      </c>
      <c r="H211" s="659">
        <v>8.64</v>
      </c>
      <c r="I211" s="20">
        <f t="shared" si="116"/>
        <v>12.42</v>
      </c>
      <c r="J211" s="20">
        <f t="shared" si="117"/>
        <v>34.020000000000003</v>
      </c>
      <c r="K211" s="20">
        <f t="shared" si="118"/>
        <v>77.760000000000005</v>
      </c>
      <c r="L211" s="43">
        <f t="shared" si="119"/>
        <v>111.78</v>
      </c>
    </row>
    <row r="212" spans="1:12">
      <c r="A212" s="462" t="s">
        <v>509</v>
      </c>
      <c r="B212" s="463" t="s">
        <v>510</v>
      </c>
      <c r="C212" s="463" t="s">
        <v>55</v>
      </c>
      <c r="D212" s="462" t="s">
        <v>511</v>
      </c>
      <c r="E212" s="463" t="s">
        <v>57</v>
      </c>
      <c r="F212" s="658">
        <v>9</v>
      </c>
      <c r="G212" s="659">
        <v>7.99</v>
      </c>
      <c r="H212" s="659">
        <v>50.38</v>
      </c>
      <c r="I212" s="20">
        <f t="shared" ref="I212" si="120">TRUNC(SUM(G212:H212),2)</f>
        <v>58.37</v>
      </c>
      <c r="J212" s="20">
        <f t="shared" ref="J212" si="121">TRUNC(F212*G212,2)</f>
        <v>71.91</v>
      </c>
      <c r="K212" s="20">
        <f t="shared" ref="K212" si="122">TRUNC(F212*H212,2)</f>
        <v>453.42</v>
      </c>
      <c r="L212" s="43">
        <f t="shared" ref="L212" si="123">TRUNC(SUM(K212,J212),2)</f>
        <v>525.33000000000004</v>
      </c>
    </row>
    <row r="213" spans="1:12">
      <c r="A213" s="654" t="s">
        <v>512</v>
      </c>
      <c r="B213" s="655"/>
      <c r="C213" s="655"/>
      <c r="D213" s="654" t="s">
        <v>513</v>
      </c>
      <c r="E213" s="654"/>
      <c r="F213" s="656"/>
      <c r="G213" s="660"/>
      <c r="H213" s="660"/>
      <c r="I213" s="654"/>
      <c r="J213" s="654"/>
      <c r="K213" s="654"/>
      <c r="L213" s="657">
        <f>SUBTOTAL(9,L214)</f>
        <v>23.55</v>
      </c>
    </row>
    <row r="214" spans="1:12" ht="26.45">
      <c r="A214" s="462" t="s">
        <v>514</v>
      </c>
      <c r="B214" s="463" t="s">
        <v>515</v>
      </c>
      <c r="C214" s="463" t="s">
        <v>24</v>
      </c>
      <c r="D214" s="462" t="s">
        <v>516</v>
      </c>
      <c r="E214" s="463" t="s">
        <v>26</v>
      </c>
      <c r="F214" s="658">
        <v>3</v>
      </c>
      <c r="G214" s="659">
        <v>5.32</v>
      </c>
      <c r="H214" s="659">
        <v>2.5299999999999998</v>
      </c>
      <c r="I214" s="20">
        <f t="shared" si="116"/>
        <v>7.85</v>
      </c>
      <c r="J214" s="20">
        <f t="shared" si="117"/>
        <v>15.96</v>
      </c>
      <c r="K214" s="20">
        <f t="shared" si="118"/>
        <v>7.59</v>
      </c>
      <c r="L214" s="43">
        <f t="shared" si="119"/>
        <v>23.55</v>
      </c>
    </row>
    <row r="215" spans="1:12">
      <c r="A215" s="9"/>
      <c r="B215" s="10"/>
      <c r="C215" s="10"/>
      <c r="D215" s="11" t="s">
        <v>109</v>
      </c>
      <c r="E215" s="10" t="s">
        <v>110</v>
      </c>
      <c r="F215" s="12"/>
      <c r="G215" s="22"/>
      <c r="H215" s="22"/>
      <c r="I215" s="13"/>
      <c r="J215" s="14">
        <f>SUM(J175:J214)</f>
        <v>1972.4899999999998</v>
      </c>
      <c r="K215" s="14">
        <f>SUM(K175:K214)</f>
        <v>4956.0499999999993</v>
      </c>
      <c r="L215" s="22"/>
    </row>
    <row r="216" spans="1:12">
      <c r="A216" s="15"/>
      <c r="B216" s="16"/>
      <c r="C216" s="16"/>
      <c r="D216" s="15" t="s">
        <v>110</v>
      </c>
      <c r="E216" s="16" t="s">
        <v>110</v>
      </c>
      <c r="F216" s="17"/>
      <c r="G216" s="23"/>
      <c r="H216" s="23"/>
      <c r="I216" s="18"/>
      <c r="J216" s="18"/>
      <c r="K216" s="19">
        <f>SUM(J215:K215)</f>
        <v>6928.5399999999991</v>
      </c>
      <c r="L216" s="23"/>
    </row>
    <row r="217" spans="1:12">
      <c r="A217" s="650">
        <v>13</v>
      </c>
      <c r="B217" s="651"/>
      <c r="C217" s="651"/>
      <c r="D217" s="650" t="s">
        <v>517</v>
      </c>
      <c r="E217" s="650"/>
      <c r="F217" s="652"/>
      <c r="G217" s="661"/>
      <c r="H217" s="661"/>
      <c r="I217" s="650"/>
      <c r="J217" s="650"/>
      <c r="K217" s="650"/>
      <c r="L217" s="653">
        <f>SUBTOTAL(9,L218:L303)</f>
        <v>134999.94000000003</v>
      </c>
    </row>
    <row r="218" spans="1:12">
      <c r="A218" s="654" t="s">
        <v>518</v>
      </c>
      <c r="B218" s="655"/>
      <c r="C218" s="655"/>
      <c r="D218" s="654" t="s">
        <v>519</v>
      </c>
      <c r="E218" s="654"/>
      <c r="F218" s="656"/>
      <c r="G218" s="660"/>
      <c r="H218" s="660"/>
      <c r="I218" s="654"/>
      <c r="J218" s="654"/>
      <c r="K218" s="654"/>
      <c r="L218" s="657">
        <f>SUBTOTAL(9,L219:L256)</f>
        <v>27242.120000000003</v>
      </c>
    </row>
    <row r="219" spans="1:12">
      <c r="A219" s="662" t="s">
        <v>520</v>
      </c>
      <c r="B219" s="663"/>
      <c r="C219" s="663"/>
      <c r="D219" s="662" t="s">
        <v>521</v>
      </c>
      <c r="E219" s="662"/>
      <c r="F219" s="664"/>
      <c r="G219" s="665"/>
      <c r="H219" s="665"/>
      <c r="I219" s="662"/>
      <c r="J219" s="662"/>
      <c r="K219" s="662"/>
      <c r="L219" s="666">
        <f>SUBTOTAL(9,L220:L241)</f>
        <v>22191.48</v>
      </c>
    </row>
    <row r="220" spans="1:12" ht="39.6">
      <c r="A220" s="462" t="s">
        <v>522</v>
      </c>
      <c r="B220" s="463" t="s">
        <v>523</v>
      </c>
      <c r="C220" s="463" t="s">
        <v>44</v>
      </c>
      <c r="D220" s="462" t="s">
        <v>524</v>
      </c>
      <c r="E220" s="463" t="s">
        <v>152</v>
      </c>
      <c r="F220" s="658">
        <v>384.4</v>
      </c>
      <c r="G220" s="659">
        <v>10.16</v>
      </c>
      <c r="H220" s="659">
        <v>11.63</v>
      </c>
      <c r="I220" s="20">
        <f t="shared" ref="I220:I241" si="124">TRUNC(SUM(G220:H220),2)</f>
        <v>21.79</v>
      </c>
      <c r="J220" s="20">
        <f t="shared" ref="J220:J241" si="125">TRUNC(F220*G220,2)</f>
        <v>3905.5</v>
      </c>
      <c r="K220" s="20">
        <f t="shared" ref="K220:K241" si="126">TRUNC(F220*H220,2)</f>
        <v>4470.57</v>
      </c>
      <c r="L220" s="43">
        <f t="shared" ref="L220:L241" si="127">TRUNC(SUM(K220,J220),2)</f>
        <v>8376.07</v>
      </c>
    </row>
    <row r="221" spans="1:12">
      <c r="A221" s="462" t="s">
        <v>525</v>
      </c>
      <c r="B221" s="463" t="s">
        <v>526</v>
      </c>
      <c r="C221" s="463" t="s">
        <v>55</v>
      </c>
      <c r="D221" s="462" t="s">
        <v>527</v>
      </c>
      <c r="E221" s="463" t="s">
        <v>152</v>
      </c>
      <c r="F221" s="658">
        <v>6</v>
      </c>
      <c r="G221" s="659">
        <v>0</v>
      </c>
      <c r="H221" s="659">
        <v>10.54</v>
      </c>
      <c r="I221" s="20">
        <f t="shared" si="124"/>
        <v>10.54</v>
      </c>
      <c r="J221" s="20">
        <f t="shared" si="125"/>
        <v>0</v>
      </c>
      <c r="K221" s="20">
        <f t="shared" si="126"/>
        <v>63.24</v>
      </c>
      <c r="L221" s="43">
        <f t="shared" si="127"/>
        <v>63.24</v>
      </c>
    </row>
    <row r="222" spans="1:12" ht="39.6">
      <c r="A222" s="462" t="s">
        <v>528</v>
      </c>
      <c r="B222" s="463" t="s">
        <v>529</v>
      </c>
      <c r="C222" s="463" t="s">
        <v>44</v>
      </c>
      <c r="D222" s="462" t="s">
        <v>530</v>
      </c>
      <c r="E222" s="463" t="s">
        <v>152</v>
      </c>
      <c r="F222" s="658">
        <v>20</v>
      </c>
      <c r="G222" s="659">
        <v>10.9</v>
      </c>
      <c r="H222" s="659">
        <v>11.24</v>
      </c>
      <c r="I222" s="20">
        <f t="shared" si="124"/>
        <v>22.14</v>
      </c>
      <c r="J222" s="20">
        <f t="shared" si="125"/>
        <v>218</v>
      </c>
      <c r="K222" s="20">
        <f t="shared" si="126"/>
        <v>224.8</v>
      </c>
      <c r="L222" s="43">
        <f t="shared" si="127"/>
        <v>442.8</v>
      </c>
    </row>
    <row r="223" spans="1:12" ht="39.6">
      <c r="A223" s="462" t="s">
        <v>531</v>
      </c>
      <c r="B223" s="463" t="s">
        <v>532</v>
      </c>
      <c r="C223" s="463" t="s">
        <v>44</v>
      </c>
      <c r="D223" s="462" t="s">
        <v>533</v>
      </c>
      <c r="E223" s="463" t="s">
        <v>152</v>
      </c>
      <c r="F223" s="658">
        <v>90</v>
      </c>
      <c r="G223" s="659">
        <v>6.18</v>
      </c>
      <c r="H223" s="659">
        <v>14.85</v>
      </c>
      <c r="I223" s="20">
        <f t="shared" si="124"/>
        <v>21.03</v>
      </c>
      <c r="J223" s="20">
        <f t="shared" si="125"/>
        <v>556.20000000000005</v>
      </c>
      <c r="K223" s="20">
        <f t="shared" si="126"/>
        <v>1336.5</v>
      </c>
      <c r="L223" s="43">
        <f t="shared" si="127"/>
        <v>1892.7</v>
      </c>
    </row>
    <row r="224" spans="1:12" ht="39.6">
      <c r="A224" s="462" t="s">
        <v>534</v>
      </c>
      <c r="B224" s="463" t="s">
        <v>535</v>
      </c>
      <c r="C224" s="463" t="s">
        <v>44</v>
      </c>
      <c r="D224" s="462" t="s">
        <v>536</v>
      </c>
      <c r="E224" s="463" t="s">
        <v>152</v>
      </c>
      <c r="F224" s="658">
        <v>39</v>
      </c>
      <c r="G224" s="659">
        <v>5.68</v>
      </c>
      <c r="H224" s="659">
        <v>11.78</v>
      </c>
      <c r="I224" s="20">
        <f t="shared" si="124"/>
        <v>17.46</v>
      </c>
      <c r="J224" s="20">
        <f t="shared" si="125"/>
        <v>221.52</v>
      </c>
      <c r="K224" s="20">
        <f t="shared" si="126"/>
        <v>459.42</v>
      </c>
      <c r="L224" s="43">
        <f t="shared" si="127"/>
        <v>680.94</v>
      </c>
    </row>
    <row r="225" spans="1:12">
      <c r="A225" s="462" t="s">
        <v>537</v>
      </c>
      <c r="B225" s="463" t="s">
        <v>538</v>
      </c>
      <c r="C225" s="463" t="s">
        <v>55</v>
      </c>
      <c r="D225" s="462" t="s">
        <v>539</v>
      </c>
      <c r="E225" s="463" t="s">
        <v>57</v>
      </c>
      <c r="F225" s="658">
        <v>9</v>
      </c>
      <c r="G225" s="659">
        <v>27.02</v>
      </c>
      <c r="H225" s="659">
        <v>172.67</v>
      </c>
      <c r="I225" s="20">
        <f t="shared" si="124"/>
        <v>199.69</v>
      </c>
      <c r="J225" s="20">
        <f t="shared" si="125"/>
        <v>243.18</v>
      </c>
      <c r="K225" s="20">
        <f t="shared" si="126"/>
        <v>1554.03</v>
      </c>
      <c r="L225" s="43">
        <f t="shared" si="127"/>
        <v>1797.21</v>
      </c>
    </row>
    <row r="226" spans="1:12">
      <c r="A226" s="462" t="s">
        <v>540</v>
      </c>
      <c r="B226" s="463" t="s">
        <v>541</v>
      </c>
      <c r="C226" s="463" t="s">
        <v>55</v>
      </c>
      <c r="D226" s="462" t="s">
        <v>542</v>
      </c>
      <c r="E226" s="463" t="s">
        <v>57</v>
      </c>
      <c r="F226" s="658">
        <v>33</v>
      </c>
      <c r="G226" s="659">
        <v>3.59</v>
      </c>
      <c r="H226" s="659">
        <v>2.97</v>
      </c>
      <c r="I226" s="20">
        <f t="shared" si="124"/>
        <v>6.56</v>
      </c>
      <c r="J226" s="20">
        <f t="shared" si="125"/>
        <v>118.47</v>
      </c>
      <c r="K226" s="20">
        <f t="shared" si="126"/>
        <v>98.01</v>
      </c>
      <c r="L226" s="43">
        <f t="shared" si="127"/>
        <v>216.48</v>
      </c>
    </row>
    <row r="227" spans="1:12">
      <c r="A227" s="462" t="s">
        <v>543</v>
      </c>
      <c r="B227" s="463" t="s">
        <v>544</v>
      </c>
      <c r="C227" s="463" t="s">
        <v>55</v>
      </c>
      <c r="D227" s="462" t="s">
        <v>545</v>
      </c>
      <c r="E227" s="463" t="s">
        <v>57</v>
      </c>
      <c r="F227" s="658">
        <v>53</v>
      </c>
      <c r="G227" s="659">
        <v>3.59</v>
      </c>
      <c r="H227" s="659">
        <v>2.42</v>
      </c>
      <c r="I227" s="20">
        <f t="shared" si="124"/>
        <v>6.01</v>
      </c>
      <c r="J227" s="20">
        <f t="shared" si="125"/>
        <v>190.27</v>
      </c>
      <c r="K227" s="20">
        <f t="shared" si="126"/>
        <v>128.26</v>
      </c>
      <c r="L227" s="43">
        <f t="shared" si="127"/>
        <v>318.52999999999997</v>
      </c>
    </row>
    <row r="228" spans="1:12" ht="39.6">
      <c r="A228" s="462" t="s">
        <v>546</v>
      </c>
      <c r="B228" s="463" t="s">
        <v>547</v>
      </c>
      <c r="C228" s="463" t="s">
        <v>44</v>
      </c>
      <c r="D228" s="462" t="s">
        <v>548</v>
      </c>
      <c r="E228" s="463" t="s">
        <v>26</v>
      </c>
      <c r="F228" s="658">
        <v>2</v>
      </c>
      <c r="G228" s="659">
        <v>9.82</v>
      </c>
      <c r="H228" s="659">
        <v>6.5</v>
      </c>
      <c r="I228" s="20">
        <f t="shared" si="124"/>
        <v>16.32</v>
      </c>
      <c r="J228" s="20">
        <f t="shared" si="125"/>
        <v>19.64</v>
      </c>
      <c r="K228" s="20">
        <f t="shared" si="126"/>
        <v>13</v>
      </c>
      <c r="L228" s="43">
        <f t="shared" si="127"/>
        <v>32.64</v>
      </c>
    </row>
    <row r="229" spans="1:12" ht="26.45">
      <c r="A229" s="462" t="s">
        <v>549</v>
      </c>
      <c r="B229" s="463" t="s">
        <v>550</v>
      </c>
      <c r="C229" s="463" t="s">
        <v>55</v>
      </c>
      <c r="D229" s="462" t="s">
        <v>551</v>
      </c>
      <c r="E229" s="463" t="s">
        <v>57</v>
      </c>
      <c r="F229" s="658">
        <v>28</v>
      </c>
      <c r="G229" s="659">
        <v>12.6</v>
      </c>
      <c r="H229" s="659">
        <v>14.49</v>
      </c>
      <c r="I229" s="20">
        <f t="shared" si="124"/>
        <v>27.09</v>
      </c>
      <c r="J229" s="20">
        <f t="shared" si="125"/>
        <v>352.8</v>
      </c>
      <c r="K229" s="20">
        <f t="shared" si="126"/>
        <v>405.72</v>
      </c>
      <c r="L229" s="43">
        <f t="shared" si="127"/>
        <v>758.52</v>
      </c>
    </row>
    <row r="230" spans="1:12" ht="26.45">
      <c r="A230" s="462" t="s">
        <v>552</v>
      </c>
      <c r="B230" s="463" t="s">
        <v>553</v>
      </c>
      <c r="C230" s="463" t="s">
        <v>44</v>
      </c>
      <c r="D230" s="462" t="s">
        <v>554</v>
      </c>
      <c r="E230" s="463" t="s">
        <v>26</v>
      </c>
      <c r="F230" s="658">
        <v>12</v>
      </c>
      <c r="G230" s="659">
        <v>8.6199999999999992</v>
      </c>
      <c r="H230" s="659">
        <v>21.86</v>
      </c>
      <c r="I230" s="20">
        <f t="shared" si="124"/>
        <v>30.48</v>
      </c>
      <c r="J230" s="20">
        <f t="shared" si="125"/>
        <v>103.44</v>
      </c>
      <c r="K230" s="20">
        <f t="shared" si="126"/>
        <v>262.32</v>
      </c>
      <c r="L230" s="43">
        <f t="shared" si="127"/>
        <v>365.76</v>
      </c>
    </row>
    <row r="231" spans="1:12" ht="26.45">
      <c r="A231" s="462" t="s">
        <v>555</v>
      </c>
      <c r="B231" s="463" t="s">
        <v>556</v>
      </c>
      <c r="C231" s="463" t="s">
        <v>44</v>
      </c>
      <c r="D231" s="462" t="s">
        <v>557</v>
      </c>
      <c r="E231" s="463" t="s">
        <v>26</v>
      </c>
      <c r="F231" s="658">
        <v>5</v>
      </c>
      <c r="G231" s="659">
        <v>14.15</v>
      </c>
      <c r="H231" s="659">
        <v>32.909999999999997</v>
      </c>
      <c r="I231" s="20">
        <f t="shared" si="124"/>
        <v>47.06</v>
      </c>
      <c r="J231" s="20">
        <f t="shared" si="125"/>
        <v>70.75</v>
      </c>
      <c r="K231" s="20">
        <f t="shared" si="126"/>
        <v>164.55</v>
      </c>
      <c r="L231" s="43">
        <f t="shared" si="127"/>
        <v>235.3</v>
      </c>
    </row>
    <row r="232" spans="1:12" ht="26.45">
      <c r="A232" s="462" t="s">
        <v>558</v>
      </c>
      <c r="B232" s="463" t="s">
        <v>559</v>
      </c>
      <c r="C232" s="463" t="s">
        <v>44</v>
      </c>
      <c r="D232" s="462" t="s">
        <v>560</v>
      </c>
      <c r="E232" s="463" t="s">
        <v>26</v>
      </c>
      <c r="F232" s="658">
        <v>2</v>
      </c>
      <c r="G232" s="659">
        <v>5.74</v>
      </c>
      <c r="H232" s="659">
        <v>7.28</v>
      </c>
      <c r="I232" s="20">
        <f t="shared" si="124"/>
        <v>13.02</v>
      </c>
      <c r="J232" s="20">
        <f t="shared" si="125"/>
        <v>11.48</v>
      </c>
      <c r="K232" s="20">
        <f t="shared" si="126"/>
        <v>14.56</v>
      </c>
      <c r="L232" s="43">
        <f t="shared" si="127"/>
        <v>26.04</v>
      </c>
    </row>
    <row r="233" spans="1:12" ht="26.45">
      <c r="A233" s="462" t="s">
        <v>561</v>
      </c>
      <c r="B233" s="463" t="s">
        <v>562</v>
      </c>
      <c r="C233" s="463" t="s">
        <v>44</v>
      </c>
      <c r="D233" s="462" t="s">
        <v>563</v>
      </c>
      <c r="E233" s="463" t="s">
        <v>26</v>
      </c>
      <c r="F233" s="658">
        <v>33</v>
      </c>
      <c r="G233" s="659">
        <v>12.02</v>
      </c>
      <c r="H233" s="659">
        <v>6.49</v>
      </c>
      <c r="I233" s="20">
        <f t="shared" si="124"/>
        <v>18.510000000000002</v>
      </c>
      <c r="J233" s="20">
        <f t="shared" si="125"/>
        <v>396.66</v>
      </c>
      <c r="K233" s="20">
        <f t="shared" si="126"/>
        <v>214.17</v>
      </c>
      <c r="L233" s="43">
        <f t="shared" si="127"/>
        <v>610.83000000000004</v>
      </c>
    </row>
    <row r="234" spans="1:12" ht="26.45">
      <c r="A234" s="462" t="s">
        <v>564</v>
      </c>
      <c r="B234" s="463" t="s">
        <v>565</v>
      </c>
      <c r="C234" s="463" t="s">
        <v>44</v>
      </c>
      <c r="D234" s="462" t="s">
        <v>566</v>
      </c>
      <c r="E234" s="463" t="s">
        <v>26</v>
      </c>
      <c r="F234" s="658">
        <v>41</v>
      </c>
      <c r="G234" s="659">
        <v>9.08</v>
      </c>
      <c r="H234" s="659">
        <v>7.8</v>
      </c>
      <c r="I234" s="20">
        <f t="shared" si="124"/>
        <v>16.88</v>
      </c>
      <c r="J234" s="20">
        <f t="shared" si="125"/>
        <v>372.28</v>
      </c>
      <c r="K234" s="20">
        <f t="shared" si="126"/>
        <v>319.8</v>
      </c>
      <c r="L234" s="43">
        <f t="shared" si="127"/>
        <v>692.08</v>
      </c>
    </row>
    <row r="235" spans="1:12" ht="26.45">
      <c r="A235" s="462" t="s">
        <v>567</v>
      </c>
      <c r="B235" s="463" t="s">
        <v>562</v>
      </c>
      <c r="C235" s="463" t="s">
        <v>44</v>
      </c>
      <c r="D235" s="462" t="s">
        <v>563</v>
      </c>
      <c r="E235" s="463" t="s">
        <v>26</v>
      </c>
      <c r="F235" s="658">
        <v>5</v>
      </c>
      <c r="G235" s="659">
        <v>12.02</v>
      </c>
      <c r="H235" s="659">
        <v>6.49</v>
      </c>
      <c r="I235" s="20">
        <f t="shared" si="124"/>
        <v>18.510000000000002</v>
      </c>
      <c r="J235" s="20">
        <f t="shared" si="125"/>
        <v>60.1</v>
      </c>
      <c r="K235" s="20">
        <f t="shared" si="126"/>
        <v>32.450000000000003</v>
      </c>
      <c r="L235" s="43">
        <f t="shared" si="127"/>
        <v>92.55</v>
      </c>
    </row>
    <row r="236" spans="1:12" ht="39.6">
      <c r="A236" s="462" t="s">
        <v>568</v>
      </c>
      <c r="B236" s="463" t="s">
        <v>569</v>
      </c>
      <c r="C236" s="463" t="s">
        <v>44</v>
      </c>
      <c r="D236" s="462" t="s">
        <v>570</v>
      </c>
      <c r="E236" s="463" t="s">
        <v>26</v>
      </c>
      <c r="F236" s="658">
        <v>8</v>
      </c>
      <c r="G236" s="659">
        <v>107.74</v>
      </c>
      <c r="H236" s="659">
        <v>159.13999999999999</v>
      </c>
      <c r="I236" s="20">
        <f t="shared" si="124"/>
        <v>266.88</v>
      </c>
      <c r="J236" s="20">
        <f t="shared" si="125"/>
        <v>861.92</v>
      </c>
      <c r="K236" s="20">
        <f t="shared" si="126"/>
        <v>1273.1199999999999</v>
      </c>
      <c r="L236" s="43">
        <f t="shared" si="127"/>
        <v>2135.04</v>
      </c>
    </row>
    <row r="237" spans="1:12">
      <c r="A237" s="462" t="s">
        <v>571</v>
      </c>
      <c r="B237" s="463" t="s">
        <v>572</v>
      </c>
      <c r="C237" s="463" t="s">
        <v>55</v>
      </c>
      <c r="D237" s="462" t="s">
        <v>573</v>
      </c>
      <c r="E237" s="463" t="s">
        <v>57</v>
      </c>
      <c r="F237" s="658">
        <v>8</v>
      </c>
      <c r="G237" s="659">
        <v>7.64</v>
      </c>
      <c r="H237" s="659">
        <v>19.11</v>
      </c>
      <c r="I237" s="20">
        <f t="shared" si="124"/>
        <v>26.75</v>
      </c>
      <c r="J237" s="20">
        <f t="shared" si="125"/>
        <v>61.12</v>
      </c>
      <c r="K237" s="20">
        <f t="shared" si="126"/>
        <v>152.88</v>
      </c>
      <c r="L237" s="43">
        <f t="shared" si="127"/>
        <v>214</v>
      </c>
    </row>
    <row r="238" spans="1:12">
      <c r="A238" s="462" t="s">
        <v>574</v>
      </c>
      <c r="B238" s="463" t="s">
        <v>575</v>
      </c>
      <c r="C238" s="463" t="s">
        <v>55</v>
      </c>
      <c r="D238" s="462" t="s">
        <v>576</v>
      </c>
      <c r="E238" s="463" t="s">
        <v>57</v>
      </c>
      <c r="F238" s="658">
        <v>2</v>
      </c>
      <c r="G238" s="659">
        <v>0</v>
      </c>
      <c r="H238" s="659">
        <v>19</v>
      </c>
      <c r="I238" s="20">
        <f t="shared" si="124"/>
        <v>19</v>
      </c>
      <c r="J238" s="20">
        <f t="shared" si="125"/>
        <v>0</v>
      </c>
      <c r="K238" s="20">
        <f t="shared" si="126"/>
        <v>38</v>
      </c>
      <c r="L238" s="43">
        <f t="shared" si="127"/>
        <v>38</v>
      </c>
    </row>
    <row r="239" spans="1:12" ht="26.45">
      <c r="A239" s="462" t="s">
        <v>577</v>
      </c>
      <c r="B239" s="463" t="s">
        <v>578</v>
      </c>
      <c r="C239" s="463" t="s">
        <v>24</v>
      </c>
      <c r="D239" s="462" t="s">
        <v>579</v>
      </c>
      <c r="E239" s="463" t="s">
        <v>26</v>
      </c>
      <c r="F239" s="658">
        <v>1</v>
      </c>
      <c r="G239" s="659">
        <v>24.59</v>
      </c>
      <c r="H239" s="659">
        <v>80.59</v>
      </c>
      <c r="I239" s="20">
        <f t="shared" si="124"/>
        <v>105.18</v>
      </c>
      <c r="J239" s="20">
        <f t="shared" si="125"/>
        <v>24.59</v>
      </c>
      <c r="K239" s="20">
        <f t="shared" si="126"/>
        <v>80.59</v>
      </c>
      <c r="L239" s="43">
        <f t="shared" si="127"/>
        <v>105.18</v>
      </c>
    </row>
    <row r="240" spans="1:12" ht="26.45">
      <c r="A240" s="462" t="s">
        <v>580</v>
      </c>
      <c r="B240" s="463" t="s">
        <v>581</v>
      </c>
      <c r="C240" s="463" t="s">
        <v>44</v>
      </c>
      <c r="D240" s="462" t="s">
        <v>582</v>
      </c>
      <c r="E240" s="463" t="s">
        <v>152</v>
      </c>
      <c r="F240" s="658">
        <v>118.5</v>
      </c>
      <c r="G240" s="659">
        <v>6.85</v>
      </c>
      <c r="H240" s="659">
        <v>2.0299999999999998</v>
      </c>
      <c r="I240" s="20">
        <f t="shared" si="124"/>
        <v>8.8800000000000008</v>
      </c>
      <c r="J240" s="20">
        <f t="shared" si="125"/>
        <v>811.72</v>
      </c>
      <c r="K240" s="20">
        <f t="shared" si="126"/>
        <v>240.55</v>
      </c>
      <c r="L240" s="43">
        <f t="shared" si="127"/>
        <v>1052.27</v>
      </c>
    </row>
    <row r="241" spans="1:12" ht="26.45">
      <c r="A241" s="462" t="s">
        <v>583</v>
      </c>
      <c r="B241" s="463" t="s">
        <v>584</v>
      </c>
      <c r="C241" s="463" t="s">
        <v>44</v>
      </c>
      <c r="D241" s="462" t="s">
        <v>585</v>
      </c>
      <c r="E241" s="463" t="s">
        <v>152</v>
      </c>
      <c r="F241" s="658">
        <v>118.5</v>
      </c>
      <c r="G241" s="659">
        <v>10.97</v>
      </c>
      <c r="H241" s="659">
        <v>6.29</v>
      </c>
      <c r="I241" s="20">
        <f t="shared" si="124"/>
        <v>17.260000000000002</v>
      </c>
      <c r="J241" s="20">
        <f t="shared" si="125"/>
        <v>1299.94</v>
      </c>
      <c r="K241" s="20">
        <f t="shared" si="126"/>
        <v>745.36</v>
      </c>
      <c r="L241" s="43">
        <f t="shared" si="127"/>
        <v>2045.3</v>
      </c>
    </row>
    <row r="242" spans="1:12">
      <c r="A242" s="662" t="s">
        <v>586</v>
      </c>
      <c r="B242" s="663"/>
      <c r="C242" s="663"/>
      <c r="D242" s="662" t="s">
        <v>587</v>
      </c>
      <c r="E242" s="662"/>
      <c r="F242" s="664"/>
      <c r="G242" s="665"/>
      <c r="H242" s="665"/>
      <c r="I242" s="662"/>
      <c r="J242" s="662"/>
      <c r="K242" s="662"/>
      <c r="L242" s="666">
        <f>SUBTOTAL(9,L243:L256)</f>
        <v>5050.6400000000003</v>
      </c>
    </row>
    <row r="243" spans="1:12">
      <c r="A243" s="462" t="s">
        <v>588</v>
      </c>
      <c r="B243" s="463" t="s">
        <v>589</v>
      </c>
      <c r="C243" s="463" t="s">
        <v>55</v>
      </c>
      <c r="D243" s="462" t="s">
        <v>590</v>
      </c>
      <c r="E243" s="463" t="s">
        <v>268</v>
      </c>
      <c r="F243" s="658">
        <v>4.5999999999999996</v>
      </c>
      <c r="G243" s="659">
        <v>18.010000000000002</v>
      </c>
      <c r="H243" s="659">
        <v>13.38</v>
      </c>
      <c r="I243" s="20">
        <f t="shared" ref="I243:I256" si="128">TRUNC(SUM(G243:H243),2)</f>
        <v>31.39</v>
      </c>
      <c r="J243" s="20">
        <f t="shared" ref="J243:J256" si="129">TRUNC(F243*G243,2)</f>
        <v>82.84</v>
      </c>
      <c r="K243" s="20">
        <f t="shared" ref="K243:K256" si="130">TRUNC(F243*H243,2)</f>
        <v>61.54</v>
      </c>
      <c r="L243" s="43">
        <f t="shared" ref="L243:L256" si="131">TRUNC(SUM(K243,J243),2)</f>
        <v>144.38</v>
      </c>
    </row>
    <row r="244" spans="1:12">
      <c r="A244" s="462" t="s">
        <v>591</v>
      </c>
      <c r="B244" s="463" t="s">
        <v>592</v>
      </c>
      <c r="C244" s="463" t="s">
        <v>55</v>
      </c>
      <c r="D244" s="462" t="s">
        <v>593</v>
      </c>
      <c r="E244" s="463" t="s">
        <v>57</v>
      </c>
      <c r="F244" s="658">
        <v>6</v>
      </c>
      <c r="G244" s="659">
        <v>7.2</v>
      </c>
      <c r="H244" s="659">
        <v>3.53</v>
      </c>
      <c r="I244" s="20">
        <f t="shared" si="128"/>
        <v>10.73</v>
      </c>
      <c r="J244" s="20">
        <f t="shared" si="129"/>
        <v>43.2</v>
      </c>
      <c r="K244" s="20">
        <f t="shared" si="130"/>
        <v>21.18</v>
      </c>
      <c r="L244" s="43">
        <f t="shared" si="131"/>
        <v>64.38</v>
      </c>
    </row>
    <row r="245" spans="1:12" ht="26.45">
      <c r="A245" s="462" t="s">
        <v>594</v>
      </c>
      <c r="B245" s="463" t="s">
        <v>595</v>
      </c>
      <c r="C245" s="463" t="s">
        <v>55</v>
      </c>
      <c r="D245" s="462" t="s">
        <v>596</v>
      </c>
      <c r="E245" s="463" t="s">
        <v>57</v>
      </c>
      <c r="F245" s="658">
        <v>6</v>
      </c>
      <c r="G245" s="659">
        <v>3.59</v>
      </c>
      <c r="H245" s="659">
        <v>1.97</v>
      </c>
      <c r="I245" s="20">
        <f t="shared" si="128"/>
        <v>5.56</v>
      </c>
      <c r="J245" s="20">
        <f t="shared" si="129"/>
        <v>21.54</v>
      </c>
      <c r="K245" s="20">
        <f t="shared" si="130"/>
        <v>11.82</v>
      </c>
      <c r="L245" s="43">
        <f t="shared" si="131"/>
        <v>33.36</v>
      </c>
    </row>
    <row r="246" spans="1:12" ht="26.45">
      <c r="A246" s="462" t="s">
        <v>597</v>
      </c>
      <c r="B246" s="463" t="s">
        <v>598</v>
      </c>
      <c r="C246" s="463" t="s">
        <v>55</v>
      </c>
      <c r="D246" s="462" t="s">
        <v>599</v>
      </c>
      <c r="E246" s="463" t="s">
        <v>57</v>
      </c>
      <c r="F246" s="658">
        <v>4</v>
      </c>
      <c r="G246" s="659">
        <v>4.32</v>
      </c>
      <c r="H246" s="659">
        <v>2.46</v>
      </c>
      <c r="I246" s="20">
        <f t="shared" si="128"/>
        <v>6.78</v>
      </c>
      <c r="J246" s="20">
        <f t="shared" si="129"/>
        <v>17.28</v>
      </c>
      <c r="K246" s="20">
        <f t="shared" si="130"/>
        <v>9.84</v>
      </c>
      <c r="L246" s="43">
        <f t="shared" si="131"/>
        <v>27.12</v>
      </c>
    </row>
    <row r="247" spans="1:12">
      <c r="A247" s="462" t="s">
        <v>600</v>
      </c>
      <c r="B247" s="463" t="s">
        <v>601</v>
      </c>
      <c r="C247" s="463" t="s">
        <v>55</v>
      </c>
      <c r="D247" s="462" t="s">
        <v>602</v>
      </c>
      <c r="E247" s="463" t="s">
        <v>57</v>
      </c>
      <c r="F247" s="658">
        <v>1</v>
      </c>
      <c r="G247" s="659">
        <v>2.87</v>
      </c>
      <c r="H247" s="659">
        <v>2.84</v>
      </c>
      <c r="I247" s="20">
        <f t="shared" si="128"/>
        <v>5.71</v>
      </c>
      <c r="J247" s="20">
        <f t="shared" si="129"/>
        <v>2.87</v>
      </c>
      <c r="K247" s="20">
        <f t="shared" si="130"/>
        <v>2.84</v>
      </c>
      <c r="L247" s="43">
        <f t="shared" si="131"/>
        <v>5.71</v>
      </c>
    </row>
    <row r="248" spans="1:12" ht="26.45">
      <c r="A248" s="462" t="s">
        <v>603</v>
      </c>
      <c r="B248" s="463" t="s">
        <v>604</v>
      </c>
      <c r="C248" s="463" t="s">
        <v>55</v>
      </c>
      <c r="D248" s="462" t="s">
        <v>605</v>
      </c>
      <c r="E248" s="463" t="s">
        <v>268</v>
      </c>
      <c r="F248" s="658">
        <v>75</v>
      </c>
      <c r="G248" s="659">
        <v>14.41</v>
      </c>
      <c r="H248" s="659">
        <v>26.11</v>
      </c>
      <c r="I248" s="20">
        <f t="shared" si="128"/>
        <v>40.520000000000003</v>
      </c>
      <c r="J248" s="20">
        <f t="shared" si="129"/>
        <v>1080.75</v>
      </c>
      <c r="K248" s="20">
        <f t="shared" si="130"/>
        <v>1958.25</v>
      </c>
      <c r="L248" s="43">
        <f t="shared" si="131"/>
        <v>3039</v>
      </c>
    </row>
    <row r="249" spans="1:12" ht="26.45">
      <c r="A249" s="462" t="s">
        <v>606</v>
      </c>
      <c r="B249" s="463" t="s">
        <v>598</v>
      </c>
      <c r="C249" s="463" t="s">
        <v>55</v>
      </c>
      <c r="D249" s="462" t="s">
        <v>599</v>
      </c>
      <c r="E249" s="463" t="s">
        <v>57</v>
      </c>
      <c r="F249" s="658">
        <v>54</v>
      </c>
      <c r="G249" s="659">
        <v>4.32</v>
      </c>
      <c r="H249" s="659">
        <v>2.46</v>
      </c>
      <c r="I249" s="20">
        <f t="shared" si="128"/>
        <v>6.78</v>
      </c>
      <c r="J249" s="20">
        <f t="shared" si="129"/>
        <v>233.28</v>
      </c>
      <c r="K249" s="20">
        <f t="shared" si="130"/>
        <v>132.84</v>
      </c>
      <c r="L249" s="43">
        <f t="shared" si="131"/>
        <v>366.12</v>
      </c>
    </row>
    <row r="250" spans="1:12">
      <c r="A250" s="462" t="s">
        <v>607</v>
      </c>
      <c r="B250" s="463" t="s">
        <v>608</v>
      </c>
      <c r="C250" s="463" t="s">
        <v>55</v>
      </c>
      <c r="D250" s="462" t="s">
        <v>609</v>
      </c>
      <c r="E250" s="463" t="s">
        <v>57</v>
      </c>
      <c r="F250" s="658">
        <v>6</v>
      </c>
      <c r="G250" s="659">
        <v>7.2</v>
      </c>
      <c r="H250" s="659">
        <v>5.43</v>
      </c>
      <c r="I250" s="20">
        <f t="shared" si="128"/>
        <v>12.63</v>
      </c>
      <c r="J250" s="20">
        <f t="shared" si="129"/>
        <v>43.2</v>
      </c>
      <c r="K250" s="20">
        <f t="shared" si="130"/>
        <v>32.58</v>
      </c>
      <c r="L250" s="43">
        <f t="shared" si="131"/>
        <v>75.78</v>
      </c>
    </row>
    <row r="251" spans="1:12" ht="26.45">
      <c r="A251" s="462" t="s">
        <v>610</v>
      </c>
      <c r="B251" s="463" t="s">
        <v>611</v>
      </c>
      <c r="C251" s="463" t="s">
        <v>55</v>
      </c>
      <c r="D251" s="462" t="s">
        <v>612</v>
      </c>
      <c r="E251" s="463" t="s">
        <v>57</v>
      </c>
      <c r="F251" s="658">
        <v>2</v>
      </c>
      <c r="G251" s="659">
        <v>7.2</v>
      </c>
      <c r="H251" s="659">
        <v>15.98</v>
      </c>
      <c r="I251" s="20">
        <f t="shared" si="128"/>
        <v>23.18</v>
      </c>
      <c r="J251" s="20">
        <f t="shared" si="129"/>
        <v>14.4</v>
      </c>
      <c r="K251" s="20">
        <f t="shared" si="130"/>
        <v>31.96</v>
      </c>
      <c r="L251" s="43">
        <f t="shared" si="131"/>
        <v>46.36</v>
      </c>
    </row>
    <row r="252" spans="1:12" ht="26.45">
      <c r="A252" s="462" t="s">
        <v>613</v>
      </c>
      <c r="B252" s="463" t="s">
        <v>614</v>
      </c>
      <c r="C252" s="463" t="s">
        <v>55</v>
      </c>
      <c r="D252" s="462" t="s">
        <v>615</v>
      </c>
      <c r="E252" s="463" t="s">
        <v>57</v>
      </c>
      <c r="F252" s="658">
        <v>2</v>
      </c>
      <c r="G252" s="659">
        <v>7.2</v>
      </c>
      <c r="H252" s="659">
        <v>14.58</v>
      </c>
      <c r="I252" s="20">
        <f t="shared" si="128"/>
        <v>21.78</v>
      </c>
      <c r="J252" s="20">
        <f t="shared" si="129"/>
        <v>14.4</v>
      </c>
      <c r="K252" s="20">
        <f t="shared" si="130"/>
        <v>29.16</v>
      </c>
      <c r="L252" s="43">
        <f t="shared" si="131"/>
        <v>43.56</v>
      </c>
    </row>
    <row r="253" spans="1:12" ht="26.45">
      <c r="A253" s="462" t="s">
        <v>616</v>
      </c>
      <c r="B253" s="463" t="s">
        <v>617</v>
      </c>
      <c r="C253" s="463" t="s">
        <v>55</v>
      </c>
      <c r="D253" s="462" t="s">
        <v>618</v>
      </c>
      <c r="E253" s="463" t="s">
        <v>57</v>
      </c>
      <c r="F253" s="658">
        <v>79</v>
      </c>
      <c r="G253" s="659">
        <v>7.2</v>
      </c>
      <c r="H253" s="659">
        <v>5.47</v>
      </c>
      <c r="I253" s="20">
        <f t="shared" si="128"/>
        <v>12.67</v>
      </c>
      <c r="J253" s="20">
        <f t="shared" si="129"/>
        <v>568.79999999999995</v>
      </c>
      <c r="K253" s="20">
        <f t="shared" si="130"/>
        <v>432.13</v>
      </c>
      <c r="L253" s="43">
        <f t="shared" si="131"/>
        <v>1000.93</v>
      </c>
    </row>
    <row r="254" spans="1:12" ht="26.45">
      <c r="A254" s="462" t="s">
        <v>619</v>
      </c>
      <c r="B254" s="463" t="s">
        <v>620</v>
      </c>
      <c r="C254" s="463" t="s">
        <v>55</v>
      </c>
      <c r="D254" s="462" t="s">
        <v>621</v>
      </c>
      <c r="E254" s="463" t="s">
        <v>57</v>
      </c>
      <c r="F254" s="658">
        <v>24</v>
      </c>
      <c r="G254" s="659">
        <v>3.59</v>
      </c>
      <c r="H254" s="659">
        <v>1.82</v>
      </c>
      <c r="I254" s="20">
        <f t="shared" si="128"/>
        <v>5.41</v>
      </c>
      <c r="J254" s="20">
        <f t="shared" si="129"/>
        <v>86.16</v>
      </c>
      <c r="K254" s="20">
        <f t="shared" si="130"/>
        <v>43.68</v>
      </c>
      <c r="L254" s="43">
        <f t="shared" si="131"/>
        <v>129.84</v>
      </c>
    </row>
    <row r="255" spans="1:12" ht="26.45">
      <c r="A255" s="462" t="s">
        <v>622</v>
      </c>
      <c r="B255" s="463" t="s">
        <v>623</v>
      </c>
      <c r="C255" s="463" t="s">
        <v>55</v>
      </c>
      <c r="D255" s="462" t="s">
        <v>624</v>
      </c>
      <c r="E255" s="463" t="s">
        <v>57</v>
      </c>
      <c r="F255" s="658">
        <v>2</v>
      </c>
      <c r="G255" s="659">
        <v>7.2</v>
      </c>
      <c r="H255" s="659">
        <v>12.33</v>
      </c>
      <c r="I255" s="20">
        <f t="shared" si="128"/>
        <v>19.53</v>
      </c>
      <c r="J255" s="20">
        <f t="shared" si="129"/>
        <v>14.4</v>
      </c>
      <c r="K255" s="20">
        <f t="shared" si="130"/>
        <v>24.66</v>
      </c>
      <c r="L255" s="43">
        <f t="shared" si="131"/>
        <v>39.06</v>
      </c>
    </row>
    <row r="256" spans="1:12">
      <c r="A256" s="462" t="s">
        <v>625</v>
      </c>
      <c r="B256" s="463" t="s">
        <v>626</v>
      </c>
      <c r="C256" s="463" t="s">
        <v>55</v>
      </c>
      <c r="D256" s="462" t="s">
        <v>627</v>
      </c>
      <c r="E256" s="463" t="s">
        <v>57</v>
      </c>
      <c r="F256" s="658">
        <v>2</v>
      </c>
      <c r="G256" s="659">
        <v>12.6</v>
      </c>
      <c r="H256" s="659">
        <v>4.92</v>
      </c>
      <c r="I256" s="20">
        <f t="shared" si="128"/>
        <v>17.52</v>
      </c>
      <c r="J256" s="20">
        <f t="shared" si="129"/>
        <v>25.2</v>
      </c>
      <c r="K256" s="20">
        <f t="shared" si="130"/>
        <v>9.84</v>
      </c>
      <c r="L256" s="43">
        <f t="shared" si="131"/>
        <v>35.04</v>
      </c>
    </row>
    <row r="257" spans="1:12">
      <c r="A257" s="654" t="s">
        <v>628</v>
      </c>
      <c r="B257" s="655"/>
      <c r="C257" s="655"/>
      <c r="D257" s="654" t="s">
        <v>629</v>
      </c>
      <c r="E257" s="654"/>
      <c r="F257" s="656"/>
      <c r="G257" s="660"/>
      <c r="H257" s="660"/>
      <c r="I257" s="654"/>
      <c r="J257" s="654"/>
      <c r="K257" s="654"/>
      <c r="L257" s="657">
        <f>SUBTOTAL(9,L258:L263)</f>
        <v>54594.39</v>
      </c>
    </row>
    <row r="258" spans="1:12" ht="39.6">
      <c r="A258" s="462" t="s">
        <v>630</v>
      </c>
      <c r="B258" s="463" t="s">
        <v>631</v>
      </c>
      <c r="C258" s="463" t="s">
        <v>44</v>
      </c>
      <c r="D258" s="462" t="s">
        <v>632</v>
      </c>
      <c r="E258" s="463" t="s">
        <v>152</v>
      </c>
      <c r="F258" s="658">
        <v>845</v>
      </c>
      <c r="G258" s="659">
        <v>0.93</v>
      </c>
      <c r="H258" s="659">
        <v>3.36</v>
      </c>
      <c r="I258" s="20">
        <f t="shared" ref="I258:I263" si="132">TRUNC(SUM(G258:H258),2)</f>
        <v>4.29</v>
      </c>
      <c r="J258" s="20">
        <f t="shared" ref="J258:J263" si="133">TRUNC(F258*G258,2)</f>
        <v>785.85</v>
      </c>
      <c r="K258" s="20">
        <f t="shared" ref="K258:K263" si="134">TRUNC(F258*H258,2)</f>
        <v>2839.2</v>
      </c>
      <c r="L258" s="43">
        <f t="shared" ref="L258:L263" si="135">TRUNC(SUM(K258,J258),2)</f>
        <v>3625.05</v>
      </c>
    </row>
    <row r="259" spans="1:12" ht="39.6">
      <c r="A259" s="462" t="s">
        <v>633</v>
      </c>
      <c r="B259" s="463" t="s">
        <v>634</v>
      </c>
      <c r="C259" s="463" t="s">
        <v>44</v>
      </c>
      <c r="D259" s="462" t="s">
        <v>635</v>
      </c>
      <c r="E259" s="463" t="s">
        <v>152</v>
      </c>
      <c r="F259" s="658">
        <v>2294.1999999999998</v>
      </c>
      <c r="G259" s="659">
        <v>1.18</v>
      </c>
      <c r="H259" s="659">
        <v>4.6100000000000003</v>
      </c>
      <c r="I259" s="20">
        <f t="shared" si="132"/>
        <v>5.79</v>
      </c>
      <c r="J259" s="20">
        <f t="shared" si="133"/>
        <v>2707.15</v>
      </c>
      <c r="K259" s="20">
        <f t="shared" si="134"/>
        <v>10576.26</v>
      </c>
      <c r="L259" s="43">
        <f t="shared" si="135"/>
        <v>13283.41</v>
      </c>
    </row>
    <row r="260" spans="1:12" ht="39.6">
      <c r="A260" s="462" t="s">
        <v>636</v>
      </c>
      <c r="B260" s="463" t="s">
        <v>637</v>
      </c>
      <c r="C260" s="463" t="s">
        <v>44</v>
      </c>
      <c r="D260" s="462" t="s">
        <v>638</v>
      </c>
      <c r="E260" s="463" t="s">
        <v>152</v>
      </c>
      <c r="F260" s="658">
        <v>545.29999999999995</v>
      </c>
      <c r="G260" s="659">
        <v>1.58</v>
      </c>
      <c r="H260" s="659">
        <v>6.99</v>
      </c>
      <c r="I260" s="20">
        <f t="shared" si="132"/>
        <v>8.57</v>
      </c>
      <c r="J260" s="20">
        <f t="shared" si="133"/>
        <v>861.57</v>
      </c>
      <c r="K260" s="20">
        <f t="shared" si="134"/>
        <v>3811.64</v>
      </c>
      <c r="L260" s="43">
        <f t="shared" si="135"/>
        <v>4673.21</v>
      </c>
    </row>
    <row r="261" spans="1:12" ht="39.6">
      <c r="A261" s="462" t="s">
        <v>639</v>
      </c>
      <c r="B261" s="463" t="s">
        <v>640</v>
      </c>
      <c r="C261" s="463" t="s">
        <v>44</v>
      </c>
      <c r="D261" s="462" t="s">
        <v>641</v>
      </c>
      <c r="E261" s="463" t="s">
        <v>152</v>
      </c>
      <c r="F261" s="658">
        <v>490.1</v>
      </c>
      <c r="G261" s="659">
        <v>2.08</v>
      </c>
      <c r="H261" s="659">
        <v>10.050000000000001</v>
      </c>
      <c r="I261" s="20">
        <f t="shared" si="132"/>
        <v>12.13</v>
      </c>
      <c r="J261" s="20">
        <f t="shared" si="133"/>
        <v>1019.4</v>
      </c>
      <c r="K261" s="20">
        <f t="shared" si="134"/>
        <v>4925.5</v>
      </c>
      <c r="L261" s="43">
        <f t="shared" si="135"/>
        <v>5944.9</v>
      </c>
    </row>
    <row r="262" spans="1:12" ht="39.6">
      <c r="A262" s="462" t="s">
        <v>642</v>
      </c>
      <c r="B262" s="463" t="s">
        <v>643</v>
      </c>
      <c r="C262" s="463" t="s">
        <v>44</v>
      </c>
      <c r="D262" s="462" t="s">
        <v>644</v>
      </c>
      <c r="E262" s="463" t="s">
        <v>152</v>
      </c>
      <c r="F262" s="658">
        <v>67.8</v>
      </c>
      <c r="G262" s="659">
        <v>2.48</v>
      </c>
      <c r="H262" s="659">
        <v>31.6</v>
      </c>
      <c r="I262" s="20">
        <f t="shared" si="132"/>
        <v>34.08</v>
      </c>
      <c r="J262" s="20">
        <f t="shared" si="133"/>
        <v>168.14</v>
      </c>
      <c r="K262" s="20">
        <f t="shared" si="134"/>
        <v>2142.48</v>
      </c>
      <c r="L262" s="43">
        <f t="shared" si="135"/>
        <v>2310.62</v>
      </c>
    </row>
    <row r="263" spans="1:12" ht="39.6">
      <c r="A263" s="462" t="s">
        <v>645</v>
      </c>
      <c r="B263" s="463" t="s">
        <v>646</v>
      </c>
      <c r="C263" s="463" t="s">
        <v>44</v>
      </c>
      <c r="D263" s="462" t="s">
        <v>647</v>
      </c>
      <c r="E263" s="463" t="s">
        <v>152</v>
      </c>
      <c r="F263" s="658">
        <v>360</v>
      </c>
      <c r="G263" s="659">
        <v>3.39</v>
      </c>
      <c r="H263" s="659">
        <v>65.38</v>
      </c>
      <c r="I263" s="20">
        <f t="shared" si="132"/>
        <v>68.77</v>
      </c>
      <c r="J263" s="20">
        <f t="shared" si="133"/>
        <v>1220.4000000000001</v>
      </c>
      <c r="K263" s="20">
        <f t="shared" si="134"/>
        <v>23536.799999999999</v>
      </c>
      <c r="L263" s="43">
        <f t="shared" si="135"/>
        <v>24757.200000000001</v>
      </c>
    </row>
    <row r="264" spans="1:12">
      <c r="A264" s="654" t="s">
        <v>648</v>
      </c>
      <c r="B264" s="655"/>
      <c r="C264" s="655"/>
      <c r="D264" s="654" t="s">
        <v>649</v>
      </c>
      <c r="E264" s="654"/>
      <c r="F264" s="656"/>
      <c r="G264" s="660"/>
      <c r="H264" s="660"/>
      <c r="I264" s="654"/>
      <c r="J264" s="654"/>
      <c r="K264" s="654"/>
      <c r="L264" s="657">
        <f>SUBTOTAL(9,L265:L274)</f>
        <v>5963.22</v>
      </c>
    </row>
    <row r="265" spans="1:12" ht="26.45">
      <c r="A265" s="462" t="s">
        <v>650</v>
      </c>
      <c r="B265" s="463" t="s">
        <v>651</v>
      </c>
      <c r="C265" s="463" t="s">
        <v>44</v>
      </c>
      <c r="D265" s="462" t="s">
        <v>652</v>
      </c>
      <c r="E265" s="463" t="s">
        <v>26</v>
      </c>
      <c r="F265" s="658">
        <v>1</v>
      </c>
      <c r="G265" s="659">
        <v>14.72</v>
      </c>
      <c r="H265" s="659">
        <v>19.63</v>
      </c>
      <c r="I265" s="20">
        <f t="shared" ref="I265:I274" si="136">TRUNC(SUM(G265:H265),2)</f>
        <v>34.35</v>
      </c>
      <c r="J265" s="20">
        <f t="shared" ref="J265:J274" si="137">TRUNC(F265*G265,2)</f>
        <v>14.72</v>
      </c>
      <c r="K265" s="20">
        <f t="shared" ref="K265:K274" si="138">TRUNC(F265*H265,2)</f>
        <v>19.63</v>
      </c>
      <c r="L265" s="43">
        <f t="shared" ref="L265:L274" si="139">TRUNC(SUM(K265,J265),2)</f>
        <v>34.35</v>
      </c>
    </row>
    <row r="266" spans="1:12" ht="26.45">
      <c r="A266" s="462" t="s">
        <v>653</v>
      </c>
      <c r="B266" s="463" t="s">
        <v>654</v>
      </c>
      <c r="C266" s="463" t="s">
        <v>44</v>
      </c>
      <c r="D266" s="462" t="s">
        <v>655</v>
      </c>
      <c r="E266" s="463" t="s">
        <v>26</v>
      </c>
      <c r="F266" s="658">
        <v>2</v>
      </c>
      <c r="G266" s="659">
        <v>21.69</v>
      </c>
      <c r="H266" s="659">
        <v>30.9</v>
      </c>
      <c r="I266" s="20">
        <f t="shared" si="136"/>
        <v>52.59</v>
      </c>
      <c r="J266" s="20">
        <f t="shared" si="137"/>
        <v>43.38</v>
      </c>
      <c r="K266" s="20">
        <f t="shared" si="138"/>
        <v>61.8</v>
      </c>
      <c r="L266" s="43">
        <f t="shared" si="139"/>
        <v>105.18</v>
      </c>
    </row>
    <row r="267" spans="1:12" ht="26.45">
      <c r="A267" s="462" t="s">
        <v>656</v>
      </c>
      <c r="B267" s="463" t="s">
        <v>657</v>
      </c>
      <c r="C267" s="463" t="s">
        <v>44</v>
      </c>
      <c r="D267" s="462" t="s">
        <v>658</v>
      </c>
      <c r="E267" s="463" t="s">
        <v>26</v>
      </c>
      <c r="F267" s="658">
        <v>1</v>
      </c>
      <c r="G267" s="659">
        <v>28.65</v>
      </c>
      <c r="H267" s="659">
        <v>42.18</v>
      </c>
      <c r="I267" s="20">
        <f t="shared" si="136"/>
        <v>70.83</v>
      </c>
      <c r="J267" s="20">
        <f t="shared" si="137"/>
        <v>28.65</v>
      </c>
      <c r="K267" s="20">
        <f t="shared" si="138"/>
        <v>42.18</v>
      </c>
      <c r="L267" s="43">
        <f t="shared" si="139"/>
        <v>70.83</v>
      </c>
    </row>
    <row r="268" spans="1:12" ht="26.45">
      <c r="A268" s="462" t="s">
        <v>659</v>
      </c>
      <c r="B268" s="463" t="s">
        <v>660</v>
      </c>
      <c r="C268" s="463" t="s">
        <v>44</v>
      </c>
      <c r="D268" s="462" t="s">
        <v>661</v>
      </c>
      <c r="E268" s="463" t="s">
        <v>26</v>
      </c>
      <c r="F268" s="658">
        <v>19</v>
      </c>
      <c r="G268" s="659">
        <v>18.2</v>
      </c>
      <c r="H268" s="659">
        <v>24.87</v>
      </c>
      <c r="I268" s="20">
        <f t="shared" si="136"/>
        <v>43.07</v>
      </c>
      <c r="J268" s="20">
        <f t="shared" si="137"/>
        <v>345.8</v>
      </c>
      <c r="K268" s="20">
        <f t="shared" si="138"/>
        <v>472.53</v>
      </c>
      <c r="L268" s="43">
        <f t="shared" si="139"/>
        <v>818.33</v>
      </c>
    </row>
    <row r="269" spans="1:12" ht="26.45">
      <c r="A269" s="462" t="s">
        <v>662</v>
      </c>
      <c r="B269" s="463" t="s">
        <v>663</v>
      </c>
      <c r="C269" s="463" t="s">
        <v>44</v>
      </c>
      <c r="D269" s="462" t="s">
        <v>664</v>
      </c>
      <c r="E269" s="463" t="s">
        <v>26</v>
      </c>
      <c r="F269" s="658">
        <v>6</v>
      </c>
      <c r="G269" s="659">
        <v>28.65</v>
      </c>
      <c r="H269" s="659">
        <v>41.39</v>
      </c>
      <c r="I269" s="20">
        <f t="shared" si="136"/>
        <v>70.040000000000006</v>
      </c>
      <c r="J269" s="20">
        <f t="shared" si="137"/>
        <v>171.9</v>
      </c>
      <c r="K269" s="20">
        <f t="shared" si="138"/>
        <v>248.34</v>
      </c>
      <c r="L269" s="43">
        <f t="shared" si="139"/>
        <v>420.24</v>
      </c>
    </row>
    <row r="270" spans="1:12">
      <c r="A270" s="462" t="s">
        <v>665</v>
      </c>
      <c r="B270" s="463" t="s">
        <v>666</v>
      </c>
      <c r="C270" s="463" t="s">
        <v>55</v>
      </c>
      <c r="D270" s="462" t="s">
        <v>667</v>
      </c>
      <c r="E270" s="463" t="s">
        <v>57</v>
      </c>
      <c r="F270" s="658">
        <v>7</v>
      </c>
      <c r="G270" s="659">
        <v>1.24</v>
      </c>
      <c r="H270" s="659">
        <v>2.11</v>
      </c>
      <c r="I270" s="20">
        <f t="shared" si="136"/>
        <v>3.35</v>
      </c>
      <c r="J270" s="20">
        <f t="shared" si="137"/>
        <v>8.68</v>
      </c>
      <c r="K270" s="20">
        <f t="shared" si="138"/>
        <v>14.77</v>
      </c>
      <c r="L270" s="43">
        <f t="shared" si="139"/>
        <v>23.45</v>
      </c>
    </row>
    <row r="271" spans="1:12" ht="26.45">
      <c r="A271" s="462" t="s">
        <v>668</v>
      </c>
      <c r="B271" s="463" t="s">
        <v>669</v>
      </c>
      <c r="C271" s="463" t="s">
        <v>24</v>
      </c>
      <c r="D271" s="462" t="s">
        <v>670</v>
      </c>
      <c r="E271" s="463" t="s">
        <v>57</v>
      </c>
      <c r="F271" s="658">
        <v>6</v>
      </c>
      <c r="G271" s="659">
        <v>27.74</v>
      </c>
      <c r="H271" s="659">
        <v>545.99</v>
      </c>
      <c r="I271" s="20">
        <f t="shared" si="136"/>
        <v>573.73</v>
      </c>
      <c r="J271" s="20">
        <f t="shared" si="137"/>
        <v>166.44</v>
      </c>
      <c r="K271" s="20">
        <f t="shared" si="138"/>
        <v>3275.94</v>
      </c>
      <c r="L271" s="43">
        <f t="shared" si="139"/>
        <v>3442.38</v>
      </c>
    </row>
    <row r="272" spans="1:12" ht="26.45">
      <c r="A272" s="462" t="s">
        <v>671</v>
      </c>
      <c r="B272" s="463" t="s">
        <v>672</v>
      </c>
      <c r="C272" s="463" t="s">
        <v>24</v>
      </c>
      <c r="D272" s="462" t="s">
        <v>673</v>
      </c>
      <c r="E272" s="463" t="s">
        <v>26</v>
      </c>
      <c r="F272" s="658">
        <v>1</v>
      </c>
      <c r="G272" s="659">
        <v>19.95</v>
      </c>
      <c r="H272" s="659">
        <v>33.229999999999997</v>
      </c>
      <c r="I272" s="20">
        <f t="shared" si="136"/>
        <v>53.18</v>
      </c>
      <c r="J272" s="20">
        <f t="shared" si="137"/>
        <v>19.95</v>
      </c>
      <c r="K272" s="20">
        <f t="shared" si="138"/>
        <v>33.229999999999997</v>
      </c>
      <c r="L272" s="43">
        <f t="shared" si="139"/>
        <v>53.18</v>
      </c>
    </row>
    <row r="273" spans="1:12" ht="26.45">
      <c r="A273" s="462" t="s">
        <v>674</v>
      </c>
      <c r="B273" s="463" t="s">
        <v>675</v>
      </c>
      <c r="C273" s="463" t="s">
        <v>24</v>
      </c>
      <c r="D273" s="462" t="s">
        <v>676</v>
      </c>
      <c r="E273" s="463" t="s">
        <v>26</v>
      </c>
      <c r="F273" s="658">
        <v>10</v>
      </c>
      <c r="G273" s="659">
        <v>19.95</v>
      </c>
      <c r="H273" s="659">
        <v>37.32</v>
      </c>
      <c r="I273" s="20">
        <f t="shared" si="136"/>
        <v>57.27</v>
      </c>
      <c r="J273" s="20">
        <f t="shared" si="137"/>
        <v>199.5</v>
      </c>
      <c r="K273" s="20">
        <f t="shared" si="138"/>
        <v>373.2</v>
      </c>
      <c r="L273" s="43">
        <f t="shared" si="139"/>
        <v>572.70000000000005</v>
      </c>
    </row>
    <row r="274" spans="1:12" ht="26.45">
      <c r="A274" s="462" t="s">
        <v>677</v>
      </c>
      <c r="B274" s="463" t="s">
        <v>678</v>
      </c>
      <c r="C274" s="463" t="s">
        <v>24</v>
      </c>
      <c r="D274" s="462" t="s">
        <v>679</v>
      </c>
      <c r="E274" s="463" t="s">
        <v>26</v>
      </c>
      <c r="F274" s="658">
        <v>6</v>
      </c>
      <c r="G274" s="659">
        <v>19.95</v>
      </c>
      <c r="H274" s="659">
        <v>50.48</v>
      </c>
      <c r="I274" s="20">
        <f t="shared" si="136"/>
        <v>70.430000000000007</v>
      </c>
      <c r="J274" s="20">
        <f t="shared" si="137"/>
        <v>119.7</v>
      </c>
      <c r="K274" s="20">
        <f t="shared" si="138"/>
        <v>302.88</v>
      </c>
      <c r="L274" s="43">
        <f t="shared" si="139"/>
        <v>422.58</v>
      </c>
    </row>
    <row r="275" spans="1:12">
      <c r="A275" s="654" t="s">
        <v>680</v>
      </c>
      <c r="B275" s="655"/>
      <c r="C275" s="655"/>
      <c r="D275" s="654" t="s">
        <v>681</v>
      </c>
      <c r="E275" s="654"/>
      <c r="F275" s="656"/>
      <c r="G275" s="660"/>
      <c r="H275" s="660"/>
      <c r="I275" s="654"/>
      <c r="J275" s="654"/>
      <c r="K275" s="654"/>
      <c r="L275" s="657">
        <f>SUBTOTAL(9,L276:L287)</f>
        <v>3775.44</v>
      </c>
    </row>
    <row r="276" spans="1:12" ht="26.45">
      <c r="A276" s="462" t="s">
        <v>682</v>
      </c>
      <c r="B276" s="463" t="s">
        <v>683</v>
      </c>
      <c r="C276" s="463" t="s">
        <v>44</v>
      </c>
      <c r="D276" s="462" t="s">
        <v>684</v>
      </c>
      <c r="E276" s="463" t="s">
        <v>26</v>
      </c>
      <c r="F276" s="658">
        <v>2</v>
      </c>
      <c r="G276" s="659">
        <v>1.44</v>
      </c>
      <c r="H276" s="659">
        <v>11.28</v>
      </c>
      <c r="I276" s="20">
        <f t="shared" ref="I276:I287" si="140">TRUNC(SUM(G276:H276),2)</f>
        <v>12.72</v>
      </c>
      <c r="J276" s="20">
        <f t="shared" ref="J276:J287" si="141">TRUNC(F276*G276,2)</f>
        <v>2.88</v>
      </c>
      <c r="K276" s="20">
        <f t="shared" ref="K276:K287" si="142">TRUNC(F276*H276,2)</f>
        <v>22.56</v>
      </c>
      <c r="L276" s="43">
        <f t="shared" ref="L276:L287" si="143">TRUNC(SUM(K276,J276),2)</f>
        <v>25.44</v>
      </c>
    </row>
    <row r="277" spans="1:12" ht="26.45">
      <c r="A277" s="462" t="s">
        <v>685</v>
      </c>
      <c r="B277" s="463" t="s">
        <v>686</v>
      </c>
      <c r="C277" s="463" t="s">
        <v>44</v>
      </c>
      <c r="D277" s="462" t="s">
        <v>687</v>
      </c>
      <c r="E277" s="463" t="s">
        <v>26</v>
      </c>
      <c r="F277" s="658">
        <v>5</v>
      </c>
      <c r="G277" s="659">
        <v>1.44</v>
      </c>
      <c r="H277" s="659">
        <v>11.28</v>
      </c>
      <c r="I277" s="20">
        <f t="shared" si="140"/>
        <v>12.72</v>
      </c>
      <c r="J277" s="20">
        <f t="shared" si="141"/>
        <v>7.2</v>
      </c>
      <c r="K277" s="20">
        <f t="shared" si="142"/>
        <v>56.4</v>
      </c>
      <c r="L277" s="43">
        <f t="shared" si="143"/>
        <v>63.6</v>
      </c>
    </row>
    <row r="278" spans="1:12" ht="26.45">
      <c r="A278" s="462" t="s">
        <v>688</v>
      </c>
      <c r="B278" s="463" t="s">
        <v>689</v>
      </c>
      <c r="C278" s="463" t="s">
        <v>44</v>
      </c>
      <c r="D278" s="462" t="s">
        <v>690</v>
      </c>
      <c r="E278" s="463" t="s">
        <v>26</v>
      </c>
      <c r="F278" s="658">
        <v>4</v>
      </c>
      <c r="G278" s="659">
        <v>1.91</v>
      </c>
      <c r="H278" s="659">
        <v>11.75</v>
      </c>
      <c r="I278" s="20">
        <f t="shared" si="140"/>
        <v>13.66</v>
      </c>
      <c r="J278" s="20">
        <f t="shared" si="141"/>
        <v>7.64</v>
      </c>
      <c r="K278" s="20">
        <f t="shared" si="142"/>
        <v>47</v>
      </c>
      <c r="L278" s="43">
        <f t="shared" si="143"/>
        <v>54.64</v>
      </c>
    </row>
    <row r="279" spans="1:12" ht="26.45">
      <c r="A279" s="462" t="s">
        <v>691</v>
      </c>
      <c r="B279" s="463" t="s">
        <v>692</v>
      </c>
      <c r="C279" s="463" t="s">
        <v>44</v>
      </c>
      <c r="D279" s="462" t="s">
        <v>693</v>
      </c>
      <c r="E279" s="463" t="s">
        <v>26</v>
      </c>
      <c r="F279" s="658">
        <v>3</v>
      </c>
      <c r="G279" s="659">
        <v>2.61</v>
      </c>
      <c r="H279" s="659">
        <v>11.99</v>
      </c>
      <c r="I279" s="20">
        <f t="shared" si="140"/>
        <v>14.6</v>
      </c>
      <c r="J279" s="20">
        <f t="shared" si="141"/>
        <v>7.83</v>
      </c>
      <c r="K279" s="20">
        <f t="shared" si="142"/>
        <v>35.97</v>
      </c>
      <c r="L279" s="43">
        <f t="shared" si="143"/>
        <v>43.8</v>
      </c>
    </row>
    <row r="280" spans="1:12" ht="26.45">
      <c r="A280" s="462" t="s">
        <v>694</v>
      </c>
      <c r="B280" s="463" t="s">
        <v>695</v>
      </c>
      <c r="C280" s="463" t="s">
        <v>44</v>
      </c>
      <c r="D280" s="462" t="s">
        <v>696</v>
      </c>
      <c r="E280" s="463" t="s">
        <v>26</v>
      </c>
      <c r="F280" s="658">
        <v>9</v>
      </c>
      <c r="G280" s="659">
        <v>3.58</v>
      </c>
      <c r="H280" s="659">
        <v>12.6</v>
      </c>
      <c r="I280" s="20">
        <f t="shared" si="140"/>
        <v>16.18</v>
      </c>
      <c r="J280" s="20">
        <f t="shared" si="141"/>
        <v>32.22</v>
      </c>
      <c r="K280" s="20">
        <f t="shared" si="142"/>
        <v>113.4</v>
      </c>
      <c r="L280" s="43">
        <f t="shared" si="143"/>
        <v>145.62</v>
      </c>
    </row>
    <row r="281" spans="1:12" ht="26.45">
      <c r="A281" s="462" t="s">
        <v>697</v>
      </c>
      <c r="B281" s="463" t="s">
        <v>698</v>
      </c>
      <c r="C281" s="463" t="s">
        <v>44</v>
      </c>
      <c r="D281" s="462" t="s">
        <v>699</v>
      </c>
      <c r="E281" s="463" t="s">
        <v>26</v>
      </c>
      <c r="F281" s="658">
        <v>3</v>
      </c>
      <c r="G281" s="659">
        <v>4.34</v>
      </c>
      <c r="H281" s="659">
        <v>72.8</v>
      </c>
      <c r="I281" s="20">
        <f t="shared" si="140"/>
        <v>77.14</v>
      </c>
      <c r="J281" s="20">
        <f t="shared" si="141"/>
        <v>13.02</v>
      </c>
      <c r="K281" s="20">
        <f t="shared" si="142"/>
        <v>218.4</v>
      </c>
      <c r="L281" s="43">
        <f t="shared" si="143"/>
        <v>231.42</v>
      </c>
    </row>
    <row r="282" spans="1:12" ht="26.45">
      <c r="A282" s="462" t="s">
        <v>700</v>
      </c>
      <c r="B282" s="463" t="s">
        <v>701</v>
      </c>
      <c r="C282" s="463" t="s">
        <v>44</v>
      </c>
      <c r="D282" s="462" t="s">
        <v>702</v>
      </c>
      <c r="E282" s="463" t="s">
        <v>26</v>
      </c>
      <c r="F282" s="658">
        <v>1</v>
      </c>
      <c r="G282" s="659">
        <v>50.06</v>
      </c>
      <c r="H282" s="659">
        <v>405.56</v>
      </c>
      <c r="I282" s="20">
        <f t="shared" si="140"/>
        <v>455.62</v>
      </c>
      <c r="J282" s="20">
        <f t="shared" si="141"/>
        <v>50.06</v>
      </c>
      <c r="K282" s="20">
        <f t="shared" si="142"/>
        <v>405.56</v>
      </c>
      <c r="L282" s="43">
        <f t="shared" si="143"/>
        <v>455.62</v>
      </c>
    </row>
    <row r="283" spans="1:12" ht="26.45">
      <c r="A283" s="462" t="s">
        <v>703</v>
      </c>
      <c r="B283" s="463" t="s">
        <v>704</v>
      </c>
      <c r="C283" s="463" t="s">
        <v>44</v>
      </c>
      <c r="D283" s="462" t="s">
        <v>705</v>
      </c>
      <c r="E283" s="463" t="s">
        <v>26</v>
      </c>
      <c r="F283" s="658">
        <v>3</v>
      </c>
      <c r="G283" s="659">
        <v>8.2200000000000006</v>
      </c>
      <c r="H283" s="659">
        <v>102.17</v>
      </c>
      <c r="I283" s="20">
        <f t="shared" si="140"/>
        <v>110.39</v>
      </c>
      <c r="J283" s="20">
        <f t="shared" si="141"/>
        <v>24.66</v>
      </c>
      <c r="K283" s="20">
        <f t="shared" si="142"/>
        <v>306.51</v>
      </c>
      <c r="L283" s="43">
        <f t="shared" si="143"/>
        <v>331.17</v>
      </c>
    </row>
    <row r="284" spans="1:12" ht="26.45">
      <c r="A284" s="462" t="s">
        <v>706</v>
      </c>
      <c r="B284" s="463" t="s">
        <v>707</v>
      </c>
      <c r="C284" s="463" t="s">
        <v>44</v>
      </c>
      <c r="D284" s="462" t="s">
        <v>708</v>
      </c>
      <c r="E284" s="463" t="s">
        <v>26</v>
      </c>
      <c r="F284" s="658">
        <v>1</v>
      </c>
      <c r="G284" s="659">
        <v>10.47</v>
      </c>
      <c r="H284" s="659">
        <v>179.18</v>
      </c>
      <c r="I284" s="20">
        <f t="shared" si="140"/>
        <v>189.65</v>
      </c>
      <c r="J284" s="20">
        <f t="shared" si="141"/>
        <v>10.47</v>
      </c>
      <c r="K284" s="20">
        <f t="shared" si="142"/>
        <v>179.18</v>
      </c>
      <c r="L284" s="43">
        <f t="shared" si="143"/>
        <v>189.65</v>
      </c>
    </row>
    <row r="285" spans="1:12" ht="26.45">
      <c r="A285" s="462" t="s">
        <v>709</v>
      </c>
      <c r="B285" s="463" t="s">
        <v>710</v>
      </c>
      <c r="C285" s="463" t="s">
        <v>44</v>
      </c>
      <c r="D285" s="462" t="s">
        <v>711</v>
      </c>
      <c r="E285" s="463" t="s">
        <v>26</v>
      </c>
      <c r="F285" s="658">
        <v>4</v>
      </c>
      <c r="G285" s="659">
        <v>20.82</v>
      </c>
      <c r="H285" s="659">
        <v>184.38</v>
      </c>
      <c r="I285" s="20">
        <f t="shared" si="140"/>
        <v>205.2</v>
      </c>
      <c r="J285" s="20">
        <f t="shared" si="141"/>
        <v>83.28</v>
      </c>
      <c r="K285" s="20">
        <f t="shared" si="142"/>
        <v>737.52</v>
      </c>
      <c r="L285" s="43">
        <f t="shared" si="143"/>
        <v>820.8</v>
      </c>
    </row>
    <row r="286" spans="1:12" ht="52.9">
      <c r="A286" s="462" t="s">
        <v>712</v>
      </c>
      <c r="B286" s="463" t="s">
        <v>713</v>
      </c>
      <c r="C286" s="463" t="s">
        <v>24</v>
      </c>
      <c r="D286" s="462" t="s">
        <v>714</v>
      </c>
      <c r="E286" s="463" t="s">
        <v>26</v>
      </c>
      <c r="F286" s="658">
        <v>1</v>
      </c>
      <c r="G286" s="659">
        <v>167.11</v>
      </c>
      <c r="H286" s="659">
        <v>1180.18</v>
      </c>
      <c r="I286" s="20">
        <f t="shared" si="140"/>
        <v>1347.29</v>
      </c>
      <c r="J286" s="20">
        <f t="shared" si="141"/>
        <v>167.11</v>
      </c>
      <c r="K286" s="20">
        <f t="shared" si="142"/>
        <v>1180.18</v>
      </c>
      <c r="L286" s="43">
        <f t="shared" si="143"/>
        <v>1347.29</v>
      </c>
    </row>
    <row r="287" spans="1:12" ht="26.45">
      <c r="A287" s="462" t="s">
        <v>715</v>
      </c>
      <c r="B287" s="463" t="s">
        <v>716</v>
      </c>
      <c r="C287" s="463" t="s">
        <v>24</v>
      </c>
      <c r="D287" s="462" t="s">
        <v>717</v>
      </c>
      <c r="E287" s="463" t="s">
        <v>57</v>
      </c>
      <c r="F287" s="658">
        <v>1</v>
      </c>
      <c r="G287" s="659">
        <v>0</v>
      </c>
      <c r="H287" s="659">
        <v>66.39</v>
      </c>
      <c r="I287" s="20">
        <f t="shared" si="140"/>
        <v>66.39</v>
      </c>
      <c r="J287" s="20">
        <f t="shared" si="141"/>
        <v>0</v>
      </c>
      <c r="K287" s="20">
        <f t="shared" si="142"/>
        <v>66.39</v>
      </c>
      <c r="L287" s="43">
        <f t="shared" si="143"/>
        <v>66.39</v>
      </c>
    </row>
    <row r="288" spans="1:12">
      <c r="A288" s="654" t="s">
        <v>718</v>
      </c>
      <c r="B288" s="655"/>
      <c r="C288" s="655"/>
      <c r="D288" s="654" t="s">
        <v>719</v>
      </c>
      <c r="E288" s="654"/>
      <c r="F288" s="656"/>
      <c r="G288" s="660"/>
      <c r="H288" s="660"/>
      <c r="I288" s="654"/>
      <c r="J288" s="654"/>
      <c r="K288" s="654"/>
      <c r="L288" s="657">
        <f>SUBTOTAL(9,L289:L299)</f>
        <v>40102.339999999997</v>
      </c>
    </row>
    <row r="289" spans="1:12" ht="26.45">
      <c r="A289" s="462" t="s">
        <v>720</v>
      </c>
      <c r="B289" s="463" t="s">
        <v>721</v>
      </c>
      <c r="C289" s="463" t="s">
        <v>24</v>
      </c>
      <c r="D289" s="462" t="s">
        <v>722</v>
      </c>
      <c r="E289" s="463" t="s">
        <v>26</v>
      </c>
      <c r="F289" s="658">
        <v>86</v>
      </c>
      <c r="G289" s="659">
        <v>14.79</v>
      </c>
      <c r="H289" s="659">
        <v>177.73</v>
      </c>
      <c r="I289" s="20">
        <f t="shared" ref="I289:I303" si="144">TRUNC(SUM(G289:H289),2)</f>
        <v>192.52</v>
      </c>
      <c r="J289" s="20">
        <f t="shared" ref="J289:J303" si="145">TRUNC(F289*G289,2)</f>
        <v>1271.94</v>
      </c>
      <c r="K289" s="20">
        <f t="shared" ref="K289:K303" si="146">TRUNC(F289*H289,2)</f>
        <v>15284.78</v>
      </c>
      <c r="L289" s="43">
        <f t="shared" ref="L289:L303" si="147">TRUNC(SUM(K289,J289),2)</f>
        <v>16556.72</v>
      </c>
    </row>
    <row r="290" spans="1:12" ht="26.45">
      <c r="A290" s="462" t="s">
        <v>723</v>
      </c>
      <c r="B290" s="463" t="s">
        <v>724</v>
      </c>
      <c r="C290" s="463" t="s">
        <v>24</v>
      </c>
      <c r="D290" s="462" t="s">
        <v>725</v>
      </c>
      <c r="E290" s="463" t="s">
        <v>26</v>
      </c>
      <c r="F290" s="658">
        <v>25</v>
      </c>
      <c r="G290" s="659">
        <v>59.45</v>
      </c>
      <c r="H290" s="659">
        <v>351.17</v>
      </c>
      <c r="I290" s="20">
        <f t="shared" si="144"/>
        <v>410.62</v>
      </c>
      <c r="J290" s="20">
        <f t="shared" si="145"/>
        <v>1486.25</v>
      </c>
      <c r="K290" s="20">
        <f t="shared" si="146"/>
        <v>8779.25</v>
      </c>
      <c r="L290" s="43">
        <f t="shared" si="147"/>
        <v>10265.5</v>
      </c>
    </row>
    <row r="291" spans="1:12" ht="26.45">
      <c r="A291" s="462" t="s">
        <v>726</v>
      </c>
      <c r="B291" s="463" t="s">
        <v>727</v>
      </c>
      <c r="C291" s="463" t="s">
        <v>24</v>
      </c>
      <c r="D291" s="462" t="s">
        <v>728</v>
      </c>
      <c r="E291" s="463" t="s">
        <v>26</v>
      </c>
      <c r="F291" s="658">
        <v>4</v>
      </c>
      <c r="G291" s="659">
        <v>19.059999999999999</v>
      </c>
      <c r="H291" s="659">
        <v>277.13</v>
      </c>
      <c r="I291" s="20">
        <f t="shared" si="144"/>
        <v>296.19</v>
      </c>
      <c r="J291" s="20">
        <f t="shared" si="145"/>
        <v>76.239999999999995</v>
      </c>
      <c r="K291" s="20">
        <f t="shared" si="146"/>
        <v>1108.52</v>
      </c>
      <c r="L291" s="43">
        <f t="shared" si="147"/>
        <v>1184.76</v>
      </c>
    </row>
    <row r="292" spans="1:12" ht="26.45">
      <c r="A292" s="462" t="s">
        <v>729</v>
      </c>
      <c r="B292" s="463" t="s">
        <v>730</v>
      </c>
      <c r="C292" s="463" t="s">
        <v>24</v>
      </c>
      <c r="D292" s="462" t="s">
        <v>731</v>
      </c>
      <c r="E292" s="463" t="s">
        <v>26</v>
      </c>
      <c r="F292" s="658">
        <v>8</v>
      </c>
      <c r="G292" s="659">
        <v>34.479999999999997</v>
      </c>
      <c r="H292" s="659">
        <v>64.41</v>
      </c>
      <c r="I292" s="20">
        <f t="shared" si="144"/>
        <v>98.89</v>
      </c>
      <c r="J292" s="20">
        <f t="shared" si="145"/>
        <v>275.83999999999997</v>
      </c>
      <c r="K292" s="20">
        <f t="shared" si="146"/>
        <v>515.28</v>
      </c>
      <c r="L292" s="43">
        <f t="shared" si="147"/>
        <v>791.12</v>
      </c>
    </row>
    <row r="293" spans="1:12" ht="26.45">
      <c r="A293" s="462" t="s">
        <v>732</v>
      </c>
      <c r="B293" s="463" t="s">
        <v>733</v>
      </c>
      <c r="C293" s="463" t="s">
        <v>24</v>
      </c>
      <c r="D293" s="462" t="s">
        <v>734</v>
      </c>
      <c r="E293" s="463" t="s">
        <v>26</v>
      </c>
      <c r="F293" s="658">
        <v>2</v>
      </c>
      <c r="G293" s="659">
        <v>31.7</v>
      </c>
      <c r="H293" s="659">
        <v>77.34</v>
      </c>
      <c r="I293" s="20">
        <f t="shared" si="144"/>
        <v>109.04</v>
      </c>
      <c r="J293" s="20">
        <f t="shared" si="145"/>
        <v>63.4</v>
      </c>
      <c r="K293" s="20">
        <f t="shared" si="146"/>
        <v>154.68</v>
      </c>
      <c r="L293" s="43">
        <f t="shared" si="147"/>
        <v>218.08</v>
      </c>
    </row>
    <row r="294" spans="1:12">
      <c r="A294" s="462" t="s">
        <v>735</v>
      </c>
      <c r="B294" s="463" t="s">
        <v>736</v>
      </c>
      <c r="C294" s="463" t="s">
        <v>55</v>
      </c>
      <c r="D294" s="462" t="s">
        <v>737</v>
      </c>
      <c r="E294" s="463" t="s">
        <v>268</v>
      </c>
      <c r="F294" s="658">
        <v>92</v>
      </c>
      <c r="G294" s="659">
        <v>18.010000000000002</v>
      </c>
      <c r="H294" s="659">
        <v>11.56</v>
      </c>
      <c r="I294" s="20">
        <f t="shared" si="144"/>
        <v>29.57</v>
      </c>
      <c r="J294" s="20">
        <f t="shared" si="145"/>
        <v>1656.92</v>
      </c>
      <c r="K294" s="20">
        <f t="shared" si="146"/>
        <v>1063.52</v>
      </c>
      <c r="L294" s="43">
        <f t="shared" si="147"/>
        <v>2720.44</v>
      </c>
    </row>
    <row r="295" spans="1:12" ht="26.45">
      <c r="A295" s="462" t="s">
        <v>738</v>
      </c>
      <c r="B295" s="463" t="s">
        <v>739</v>
      </c>
      <c r="C295" s="463" t="s">
        <v>24</v>
      </c>
      <c r="D295" s="462" t="s">
        <v>740</v>
      </c>
      <c r="E295" s="463" t="s">
        <v>152</v>
      </c>
      <c r="F295" s="658">
        <v>92</v>
      </c>
      <c r="G295" s="659">
        <v>8.3699999999999992</v>
      </c>
      <c r="H295" s="659">
        <v>11.28</v>
      </c>
      <c r="I295" s="20">
        <f t="shared" si="144"/>
        <v>19.649999999999999</v>
      </c>
      <c r="J295" s="20">
        <f t="shared" si="145"/>
        <v>770.04</v>
      </c>
      <c r="K295" s="20">
        <f t="shared" si="146"/>
        <v>1037.76</v>
      </c>
      <c r="L295" s="43">
        <f t="shared" si="147"/>
        <v>1807.8</v>
      </c>
    </row>
    <row r="296" spans="1:12" ht="26.45">
      <c r="A296" s="462" t="s">
        <v>741</v>
      </c>
      <c r="B296" s="463" t="s">
        <v>742</v>
      </c>
      <c r="C296" s="463" t="s">
        <v>24</v>
      </c>
      <c r="D296" s="462" t="s">
        <v>743</v>
      </c>
      <c r="E296" s="463" t="s">
        <v>26</v>
      </c>
      <c r="F296" s="658">
        <v>4</v>
      </c>
      <c r="G296" s="659">
        <v>10.52</v>
      </c>
      <c r="H296" s="659">
        <v>24.96</v>
      </c>
      <c r="I296" s="20">
        <f t="shared" si="144"/>
        <v>35.479999999999997</v>
      </c>
      <c r="J296" s="20">
        <f t="shared" si="145"/>
        <v>42.08</v>
      </c>
      <c r="K296" s="20">
        <f t="shared" si="146"/>
        <v>99.84</v>
      </c>
      <c r="L296" s="43">
        <f t="shared" si="147"/>
        <v>141.91999999999999</v>
      </c>
    </row>
    <row r="297" spans="1:12" ht="26.45">
      <c r="A297" s="462" t="s">
        <v>744</v>
      </c>
      <c r="B297" s="463" t="s">
        <v>745</v>
      </c>
      <c r="C297" s="463" t="s">
        <v>24</v>
      </c>
      <c r="D297" s="462" t="s">
        <v>746</v>
      </c>
      <c r="E297" s="463" t="s">
        <v>26</v>
      </c>
      <c r="F297" s="658">
        <v>8</v>
      </c>
      <c r="G297" s="659">
        <v>10.52</v>
      </c>
      <c r="H297" s="659">
        <v>31.64</v>
      </c>
      <c r="I297" s="20">
        <f t="shared" si="144"/>
        <v>42.16</v>
      </c>
      <c r="J297" s="20">
        <f t="shared" si="145"/>
        <v>84.16</v>
      </c>
      <c r="K297" s="20">
        <f t="shared" si="146"/>
        <v>253.12</v>
      </c>
      <c r="L297" s="43">
        <f t="shared" si="147"/>
        <v>337.28</v>
      </c>
    </row>
    <row r="298" spans="1:12" ht="26.45">
      <c r="A298" s="462" t="s">
        <v>747</v>
      </c>
      <c r="B298" s="463" t="s">
        <v>748</v>
      </c>
      <c r="C298" s="463" t="s">
        <v>24</v>
      </c>
      <c r="D298" s="462" t="s">
        <v>749</v>
      </c>
      <c r="E298" s="463" t="s">
        <v>26</v>
      </c>
      <c r="F298" s="658">
        <v>12</v>
      </c>
      <c r="G298" s="659">
        <v>10.52</v>
      </c>
      <c r="H298" s="659">
        <v>40.659999999999997</v>
      </c>
      <c r="I298" s="20">
        <f t="shared" si="144"/>
        <v>51.18</v>
      </c>
      <c r="J298" s="20">
        <f t="shared" si="145"/>
        <v>126.24</v>
      </c>
      <c r="K298" s="20">
        <f t="shared" si="146"/>
        <v>487.92</v>
      </c>
      <c r="L298" s="43">
        <f t="shared" si="147"/>
        <v>614.16</v>
      </c>
    </row>
    <row r="299" spans="1:12">
      <c r="A299" s="462" t="s">
        <v>750</v>
      </c>
      <c r="B299" s="463" t="s">
        <v>751</v>
      </c>
      <c r="C299" s="463" t="s">
        <v>55</v>
      </c>
      <c r="D299" s="462" t="s">
        <v>752</v>
      </c>
      <c r="E299" s="463" t="s">
        <v>57</v>
      </c>
      <c r="F299" s="658">
        <v>24</v>
      </c>
      <c r="G299" s="659">
        <v>18.010000000000002</v>
      </c>
      <c r="H299" s="659">
        <v>209.68</v>
      </c>
      <c r="I299" s="20">
        <f t="shared" ref="I299" si="148">TRUNC(SUM(G299:H299),2)</f>
        <v>227.69</v>
      </c>
      <c r="J299" s="20">
        <f t="shared" ref="J299" si="149">TRUNC(F299*G299,2)</f>
        <v>432.24</v>
      </c>
      <c r="K299" s="20">
        <f t="shared" ref="K299" si="150">TRUNC(F299*H299,2)</f>
        <v>5032.32</v>
      </c>
      <c r="L299" s="43">
        <f t="shared" ref="L299" si="151">TRUNC(SUM(K299,J299),2)</f>
        <v>5464.56</v>
      </c>
    </row>
    <row r="300" spans="1:12">
      <c r="A300" s="654" t="s">
        <v>753</v>
      </c>
      <c r="B300" s="655"/>
      <c r="C300" s="655"/>
      <c r="D300" s="654" t="s">
        <v>513</v>
      </c>
      <c r="E300" s="654"/>
      <c r="F300" s="656"/>
      <c r="G300" s="660"/>
      <c r="H300" s="660"/>
      <c r="I300" s="654"/>
      <c r="J300" s="654"/>
      <c r="K300" s="654"/>
      <c r="L300" s="657">
        <f>SUBTOTAL(9,L301:L303)</f>
        <v>3322.4300000000003</v>
      </c>
    </row>
    <row r="301" spans="1:12" ht="26.45">
      <c r="A301" s="462" t="s">
        <v>754</v>
      </c>
      <c r="B301" s="463" t="s">
        <v>755</v>
      </c>
      <c r="C301" s="463" t="s">
        <v>24</v>
      </c>
      <c r="D301" s="462" t="s">
        <v>756</v>
      </c>
      <c r="E301" s="463" t="s">
        <v>26</v>
      </c>
      <c r="F301" s="658">
        <v>1</v>
      </c>
      <c r="G301" s="659">
        <v>2007.36</v>
      </c>
      <c r="H301" s="659">
        <v>126.96</v>
      </c>
      <c r="I301" s="20">
        <f t="shared" ref="I301:I302" si="152">TRUNC(SUM(G301:H301),2)</f>
        <v>2134.3200000000002</v>
      </c>
      <c r="J301" s="20">
        <f t="shared" ref="J301:J302" si="153">TRUNC(F301*G301,2)</f>
        <v>2007.36</v>
      </c>
      <c r="K301" s="20">
        <f t="shared" ref="K301:K302" si="154">TRUNC(F301*H301,2)</f>
        <v>126.96</v>
      </c>
      <c r="L301" s="43">
        <f t="shared" ref="L301:L302" si="155">TRUNC(SUM(K301,J301),2)</f>
        <v>2134.3200000000002</v>
      </c>
    </row>
    <row r="302" spans="1:12" ht="26.45">
      <c r="A302" s="462" t="s">
        <v>757</v>
      </c>
      <c r="B302" s="463" t="s">
        <v>758</v>
      </c>
      <c r="C302" s="463" t="s">
        <v>24</v>
      </c>
      <c r="D302" s="462" t="s">
        <v>759</v>
      </c>
      <c r="E302" s="463" t="s">
        <v>760</v>
      </c>
      <c r="F302" s="658">
        <v>1</v>
      </c>
      <c r="G302" s="659">
        <v>655.36</v>
      </c>
      <c r="H302" s="659">
        <v>439.96</v>
      </c>
      <c r="I302" s="20">
        <f t="shared" si="152"/>
        <v>1095.32</v>
      </c>
      <c r="J302" s="20">
        <f t="shared" si="153"/>
        <v>655.36</v>
      </c>
      <c r="K302" s="20">
        <f t="shared" si="154"/>
        <v>439.96</v>
      </c>
      <c r="L302" s="43">
        <f t="shared" si="155"/>
        <v>1095.32</v>
      </c>
    </row>
    <row r="303" spans="1:12" ht="26.45">
      <c r="A303" s="462" t="s">
        <v>761</v>
      </c>
      <c r="B303" s="463" t="s">
        <v>762</v>
      </c>
      <c r="C303" s="463" t="s">
        <v>24</v>
      </c>
      <c r="D303" s="462" t="s">
        <v>763</v>
      </c>
      <c r="E303" s="463" t="s">
        <v>57</v>
      </c>
      <c r="F303" s="658">
        <v>1</v>
      </c>
      <c r="G303" s="659">
        <v>18.47</v>
      </c>
      <c r="H303" s="659">
        <v>74.319999999999993</v>
      </c>
      <c r="I303" s="20">
        <f t="shared" si="144"/>
        <v>92.79</v>
      </c>
      <c r="J303" s="20">
        <f t="shared" si="145"/>
        <v>18.47</v>
      </c>
      <c r="K303" s="20">
        <f t="shared" si="146"/>
        <v>74.319999999999993</v>
      </c>
      <c r="L303" s="43">
        <f t="shared" si="147"/>
        <v>92.79</v>
      </c>
    </row>
    <row r="304" spans="1:12">
      <c r="A304" s="9"/>
      <c r="B304" s="10"/>
      <c r="C304" s="10"/>
      <c r="D304" s="11" t="s">
        <v>109</v>
      </c>
      <c r="E304" s="10" t="s">
        <v>110</v>
      </c>
      <c r="F304" s="12"/>
      <c r="G304" s="22"/>
      <c r="H304" s="22"/>
      <c r="I304" s="13"/>
      <c r="J304" s="14">
        <f>SUM(J220:J303)</f>
        <v>29402.040000000026</v>
      </c>
      <c r="K304" s="14">
        <f>SUM(K220:K303)</f>
        <v>105597.89999999994</v>
      </c>
      <c r="L304" s="22"/>
    </row>
    <row r="305" spans="1:12">
      <c r="A305" s="15"/>
      <c r="B305" s="16"/>
      <c r="C305" s="16"/>
      <c r="D305" s="15" t="s">
        <v>110</v>
      </c>
      <c r="E305" s="16" t="s">
        <v>110</v>
      </c>
      <c r="F305" s="17"/>
      <c r="G305" s="23"/>
      <c r="H305" s="23"/>
      <c r="I305" s="18"/>
      <c r="J305" s="18"/>
      <c r="K305" s="19">
        <f>SUM(J304:K304)</f>
        <v>134999.93999999997</v>
      </c>
      <c r="L305" s="23"/>
    </row>
    <row r="306" spans="1:12">
      <c r="A306" s="650">
        <v>14</v>
      </c>
      <c r="B306" s="651"/>
      <c r="C306" s="651"/>
      <c r="D306" s="650" t="s">
        <v>764</v>
      </c>
      <c r="E306" s="650"/>
      <c r="F306" s="652"/>
      <c r="G306" s="661"/>
      <c r="H306" s="661"/>
      <c r="I306" s="650"/>
      <c r="J306" s="650"/>
      <c r="K306" s="650"/>
      <c r="L306" s="653">
        <f>SUBTOTAL(9,L307:L359)</f>
        <v>82385.919999999998</v>
      </c>
    </row>
    <row r="307" spans="1:12">
      <c r="A307" s="654" t="s">
        <v>765</v>
      </c>
      <c r="B307" s="655"/>
      <c r="C307" s="655"/>
      <c r="D307" s="654" t="s">
        <v>519</v>
      </c>
      <c r="E307" s="654"/>
      <c r="F307" s="656"/>
      <c r="G307" s="660"/>
      <c r="H307" s="660"/>
      <c r="I307" s="654"/>
      <c r="J307" s="654"/>
      <c r="K307" s="654"/>
      <c r="L307" s="657">
        <f>SUBTOTAL(9,L308:L330)</f>
        <v>9658.3900000000031</v>
      </c>
    </row>
    <row r="308" spans="1:12">
      <c r="A308" s="662" t="s">
        <v>766</v>
      </c>
      <c r="B308" s="663"/>
      <c r="C308" s="663"/>
      <c r="D308" s="662" t="s">
        <v>521</v>
      </c>
      <c r="E308" s="662"/>
      <c r="F308" s="664"/>
      <c r="G308" s="665"/>
      <c r="H308" s="665"/>
      <c r="I308" s="662"/>
      <c r="J308" s="662"/>
      <c r="K308" s="662"/>
      <c r="L308" s="666">
        <f>SUBTOTAL(9,L309:L320)</f>
        <v>6499.7700000000013</v>
      </c>
    </row>
    <row r="309" spans="1:12" ht="39.6">
      <c r="A309" s="462" t="s">
        <v>767</v>
      </c>
      <c r="B309" s="463" t="s">
        <v>523</v>
      </c>
      <c r="C309" s="463" t="s">
        <v>44</v>
      </c>
      <c r="D309" s="462" t="s">
        <v>524</v>
      </c>
      <c r="E309" s="463" t="s">
        <v>152</v>
      </c>
      <c r="F309" s="658">
        <v>87.7</v>
      </c>
      <c r="G309" s="659">
        <v>10.16</v>
      </c>
      <c r="H309" s="659">
        <v>11.63</v>
      </c>
      <c r="I309" s="20">
        <f t="shared" ref="I309:I320" si="156">TRUNC(SUM(G309:H309),2)</f>
        <v>21.79</v>
      </c>
      <c r="J309" s="20">
        <f t="shared" ref="J309:J320" si="157">TRUNC(F309*G309,2)</f>
        <v>891.03</v>
      </c>
      <c r="K309" s="20">
        <f t="shared" ref="K309:K320" si="158">TRUNC(F309*H309,2)</f>
        <v>1019.95</v>
      </c>
      <c r="L309" s="43">
        <f t="shared" ref="L309:L320" si="159">TRUNC(SUM(K309,J309),2)</f>
        <v>1910.98</v>
      </c>
    </row>
    <row r="310" spans="1:12" ht="39.6">
      <c r="A310" s="462" t="s">
        <v>768</v>
      </c>
      <c r="B310" s="463" t="s">
        <v>529</v>
      </c>
      <c r="C310" s="463" t="s">
        <v>44</v>
      </c>
      <c r="D310" s="462" t="s">
        <v>530</v>
      </c>
      <c r="E310" s="463" t="s">
        <v>152</v>
      </c>
      <c r="F310" s="658">
        <v>60</v>
      </c>
      <c r="G310" s="659">
        <v>10.9</v>
      </c>
      <c r="H310" s="659">
        <v>11.24</v>
      </c>
      <c r="I310" s="20">
        <f t="shared" si="156"/>
        <v>22.14</v>
      </c>
      <c r="J310" s="20">
        <f t="shared" si="157"/>
        <v>654</v>
      </c>
      <c r="K310" s="20">
        <f t="shared" si="158"/>
        <v>674.4</v>
      </c>
      <c r="L310" s="43">
        <f t="shared" si="159"/>
        <v>1328.4</v>
      </c>
    </row>
    <row r="311" spans="1:12" ht="39.6">
      <c r="A311" s="462" t="s">
        <v>769</v>
      </c>
      <c r="B311" s="463" t="s">
        <v>535</v>
      </c>
      <c r="C311" s="463" t="s">
        <v>44</v>
      </c>
      <c r="D311" s="462" t="s">
        <v>536</v>
      </c>
      <c r="E311" s="463" t="s">
        <v>152</v>
      </c>
      <c r="F311" s="658">
        <v>7.3</v>
      </c>
      <c r="G311" s="659">
        <v>5.68</v>
      </c>
      <c r="H311" s="659">
        <v>11.78</v>
      </c>
      <c r="I311" s="20">
        <f t="shared" si="156"/>
        <v>17.46</v>
      </c>
      <c r="J311" s="20">
        <f t="shared" si="157"/>
        <v>41.46</v>
      </c>
      <c r="K311" s="20">
        <f t="shared" si="158"/>
        <v>85.99</v>
      </c>
      <c r="L311" s="43">
        <f t="shared" si="159"/>
        <v>127.45</v>
      </c>
    </row>
    <row r="312" spans="1:12" ht="39.6">
      <c r="A312" s="462" t="s">
        <v>770</v>
      </c>
      <c r="B312" s="463" t="s">
        <v>771</v>
      </c>
      <c r="C312" s="463" t="s">
        <v>44</v>
      </c>
      <c r="D312" s="462" t="s">
        <v>772</v>
      </c>
      <c r="E312" s="463" t="s">
        <v>152</v>
      </c>
      <c r="F312" s="658">
        <v>27.1</v>
      </c>
      <c r="G312" s="659">
        <v>12.56</v>
      </c>
      <c r="H312" s="659">
        <v>42.31</v>
      </c>
      <c r="I312" s="20">
        <f t="shared" si="156"/>
        <v>54.87</v>
      </c>
      <c r="J312" s="20">
        <f t="shared" si="157"/>
        <v>340.37</v>
      </c>
      <c r="K312" s="20">
        <f t="shared" si="158"/>
        <v>1146.5999999999999</v>
      </c>
      <c r="L312" s="43">
        <f t="shared" si="159"/>
        <v>1486.97</v>
      </c>
    </row>
    <row r="313" spans="1:12" ht="26.45">
      <c r="A313" s="462" t="s">
        <v>773</v>
      </c>
      <c r="B313" s="463" t="s">
        <v>774</v>
      </c>
      <c r="C313" s="463" t="s">
        <v>24</v>
      </c>
      <c r="D313" s="462" t="s">
        <v>775</v>
      </c>
      <c r="E313" s="463" t="s">
        <v>776</v>
      </c>
      <c r="F313" s="658">
        <v>39</v>
      </c>
      <c r="G313" s="659">
        <v>4.08</v>
      </c>
      <c r="H313" s="659">
        <v>3.54</v>
      </c>
      <c r="I313" s="20">
        <f t="shared" si="156"/>
        <v>7.62</v>
      </c>
      <c r="J313" s="20">
        <f t="shared" si="157"/>
        <v>159.12</v>
      </c>
      <c r="K313" s="20">
        <f t="shared" si="158"/>
        <v>138.06</v>
      </c>
      <c r="L313" s="43">
        <f t="shared" si="159"/>
        <v>297.18</v>
      </c>
    </row>
    <row r="314" spans="1:12" ht="26.45">
      <c r="A314" s="462" t="s">
        <v>777</v>
      </c>
      <c r="B314" s="463" t="s">
        <v>778</v>
      </c>
      <c r="C314" s="463" t="s">
        <v>44</v>
      </c>
      <c r="D314" s="462" t="s">
        <v>779</v>
      </c>
      <c r="E314" s="463" t="s">
        <v>26</v>
      </c>
      <c r="F314" s="658">
        <v>5</v>
      </c>
      <c r="G314" s="659">
        <v>5.01</v>
      </c>
      <c r="H314" s="659">
        <v>3.7</v>
      </c>
      <c r="I314" s="20">
        <f t="shared" si="156"/>
        <v>8.7100000000000009</v>
      </c>
      <c r="J314" s="20">
        <f t="shared" si="157"/>
        <v>25.05</v>
      </c>
      <c r="K314" s="20">
        <f t="shared" si="158"/>
        <v>18.5</v>
      </c>
      <c r="L314" s="43">
        <f t="shared" si="159"/>
        <v>43.55</v>
      </c>
    </row>
    <row r="315" spans="1:12" ht="26.45">
      <c r="A315" s="462" t="s">
        <v>780</v>
      </c>
      <c r="B315" s="463" t="s">
        <v>781</v>
      </c>
      <c r="C315" s="463" t="s">
        <v>44</v>
      </c>
      <c r="D315" s="462" t="s">
        <v>782</v>
      </c>
      <c r="E315" s="463" t="s">
        <v>26</v>
      </c>
      <c r="F315" s="658">
        <v>3</v>
      </c>
      <c r="G315" s="659">
        <v>12.02</v>
      </c>
      <c r="H315" s="659">
        <v>6.36</v>
      </c>
      <c r="I315" s="20">
        <f t="shared" si="156"/>
        <v>18.38</v>
      </c>
      <c r="J315" s="20">
        <f t="shared" si="157"/>
        <v>36.06</v>
      </c>
      <c r="K315" s="20">
        <f t="shared" si="158"/>
        <v>19.079999999999998</v>
      </c>
      <c r="L315" s="43">
        <f t="shared" si="159"/>
        <v>55.14</v>
      </c>
    </row>
    <row r="316" spans="1:12" ht="26.45">
      <c r="A316" s="462" t="s">
        <v>783</v>
      </c>
      <c r="B316" s="463" t="s">
        <v>565</v>
      </c>
      <c r="C316" s="463" t="s">
        <v>44</v>
      </c>
      <c r="D316" s="462" t="s">
        <v>566</v>
      </c>
      <c r="E316" s="463" t="s">
        <v>26</v>
      </c>
      <c r="F316" s="658">
        <v>4</v>
      </c>
      <c r="G316" s="659">
        <v>9.08</v>
      </c>
      <c r="H316" s="659">
        <v>7.8</v>
      </c>
      <c r="I316" s="20">
        <f t="shared" si="156"/>
        <v>16.88</v>
      </c>
      <c r="J316" s="20">
        <f t="shared" si="157"/>
        <v>36.32</v>
      </c>
      <c r="K316" s="20">
        <f t="shared" si="158"/>
        <v>31.2</v>
      </c>
      <c r="L316" s="43">
        <f t="shared" si="159"/>
        <v>67.52</v>
      </c>
    </row>
    <row r="317" spans="1:12" ht="26.45">
      <c r="A317" s="462" t="s">
        <v>784</v>
      </c>
      <c r="B317" s="463" t="s">
        <v>562</v>
      </c>
      <c r="C317" s="463" t="s">
        <v>44</v>
      </c>
      <c r="D317" s="462" t="s">
        <v>563</v>
      </c>
      <c r="E317" s="463" t="s">
        <v>26</v>
      </c>
      <c r="F317" s="658">
        <v>4</v>
      </c>
      <c r="G317" s="659">
        <v>12.02</v>
      </c>
      <c r="H317" s="659">
        <v>6.49</v>
      </c>
      <c r="I317" s="20">
        <f t="shared" si="156"/>
        <v>18.510000000000002</v>
      </c>
      <c r="J317" s="20">
        <f t="shared" si="157"/>
        <v>48.08</v>
      </c>
      <c r="K317" s="20">
        <f t="shared" si="158"/>
        <v>25.96</v>
      </c>
      <c r="L317" s="43">
        <f t="shared" si="159"/>
        <v>74.040000000000006</v>
      </c>
    </row>
    <row r="318" spans="1:12" ht="26.45">
      <c r="A318" s="462" t="s">
        <v>785</v>
      </c>
      <c r="B318" s="463" t="s">
        <v>550</v>
      </c>
      <c r="C318" s="463" t="s">
        <v>55</v>
      </c>
      <c r="D318" s="462" t="s">
        <v>551</v>
      </c>
      <c r="E318" s="463" t="s">
        <v>57</v>
      </c>
      <c r="F318" s="658">
        <v>25</v>
      </c>
      <c r="G318" s="659">
        <v>12.6</v>
      </c>
      <c r="H318" s="659">
        <v>14.49</v>
      </c>
      <c r="I318" s="20">
        <f t="shared" si="156"/>
        <v>27.09</v>
      </c>
      <c r="J318" s="20">
        <f t="shared" si="157"/>
        <v>315</v>
      </c>
      <c r="K318" s="20">
        <f t="shared" si="158"/>
        <v>362.25</v>
      </c>
      <c r="L318" s="43">
        <f t="shared" si="159"/>
        <v>677.25</v>
      </c>
    </row>
    <row r="319" spans="1:12" ht="26.45">
      <c r="A319" s="462" t="s">
        <v>786</v>
      </c>
      <c r="B319" s="463" t="s">
        <v>581</v>
      </c>
      <c r="C319" s="463" t="s">
        <v>44</v>
      </c>
      <c r="D319" s="462" t="s">
        <v>582</v>
      </c>
      <c r="E319" s="463" t="s">
        <v>152</v>
      </c>
      <c r="F319" s="658">
        <v>16.5</v>
      </c>
      <c r="G319" s="659">
        <v>6.85</v>
      </c>
      <c r="H319" s="659">
        <v>2.0299999999999998</v>
      </c>
      <c r="I319" s="20">
        <f t="shared" si="156"/>
        <v>8.8800000000000008</v>
      </c>
      <c r="J319" s="20">
        <f t="shared" si="157"/>
        <v>113.02</v>
      </c>
      <c r="K319" s="20">
        <f t="shared" si="158"/>
        <v>33.49</v>
      </c>
      <c r="L319" s="43">
        <f t="shared" si="159"/>
        <v>146.51</v>
      </c>
    </row>
    <row r="320" spans="1:12" ht="26.45">
      <c r="A320" s="462" t="s">
        <v>787</v>
      </c>
      <c r="B320" s="463" t="s">
        <v>584</v>
      </c>
      <c r="C320" s="463" t="s">
        <v>44</v>
      </c>
      <c r="D320" s="462" t="s">
        <v>585</v>
      </c>
      <c r="E320" s="463" t="s">
        <v>152</v>
      </c>
      <c r="F320" s="658">
        <v>16.5</v>
      </c>
      <c r="G320" s="659">
        <v>10.97</v>
      </c>
      <c r="H320" s="659">
        <v>6.29</v>
      </c>
      <c r="I320" s="20">
        <f t="shared" si="156"/>
        <v>17.260000000000002</v>
      </c>
      <c r="J320" s="20">
        <f t="shared" si="157"/>
        <v>181</v>
      </c>
      <c r="K320" s="20">
        <f t="shared" si="158"/>
        <v>103.78</v>
      </c>
      <c r="L320" s="43">
        <f t="shared" si="159"/>
        <v>284.77999999999997</v>
      </c>
    </row>
    <row r="321" spans="1:12">
      <c r="A321" s="662" t="s">
        <v>788</v>
      </c>
      <c r="B321" s="663"/>
      <c r="C321" s="663"/>
      <c r="D321" s="662" t="s">
        <v>789</v>
      </c>
      <c r="E321" s="662"/>
      <c r="F321" s="664"/>
      <c r="G321" s="665"/>
      <c r="H321" s="665"/>
      <c r="I321" s="662"/>
      <c r="J321" s="662"/>
      <c r="K321" s="662"/>
      <c r="L321" s="666">
        <f>SUBTOTAL(9,L322:L330)</f>
        <v>3158.6200000000003</v>
      </c>
    </row>
    <row r="322" spans="1:12" ht="26.45">
      <c r="A322" s="462" t="s">
        <v>790</v>
      </c>
      <c r="B322" s="463" t="s">
        <v>604</v>
      </c>
      <c r="C322" s="463" t="s">
        <v>55</v>
      </c>
      <c r="D322" s="462" t="s">
        <v>605</v>
      </c>
      <c r="E322" s="463" t="s">
        <v>268</v>
      </c>
      <c r="F322" s="658">
        <v>52.1</v>
      </c>
      <c r="G322" s="659">
        <v>14.41</v>
      </c>
      <c r="H322" s="659">
        <v>26.11</v>
      </c>
      <c r="I322" s="20">
        <f t="shared" ref="I322:I330" si="160">TRUNC(SUM(G322:H322),2)</f>
        <v>40.520000000000003</v>
      </c>
      <c r="J322" s="20">
        <f t="shared" ref="J322:J330" si="161">TRUNC(F322*G322,2)</f>
        <v>750.76</v>
      </c>
      <c r="K322" s="20">
        <f t="shared" ref="K322:K330" si="162">TRUNC(F322*H322,2)</f>
        <v>1360.33</v>
      </c>
      <c r="L322" s="43">
        <f t="shared" ref="L322:L330" si="163">TRUNC(SUM(K322,J322),2)</f>
        <v>2111.09</v>
      </c>
    </row>
    <row r="323" spans="1:12" ht="26.45">
      <c r="A323" s="462" t="s">
        <v>791</v>
      </c>
      <c r="B323" s="463" t="s">
        <v>611</v>
      </c>
      <c r="C323" s="463" t="s">
        <v>55</v>
      </c>
      <c r="D323" s="462" t="s">
        <v>612</v>
      </c>
      <c r="E323" s="463" t="s">
        <v>57</v>
      </c>
      <c r="F323" s="658">
        <v>3</v>
      </c>
      <c r="G323" s="659">
        <v>7.2</v>
      </c>
      <c r="H323" s="659">
        <v>15.98</v>
      </c>
      <c r="I323" s="20">
        <f t="shared" si="160"/>
        <v>23.18</v>
      </c>
      <c r="J323" s="20">
        <f t="shared" si="161"/>
        <v>21.6</v>
      </c>
      <c r="K323" s="20">
        <f t="shared" si="162"/>
        <v>47.94</v>
      </c>
      <c r="L323" s="43">
        <f t="shared" si="163"/>
        <v>69.540000000000006</v>
      </c>
    </row>
    <row r="324" spans="1:12" ht="26.45">
      <c r="A324" s="462" t="s">
        <v>792</v>
      </c>
      <c r="B324" s="463" t="s">
        <v>614</v>
      </c>
      <c r="C324" s="463" t="s">
        <v>55</v>
      </c>
      <c r="D324" s="462" t="s">
        <v>615</v>
      </c>
      <c r="E324" s="463" t="s">
        <v>57</v>
      </c>
      <c r="F324" s="658">
        <v>1</v>
      </c>
      <c r="G324" s="659">
        <v>7.2</v>
      </c>
      <c r="H324" s="659">
        <v>14.58</v>
      </c>
      <c r="I324" s="20">
        <f t="shared" si="160"/>
        <v>21.78</v>
      </c>
      <c r="J324" s="20">
        <f t="shared" si="161"/>
        <v>7.2</v>
      </c>
      <c r="K324" s="20">
        <f t="shared" si="162"/>
        <v>14.58</v>
      </c>
      <c r="L324" s="43">
        <f t="shared" si="163"/>
        <v>21.78</v>
      </c>
    </row>
    <row r="325" spans="1:12" ht="26.45">
      <c r="A325" s="462" t="s">
        <v>793</v>
      </c>
      <c r="B325" s="463" t="s">
        <v>614</v>
      </c>
      <c r="C325" s="463" t="s">
        <v>55</v>
      </c>
      <c r="D325" s="462" t="s">
        <v>615</v>
      </c>
      <c r="E325" s="463" t="s">
        <v>57</v>
      </c>
      <c r="F325" s="658">
        <v>1</v>
      </c>
      <c r="G325" s="659">
        <v>7.2</v>
      </c>
      <c r="H325" s="659">
        <v>14.58</v>
      </c>
      <c r="I325" s="20">
        <f t="shared" si="160"/>
        <v>21.78</v>
      </c>
      <c r="J325" s="20">
        <f t="shared" si="161"/>
        <v>7.2</v>
      </c>
      <c r="K325" s="20">
        <f t="shared" si="162"/>
        <v>14.58</v>
      </c>
      <c r="L325" s="43">
        <f t="shared" si="163"/>
        <v>21.78</v>
      </c>
    </row>
    <row r="326" spans="1:12" ht="26.45">
      <c r="A326" s="462" t="s">
        <v>794</v>
      </c>
      <c r="B326" s="463" t="s">
        <v>617</v>
      </c>
      <c r="C326" s="463" t="s">
        <v>55</v>
      </c>
      <c r="D326" s="462" t="s">
        <v>618</v>
      </c>
      <c r="E326" s="463" t="s">
        <v>57</v>
      </c>
      <c r="F326" s="658">
        <v>42</v>
      </c>
      <c r="G326" s="659">
        <v>7.2</v>
      </c>
      <c r="H326" s="659">
        <v>5.47</v>
      </c>
      <c r="I326" s="20">
        <f t="shared" si="160"/>
        <v>12.67</v>
      </c>
      <c r="J326" s="20">
        <f t="shared" si="161"/>
        <v>302.39999999999998</v>
      </c>
      <c r="K326" s="20">
        <f t="shared" si="162"/>
        <v>229.74</v>
      </c>
      <c r="L326" s="43">
        <f t="shared" si="163"/>
        <v>532.14</v>
      </c>
    </row>
    <row r="327" spans="1:12">
      <c r="A327" s="462" t="s">
        <v>795</v>
      </c>
      <c r="B327" s="463" t="s">
        <v>626</v>
      </c>
      <c r="C327" s="463" t="s">
        <v>55</v>
      </c>
      <c r="D327" s="462" t="s">
        <v>627</v>
      </c>
      <c r="E327" s="463" t="s">
        <v>57</v>
      </c>
      <c r="F327" s="658">
        <v>1</v>
      </c>
      <c r="G327" s="659">
        <v>12.6</v>
      </c>
      <c r="H327" s="659">
        <v>4.92</v>
      </c>
      <c r="I327" s="20">
        <f t="shared" si="160"/>
        <v>17.52</v>
      </c>
      <c r="J327" s="20">
        <f t="shared" si="161"/>
        <v>12.6</v>
      </c>
      <c r="K327" s="20">
        <f t="shared" si="162"/>
        <v>4.92</v>
      </c>
      <c r="L327" s="43">
        <f t="shared" si="163"/>
        <v>17.52</v>
      </c>
    </row>
    <row r="328" spans="1:12" ht="26.45">
      <c r="A328" s="462" t="s">
        <v>796</v>
      </c>
      <c r="B328" s="463" t="s">
        <v>620</v>
      </c>
      <c r="C328" s="463" t="s">
        <v>55</v>
      </c>
      <c r="D328" s="462" t="s">
        <v>621</v>
      </c>
      <c r="E328" s="463" t="s">
        <v>57</v>
      </c>
      <c r="F328" s="658">
        <v>44</v>
      </c>
      <c r="G328" s="659">
        <v>3.59</v>
      </c>
      <c r="H328" s="659">
        <v>1.82</v>
      </c>
      <c r="I328" s="20">
        <f t="shared" si="160"/>
        <v>5.41</v>
      </c>
      <c r="J328" s="20">
        <f t="shared" si="161"/>
        <v>157.96</v>
      </c>
      <c r="K328" s="20">
        <f t="shared" si="162"/>
        <v>80.08</v>
      </c>
      <c r="L328" s="43">
        <f t="shared" si="163"/>
        <v>238.04</v>
      </c>
    </row>
    <row r="329" spans="1:12" ht="26.45">
      <c r="A329" s="462" t="s">
        <v>797</v>
      </c>
      <c r="B329" s="463" t="s">
        <v>623</v>
      </c>
      <c r="C329" s="463" t="s">
        <v>55</v>
      </c>
      <c r="D329" s="462" t="s">
        <v>624</v>
      </c>
      <c r="E329" s="463" t="s">
        <v>57</v>
      </c>
      <c r="F329" s="658">
        <v>3</v>
      </c>
      <c r="G329" s="659">
        <v>7.2</v>
      </c>
      <c r="H329" s="659">
        <v>12.33</v>
      </c>
      <c r="I329" s="20">
        <f t="shared" si="160"/>
        <v>19.53</v>
      </c>
      <c r="J329" s="20">
        <f t="shared" si="161"/>
        <v>21.6</v>
      </c>
      <c r="K329" s="20">
        <f t="shared" si="162"/>
        <v>36.99</v>
      </c>
      <c r="L329" s="43">
        <f t="shared" si="163"/>
        <v>58.59</v>
      </c>
    </row>
    <row r="330" spans="1:12" ht="26.45">
      <c r="A330" s="462" t="s">
        <v>798</v>
      </c>
      <c r="B330" s="463" t="s">
        <v>598</v>
      </c>
      <c r="C330" s="463" t="s">
        <v>55</v>
      </c>
      <c r="D330" s="462" t="s">
        <v>599</v>
      </c>
      <c r="E330" s="463" t="s">
        <v>57</v>
      </c>
      <c r="F330" s="658">
        <v>13</v>
      </c>
      <c r="G330" s="659">
        <v>4.32</v>
      </c>
      <c r="H330" s="659">
        <v>2.46</v>
      </c>
      <c r="I330" s="20">
        <f t="shared" si="160"/>
        <v>6.78</v>
      </c>
      <c r="J330" s="20">
        <f t="shared" si="161"/>
        <v>56.16</v>
      </c>
      <c r="K330" s="20">
        <f t="shared" si="162"/>
        <v>31.98</v>
      </c>
      <c r="L330" s="43">
        <f t="shared" si="163"/>
        <v>88.14</v>
      </c>
    </row>
    <row r="331" spans="1:12">
      <c r="A331" s="654" t="s">
        <v>799</v>
      </c>
      <c r="B331" s="655"/>
      <c r="C331" s="655"/>
      <c r="D331" s="654" t="s">
        <v>800</v>
      </c>
      <c r="E331" s="654"/>
      <c r="F331" s="656"/>
      <c r="G331" s="660"/>
      <c r="H331" s="660"/>
      <c r="I331" s="654"/>
      <c r="J331" s="654"/>
      <c r="K331" s="654"/>
      <c r="L331" s="657">
        <f>SUBTOTAL(9,L332:L339)</f>
        <v>18622.479999999996</v>
      </c>
    </row>
    <row r="332" spans="1:12" ht="26.45">
      <c r="A332" s="462" t="s">
        <v>801</v>
      </c>
      <c r="B332" s="463" t="s">
        <v>802</v>
      </c>
      <c r="C332" s="463" t="s">
        <v>44</v>
      </c>
      <c r="D332" s="462" t="s">
        <v>803</v>
      </c>
      <c r="E332" s="463" t="s">
        <v>26</v>
      </c>
      <c r="F332" s="658">
        <v>1</v>
      </c>
      <c r="G332" s="659">
        <v>47.56</v>
      </c>
      <c r="H332" s="659">
        <v>555.17999999999995</v>
      </c>
      <c r="I332" s="20">
        <f t="shared" ref="I332:I339" si="164">TRUNC(SUM(G332:H332),2)</f>
        <v>602.74</v>
      </c>
      <c r="J332" s="20">
        <f t="shared" ref="J332:J339" si="165">TRUNC(F332*G332,2)</f>
        <v>47.56</v>
      </c>
      <c r="K332" s="20">
        <f t="shared" ref="K332:K339" si="166">TRUNC(F332*H332,2)</f>
        <v>555.17999999999995</v>
      </c>
      <c r="L332" s="43">
        <f t="shared" ref="L332:L339" si="167">TRUNC(SUM(K332,J332),2)</f>
        <v>602.74</v>
      </c>
    </row>
    <row r="333" spans="1:12" ht="39.6">
      <c r="A333" s="462" t="s">
        <v>804</v>
      </c>
      <c r="B333" s="463" t="s">
        <v>805</v>
      </c>
      <c r="C333" s="463" t="s">
        <v>24</v>
      </c>
      <c r="D333" s="462" t="s">
        <v>806</v>
      </c>
      <c r="E333" s="463" t="s">
        <v>26</v>
      </c>
      <c r="F333" s="658">
        <v>2</v>
      </c>
      <c r="G333" s="659">
        <v>61.43</v>
      </c>
      <c r="H333" s="659">
        <v>5919.02</v>
      </c>
      <c r="I333" s="20">
        <f t="shared" si="164"/>
        <v>5980.45</v>
      </c>
      <c r="J333" s="20">
        <f t="shared" si="165"/>
        <v>122.86</v>
      </c>
      <c r="K333" s="20">
        <f t="shared" si="166"/>
        <v>11838.04</v>
      </c>
      <c r="L333" s="43">
        <f t="shared" si="167"/>
        <v>11960.9</v>
      </c>
    </row>
    <row r="334" spans="1:12" ht="26.45">
      <c r="A334" s="462" t="s">
        <v>807</v>
      </c>
      <c r="B334" s="463" t="s">
        <v>808</v>
      </c>
      <c r="C334" s="463" t="s">
        <v>24</v>
      </c>
      <c r="D334" s="462" t="s">
        <v>809</v>
      </c>
      <c r="E334" s="463" t="s">
        <v>26</v>
      </c>
      <c r="F334" s="658">
        <v>2</v>
      </c>
      <c r="G334" s="659">
        <v>40.96</v>
      </c>
      <c r="H334" s="659">
        <v>176.46</v>
      </c>
      <c r="I334" s="20">
        <f t="shared" si="164"/>
        <v>217.42</v>
      </c>
      <c r="J334" s="20">
        <f t="shared" si="165"/>
        <v>81.92</v>
      </c>
      <c r="K334" s="20">
        <f t="shared" si="166"/>
        <v>352.92</v>
      </c>
      <c r="L334" s="43">
        <f t="shared" si="167"/>
        <v>434.84</v>
      </c>
    </row>
    <row r="335" spans="1:12" ht="26.45">
      <c r="A335" s="462" t="s">
        <v>810</v>
      </c>
      <c r="B335" s="463" t="s">
        <v>811</v>
      </c>
      <c r="C335" s="463" t="s">
        <v>24</v>
      </c>
      <c r="D335" s="462" t="s">
        <v>812</v>
      </c>
      <c r="E335" s="463" t="s">
        <v>26</v>
      </c>
      <c r="F335" s="658">
        <v>31</v>
      </c>
      <c r="G335" s="659">
        <v>2.0299999999999998</v>
      </c>
      <c r="H335" s="659">
        <v>3.91</v>
      </c>
      <c r="I335" s="20">
        <f t="shared" si="164"/>
        <v>5.94</v>
      </c>
      <c r="J335" s="20">
        <f t="shared" si="165"/>
        <v>62.93</v>
      </c>
      <c r="K335" s="20">
        <f t="shared" si="166"/>
        <v>121.21</v>
      </c>
      <c r="L335" s="43">
        <f t="shared" si="167"/>
        <v>184.14</v>
      </c>
    </row>
    <row r="336" spans="1:12" ht="26.45">
      <c r="A336" s="462" t="s">
        <v>813</v>
      </c>
      <c r="B336" s="463" t="s">
        <v>814</v>
      </c>
      <c r="C336" s="463" t="s">
        <v>24</v>
      </c>
      <c r="D336" s="462" t="s">
        <v>815</v>
      </c>
      <c r="E336" s="463" t="s">
        <v>57</v>
      </c>
      <c r="F336" s="658">
        <v>32</v>
      </c>
      <c r="G336" s="659">
        <v>0</v>
      </c>
      <c r="H336" s="659">
        <v>23.01</v>
      </c>
      <c r="I336" s="20">
        <f t="shared" si="164"/>
        <v>23.01</v>
      </c>
      <c r="J336" s="20">
        <f t="shared" si="165"/>
        <v>0</v>
      </c>
      <c r="K336" s="20">
        <f t="shared" si="166"/>
        <v>736.32</v>
      </c>
      <c r="L336" s="43">
        <f t="shared" si="167"/>
        <v>736.32</v>
      </c>
    </row>
    <row r="337" spans="1:12" ht="39.6">
      <c r="A337" s="462" t="s">
        <v>816</v>
      </c>
      <c r="B337" s="463" t="s">
        <v>817</v>
      </c>
      <c r="C337" s="463" t="s">
        <v>24</v>
      </c>
      <c r="D337" s="462" t="s">
        <v>818</v>
      </c>
      <c r="E337" s="463" t="s">
        <v>57</v>
      </c>
      <c r="F337" s="658">
        <v>3</v>
      </c>
      <c r="G337" s="659">
        <v>6.54</v>
      </c>
      <c r="H337" s="659">
        <v>19.170000000000002</v>
      </c>
      <c r="I337" s="20">
        <f t="shared" si="164"/>
        <v>25.71</v>
      </c>
      <c r="J337" s="20">
        <f t="shared" si="165"/>
        <v>19.62</v>
      </c>
      <c r="K337" s="20">
        <f t="shared" si="166"/>
        <v>57.51</v>
      </c>
      <c r="L337" s="43">
        <f t="shared" si="167"/>
        <v>77.13</v>
      </c>
    </row>
    <row r="338" spans="1:12" ht="26.45">
      <c r="A338" s="462" t="s">
        <v>819</v>
      </c>
      <c r="B338" s="463" t="s">
        <v>820</v>
      </c>
      <c r="C338" s="463" t="s">
        <v>24</v>
      </c>
      <c r="D338" s="462" t="s">
        <v>821</v>
      </c>
      <c r="E338" s="463" t="s">
        <v>57</v>
      </c>
      <c r="F338" s="658">
        <v>1</v>
      </c>
      <c r="G338" s="659">
        <v>6.54</v>
      </c>
      <c r="H338" s="659">
        <v>20.64</v>
      </c>
      <c r="I338" s="20">
        <f t="shared" si="164"/>
        <v>27.18</v>
      </c>
      <c r="J338" s="20">
        <f t="shared" si="165"/>
        <v>6.54</v>
      </c>
      <c r="K338" s="20">
        <f t="shared" si="166"/>
        <v>20.64</v>
      </c>
      <c r="L338" s="43">
        <f t="shared" si="167"/>
        <v>27.18</v>
      </c>
    </row>
    <row r="339" spans="1:12" ht="26.45">
      <c r="A339" s="462" t="s">
        <v>822</v>
      </c>
      <c r="B339" s="463" t="s">
        <v>823</v>
      </c>
      <c r="C339" s="463" t="s">
        <v>24</v>
      </c>
      <c r="D339" s="462" t="s">
        <v>824</v>
      </c>
      <c r="E339" s="463" t="s">
        <v>57</v>
      </c>
      <c r="F339" s="658">
        <v>1</v>
      </c>
      <c r="G339" s="659">
        <v>81.92</v>
      </c>
      <c r="H339" s="659">
        <v>4517.3100000000004</v>
      </c>
      <c r="I339" s="20">
        <f t="shared" si="164"/>
        <v>4599.2299999999996</v>
      </c>
      <c r="J339" s="20">
        <f t="shared" si="165"/>
        <v>81.92</v>
      </c>
      <c r="K339" s="20">
        <f t="shared" si="166"/>
        <v>4517.3100000000004</v>
      </c>
      <c r="L339" s="43">
        <f t="shared" si="167"/>
        <v>4599.2299999999996</v>
      </c>
    </row>
    <row r="340" spans="1:12">
      <c r="A340" s="654" t="s">
        <v>825</v>
      </c>
      <c r="B340" s="655"/>
      <c r="C340" s="655"/>
      <c r="D340" s="654" t="s">
        <v>826</v>
      </c>
      <c r="E340" s="654"/>
      <c r="F340" s="656"/>
      <c r="G340" s="660"/>
      <c r="H340" s="660"/>
      <c r="I340" s="654"/>
      <c r="J340" s="654"/>
      <c r="K340" s="654"/>
      <c r="L340" s="657">
        <f>SUBTOTAL(9,L341:L359)</f>
        <v>54105.05000000001</v>
      </c>
    </row>
    <row r="341" spans="1:12" ht="26.45">
      <c r="A341" s="462" t="s">
        <v>827</v>
      </c>
      <c r="B341" s="463" t="s">
        <v>828</v>
      </c>
      <c r="C341" s="463" t="s">
        <v>24</v>
      </c>
      <c r="D341" s="462" t="s">
        <v>829</v>
      </c>
      <c r="E341" s="463" t="s">
        <v>57</v>
      </c>
      <c r="F341" s="658">
        <v>24</v>
      </c>
      <c r="G341" s="659">
        <v>7.37</v>
      </c>
      <c r="H341" s="659">
        <v>77.52</v>
      </c>
      <c r="I341" s="20">
        <f t="shared" ref="I341:I359" si="168">TRUNC(SUM(G341:H341),2)</f>
        <v>84.89</v>
      </c>
      <c r="J341" s="20">
        <f t="shared" ref="J341:J359" si="169">TRUNC(F341*G341,2)</f>
        <v>176.88</v>
      </c>
      <c r="K341" s="20">
        <f t="shared" ref="K341:K359" si="170">TRUNC(F341*H341,2)</f>
        <v>1860.48</v>
      </c>
      <c r="L341" s="43">
        <f t="shared" ref="L341:L359" si="171">TRUNC(SUM(K341,J341),2)</f>
        <v>2037.36</v>
      </c>
    </row>
    <row r="342" spans="1:12" ht="26.45">
      <c r="A342" s="462" t="s">
        <v>830</v>
      </c>
      <c r="B342" s="463" t="s">
        <v>831</v>
      </c>
      <c r="C342" s="463" t="s">
        <v>24</v>
      </c>
      <c r="D342" s="462" t="s">
        <v>832</v>
      </c>
      <c r="E342" s="463" t="s">
        <v>26</v>
      </c>
      <c r="F342" s="658">
        <v>1</v>
      </c>
      <c r="G342" s="659">
        <v>83.08</v>
      </c>
      <c r="H342" s="659">
        <v>304.83999999999997</v>
      </c>
      <c r="I342" s="20">
        <f t="shared" si="168"/>
        <v>387.92</v>
      </c>
      <c r="J342" s="20">
        <f t="shared" si="169"/>
        <v>83.08</v>
      </c>
      <c r="K342" s="20">
        <f t="shared" si="170"/>
        <v>304.83999999999997</v>
      </c>
      <c r="L342" s="43">
        <f t="shared" si="171"/>
        <v>387.92</v>
      </c>
    </row>
    <row r="343" spans="1:12" ht="26.45">
      <c r="A343" s="462" t="s">
        <v>833</v>
      </c>
      <c r="B343" s="463" t="s">
        <v>834</v>
      </c>
      <c r="C343" s="463" t="s">
        <v>24</v>
      </c>
      <c r="D343" s="462" t="s">
        <v>835</v>
      </c>
      <c r="E343" s="463" t="s">
        <v>26</v>
      </c>
      <c r="F343" s="658">
        <v>1</v>
      </c>
      <c r="G343" s="659">
        <v>83.08</v>
      </c>
      <c r="H343" s="659">
        <v>319.77</v>
      </c>
      <c r="I343" s="20">
        <f t="shared" si="168"/>
        <v>402.85</v>
      </c>
      <c r="J343" s="20">
        <f t="shared" si="169"/>
        <v>83.08</v>
      </c>
      <c r="K343" s="20">
        <f t="shared" si="170"/>
        <v>319.77</v>
      </c>
      <c r="L343" s="43">
        <f t="shared" si="171"/>
        <v>402.85</v>
      </c>
    </row>
    <row r="344" spans="1:12" ht="26.45">
      <c r="A344" s="462" t="s">
        <v>836</v>
      </c>
      <c r="B344" s="463" t="s">
        <v>837</v>
      </c>
      <c r="C344" s="463" t="s">
        <v>24</v>
      </c>
      <c r="D344" s="462" t="s">
        <v>838</v>
      </c>
      <c r="E344" s="463" t="s">
        <v>26</v>
      </c>
      <c r="F344" s="658">
        <v>14</v>
      </c>
      <c r="G344" s="659">
        <v>78.66</v>
      </c>
      <c r="H344" s="659">
        <v>729.63</v>
      </c>
      <c r="I344" s="20">
        <f t="shared" si="168"/>
        <v>808.29</v>
      </c>
      <c r="J344" s="20">
        <f t="shared" si="169"/>
        <v>1101.24</v>
      </c>
      <c r="K344" s="20">
        <f t="shared" si="170"/>
        <v>10214.82</v>
      </c>
      <c r="L344" s="43">
        <f t="shared" si="171"/>
        <v>11316.06</v>
      </c>
    </row>
    <row r="345" spans="1:12" ht="26.45">
      <c r="A345" s="462" t="s">
        <v>839</v>
      </c>
      <c r="B345" s="463" t="s">
        <v>840</v>
      </c>
      <c r="C345" s="463" t="s">
        <v>24</v>
      </c>
      <c r="D345" s="462" t="s">
        <v>841</v>
      </c>
      <c r="E345" s="463" t="s">
        <v>760</v>
      </c>
      <c r="F345" s="658">
        <v>1</v>
      </c>
      <c r="G345" s="659">
        <v>102.39</v>
      </c>
      <c r="H345" s="659">
        <v>9723.7099999999991</v>
      </c>
      <c r="I345" s="20">
        <f t="shared" si="168"/>
        <v>9826.1</v>
      </c>
      <c r="J345" s="20">
        <f t="shared" si="169"/>
        <v>102.39</v>
      </c>
      <c r="K345" s="20">
        <f t="shared" si="170"/>
        <v>9723.7099999999991</v>
      </c>
      <c r="L345" s="43">
        <f t="shared" si="171"/>
        <v>9826.1</v>
      </c>
    </row>
    <row r="346" spans="1:12" ht="39.6">
      <c r="A346" s="462" t="s">
        <v>842</v>
      </c>
      <c r="B346" s="463" t="s">
        <v>843</v>
      </c>
      <c r="C346" s="463" t="s">
        <v>24</v>
      </c>
      <c r="D346" s="462" t="s">
        <v>844</v>
      </c>
      <c r="E346" s="463" t="s">
        <v>26</v>
      </c>
      <c r="F346" s="658">
        <v>1</v>
      </c>
      <c r="G346" s="659">
        <v>187.1</v>
      </c>
      <c r="H346" s="659">
        <v>5932.96</v>
      </c>
      <c r="I346" s="20">
        <f t="shared" si="168"/>
        <v>6120.06</v>
      </c>
      <c r="J346" s="20">
        <f t="shared" si="169"/>
        <v>187.1</v>
      </c>
      <c r="K346" s="20">
        <f t="shared" si="170"/>
        <v>5932.96</v>
      </c>
      <c r="L346" s="43">
        <f t="shared" si="171"/>
        <v>6120.06</v>
      </c>
    </row>
    <row r="347" spans="1:12">
      <c r="A347" s="462" t="s">
        <v>845</v>
      </c>
      <c r="B347" s="463" t="s">
        <v>846</v>
      </c>
      <c r="C347" s="463" t="s">
        <v>55</v>
      </c>
      <c r="D347" s="462" t="s">
        <v>847</v>
      </c>
      <c r="E347" s="463" t="s">
        <v>268</v>
      </c>
      <c r="F347" s="658">
        <v>547.6</v>
      </c>
      <c r="G347" s="659">
        <v>5.04</v>
      </c>
      <c r="H347" s="659">
        <v>7.92</v>
      </c>
      <c r="I347" s="20">
        <f t="shared" si="168"/>
        <v>12.96</v>
      </c>
      <c r="J347" s="20">
        <f t="shared" si="169"/>
        <v>2759.9</v>
      </c>
      <c r="K347" s="20">
        <f t="shared" si="170"/>
        <v>4336.99</v>
      </c>
      <c r="L347" s="43">
        <f t="shared" si="171"/>
        <v>7096.89</v>
      </c>
    </row>
    <row r="348" spans="1:12" ht="26.45">
      <c r="A348" s="462" t="s">
        <v>848</v>
      </c>
      <c r="B348" s="463" t="s">
        <v>846</v>
      </c>
      <c r="C348" s="463" t="s">
        <v>55</v>
      </c>
      <c r="D348" s="462" t="s">
        <v>849</v>
      </c>
      <c r="E348" s="463" t="s">
        <v>268</v>
      </c>
      <c r="F348" s="658">
        <v>705.9</v>
      </c>
      <c r="G348" s="659">
        <v>5.04</v>
      </c>
      <c r="H348" s="659">
        <v>7.92</v>
      </c>
      <c r="I348" s="20">
        <f t="shared" si="168"/>
        <v>12.96</v>
      </c>
      <c r="J348" s="20">
        <f t="shared" si="169"/>
        <v>3557.73</v>
      </c>
      <c r="K348" s="20">
        <f t="shared" si="170"/>
        <v>5590.72</v>
      </c>
      <c r="L348" s="43">
        <f t="shared" si="171"/>
        <v>9148.4500000000007</v>
      </c>
    </row>
    <row r="349" spans="1:12" ht="26.45">
      <c r="A349" s="462" t="s">
        <v>850</v>
      </c>
      <c r="B349" s="463" t="s">
        <v>851</v>
      </c>
      <c r="C349" s="463" t="s">
        <v>24</v>
      </c>
      <c r="D349" s="462" t="s">
        <v>852</v>
      </c>
      <c r="E349" s="463" t="s">
        <v>152</v>
      </c>
      <c r="F349" s="658">
        <v>200</v>
      </c>
      <c r="G349" s="659">
        <v>4.08</v>
      </c>
      <c r="H349" s="659">
        <v>11.14</v>
      </c>
      <c r="I349" s="20">
        <f t="shared" si="168"/>
        <v>15.22</v>
      </c>
      <c r="J349" s="20">
        <f t="shared" si="169"/>
        <v>816</v>
      </c>
      <c r="K349" s="20">
        <f t="shared" si="170"/>
        <v>2228</v>
      </c>
      <c r="L349" s="43">
        <f t="shared" si="171"/>
        <v>3044</v>
      </c>
    </row>
    <row r="350" spans="1:12">
      <c r="A350" s="462" t="s">
        <v>853</v>
      </c>
      <c r="B350" s="463" t="s">
        <v>854</v>
      </c>
      <c r="C350" s="463" t="s">
        <v>44</v>
      </c>
      <c r="D350" s="462" t="s">
        <v>855</v>
      </c>
      <c r="E350" s="463" t="s">
        <v>26</v>
      </c>
      <c r="F350" s="658">
        <v>21</v>
      </c>
      <c r="G350" s="659">
        <v>15.91</v>
      </c>
      <c r="H350" s="659">
        <v>51.8</v>
      </c>
      <c r="I350" s="20">
        <f t="shared" si="168"/>
        <v>67.709999999999994</v>
      </c>
      <c r="J350" s="20">
        <f t="shared" si="169"/>
        <v>334.11</v>
      </c>
      <c r="K350" s="20">
        <f t="shared" si="170"/>
        <v>1087.8</v>
      </c>
      <c r="L350" s="43">
        <f t="shared" si="171"/>
        <v>1421.91</v>
      </c>
    </row>
    <row r="351" spans="1:12">
      <c r="A351" s="462" t="s">
        <v>856</v>
      </c>
      <c r="B351" s="463" t="s">
        <v>857</v>
      </c>
      <c r="C351" s="463" t="s">
        <v>24</v>
      </c>
      <c r="D351" s="462" t="s">
        <v>858</v>
      </c>
      <c r="E351" s="463" t="s">
        <v>26</v>
      </c>
      <c r="F351" s="658">
        <v>3</v>
      </c>
      <c r="G351" s="659">
        <v>18.420000000000002</v>
      </c>
      <c r="H351" s="659">
        <v>95.25</v>
      </c>
      <c r="I351" s="20">
        <f t="shared" si="168"/>
        <v>113.67</v>
      </c>
      <c r="J351" s="20">
        <f t="shared" si="169"/>
        <v>55.26</v>
      </c>
      <c r="K351" s="20">
        <f t="shared" si="170"/>
        <v>285.75</v>
      </c>
      <c r="L351" s="43">
        <f t="shared" si="171"/>
        <v>341.01</v>
      </c>
    </row>
    <row r="352" spans="1:12" ht="26.45">
      <c r="A352" s="462" t="s">
        <v>859</v>
      </c>
      <c r="B352" s="463" t="s">
        <v>860</v>
      </c>
      <c r="C352" s="463" t="s">
        <v>24</v>
      </c>
      <c r="D352" s="462" t="s">
        <v>861</v>
      </c>
      <c r="E352" s="463" t="s">
        <v>26</v>
      </c>
      <c r="F352" s="658">
        <v>4</v>
      </c>
      <c r="G352" s="659">
        <v>18.420000000000002</v>
      </c>
      <c r="H352" s="659">
        <v>42.12</v>
      </c>
      <c r="I352" s="20">
        <f t="shared" si="168"/>
        <v>60.54</v>
      </c>
      <c r="J352" s="20">
        <f t="shared" si="169"/>
        <v>73.680000000000007</v>
      </c>
      <c r="K352" s="20">
        <f t="shared" si="170"/>
        <v>168.48</v>
      </c>
      <c r="L352" s="43">
        <f t="shared" si="171"/>
        <v>242.16</v>
      </c>
    </row>
    <row r="353" spans="1:12">
      <c r="A353" s="462" t="s">
        <v>862</v>
      </c>
      <c r="B353" s="463" t="s">
        <v>863</v>
      </c>
      <c r="C353" s="463" t="s">
        <v>24</v>
      </c>
      <c r="D353" s="462" t="s">
        <v>864</v>
      </c>
      <c r="E353" s="463" t="s">
        <v>26</v>
      </c>
      <c r="F353" s="658">
        <v>4</v>
      </c>
      <c r="G353" s="659">
        <v>18.420000000000002</v>
      </c>
      <c r="H353" s="659">
        <v>41.9</v>
      </c>
      <c r="I353" s="20">
        <f t="shared" si="168"/>
        <v>60.32</v>
      </c>
      <c r="J353" s="20">
        <f t="shared" si="169"/>
        <v>73.680000000000007</v>
      </c>
      <c r="K353" s="20">
        <f t="shared" si="170"/>
        <v>167.6</v>
      </c>
      <c r="L353" s="43">
        <f t="shared" si="171"/>
        <v>241.28</v>
      </c>
    </row>
    <row r="354" spans="1:12">
      <c r="A354" s="462" t="s">
        <v>865</v>
      </c>
      <c r="B354" s="463" t="s">
        <v>666</v>
      </c>
      <c r="C354" s="463" t="s">
        <v>55</v>
      </c>
      <c r="D354" s="462" t="s">
        <v>667</v>
      </c>
      <c r="E354" s="463" t="s">
        <v>57</v>
      </c>
      <c r="F354" s="658">
        <v>4</v>
      </c>
      <c r="G354" s="659">
        <v>1.24</v>
      </c>
      <c r="H354" s="659">
        <v>2.11</v>
      </c>
      <c r="I354" s="20">
        <f t="shared" si="168"/>
        <v>3.35</v>
      </c>
      <c r="J354" s="20">
        <f t="shared" si="169"/>
        <v>4.96</v>
      </c>
      <c r="K354" s="20">
        <f t="shared" si="170"/>
        <v>8.44</v>
      </c>
      <c r="L354" s="43">
        <f t="shared" si="171"/>
        <v>13.4</v>
      </c>
    </row>
    <row r="355" spans="1:12" ht="26.45">
      <c r="A355" s="462" t="s">
        <v>866</v>
      </c>
      <c r="B355" s="463" t="s">
        <v>867</v>
      </c>
      <c r="C355" s="463" t="s">
        <v>24</v>
      </c>
      <c r="D355" s="462" t="s">
        <v>868</v>
      </c>
      <c r="E355" s="463" t="s">
        <v>26</v>
      </c>
      <c r="F355" s="658">
        <v>8</v>
      </c>
      <c r="G355" s="659">
        <v>1.91</v>
      </c>
      <c r="H355" s="659">
        <v>18.600000000000001</v>
      </c>
      <c r="I355" s="20">
        <f t="shared" si="168"/>
        <v>20.51</v>
      </c>
      <c r="J355" s="20">
        <f t="shared" si="169"/>
        <v>15.28</v>
      </c>
      <c r="K355" s="20">
        <f t="shared" si="170"/>
        <v>148.80000000000001</v>
      </c>
      <c r="L355" s="43">
        <f t="shared" si="171"/>
        <v>164.08</v>
      </c>
    </row>
    <row r="356" spans="1:12">
      <c r="A356" s="462" t="s">
        <v>869</v>
      </c>
      <c r="B356" s="463" t="s">
        <v>575</v>
      </c>
      <c r="C356" s="463" t="s">
        <v>55</v>
      </c>
      <c r="D356" s="462" t="s">
        <v>576</v>
      </c>
      <c r="E356" s="463" t="s">
        <v>57</v>
      </c>
      <c r="F356" s="658">
        <v>2</v>
      </c>
      <c r="G356" s="659">
        <v>0</v>
      </c>
      <c r="H356" s="659">
        <v>19</v>
      </c>
      <c r="I356" s="20">
        <f t="shared" ref="I356:I357" si="172">TRUNC(SUM(G356:H356),2)</f>
        <v>19</v>
      </c>
      <c r="J356" s="20">
        <f t="shared" ref="J356:J357" si="173">TRUNC(F356*G356,2)</f>
        <v>0</v>
      </c>
      <c r="K356" s="20">
        <f t="shared" ref="K356:K357" si="174">TRUNC(F356*H356,2)</f>
        <v>38</v>
      </c>
      <c r="L356" s="43">
        <f t="shared" ref="L356:L357" si="175">TRUNC(SUM(K356,J356),2)</f>
        <v>38</v>
      </c>
    </row>
    <row r="357" spans="1:12" ht="39.6">
      <c r="A357" s="462" t="s">
        <v>870</v>
      </c>
      <c r="B357" s="463" t="s">
        <v>569</v>
      </c>
      <c r="C357" s="463" t="s">
        <v>44</v>
      </c>
      <c r="D357" s="462" t="s">
        <v>570</v>
      </c>
      <c r="E357" s="463" t="s">
        <v>26</v>
      </c>
      <c r="F357" s="658">
        <v>4</v>
      </c>
      <c r="G357" s="659">
        <v>107.74</v>
      </c>
      <c r="H357" s="659">
        <v>159.13999999999999</v>
      </c>
      <c r="I357" s="20">
        <f t="shared" si="172"/>
        <v>266.88</v>
      </c>
      <c r="J357" s="20">
        <f t="shared" si="173"/>
        <v>430.96</v>
      </c>
      <c r="K357" s="20">
        <f t="shared" si="174"/>
        <v>636.55999999999995</v>
      </c>
      <c r="L357" s="43">
        <f t="shared" si="175"/>
        <v>1067.52</v>
      </c>
    </row>
    <row r="358" spans="1:12" ht="26.45">
      <c r="A358" s="462" t="s">
        <v>871</v>
      </c>
      <c r="B358" s="463" t="s">
        <v>872</v>
      </c>
      <c r="C358" s="463" t="s">
        <v>24</v>
      </c>
      <c r="D358" s="462" t="s">
        <v>873</v>
      </c>
      <c r="E358" s="463" t="s">
        <v>26</v>
      </c>
      <c r="F358" s="658">
        <v>1</v>
      </c>
      <c r="G358" s="659">
        <v>0</v>
      </c>
      <c r="H358" s="659">
        <v>1184</v>
      </c>
      <c r="I358" s="20">
        <f t="shared" si="168"/>
        <v>1184</v>
      </c>
      <c r="J358" s="20">
        <f t="shared" si="169"/>
        <v>0</v>
      </c>
      <c r="K358" s="20">
        <f t="shared" si="170"/>
        <v>1184</v>
      </c>
      <c r="L358" s="43">
        <f t="shared" si="171"/>
        <v>1184</v>
      </c>
    </row>
    <row r="359" spans="1:12" ht="26.45">
      <c r="A359" s="462" t="s">
        <v>874</v>
      </c>
      <c r="B359" s="463" t="s">
        <v>875</v>
      </c>
      <c r="C359" s="463" t="s">
        <v>24</v>
      </c>
      <c r="D359" s="462" t="s">
        <v>876</v>
      </c>
      <c r="E359" s="463" t="s">
        <v>26</v>
      </c>
      <c r="F359" s="658">
        <v>2</v>
      </c>
      <c r="G359" s="659">
        <v>0.78</v>
      </c>
      <c r="H359" s="659">
        <v>5.22</v>
      </c>
      <c r="I359" s="20">
        <f t="shared" si="168"/>
        <v>6</v>
      </c>
      <c r="J359" s="20">
        <f t="shared" si="169"/>
        <v>1.56</v>
      </c>
      <c r="K359" s="20">
        <f t="shared" si="170"/>
        <v>10.44</v>
      </c>
      <c r="L359" s="43">
        <f t="shared" si="171"/>
        <v>12</v>
      </c>
    </row>
    <row r="360" spans="1:12">
      <c r="A360" s="9"/>
      <c r="B360" s="10"/>
      <c r="C360" s="10"/>
      <c r="D360" s="11" t="s">
        <v>109</v>
      </c>
      <c r="E360" s="10" t="s">
        <v>110</v>
      </c>
      <c r="F360" s="12"/>
      <c r="G360" s="22"/>
      <c r="H360" s="22"/>
      <c r="I360" s="13"/>
      <c r="J360" s="14">
        <f>SUM(J309:J359)</f>
        <v>14458.23</v>
      </c>
      <c r="K360" s="14">
        <f>SUM(K309:K359)</f>
        <v>67927.69</v>
      </c>
      <c r="L360" s="22"/>
    </row>
    <row r="361" spans="1:12">
      <c r="A361" s="15"/>
      <c r="B361" s="16"/>
      <c r="C361" s="16"/>
      <c r="D361" s="15" t="s">
        <v>110</v>
      </c>
      <c r="E361" s="16" t="s">
        <v>110</v>
      </c>
      <c r="F361" s="17"/>
      <c r="G361" s="23"/>
      <c r="H361" s="23"/>
      <c r="I361" s="18"/>
      <c r="J361" s="18"/>
      <c r="K361" s="19">
        <f>SUM(J360:K360)</f>
        <v>82385.919999999998</v>
      </c>
      <c r="L361" s="23"/>
    </row>
    <row r="362" spans="1:12">
      <c r="A362" s="650">
        <v>15</v>
      </c>
      <c r="B362" s="651"/>
      <c r="C362" s="651"/>
      <c r="D362" s="650" t="s">
        <v>877</v>
      </c>
      <c r="E362" s="650"/>
      <c r="F362" s="652"/>
      <c r="G362" s="661"/>
      <c r="H362" s="661"/>
      <c r="I362" s="650"/>
      <c r="J362" s="650"/>
      <c r="K362" s="650"/>
      <c r="L362" s="653">
        <f>SUBTOTAL(9,L363:L398)</f>
        <v>71359.48</v>
      </c>
    </row>
    <row r="363" spans="1:12">
      <c r="A363" s="654" t="s">
        <v>878</v>
      </c>
      <c r="B363" s="655"/>
      <c r="C363" s="655"/>
      <c r="D363" s="654" t="s">
        <v>879</v>
      </c>
      <c r="E363" s="654"/>
      <c r="F363" s="656"/>
      <c r="G363" s="660"/>
      <c r="H363" s="660"/>
      <c r="I363" s="654"/>
      <c r="J363" s="654"/>
      <c r="K363" s="654"/>
      <c r="L363" s="657">
        <f>SUBTOTAL(9,L364:L365)</f>
        <v>8866.0299999999988</v>
      </c>
    </row>
    <row r="364" spans="1:12" ht="39.6">
      <c r="A364" s="462" t="s">
        <v>880</v>
      </c>
      <c r="B364" s="463" t="s">
        <v>881</v>
      </c>
      <c r="C364" s="463" t="s">
        <v>24</v>
      </c>
      <c r="D364" s="462" t="s">
        <v>882</v>
      </c>
      <c r="E364" s="463" t="s">
        <v>26</v>
      </c>
      <c r="F364" s="658">
        <v>9</v>
      </c>
      <c r="G364" s="659">
        <v>522.15</v>
      </c>
      <c r="H364" s="659">
        <v>374.77</v>
      </c>
      <c r="I364" s="20">
        <f t="shared" ref="I364:I365" si="176">TRUNC(SUM(G364:H364),2)</f>
        <v>896.92</v>
      </c>
      <c r="J364" s="20">
        <f t="shared" ref="J364:J365" si="177">TRUNC(F364*G364,2)</f>
        <v>4699.3500000000004</v>
      </c>
      <c r="K364" s="20">
        <f t="shared" ref="K364:K365" si="178">TRUNC(F364*H364,2)</f>
        <v>3372.93</v>
      </c>
      <c r="L364" s="43">
        <f t="shared" ref="L364:L365" si="179">TRUNC(SUM(K364,J364),2)</f>
        <v>8072.28</v>
      </c>
    </row>
    <row r="365" spans="1:12" ht="26.45">
      <c r="A365" s="462" t="s">
        <v>883</v>
      </c>
      <c r="B365" s="463" t="s">
        <v>884</v>
      </c>
      <c r="C365" s="463" t="s">
        <v>24</v>
      </c>
      <c r="D365" s="462" t="s">
        <v>885</v>
      </c>
      <c r="E365" s="463" t="s">
        <v>26</v>
      </c>
      <c r="F365" s="658">
        <v>5</v>
      </c>
      <c r="G365" s="659">
        <v>119.26</v>
      </c>
      <c r="H365" s="659">
        <v>39.49</v>
      </c>
      <c r="I365" s="20">
        <f t="shared" si="176"/>
        <v>158.75</v>
      </c>
      <c r="J365" s="20">
        <f t="shared" si="177"/>
        <v>596.29999999999995</v>
      </c>
      <c r="K365" s="20">
        <f t="shared" si="178"/>
        <v>197.45</v>
      </c>
      <c r="L365" s="43">
        <f t="shared" si="179"/>
        <v>793.75</v>
      </c>
    </row>
    <row r="366" spans="1:12">
      <c r="A366" s="654" t="s">
        <v>886</v>
      </c>
      <c r="B366" s="655"/>
      <c r="C366" s="655"/>
      <c r="D366" s="654" t="s">
        <v>887</v>
      </c>
      <c r="E366" s="654"/>
      <c r="F366" s="656"/>
      <c r="G366" s="660"/>
      <c r="H366" s="660"/>
      <c r="I366" s="654"/>
      <c r="J366" s="654"/>
      <c r="K366" s="654"/>
      <c r="L366" s="657">
        <f>SUBTOTAL(9,L367:L369)</f>
        <v>13145.52</v>
      </c>
    </row>
    <row r="367" spans="1:12" ht="39.6">
      <c r="A367" s="462" t="s">
        <v>888</v>
      </c>
      <c r="B367" s="463" t="s">
        <v>889</v>
      </c>
      <c r="C367" s="463" t="s">
        <v>44</v>
      </c>
      <c r="D367" s="462" t="s">
        <v>890</v>
      </c>
      <c r="E367" s="463" t="s">
        <v>152</v>
      </c>
      <c r="F367" s="658">
        <v>70</v>
      </c>
      <c r="G367" s="659">
        <v>2.15</v>
      </c>
      <c r="H367" s="659">
        <v>42.52</v>
      </c>
      <c r="I367" s="20">
        <f t="shared" ref="I367:I369" si="180">TRUNC(SUM(G367:H367),2)</f>
        <v>44.67</v>
      </c>
      <c r="J367" s="20">
        <f t="shared" ref="J367:J369" si="181">TRUNC(F367*G367,2)</f>
        <v>150.5</v>
      </c>
      <c r="K367" s="20">
        <f t="shared" ref="K367:K369" si="182">TRUNC(F367*H367,2)</f>
        <v>2976.4</v>
      </c>
      <c r="L367" s="43">
        <f t="shared" ref="L367:L369" si="183">TRUNC(SUM(K367,J367),2)</f>
        <v>3126.9</v>
      </c>
    </row>
    <row r="368" spans="1:12" ht="39.6">
      <c r="A368" s="462" t="s">
        <v>891</v>
      </c>
      <c r="B368" s="463" t="s">
        <v>892</v>
      </c>
      <c r="C368" s="463" t="s">
        <v>24</v>
      </c>
      <c r="D368" s="462" t="s">
        <v>893</v>
      </c>
      <c r="E368" s="463" t="s">
        <v>152</v>
      </c>
      <c r="F368" s="658">
        <v>70</v>
      </c>
      <c r="G368" s="659">
        <v>2.4500000000000002</v>
      </c>
      <c r="H368" s="659">
        <v>117.7</v>
      </c>
      <c r="I368" s="20">
        <f t="shared" si="180"/>
        <v>120.15</v>
      </c>
      <c r="J368" s="20">
        <f t="shared" si="181"/>
        <v>171.5</v>
      </c>
      <c r="K368" s="20">
        <f t="shared" si="182"/>
        <v>8239</v>
      </c>
      <c r="L368" s="43">
        <f t="shared" si="183"/>
        <v>8410.5</v>
      </c>
    </row>
    <row r="369" spans="1:12">
      <c r="A369" s="462" t="s">
        <v>894</v>
      </c>
      <c r="B369" s="463" t="s">
        <v>895</v>
      </c>
      <c r="C369" s="463" t="s">
        <v>24</v>
      </c>
      <c r="D369" s="462" t="s">
        <v>896</v>
      </c>
      <c r="E369" s="463" t="s">
        <v>57</v>
      </c>
      <c r="F369" s="658">
        <v>54</v>
      </c>
      <c r="G369" s="659">
        <v>9.7899999999999991</v>
      </c>
      <c r="H369" s="659">
        <v>19.989999999999998</v>
      </c>
      <c r="I369" s="20">
        <f t="shared" si="180"/>
        <v>29.78</v>
      </c>
      <c r="J369" s="20">
        <f t="shared" si="181"/>
        <v>528.66</v>
      </c>
      <c r="K369" s="20">
        <f t="shared" si="182"/>
        <v>1079.46</v>
      </c>
      <c r="L369" s="43">
        <f t="shared" si="183"/>
        <v>1608.12</v>
      </c>
    </row>
    <row r="370" spans="1:12">
      <c r="A370" s="654" t="s">
        <v>897</v>
      </c>
      <c r="B370" s="655"/>
      <c r="C370" s="655"/>
      <c r="D370" s="654" t="s">
        <v>898</v>
      </c>
      <c r="E370" s="654"/>
      <c r="F370" s="656"/>
      <c r="G370" s="660"/>
      <c r="H370" s="660"/>
      <c r="I370" s="654"/>
      <c r="J370" s="654"/>
      <c r="K370" s="654"/>
      <c r="L370" s="657">
        <f>SUBTOTAL(9,L371:L375)</f>
        <v>7856.7100000000009</v>
      </c>
    </row>
    <row r="371" spans="1:12" ht="39.6">
      <c r="A371" s="462" t="s">
        <v>899</v>
      </c>
      <c r="B371" s="463" t="s">
        <v>900</v>
      </c>
      <c r="C371" s="463" t="s">
        <v>24</v>
      </c>
      <c r="D371" s="462" t="s">
        <v>901</v>
      </c>
      <c r="E371" s="463" t="s">
        <v>26</v>
      </c>
      <c r="F371" s="658">
        <v>14</v>
      </c>
      <c r="G371" s="659">
        <v>52.67</v>
      </c>
      <c r="H371" s="659">
        <v>347.84</v>
      </c>
      <c r="I371" s="20">
        <f t="shared" ref="I371:I375" si="184">TRUNC(SUM(G371:H371),2)</f>
        <v>400.51</v>
      </c>
      <c r="J371" s="20">
        <f t="shared" ref="J371:J375" si="185">TRUNC(F371*G371,2)</f>
        <v>737.38</v>
      </c>
      <c r="K371" s="20">
        <f t="shared" ref="K371:K375" si="186">TRUNC(F371*H371,2)</f>
        <v>4869.76</v>
      </c>
      <c r="L371" s="43">
        <f t="shared" ref="L371:L375" si="187">TRUNC(SUM(K371,J371),2)</f>
        <v>5607.14</v>
      </c>
    </row>
    <row r="372" spans="1:12" ht="52.9">
      <c r="A372" s="462" t="s">
        <v>902</v>
      </c>
      <c r="B372" s="463" t="s">
        <v>903</v>
      </c>
      <c r="C372" s="463" t="s">
        <v>24</v>
      </c>
      <c r="D372" s="462" t="s">
        <v>904</v>
      </c>
      <c r="E372" s="463" t="s">
        <v>26</v>
      </c>
      <c r="F372" s="658">
        <v>1</v>
      </c>
      <c r="G372" s="659">
        <v>52.67</v>
      </c>
      <c r="H372" s="659">
        <v>352.09</v>
      </c>
      <c r="I372" s="20">
        <f t="shared" si="184"/>
        <v>404.76</v>
      </c>
      <c r="J372" s="20">
        <f t="shared" si="185"/>
        <v>52.67</v>
      </c>
      <c r="K372" s="20">
        <f t="shared" si="186"/>
        <v>352.09</v>
      </c>
      <c r="L372" s="43">
        <f t="shared" si="187"/>
        <v>404.76</v>
      </c>
    </row>
    <row r="373" spans="1:12" ht="39.6">
      <c r="A373" s="462" t="s">
        <v>905</v>
      </c>
      <c r="B373" s="463" t="s">
        <v>906</v>
      </c>
      <c r="C373" s="463" t="s">
        <v>24</v>
      </c>
      <c r="D373" s="462" t="s">
        <v>907</v>
      </c>
      <c r="E373" s="463" t="s">
        <v>26</v>
      </c>
      <c r="F373" s="658">
        <v>4</v>
      </c>
      <c r="G373" s="659">
        <v>52.67</v>
      </c>
      <c r="H373" s="659">
        <v>162.01</v>
      </c>
      <c r="I373" s="20">
        <f t="shared" si="184"/>
        <v>214.68</v>
      </c>
      <c r="J373" s="20">
        <f t="shared" si="185"/>
        <v>210.68</v>
      </c>
      <c r="K373" s="20">
        <f t="shared" si="186"/>
        <v>648.04</v>
      </c>
      <c r="L373" s="43">
        <f t="shared" si="187"/>
        <v>858.72</v>
      </c>
    </row>
    <row r="374" spans="1:12" ht="39.6">
      <c r="A374" s="462" t="s">
        <v>908</v>
      </c>
      <c r="B374" s="463" t="s">
        <v>909</v>
      </c>
      <c r="C374" s="463" t="s">
        <v>24</v>
      </c>
      <c r="D374" s="462" t="s">
        <v>910</v>
      </c>
      <c r="E374" s="463" t="s">
        <v>26</v>
      </c>
      <c r="F374" s="658">
        <v>1</v>
      </c>
      <c r="G374" s="659">
        <v>47.02</v>
      </c>
      <c r="H374" s="659">
        <v>203.25</v>
      </c>
      <c r="I374" s="20">
        <f t="shared" si="184"/>
        <v>250.27</v>
      </c>
      <c r="J374" s="20">
        <f t="shared" si="185"/>
        <v>47.02</v>
      </c>
      <c r="K374" s="20">
        <f t="shared" si="186"/>
        <v>203.25</v>
      </c>
      <c r="L374" s="43">
        <f t="shared" si="187"/>
        <v>250.27</v>
      </c>
    </row>
    <row r="375" spans="1:12" ht="39.6">
      <c r="A375" s="462" t="s">
        <v>911</v>
      </c>
      <c r="B375" s="463" t="s">
        <v>912</v>
      </c>
      <c r="C375" s="463" t="s">
        <v>24</v>
      </c>
      <c r="D375" s="462" t="s">
        <v>913</v>
      </c>
      <c r="E375" s="463" t="s">
        <v>26</v>
      </c>
      <c r="F375" s="658">
        <v>1</v>
      </c>
      <c r="G375" s="659">
        <v>47.02</v>
      </c>
      <c r="H375" s="659">
        <v>688.8</v>
      </c>
      <c r="I375" s="20">
        <f t="shared" si="184"/>
        <v>735.82</v>
      </c>
      <c r="J375" s="20">
        <f t="shared" si="185"/>
        <v>47.02</v>
      </c>
      <c r="K375" s="20">
        <f t="shared" si="186"/>
        <v>688.8</v>
      </c>
      <c r="L375" s="43">
        <f t="shared" si="187"/>
        <v>735.82</v>
      </c>
    </row>
    <row r="376" spans="1:12">
      <c r="A376" s="654" t="s">
        <v>914</v>
      </c>
      <c r="B376" s="655"/>
      <c r="C376" s="655"/>
      <c r="D376" s="654" t="s">
        <v>915</v>
      </c>
      <c r="E376" s="654"/>
      <c r="F376" s="656"/>
      <c r="G376" s="660"/>
      <c r="H376" s="660"/>
      <c r="I376" s="654"/>
      <c r="J376" s="654"/>
      <c r="K376" s="654"/>
      <c r="L376" s="657">
        <f>SUBTOTAL(9,L377:L385)</f>
        <v>24866.300000000003</v>
      </c>
    </row>
    <row r="377" spans="1:12" ht="39.6">
      <c r="A377" s="462" t="s">
        <v>916</v>
      </c>
      <c r="B377" s="463" t="s">
        <v>917</v>
      </c>
      <c r="C377" s="463" t="s">
        <v>24</v>
      </c>
      <c r="D377" s="462" t="s">
        <v>918</v>
      </c>
      <c r="E377" s="463" t="s">
        <v>776</v>
      </c>
      <c r="F377" s="658">
        <v>40</v>
      </c>
      <c r="G377" s="659">
        <v>19.91</v>
      </c>
      <c r="H377" s="659">
        <v>198.47</v>
      </c>
      <c r="I377" s="20">
        <f t="shared" ref="I377:I385" si="188">TRUNC(SUM(G377:H377),2)</f>
        <v>218.38</v>
      </c>
      <c r="J377" s="20">
        <f t="shared" ref="J377:J385" si="189">TRUNC(F377*G377,2)</f>
        <v>796.4</v>
      </c>
      <c r="K377" s="20">
        <f t="shared" ref="K377:K385" si="190">TRUNC(F377*H377,2)</f>
        <v>7938.8</v>
      </c>
      <c r="L377" s="43">
        <f t="shared" ref="L377:L385" si="191">TRUNC(SUM(K377,J377),2)</f>
        <v>8735.2000000000007</v>
      </c>
    </row>
    <row r="378" spans="1:12" ht="26.45">
      <c r="A378" s="462" t="s">
        <v>919</v>
      </c>
      <c r="B378" s="463" t="s">
        <v>920</v>
      </c>
      <c r="C378" s="463" t="s">
        <v>24</v>
      </c>
      <c r="D378" s="462" t="s">
        <v>921</v>
      </c>
      <c r="E378" s="463" t="s">
        <v>760</v>
      </c>
      <c r="F378" s="658">
        <v>2</v>
      </c>
      <c r="G378" s="659">
        <v>0</v>
      </c>
      <c r="H378" s="659">
        <v>79.88</v>
      </c>
      <c r="I378" s="20">
        <f t="shared" si="188"/>
        <v>79.88</v>
      </c>
      <c r="J378" s="20">
        <f t="shared" si="189"/>
        <v>0</v>
      </c>
      <c r="K378" s="20">
        <f t="shared" si="190"/>
        <v>159.76</v>
      </c>
      <c r="L378" s="43">
        <f t="shared" si="191"/>
        <v>159.76</v>
      </c>
    </row>
    <row r="379" spans="1:12" ht="26.45">
      <c r="A379" s="462" t="s">
        <v>922</v>
      </c>
      <c r="B379" s="463" t="s">
        <v>923</v>
      </c>
      <c r="C379" s="463" t="s">
        <v>24</v>
      </c>
      <c r="D379" s="462" t="s">
        <v>924</v>
      </c>
      <c r="E379" s="463" t="s">
        <v>57</v>
      </c>
      <c r="F379" s="658">
        <v>10</v>
      </c>
      <c r="G379" s="659">
        <v>0</v>
      </c>
      <c r="H379" s="659">
        <v>85.9</v>
      </c>
      <c r="I379" s="20">
        <f t="shared" si="188"/>
        <v>85.9</v>
      </c>
      <c r="J379" s="20">
        <f t="shared" si="189"/>
        <v>0</v>
      </c>
      <c r="K379" s="20">
        <f t="shared" si="190"/>
        <v>859</v>
      </c>
      <c r="L379" s="43">
        <f t="shared" si="191"/>
        <v>859</v>
      </c>
    </row>
    <row r="380" spans="1:12">
      <c r="A380" s="462" t="s">
        <v>925</v>
      </c>
      <c r="B380" s="463" t="s">
        <v>926</v>
      </c>
      <c r="C380" s="463" t="s">
        <v>55</v>
      </c>
      <c r="D380" s="462" t="s">
        <v>927</v>
      </c>
      <c r="E380" s="463" t="s">
        <v>57</v>
      </c>
      <c r="F380" s="658">
        <v>10</v>
      </c>
      <c r="G380" s="659">
        <v>0</v>
      </c>
      <c r="H380" s="659">
        <v>56.2</v>
      </c>
      <c r="I380" s="20">
        <f t="shared" si="188"/>
        <v>56.2</v>
      </c>
      <c r="J380" s="20">
        <f t="shared" si="189"/>
        <v>0</v>
      </c>
      <c r="K380" s="20">
        <f t="shared" si="190"/>
        <v>562</v>
      </c>
      <c r="L380" s="43">
        <f t="shared" si="191"/>
        <v>562</v>
      </c>
    </row>
    <row r="381" spans="1:12" ht="26.45">
      <c r="A381" s="462" t="s">
        <v>928</v>
      </c>
      <c r="B381" s="463" t="s">
        <v>929</v>
      </c>
      <c r="C381" s="463" t="s">
        <v>24</v>
      </c>
      <c r="D381" s="462" t="s">
        <v>930</v>
      </c>
      <c r="E381" s="463" t="s">
        <v>152</v>
      </c>
      <c r="F381" s="658">
        <v>42</v>
      </c>
      <c r="G381" s="659">
        <v>7.83</v>
      </c>
      <c r="H381" s="659">
        <v>37.58</v>
      </c>
      <c r="I381" s="20">
        <f t="shared" si="188"/>
        <v>45.41</v>
      </c>
      <c r="J381" s="20">
        <f t="shared" si="189"/>
        <v>328.86</v>
      </c>
      <c r="K381" s="20">
        <f t="shared" si="190"/>
        <v>1578.36</v>
      </c>
      <c r="L381" s="43">
        <f t="shared" si="191"/>
        <v>1907.22</v>
      </c>
    </row>
    <row r="382" spans="1:12" ht="26.45">
      <c r="A382" s="462" t="s">
        <v>931</v>
      </c>
      <c r="B382" s="463" t="s">
        <v>932</v>
      </c>
      <c r="C382" s="463" t="s">
        <v>24</v>
      </c>
      <c r="D382" s="462" t="s">
        <v>933</v>
      </c>
      <c r="E382" s="463" t="s">
        <v>152</v>
      </c>
      <c r="F382" s="658">
        <v>6</v>
      </c>
      <c r="G382" s="659">
        <v>20.13</v>
      </c>
      <c r="H382" s="659">
        <v>37.75</v>
      </c>
      <c r="I382" s="20">
        <f t="shared" si="188"/>
        <v>57.88</v>
      </c>
      <c r="J382" s="20">
        <f t="shared" si="189"/>
        <v>120.78</v>
      </c>
      <c r="K382" s="20">
        <f t="shared" si="190"/>
        <v>226.5</v>
      </c>
      <c r="L382" s="43">
        <f t="shared" si="191"/>
        <v>347.28</v>
      </c>
    </row>
    <row r="383" spans="1:12" ht="26.45">
      <c r="A383" s="462" t="s">
        <v>934</v>
      </c>
      <c r="B383" s="463" t="s">
        <v>935</v>
      </c>
      <c r="C383" s="463" t="s">
        <v>24</v>
      </c>
      <c r="D383" s="462" t="s">
        <v>936</v>
      </c>
      <c r="E383" s="463" t="s">
        <v>776</v>
      </c>
      <c r="F383" s="658">
        <v>124</v>
      </c>
      <c r="G383" s="659">
        <v>18.43</v>
      </c>
      <c r="H383" s="659">
        <v>39.93</v>
      </c>
      <c r="I383" s="20">
        <f t="shared" si="188"/>
        <v>58.36</v>
      </c>
      <c r="J383" s="20">
        <f t="shared" si="189"/>
        <v>2285.3200000000002</v>
      </c>
      <c r="K383" s="20">
        <f t="shared" si="190"/>
        <v>4951.32</v>
      </c>
      <c r="L383" s="43">
        <f t="shared" si="191"/>
        <v>7236.64</v>
      </c>
    </row>
    <row r="384" spans="1:12">
      <c r="A384" s="462" t="s">
        <v>937</v>
      </c>
      <c r="B384" s="463" t="s">
        <v>938</v>
      </c>
      <c r="C384" s="463" t="s">
        <v>24</v>
      </c>
      <c r="D384" s="462" t="s">
        <v>939</v>
      </c>
      <c r="E384" s="463" t="s">
        <v>152</v>
      </c>
      <c r="F384" s="658">
        <v>600</v>
      </c>
      <c r="G384" s="659">
        <v>3.3</v>
      </c>
      <c r="H384" s="659">
        <v>2.2200000000000002</v>
      </c>
      <c r="I384" s="20">
        <f t="shared" si="188"/>
        <v>5.52</v>
      </c>
      <c r="J384" s="20">
        <f t="shared" si="189"/>
        <v>1980</v>
      </c>
      <c r="K384" s="20">
        <f t="shared" si="190"/>
        <v>1332</v>
      </c>
      <c r="L384" s="43">
        <f t="shared" si="191"/>
        <v>3312</v>
      </c>
    </row>
    <row r="385" spans="1:12" ht="26.45">
      <c r="A385" s="462" t="s">
        <v>940</v>
      </c>
      <c r="B385" s="463" t="s">
        <v>941</v>
      </c>
      <c r="C385" s="463" t="s">
        <v>24</v>
      </c>
      <c r="D385" s="462" t="s">
        <v>942</v>
      </c>
      <c r="E385" s="463" t="s">
        <v>46</v>
      </c>
      <c r="F385" s="658">
        <v>10</v>
      </c>
      <c r="G385" s="659">
        <v>35.119999999999997</v>
      </c>
      <c r="H385" s="659">
        <v>139.6</v>
      </c>
      <c r="I385" s="20">
        <f t="shared" si="188"/>
        <v>174.72</v>
      </c>
      <c r="J385" s="20">
        <f t="shared" si="189"/>
        <v>351.2</v>
      </c>
      <c r="K385" s="20">
        <f t="shared" si="190"/>
        <v>1396</v>
      </c>
      <c r="L385" s="43">
        <f t="shared" si="191"/>
        <v>1747.2</v>
      </c>
    </row>
    <row r="386" spans="1:12">
      <c r="A386" s="654" t="s">
        <v>943</v>
      </c>
      <c r="B386" s="655"/>
      <c r="C386" s="655"/>
      <c r="D386" s="654" t="s">
        <v>944</v>
      </c>
      <c r="E386" s="654"/>
      <c r="F386" s="656"/>
      <c r="G386" s="660"/>
      <c r="H386" s="660"/>
      <c r="I386" s="654"/>
      <c r="J386" s="654"/>
      <c r="K386" s="654"/>
      <c r="L386" s="657">
        <f>SUBTOTAL(9,L387:L390)</f>
        <v>5383.12</v>
      </c>
    </row>
    <row r="387" spans="1:12">
      <c r="A387" s="462" t="s">
        <v>945</v>
      </c>
      <c r="B387" s="463" t="s">
        <v>946</v>
      </c>
      <c r="C387" s="463" t="s">
        <v>24</v>
      </c>
      <c r="D387" s="462" t="s">
        <v>947</v>
      </c>
      <c r="E387" s="463" t="s">
        <v>57</v>
      </c>
      <c r="F387" s="658">
        <v>1</v>
      </c>
      <c r="G387" s="659">
        <v>40.96</v>
      </c>
      <c r="H387" s="659">
        <v>13.56</v>
      </c>
      <c r="I387" s="20">
        <f t="shared" ref="I387:I390" si="192">TRUNC(SUM(G387:H387),2)</f>
        <v>54.52</v>
      </c>
      <c r="J387" s="20">
        <f t="shared" ref="J387:J390" si="193">TRUNC(F387*G387,2)</f>
        <v>40.96</v>
      </c>
      <c r="K387" s="20">
        <f t="shared" ref="K387:K390" si="194">TRUNC(F387*H387,2)</f>
        <v>13.56</v>
      </c>
      <c r="L387" s="43">
        <f t="shared" ref="L387:L390" si="195">TRUNC(SUM(K387,J387),2)</f>
        <v>54.52</v>
      </c>
    </row>
    <row r="388" spans="1:12" ht="26.45">
      <c r="A388" s="462" t="s">
        <v>948</v>
      </c>
      <c r="B388" s="463" t="s">
        <v>949</v>
      </c>
      <c r="C388" s="463" t="s">
        <v>24</v>
      </c>
      <c r="D388" s="462" t="s">
        <v>950</v>
      </c>
      <c r="E388" s="463" t="s">
        <v>26</v>
      </c>
      <c r="F388" s="658">
        <v>3</v>
      </c>
      <c r="G388" s="659">
        <v>201.71</v>
      </c>
      <c r="H388" s="659">
        <v>87.17</v>
      </c>
      <c r="I388" s="20">
        <f t="shared" si="192"/>
        <v>288.88</v>
      </c>
      <c r="J388" s="20">
        <f t="shared" si="193"/>
        <v>605.13</v>
      </c>
      <c r="K388" s="20">
        <f t="shared" si="194"/>
        <v>261.51</v>
      </c>
      <c r="L388" s="43">
        <f t="shared" si="195"/>
        <v>866.64</v>
      </c>
    </row>
    <row r="389" spans="1:12" ht="52.9">
      <c r="A389" s="462" t="s">
        <v>951</v>
      </c>
      <c r="B389" s="463" t="s">
        <v>952</v>
      </c>
      <c r="C389" s="463" t="s">
        <v>24</v>
      </c>
      <c r="D389" s="462" t="s">
        <v>953</v>
      </c>
      <c r="E389" s="463" t="s">
        <v>776</v>
      </c>
      <c r="F389" s="658">
        <v>1</v>
      </c>
      <c r="G389" s="659">
        <v>327.68</v>
      </c>
      <c r="H389" s="659">
        <v>1159.6400000000001</v>
      </c>
      <c r="I389" s="20">
        <f t="shared" si="192"/>
        <v>1487.32</v>
      </c>
      <c r="J389" s="20">
        <f t="shared" si="193"/>
        <v>327.68</v>
      </c>
      <c r="K389" s="20">
        <f t="shared" si="194"/>
        <v>1159.6400000000001</v>
      </c>
      <c r="L389" s="43">
        <f t="shared" si="195"/>
        <v>1487.32</v>
      </c>
    </row>
    <row r="390" spans="1:12" ht="52.9">
      <c r="A390" s="462" t="s">
        <v>954</v>
      </c>
      <c r="B390" s="463" t="s">
        <v>955</v>
      </c>
      <c r="C390" s="463" t="s">
        <v>24</v>
      </c>
      <c r="D390" s="462" t="s">
        <v>956</v>
      </c>
      <c r="E390" s="463" t="s">
        <v>776</v>
      </c>
      <c r="F390" s="658">
        <v>2</v>
      </c>
      <c r="G390" s="659">
        <v>327.68</v>
      </c>
      <c r="H390" s="659">
        <v>1159.6400000000001</v>
      </c>
      <c r="I390" s="20">
        <f t="shared" si="192"/>
        <v>1487.32</v>
      </c>
      <c r="J390" s="20">
        <f t="shared" si="193"/>
        <v>655.36</v>
      </c>
      <c r="K390" s="20">
        <f t="shared" si="194"/>
        <v>2319.2800000000002</v>
      </c>
      <c r="L390" s="43">
        <f t="shared" si="195"/>
        <v>2974.64</v>
      </c>
    </row>
    <row r="391" spans="1:12">
      <c r="A391" s="654" t="s">
        <v>957</v>
      </c>
      <c r="B391" s="655"/>
      <c r="C391" s="655"/>
      <c r="D391" s="654" t="s">
        <v>826</v>
      </c>
      <c r="E391" s="654"/>
      <c r="F391" s="656"/>
      <c r="G391" s="660"/>
      <c r="H391" s="660"/>
      <c r="I391" s="654"/>
      <c r="J391" s="654"/>
      <c r="K391" s="654"/>
      <c r="L391" s="657">
        <f>SUBTOTAL(9,L392:L398)</f>
        <v>11241.800000000001</v>
      </c>
    </row>
    <row r="392" spans="1:12" ht="26.45">
      <c r="A392" s="462" t="s">
        <v>958</v>
      </c>
      <c r="B392" s="463" t="s">
        <v>959</v>
      </c>
      <c r="C392" s="463" t="s">
        <v>24</v>
      </c>
      <c r="D392" s="462" t="s">
        <v>960</v>
      </c>
      <c r="E392" s="463" t="s">
        <v>152</v>
      </c>
      <c r="F392" s="658">
        <v>90</v>
      </c>
      <c r="G392" s="659">
        <v>4.5</v>
      </c>
      <c r="H392" s="659">
        <v>13.73</v>
      </c>
      <c r="I392" s="20">
        <f t="shared" ref="I392:I398" si="196">TRUNC(SUM(G392:H392),2)</f>
        <v>18.23</v>
      </c>
      <c r="J392" s="20">
        <f t="shared" ref="J392:J398" si="197">TRUNC(F392*G392,2)</f>
        <v>405</v>
      </c>
      <c r="K392" s="20">
        <f t="shared" ref="K392:K398" si="198">TRUNC(F392*H392,2)</f>
        <v>1235.7</v>
      </c>
      <c r="L392" s="43">
        <f t="shared" ref="L392:L398" si="199">TRUNC(SUM(K392,J392),2)</f>
        <v>1640.7</v>
      </c>
    </row>
    <row r="393" spans="1:12" ht="39.6">
      <c r="A393" s="462" t="s">
        <v>961</v>
      </c>
      <c r="B393" s="463" t="s">
        <v>962</v>
      </c>
      <c r="C393" s="463" t="s">
        <v>44</v>
      </c>
      <c r="D393" s="462" t="s">
        <v>963</v>
      </c>
      <c r="E393" s="463" t="s">
        <v>152</v>
      </c>
      <c r="F393" s="658">
        <v>90</v>
      </c>
      <c r="G393" s="659">
        <v>9.58</v>
      </c>
      <c r="H393" s="659">
        <v>10.76</v>
      </c>
      <c r="I393" s="20">
        <f t="shared" si="196"/>
        <v>20.34</v>
      </c>
      <c r="J393" s="20">
        <f t="shared" si="197"/>
        <v>862.2</v>
      </c>
      <c r="K393" s="20">
        <f t="shared" si="198"/>
        <v>968.4</v>
      </c>
      <c r="L393" s="43">
        <f t="shared" si="199"/>
        <v>1830.6</v>
      </c>
    </row>
    <row r="394" spans="1:12" ht="39.6">
      <c r="A394" s="462" t="s">
        <v>964</v>
      </c>
      <c r="B394" s="463" t="s">
        <v>965</v>
      </c>
      <c r="C394" s="463" t="s">
        <v>24</v>
      </c>
      <c r="D394" s="462" t="s">
        <v>966</v>
      </c>
      <c r="E394" s="463" t="s">
        <v>268</v>
      </c>
      <c r="F394" s="658">
        <v>8</v>
      </c>
      <c r="G394" s="659">
        <v>0.2</v>
      </c>
      <c r="H394" s="659">
        <v>25.52</v>
      </c>
      <c r="I394" s="20">
        <f t="shared" si="196"/>
        <v>25.72</v>
      </c>
      <c r="J394" s="20">
        <f t="shared" si="197"/>
        <v>1.6</v>
      </c>
      <c r="K394" s="20">
        <f t="shared" si="198"/>
        <v>204.16</v>
      </c>
      <c r="L394" s="43">
        <f t="shared" si="199"/>
        <v>205.76</v>
      </c>
    </row>
    <row r="395" spans="1:12" ht="26.45">
      <c r="A395" s="462" t="s">
        <v>967</v>
      </c>
      <c r="B395" s="463" t="s">
        <v>968</v>
      </c>
      <c r="C395" s="463" t="s">
        <v>24</v>
      </c>
      <c r="D395" s="462" t="s">
        <v>969</v>
      </c>
      <c r="E395" s="463" t="s">
        <v>970</v>
      </c>
      <c r="F395" s="658">
        <v>45</v>
      </c>
      <c r="G395" s="659">
        <v>9.8000000000000007</v>
      </c>
      <c r="H395" s="659">
        <v>98.9</v>
      </c>
      <c r="I395" s="20">
        <f t="shared" si="196"/>
        <v>108.7</v>
      </c>
      <c r="J395" s="20">
        <f t="shared" si="197"/>
        <v>441</v>
      </c>
      <c r="K395" s="20">
        <f t="shared" si="198"/>
        <v>4450.5</v>
      </c>
      <c r="L395" s="43">
        <f t="shared" si="199"/>
        <v>4891.5</v>
      </c>
    </row>
    <row r="396" spans="1:12">
      <c r="A396" s="462" t="s">
        <v>971</v>
      </c>
      <c r="B396" s="463" t="s">
        <v>972</v>
      </c>
      <c r="C396" s="463" t="s">
        <v>55</v>
      </c>
      <c r="D396" s="462" t="s">
        <v>973</v>
      </c>
      <c r="E396" s="463" t="s">
        <v>57</v>
      </c>
      <c r="F396" s="658">
        <v>9</v>
      </c>
      <c r="G396" s="659">
        <v>0</v>
      </c>
      <c r="H396" s="659">
        <v>65</v>
      </c>
      <c r="I396" s="20">
        <f t="shared" si="196"/>
        <v>65</v>
      </c>
      <c r="J396" s="20">
        <f t="shared" si="197"/>
        <v>0</v>
      </c>
      <c r="K396" s="20">
        <f t="shared" si="198"/>
        <v>585</v>
      </c>
      <c r="L396" s="43">
        <f t="shared" si="199"/>
        <v>585</v>
      </c>
    </row>
    <row r="397" spans="1:12" ht="26.45">
      <c r="A397" s="462" t="s">
        <v>974</v>
      </c>
      <c r="B397" s="463" t="s">
        <v>975</v>
      </c>
      <c r="C397" s="463" t="s">
        <v>24</v>
      </c>
      <c r="D397" s="462" t="s">
        <v>976</v>
      </c>
      <c r="E397" s="463" t="s">
        <v>26</v>
      </c>
      <c r="F397" s="658">
        <v>18</v>
      </c>
      <c r="G397" s="659">
        <v>29.96</v>
      </c>
      <c r="H397" s="659">
        <v>14.49</v>
      </c>
      <c r="I397" s="20">
        <f t="shared" si="196"/>
        <v>44.45</v>
      </c>
      <c r="J397" s="20">
        <f t="shared" si="197"/>
        <v>539.28</v>
      </c>
      <c r="K397" s="20">
        <f t="shared" si="198"/>
        <v>260.82</v>
      </c>
      <c r="L397" s="43">
        <f t="shared" si="199"/>
        <v>800.1</v>
      </c>
    </row>
    <row r="398" spans="1:12" ht="26.45">
      <c r="A398" s="462" t="s">
        <v>977</v>
      </c>
      <c r="B398" s="463" t="s">
        <v>978</v>
      </c>
      <c r="C398" s="463" t="s">
        <v>24</v>
      </c>
      <c r="D398" s="462" t="s">
        <v>979</v>
      </c>
      <c r="E398" s="463" t="s">
        <v>26</v>
      </c>
      <c r="F398" s="658">
        <v>14</v>
      </c>
      <c r="G398" s="659">
        <v>68.569999999999993</v>
      </c>
      <c r="H398" s="659">
        <v>23.44</v>
      </c>
      <c r="I398" s="20">
        <f t="shared" si="196"/>
        <v>92.01</v>
      </c>
      <c r="J398" s="20">
        <f t="shared" si="197"/>
        <v>959.98</v>
      </c>
      <c r="K398" s="20">
        <f t="shared" si="198"/>
        <v>328.16</v>
      </c>
      <c r="L398" s="43">
        <f t="shared" si="199"/>
        <v>1288.1400000000001</v>
      </c>
    </row>
    <row r="399" spans="1:12">
      <c r="A399" s="9"/>
      <c r="B399" s="10"/>
      <c r="C399" s="10"/>
      <c r="D399" s="11" t="s">
        <v>109</v>
      </c>
      <c r="E399" s="10" t="s">
        <v>110</v>
      </c>
      <c r="F399" s="12"/>
      <c r="G399" s="22"/>
      <c r="H399" s="22"/>
      <c r="I399" s="13"/>
      <c r="J399" s="14">
        <f>SUM(J364:J398)</f>
        <v>17941.830000000002</v>
      </c>
      <c r="K399" s="14">
        <f>SUM(K364:K398)</f>
        <v>53417.65</v>
      </c>
      <c r="L399" s="22"/>
    </row>
    <row r="400" spans="1:12">
      <c r="A400" s="15"/>
      <c r="B400" s="16"/>
      <c r="C400" s="16"/>
      <c r="D400" s="15" t="s">
        <v>110</v>
      </c>
      <c r="E400" s="16" t="s">
        <v>110</v>
      </c>
      <c r="F400" s="17"/>
      <c r="G400" s="23"/>
      <c r="H400" s="23"/>
      <c r="I400" s="18"/>
      <c r="J400" s="18"/>
      <c r="K400" s="19">
        <f>SUM(J399:K399)</f>
        <v>71359.48000000001</v>
      </c>
      <c r="L400" s="23"/>
    </row>
    <row r="401" spans="1:12">
      <c r="A401" s="650">
        <v>16</v>
      </c>
      <c r="B401" s="651"/>
      <c r="C401" s="651"/>
      <c r="D401" s="650" t="s">
        <v>980</v>
      </c>
      <c r="E401" s="650"/>
      <c r="F401" s="652"/>
      <c r="G401" s="661"/>
      <c r="H401" s="661"/>
      <c r="I401" s="650"/>
      <c r="J401" s="650"/>
      <c r="K401" s="650"/>
      <c r="L401" s="653">
        <f>SUBTOTAL(9,L402:L429)</f>
        <v>14141.529999999999</v>
      </c>
    </row>
    <row r="402" spans="1:12">
      <c r="A402" s="654" t="s">
        <v>981</v>
      </c>
      <c r="B402" s="655"/>
      <c r="C402" s="655"/>
      <c r="D402" s="654" t="s">
        <v>982</v>
      </c>
      <c r="E402" s="654"/>
      <c r="F402" s="656"/>
      <c r="G402" s="660"/>
      <c r="H402" s="660"/>
      <c r="I402" s="654"/>
      <c r="J402" s="654"/>
      <c r="K402" s="654"/>
      <c r="L402" s="657">
        <f>SUBTOTAL(9,L403:L405)</f>
        <v>542.08000000000004</v>
      </c>
    </row>
    <row r="403" spans="1:12" ht="26.45">
      <c r="A403" s="462" t="s">
        <v>983</v>
      </c>
      <c r="B403" s="463" t="s">
        <v>984</v>
      </c>
      <c r="C403" s="463" t="s">
        <v>55</v>
      </c>
      <c r="D403" s="462" t="s">
        <v>985</v>
      </c>
      <c r="E403" s="463" t="s">
        <v>57</v>
      </c>
      <c r="F403" s="658">
        <v>2</v>
      </c>
      <c r="G403" s="659">
        <v>1.55</v>
      </c>
      <c r="H403" s="659">
        <v>190.73</v>
      </c>
      <c r="I403" s="20">
        <f t="shared" ref="I403:I405" si="200">TRUNC(SUM(G403:H403),2)</f>
        <v>192.28</v>
      </c>
      <c r="J403" s="20">
        <f t="shared" ref="J403:J405" si="201">TRUNC(F403*G403,2)</f>
        <v>3.1</v>
      </c>
      <c r="K403" s="20">
        <f t="shared" ref="K403:K405" si="202">TRUNC(F403*H403,2)</f>
        <v>381.46</v>
      </c>
      <c r="L403" s="43">
        <f t="shared" ref="L403:L405" si="203">TRUNC(SUM(K403,J403),2)</f>
        <v>384.56</v>
      </c>
    </row>
    <row r="404" spans="1:12" ht="26.45">
      <c r="A404" s="462" t="s">
        <v>986</v>
      </c>
      <c r="B404" s="463" t="s">
        <v>987</v>
      </c>
      <c r="C404" s="463" t="s">
        <v>55</v>
      </c>
      <c r="D404" s="462" t="s">
        <v>988</v>
      </c>
      <c r="E404" s="463" t="s">
        <v>57</v>
      </c>
      <c r="F404" s="658">
        <v>2</v>
      </c>
      <c r="G404" s="659">
        <v>3.11</v>
      </c>
      <c r="H404" s="659">
        <v>13.78</v>
      </c>
      <c r="I404" s="20">
        <f t="shared" si="200"/>
        <v>16.89</v>
      </c>
      <c r="J404" s="20">
        <f t="shared" si="201"/>
        <v>6.22</v>
      </c>
      <c r="K404" s="20">
        <f t="shared" si="202"/>
        <v>27.56</v>
      </c>
      <c r="L404" s="43">
        <f t="shared" si="203"/>
        <v>33.78</v>
      </c>
    </row>
    <row r="405" spans="1:12">
      <c r="A405" s="462" t="s">
        <v>989</v>
      </c>
      <c r="B405" s="463" t="s">
        <v>990</v>
      </c>
      <c r="C405" s="463" t="s">
        <v>55</v>
      </c>
      <c r="D405" s="462" t="s">
        <v>991</v>
      </c>
      <c r="E405" s="463" t="s">
        <v>57</v>
      </c>
      <c r="F405" s="658">
        <v>2</v>
      </c>
      <c r="G405" s="659">
        <v>1.55</v>
      </c>
      <c r="H405" s="659">
        <v>60.32</v>
      </c>
      <c r="I405" s="20">
        <f t="shared" si="200"/>
        <v>61.87</v>
      </c>
      <c r="J405" s="20">
        <f t="shared" si="201"/>
        <v>3.1</v>
      </c>
      <c r="K405" s="20">
        <f t="shared" si="202"/>
        <v>120.64</v>
      </c>
      <c r="L405" s="43">
        <f t="shared" si="203"/>
        <v>123.74</v>
      </c>
    </row>
    <row r="406" spans="1:12">
      <c r="A406" s="654" t="s">
        <v>992</v>
      </c>
      <c r="B406" s="655"/>
      <c r="C406" s="655"/>
      <c r="D406" s="654" t="s">
        <v>993</v>
      </c>
      <c r="E406" s="654"/>
      <c r="F406" s="656"/>
      <c r="G406" s="660"/>
      <c r="H406" s="660"/>
      <c r="I406" s="654"/>
      <c r="J406" s="654"/>
      <c r="K406" s="654"/>
      <c r="L406" s="657">
        <f>SUBTOTAL(9,L407)</f>
        <v>2791.8</v>
      </c>
    </row>
    <row r="407" spans="1:12" ht="26.45">
      <c r="A407" s="462" t="s">
        <v>994</v>
      </c>
      <c r="B407" s="463" t="s">
        <v>995</v>
      </c>
      <c r="C407" s="463" t="s">
        <v>55</v>
      </c>
      <c r="D407" s="462" t="s">
        <v>996</v>
      </c>
      <c r="E407" s="463" t="s">
        <v>57</v>
      </c>
      <c r="F407" s="658">
        <v>12</v>
      </c>
      <c r="G407" s="659">
        <v>18.010000000000002</v>
      </c>
      <c r="H407" s="659">
        <v>214.64</v>
      </c>
      <c r="I407" s="20">
        <f t="shared" ref="I407" si="204">TRUNC(SUM(G407:H407),2)</f>
        <v>232.65</v>
      </c>
      <c r="J407" s="20">
        <f t="shared" ref="J407" si="205">TRUNC(F407*G407,2)</f>
        <v>216.12</v>
      </c>
      <c r="K407" s="20">
        <f t="shared" ref="K407" si="206">TRUNC(F407*H407,2)</f>
        <v>2575.6799999999998</v>
      </c>
      <c r="L407" s="43">
        <f t="shared" ref="L407" si="207">TRUNC(SUM(K407,J407),2)</f>
        <v>2791.8</v>
      </c>
    </row>
    <row r="408" spans="1:12">
      <c r="A408" s="654" t="s">
        <v>997</v>
      </c>
      <c r="B408" s="655"/>
      <c r="C408" s="655"/>
      <c r="D408" s="654" t="s">
        <v>998</v>
      </c>
      <c r="E408" s="654"/>
      <c r="F408" s="656"/>
      <c r="G408" s="660"/>
      <c r="H408" s="660"/>
      <c r="I408" s="654"/>
      <c r="J408" s="654"/>
      <c r="K408" s="654"/>
      <c r="L408" s="657">
        <f>SUBTOTAL(9,L409:L411)</f>
        <v>250.42</v>
      </c>
    </row>
    <row r="409" spans="1:12" ht="26.45">
      <c r="A409" s="462" t="s">
        <v>999</v>
      </c>
      <c r="B409" s="463" t="s">
        <v>1000</v>
      </c>
      <c r="C409" s="463" t="s">
        <v>24</v>
      </c>
      <c r="D409" s="462" t="s">
        <v>1001</v>
      </c>
      <c r="E409" s="463" t="s">
        <v>26</v>
      </c>
      <c r="F409" s="658">
        <v>2</v>
      </c>
      <c r="G409" s="659">
        <v>1.91</v>
      </c>
      <c r="H409" s="659">
        <v>56.6</v>
      </c>
      <c r="I409" s="20">
        <f t="shared" ref="I409:I411" si="208">TRUNC(SUM(G409:H409),2)</f>
        <v>58.51</v>
      </c>
      <c r="J409" s="20">
        <f t="shared" ref="J409:J411" si="209">TRUNC(F409*G409,2)</f>
        <v>3.82</v>
      </c>
      <c r="K409" s="20">
        <f t="shared" ref="K409:K411" si="210">TRUNC(F409*H409,2)</f>
        <v>113.2</v>
      </c>
      <c r="L409" s="43">
        <f t="shared" ref="L409:L411" si="211">TRUNC(SUM(K409,J409),2)</f>
        <v>117.02</v>
      </c>
    </row>
    <row r="410" spans="1:12" ht="26.45">
      <c r="A410" s="462" t="s">
        <v>1002</v>
      </c>
      <c r="B410" s="463" t="s">
        <v>1003</v>
      </c>
      <c r="C410" s="463" t="s">
        <v>55</v>
      </c>
      <c r="D410" s="462" t="s">
        <v>1004</v>
      </c>
      <c r="E410" s="463" t="s">
        <v>57</v>
      </c>
      <c r="F410" s="658">
        <v>4</v>
      </c>
      <c r="G410" s="659">
        <v>3.11</v>
      </c>
      <c r="H410" s="659">
        <v>20.92</v>
      </c>
      <c r="I410" s="20">
        <f t="shared" si="208"/>
        <v>24.03</v>
      </c>
      <c r="J410" s="20">
        <f t="shared" si="209"/>
        <v>12.44</v>
      </c>
      <c r="K410" s="20">
        <f t="shared" si="210"/>
        <v>83.68</v>
      </c>
      <c r="L410" s="43">
        <f t="shared" si="211"/>
        <v>96.12</v>
      </c>
    </row>
    <row r="411" spans="1:12" ht="39.6">
      <c r="A411" s="462" t="s">
        <v>1005</v>
      </c>
      <c r="B411" s="463" t="s">
        <v>1006</v>
      </c>
      <c r="C411" s="463" t="s">
        <v>55</v>
      </c>
      <c r="D411" s="462" t="s">
        <v>1007</v>
      </c>
      <c r="E411" s="463" t="s">
        <v>233</v>
      </c>
      <c r="F411" s="658">
        <v>2</v>
      </c>
      <c r="G411" s="659">
        <v>0</v>
      </c>
      <c r="H411" s="659">
        <v>18.64</v>
      </c>
      <c r="I411" s="20">
        <f t="shared" si="208"/>
        <v>18.64</v>
      </c>
      <c r="J411" s="20">
        <f t="shared" si="209"/>
        <v>0</v>
      </c>
      <c r="K411" s="20">
        <f t="shared" si="210"/>
        <v>37.28</v>
      </c>
      <c r="L411" s="43">
        <f t="shared" si="211"/>
        <v>37.28</v>
      </c>
    </row>
    <row r="412" spans="1:12">
      <c r="A412" s="654" t="s">
        <v>1008</v>
      </c>
      <c r="B412" s="655"/>
      <c r="C412" s="655"/>
      <c r="D412" s="654" t="s">
        <v>1009</v>
      </c>
      <c r="E412" s="654"/>
      <c r="F412" s="656"/>
      <c r="G412" s="660"/>
      <c r="H412" s="660"/>
      <c r="I412" s="654"/>
      <c r="J412" s="654"/>
      <c r="K412" s="654"/>
      <c r="L412" s="657">
        <f>SUBTOTAL(9,L413:L418)</f>
        <v>4491.6299999999992</v>
      </c>
    </row>
    <row r="413" spans="1:12" ht="66">
      <c r="A413" s="462" t="s">
        <v>1010</v>
      </c>
      <c r="B413" s="463" t="s">
        <v>1011</v>
      </c>
      <c r="C413" s="463" t="s">
        <v>24</v>
      </c>
      <c r="D413" s="462" t="s">
        <v>1012</v>
      </c>
      <c r="E413" s="463" t="s">
        <v>26</v>
      </c>
      <c r="F413" s="658">
        <v>1</v>
      </c>
      <c r="G413" s="659">
        <v>137.12</v>
      </c>
      <c r="H413" s="659">
        <v>3094.88</v>
      </c>
      <c r="I413" s="20">
        <f t="shared" ref="I413:I416" si="212">TRUNC(SUM(G413:H413),2)</f>
        <v>3232</v>
      </c>
      <c r="J413" s="20">
        <f t="shared" ref="J413:J416" si="213">TRUNC(F413*G413,2)</f>
        <v>137.12</v>
      </c>
      <c r="K413" s="20">
        <f t="shared" ref="K413:K416" si="214">TRUNC(F413*H413,2)</f>
        <v>3094.88</v>
      </c>
      <c r="L413" s="43">
        <f t="shared" ref="L413:L416" si="215">TRUNC(SUM(K413,J413),2)</f>
        <v>3232</v>
      </c>
    </row>
    <row r="414" spans="1:12" ht="39.6">
      <c r="A414" s="462" t="s">
        <v>1013</v>
      </c>
      <c r="B414" s="463" t="s">
        <v>1014</v>
      </c>
      <c r="C414" s="463" t="s">
        <v>44</v>
      </c>
      <c r="D414" s="462" t="s">
        <v>1015</v>
      </c>
      <c r="E414" s="463" t="s">
        <v>26</v>
      </c>
      <c r="F414" s="658">
        <v>1</v>
      </c>
      <c r="G414" s="659">
        <v>5.33</v>
      </c>
      <c r="H414" s="659">
        <v>501.66</v>
      </c>
      <c r="I414" s="20">
        <f t="shared" si="212"/>
        <v>506.99</v>
      </c>
      <c r="J414" s="20">
        <f t="shared" si="213"/>
        <v>5.33</v>
      </c>
      <c r="K414" s="20">
        <f t="shared" si="214"/>
        <v>501.66</v>
      </c>
      <c r="L414" s="43">
        <f t="shared" si="215"/>
        <v>506.99</v>
      </c>
    </row>
    <row r="415" spans="1:12" ht="26.45">
      <c r="A415" s="462" t="s">
        <v>1016</v>
      </c>
      <c r="B415" s="463" t="s">
        <v>1017</v>
      </c>
      <c r="C415" s="463" t="s">
        <v>24</v>
      </c>
      <c r="D415" s="462" t="s">
        <v>1018</v>
      </c>
      <c r="E415" s="463" t="s">
        <v>26</v>
      </c>
      <c r="F415" s="658">
        <v>2</v>
      </c>
      <c r="G415" s="659">
        <v>0.95</v>
      </c>
      <c r="H415" s="659">
        <v>25.1</v>
      </c>
      <c r="I415" s="20">
        <f t="shared" si="212"/>
        <v>26.05</v>
      </c>
      <c r="J415" s="20">
        <f t="shared" si="213"/>
        <v>1.9</v>
      </c>
      <c r="K415" s="20">
        <f t="shared" si="214"/>
        <v>50.2</v>
      </c>
      <c r="L415" s="43">
        <f t="shared" si="215"/>
        <v>52.1</v>
      </c>
    </row>
    <row r="416" spans="1:12" ht="26.45">
      <c r="A416" s="462" t="s">
        <v>1019</v>
      </c>
      <c r="B416" s="463" t="s">
        <v>1020</v>
      </c>
      <c r="C416" s="463" t="s">
        <v>55</v>
      </c>
      <c r="D416" s="462" t="s">
        <v>1021</v>
      </c>
      <c r="E416" s="463" t="s">
        <v>57</v>
      </c>
      <c r="F416" s="658">
        <v>1</v>
      </c>
      <c r="G416" s="659">
        <v>3.11</v>
      </c>
      <c r="H416" s="659">
        <v>13.78</v>
      </c>
      <c r="I416" s="20">
        <f t="shared" si="212"/>
        <v>16.89</v>
      </c>
      <c r="J416" s="20">
        <f t="shared" si="213"/>
        <v>3.11</v>
      </c>
      <c r="K416" s="20">
        <f t="shared" si="214"/>
        <v>13.78</v>
      </c>
      <c r="L416" s="43">
        <f t="shared" si="215"/>
        <v>16.89</v>
      </c>
    </row>
    <row r="417" spans="1:12" ht="52.9">
      <c r="A417" s="462" t="s">
        <v>1022</v>
      </c>
      <c r="B417" s="463" t="s">
        <v>1023</v>
      </c>
      <c r="C417" s="463" t="s">
        <v>24</v>
      </c>
      <c r="D417" s="462" t="s">
        <v>1024</v>
      </c>
      <c r="E417" s="463" t="s">
        <v>26</v>
      </c>
      <c r="F417" s="658">
        <v>1</v>
      </c>
      <c r="G417" s="659">
        <v>25.15</v>
      </c>
      <c r="H417" s="659">
        <v>19.75</v>
      </c>
      <c r="I417" s="20">
        <f t="shared" ref="I417:I418" si="216">TRUNC(SUM(G417:H417),2)</f>
        <v>44.9</v>
      </c>
      <c r="J417" s="20">
        <f t="shared" ref="J417:J418" si="217">TRUNC(F417*G417,2)</f>
        <v>25.15</v>
      </c>
      <c r="K417" s="20">
        <f t="shared" ref="K417:K418" si="218">TRUNC(F417*H417,2)</f>
        <v>19.75</v>
      </c>
      <c r="L417" s="43">
        <f t="shared" ref="L417:L418" si="219">TRUNC(SUM(K417,J417),2)</f>
        <v>44.9</v>
      </c>
    </row>
    <row r="418" spans="1:12" ht="26.45">
      <c r="A418" s="462" t="s">
        <v>1025</v>
      </c>
      <c r="B418" s="463" t="s">
        <v>1026</v>
      </c>
      <c r="C418" s="463" t="s">
        <v>24</v>
      </c>
      <c r="D418" s="462" t="s">
        <v>1027</v>
      </c>
      <c r="E418" s="463" t="s">
        <v>26</v>
      </c>
      <c r="F418" s="658">
        <v>1</v>
      </c>
      <c r="G418" s="659">
        <v>5.32</v>
      </c>
      <c r="H418" s="659">
        <v>633.42999999999995</v>
      </c>
      <c r="I418" s="20">
        <f t="shared" si="216"/>
        <v>638.75</v>
      </c>
      <c r="J418" s="20">
        <f t="shared" si="217"/>
        <v>5.32</v>
      </c>
      <c r="K418" s="20">
        <f t="shared" si="218"/>
        <v>633.42999999999995</v>
      </c>
      <c r="L418" s="43">
        <f t="shared" si="219"/>
        <v>638.75</v>
      </c>
    </row>
    <row r="419" spans="1:12">
      <c r="A419" s="654" t="s">
        <v>1028</v>
      </c>
      <c r="B419" s="655"/>
      <c r="C419" s="655"/>
      <c r="D419" s="654" t="s">
        <v>1029</v>
      </c>
      <c r="E419" s="654"/>
      <c r="F419" s="656"/>
      <c r="G419" s="660"/>
      <c r="H419" s="660"/>
      <c r="I419" s="654"/>
      <c r="J419" s="654"/>
      <c r="K419" s="654"/>
      <c r="L419" s="657">
        <f>SUBTOTAL(9,L420:L429)</f>
        <v>6065.5999999999995</v>
      </c>
    </row>
    <row r="420" spans="1:12">
      <c r="A420" s="462" t="s">
        <v>1030</v>
      </c>
      <c r="B420" s="463" t="s">
        <v>1031</v>
      </c>
      <c r="C420" s="463" t="s">
        <v>55</v>
      </c>
      <c r="D420" s="462" t="s">
        <v>1032</v>
      </c>
      <c r="E420" s="463" t="s">
        <v>268</v>
      </c>
      <c r="F420" s="658">
        <v>74.739999999999995</v>
      </c>
      <c r="G420" s="659">
        <v>5.39</v>
      </c>
      <c r="H420" s="659">
        <v>26.8</v>
      </c>
      <c r="I420" s="20">
        <f t="shared" ref="I420:I429" si="220">TRUNC(SUM(G420:H420),2)</f>
        <v>32.19</v>
      </c>
      <c r="J420" s="20">
        <f t="shared" ref="J420:J429" si="221">TRUNC(F420*G420,2)</f>
        <v>402.84</v>
      </c>
      <c r="K420" s="20">
        <f t="shared" ref="K420:K429" si="222">TRUNC(F420*H420,2)</f>
        <v>2003.03</v>
      </c>
      <c r="L420" s="43">
        <f t="shared" ref="L420:L429" si="223">TRUNC(SUM(K420,J420),2)</f>
        <v>2405.87</v>
      </c>
    </row>
    <row r="421" spans="1:12">
      <c r="A421" s="462" t="s">
        <v>1033</v>
      </c>
      <c r="B421" s="463" t="s">
        <v>1034</v>
      </c>
      <c r="C421" s="463" t="s">
        <v>55</v>
      </c>
      <c r="D421" s="462" t="s">
        <v>1035</v>
      </c>
      <c r="E421" s="463" t="s">
        <v>57</v>
      </c>
      <c r="F421" s="658">
        <v>1</v>
      </c>
      <c r="G421" s="659">
        <v>18.010000000000002</v>
      </c>
      <c r="H421" s="659">
        <v>164.74</v>
      </c>
      <c r="I421" s="20">
        <f t="shared" si="220"/>
        <v>182.75</v>
      </c>
      <c r="J421" s="20">
        <f t="shared" si="221"/>
        <v>18.010000000000002</v>
      </c>
      <c r="K421" s="20">
        <f t="shared" si="222"/>
        <v>164.74</v>
      </c>
      <c r="L421" s="43">
        <f t="shared" si="223"/>
        <v>182.75</v>
      </c>
    </row>
    <row r="422" spans="1:12">
      <c r="A422" s="462" t="s">
        <v>1036</v>
      </c>
      <c r="B422" s="463" t="s">
        <v>1037</v>
      </c>
      <c r="C422" s="463" t="s">
        <v>55</v>
      </c>
      <c r="D422" s="462" t="s">
        <v>1038</v>
      </c>
      <c r="E422" s="463" t="s">
        <v>57</v>
      </c>
      <c r="F422" s="658">
        <v>1</v>
      </c>
      <c r="G422" s="659">
        <v>25.22</v>
      </c>
      <c r="H422" s="659">
        <v>212.85</v>
      </c>
      <c r="I422" s="20">
        <f t="shared" si="220"/>
        <v>238.07</v>
      </c>
      <c r="J422" s="20">
        <f t="shared" si="221"/>
        <v>25.22</v>
      </c>
      <c r="K422" s="20">
        <f t="shared" si="222"/>
        <v>212.85</v>
      </c>
      <c r="L422" s="43">
        <f t="shared" si="223"/>
        <v>238.07</v>
      </c>
    </row>
    <row r="423" spans="1:12" ht="26.45">
      <c r="A423" s="462" t="s">
        <v>1039</v>
      </c>
      <c r="B423" s="463" t="s">
        <v>1040</v>
      </c>
      <c r="C423" s="463" t="s">
        <v>55</v>
      </c>
      <c r="D423" s="462" t="s">
        <v>1041</v>
      </c>
      <c r="E423" s="463" t="s">
        <v>57</v>
      </c>
      <c r="F423" s="658">
        <v>1</v>
      </c>
      <c r="G423" s="659">
        <v>20.45</v>
      </c>
      <c r="H423" s="659">
        <v>1985.62</v>
      </c>
      <c r="I423" s="20">
        <f t="shared" si="220"/>
        <v>2006.07</v>
      </c>
      <c r="J423" s="20">
        <f t="shared" si="221"/>
        <v>20.45</v>
      </c>
      <c r="K423" s="20">
        <f t="shared" si="222"/>
        <v>1985.62</v>
      </c>
      <c r="L423" s="43">
        <f t="shared" si="223"/>
        <v>2006.07</v>
      </c>
    </row>
    <row r="424" spans="1:12" ht="26.45">
      <c r="A424" s="462" t="s">
        <v>1042</v>
      </c>
      <c r="B424" s="463" t="s">
        <v>550</v>
      </c>
      <c r="C424" s="463" t="s">
        <v>55</v>
      </c>
      <c r="D424" s="462" t="s">
        <v>551</v>
      </c>
      <c r="E424" s="463" t="s">
        <v>57</v>
      </c>
      <c r="F424" s="658">
        <v>6</v>
      </c>
      <c r="G424" s="659">
        <v>12.6</v>
      </c>
      <c r="H424" s="659">
        <v>14.49</v>
      </c>
      <c r="I424" s="20">
        <f t="shared" si="220"/>
        <v>27.09</v>
      </c>
      <c r="J424" s="20">
        <f t="shared" si="221"/>
        <v>75.599999999999994</v>
      </c>
      <c r="K424" s="20">
        <f t="shared" si="222"/>
        <v>86.94</v>
      </c>
      <c r="L424" s="43">
        <f t="shared" si="223"/>
        <v>162.54</v>
      </c>
    </row>
    <row r="425" spans="1:12" ht="26.45">
      <c r="A425" s="462" t="s">
        <v>1043</v>
      </c>
      <c r="B425" s="463" t="s">
        <v>1044</v>
      </c>
      <c r="C425" s="463" t="s">
        <v>44</v>
      </c>
      <c r="D425" s="462" t="s">
        <v>1045</v>
      </c>
      <c r="E425" s="463" t="s">
        <v>152</v>
      </c>
      <c r="F425" s="658">
        <v>37.369999999999997</v>
      </c>
      <c r="G425" s="659">
        <v>9.15</v>
      </c>
      <c r="H425" s="659">
        <v>8.9</v>
      </c>
      <c r="I425" s="20">
        <f t="shared" si="220"/>
        <v>18.05</v>
      </c>
      <c r="J425" s="20">
        <f t="shared" si="221"/>
        <v>341.93</v>
      </c>
      <c r="K425" s="20">
        <f t="shared" si="222"/>
        <v>332.59</v>
      </c>
      <c r="L425" s="43">
        <f t="shared" si="223"/>
        <v>674.52</v>
      </c>
    </row>
    <row r="426" spans="1:12">
      <c r="A426" s="462" t="s">
        <v>1046</v>
      </c>
      <c r="B426" s="463" t="s">
        <v>1047</v>
      </c>
      <c r="C426" s="463" t="s">
        <v>44</v>
      </c>
      <c r="D426" s="462" t="s">
        <v>1048</v>
      </c>
      <c r="E426" s="463" t="s">
        <v>26</v>
      </c>
      <c r="F426" s="658">
        <v>6</v>
      </c>
      <c r="G426" s="659">
        <v>3.69</v>
      </c>
      <c r="H426" s="659">
        <v>5.85</v>
      </c>
      <c r="I426" s="20">
        <f t="shared" si="220"/>
        <v>9.5399999999999991</v>
      </c>
      <c r="J426" s="20">
        <f t="shared" si="221"/>
        <v>22.14</v>
      </c>
      <c r="K426" s="20">
        <f t="shared" si="222"/>
        <v>35.1</v>
      </c>
      <c r="L426" s="43">
        <f t="shared" si="223"/>
        <v>57.24</v>
      </c>
    </row>
    <row r="427" spans="1:12">
      <c r="A427" s="462" t="s">
        <v>1049</v>
      </c>
      <c r="B427" s="463" t="s">
        <v>1050</v>
      </c>
      <c r="C427" s="463" t="s">
        <v>55</v>
      </c>
      <c r="D427" s="462" t="s">
        <v>1051</v>
      </c>
      <c r="E427" s="463" t="s">
        <v>57</v>
      </c>
      <c r="F427" s="658">
        <v>4</v>
      </c>
      <c r="G427" s="659">
        <v>2.04</v>
      </c>
      <c r="H427" s="659">
        <v>5.29</v>
      </c>
      <c r="I427" s="20">
        <f t="shared" si="220"/>
        <v>7.33</v>
      </c>
      <c r="J427" s="20">
        <f t="shared" si="221"/>
        <v>8.16</v>
      </c>
      <c r="K427" s="20">
        <f t="shared" si="222"/>
        <v>21.16</v>
      </c>
      <c r="L427" s="43">
        <f t="shared" si="223"/>
        <v>29.32</v>
      </c>
    </row>
    <row r="428" spans="1:12" ht="26.45">
      <c r="A428" s="462" t="s">
        <v>1052</v>
      </c>
      <c r="B428" s="463" t="s">
        <v>1053</v>
      </c>
      <c r="C428" s="463" t="s">
        <v>24</v>
      </c>
      <c r="D428" s="462" t="s">
        <v>1054</v>
      </c>
      <c r="E428" s="463" t="s">
        <v>57</v>
      </c>
      <c r="F428" s="658">
        <v>2</v>
      </c>
      <c r="G428" s="659">
        <v>24.59</v>
      </c>
      <c r="H428" s="659">
        <v>94.02</v>
      </c>
      <c r="I428" s="20">
        <f t="shared" ref="I428" si="224">TRUNC(SUM(G428:H428),2)</f>
        <v>118.61</v>
      </c>
      <c r="J428" s="20">
        <f t="shared" ref="J428" si="225">TRUNC(F428*G428,2)</f>
        <v>49.18</v>
      </c>
      <c r="K428" s="20">
        <f t="shared" ref="K428" si="226">TRUNC(F428*H428,2)</f>
        <v>188.04</v>
      </c>
      <c r="L428" s="43">
        <f t="shared" ref="L428" si="227">TRUNC(SUM(K428,J428),2)</f>
        <v>237.22</v>
      </c>
    </row>
    <row r="429" spans="1:12" ht="26.45">
      <c r="A429" s="462" t="s">
        <v>1055</v>
      </c>
      <c r="B429" s="463" t="s">
        <v>1056</v>
      </c>
      <c r="C429" s="463" t="s">
        <v>55</v>
      </c>
      <c r="D429" s="462" t="s">
        <v>1057</v>
      </c>
      <c r="E429" s="463" t="s">
        <v>57</v>
      </c>
      <c r="F429" s="658">
        <v>1</v>
      </c>
      <c r="G429" s="659">
        <v>0</v>
      </c>
      <c r="H429" s="659">
        <v>72</v>
      </c>
      <c r="I429" s="20">
        <f t="shared" si="220"/>
        <v>72</v>
      </c>
      <c r="J429" s="20">
        <f t="shared" si="221"/>
        <v>0</v>
      </c>
      <c r="K429" s="20">
        <f t="shared" si="222"/>
        <v>72</v>
      </c>
      <c r="L429" s="43">
        <f t="shared" si="223"/>
        <v>72</v>
      </c>
    </row>
    <row r="430" spans="1:12">
      <c r="A430" s="9"/>
      <c r="B430" s="10"/>
      <c r="C430" s="10"/>
      <c r="D430" s="11" t="s">
        <v>109</v>
      </c>
      <c r="E430" s="10" t="s">
        <v>110</v>
      </c>
      <c r="F430" s="12"/>
      <c r="G430" s="22"/>
      <c r="H430" s="22"/>
      <c r="I430" s="13"/>
      <c r="J430" s="14">
        <f>SUM(J403:J429)</f>
        <v>1386.2600000000002</v>
      </c>
      <c r="K430" s="14">
        <f>SUM(K403:K429)</f>
        <v>12755.27</v>
      </c>
      <c r="L430" s="22"/>
    </row>
    <row r="431" spans="1:12">
      <c r="A431" s="15"/>
      <c r="B431" s="16"/>
      <c r="C431" s="16"/>
      <c r="D431" s="15" t="s">
        <v>110</v>
      </c>
      <c r="E431" s="16" t="s">
        <v>110</v>
      </c>
      <c r="F431" s="17"/>
      <c r="G431" s="23"/>
      <c r="H431" s="23"/>
      <c r="I431" s="18"/>
      <c r="J431" s="18"/>
      <c r="K431" s="19">
        <f>SUM(J430:K430)</f>
        <v>14141.53</v>
      </c>
      <c r="L431" s="23"/>
    </row>
    <row r="432" spans="1:12">
      <c r="A432" s="650">
        <v>17</v>
      </c>
      <c r="B432" s="651"/>
      <c r="C432" s="651"/>
      <c r="D432" s="650" t="s">
        <v>1058</v>
      </c>
      <c r="E432" s="650"/>
      <c r="F432" s="652"/>
      <c r="G432" s="661"/>
      <c r="H432" s="661"/>
      <c r="I432" s="650"/>
      <c r="J432" s="650"/>
      <c r="K432" s="650"/>
      <c r="L432" s="653">
        <f>SUBTOTAL(9,L433:L442)</f>
        <v>21240.73</v>
      </c>
    </row>
    <row r="433" spans="1:12">
      <c r="A433" s="654" t="s">
        <v>1059</v>
      </c>
      <c r="B433" s="655"/>
      <c r="C433" s="655"/>
      <c r="D433" s="654" t="s">
        <v>1060</v>
      </c>
      <c r="E433" s="654"/>
      <c r="F433" s="656"/>
      <c r="G433" s="660"/>
      <c r="H433" s="660"/>
      <c r="I433" s="654"/>
      <c r="J433" s="654"/>
      <c r="K433" s="654"/>
      <c r="L433" s="657">
        <f>SUBTOTAL(9,L434)</f>
        <v>7556.4</v>
      </c>
    </row>
    <row r="434" spans="1:12" ht="26.45">
      <c r="A434" s="462" t="s">
        <v>1061</v>
      </c>
      <c r="B434" s="463" t="s">
        <v>1062</v>
      </c>
      <c r="C434" s="463" t="s">
        <v>55</v>
      </c>
      <c r="D434" s="462" t="s">
        <v>1063</v>
      </c>
      <c r="E434" s="463" t="s">
        <v>268</v>
      </c>
      <c r="F434" s="658">
        <v>110.49</v>
      </c>
      <c r="G434" s="659">
        <v>8.2200000000000006</v>
      </c>
      <c r="H434" s="659">
        <v>60.17</v>
      </c>
      <c r="I434" s="20">
        <f t="shared" ref="I434" si="228">TRUNC(SUM(G434:H434),2)</f>
        <v>68.39</v>
      </c>
      <c r="J434" s="20">
        <f t="shared" ref="J434" si="229">TRUNC(F434*G434,2)</f>
        <v>908.22</v>
      </c>
      <c r="K434" s="20">
        <f t="shared" ref="K434" si="230">TRUNC(F434*H434,2)</f>
        <v>6648.18</v>
      </c>
      <c r="L434" s="43">
        <f t="shared" ref="L434" si="231">TRUNC(SUM(K434,J434),2)</f>
        <v>7556.4</v>
      </c>
    </row>
    <row r="435" spans="1:12">
      <c r="A435" s="654" t="s">
        <v>1064</v>
      </c>
      <c r="B435" s="655"/>
      <c r="C435" s="655"/>
      <c r="D435" s="654" t="s">
        <v>1065</v>
      </c>
      <c r="E435" s="654"/>
      <c r="F435" s="656"/>
      <c r="G435" s="660"/>
      <c r="H435" s="660"/>
      <c r="I435" s="654"/>
      <c r="J435" s="654"/>
      <c r="K435" s="654"/>
      <c r="L435" s="657">
        <f>SUBTOTAL(9,L436)</f>
        <v>588.92999999999995</v>
      </c>
    </row>
    <row r="436" spans="1:12">
      <c r="A436" s="462" t="s">
        <v>1066</v>
      </c>
      <c r="B436" s="463" t="s">
        <v>1067</v>
      </c>
      <c r="C436" s="463" t="s">
        <v>55</v>
      </c>
      <c r="D436" s="462" t="s">
        <v>1068</v>
      </c>
      <c r="E436" s="463" t="s">
        <v>268</v>
      </c>
      <c r="F436" s="658">
        <v>3</v>
      </c>
      <c r="G436" s="659">
        <v>14.43</v>
      </c>
      <c r="H436" s="659">
        <v>181.88</v>
      </c>
      <c r="I436" s="20">
        <f t="shared" ref="I436" si="232">TRUNC(SUM(G436:H436),2)</f>
        <v>196.31</v>
      </c>
      <c r="J436" s="20">
        <f t="shared" ref="J436" si="233">TRUNC(F436*G436,2)</f>
        <v>43.29</v>
      </c>
      <c r="K436" s="20">
        <f t="shared" ref="K436" si="234">TRUNC(F436*H436,2)</f>
        <v>545.64</v>
      </c>
      <c r="L436" s="43">
        <f t="shared" ref="L436" si="235">TRUNC(SUM(K436,J436),2)</f>
        <v>588.92999999999995</v>
      </c>
    </row>
    <row r="437" spans="1:12">
      <c r="A437" s="654" t="s">
        <v>1069</v>
      </c>
      <c r="B437" s="655"/>
      <c r="C437" s="655"/>
      <c r="D437" s="654" t="s">
        <v>1070</v>
      </c>
      <c r="E437" s="654"/>
      <c r="F437" s="656"/>
      <c r="G437" s="660"/>
      <c r="H437" s="660"/>
      <c r="I437" s="654"/>
      <c r="J437" s="654"/>
      <c r="K437" s="654"/>
      <c r="L437" s="657">
        <f>SUBTOTAL(9,L438)</f>
        <v>11170.33</v>
      </c>
    </row>
    <row r="438" spans="1:12">
      <c r="A438" s="462" t="s">
        <v>1071</v>
      </c>
      <c r="B438" s="463" t="s">
        <v>1072</v>
      </c>
      <c r="C438" s="463" t="s">
        <v>55</v>
      </c>
      <c r="D438" s="462" t="s">
        <v>1073</v>
      </c>
      <c r="E438" s="463" t="s">
        <v>268</v>
      </c>
      <c r="F438" s="658">
        <v>44.26</v>
      </c>
      <c r="G438" s="659">
        <v>16.48</v>
      </c>
      <c r="H438" s="659">
        <v>235.9</v>
      </c>
      <c r="I438" s="20">
        <f t="shared" ref="I438" si="236">TRUNC(SUM(G438:H438),2)</f>
        <v>252.38</v>
      </c>
      <c r="J438" s="20">
        <f t="shared" ref="J438" si="237">TRUNC(F438*G438,2)</f>
        <v>729.4</v>
      </c>
      <c r="K438" s="20">
        <f t="shared" ref="K438" si="238">TRUNC(F438*H438,2)</f>
        <v>10440.93</v>
      </c>
      <c r="L438" s="43">
        <f t="shared" ref="L438" si="239">TRUNC(SUM(K438,J438),2)</f>
        <v>11170.33</v>
      </c>
    </row>
    <row r="439" spans="1:12">
      <c r="A439" s="654" t="s">
        <v>1074</v>
      </c>
      <c r="B439" s="655"/>
      <c r="C439" s="655"/>
      <c r="D439" s="654" t="s">
        <v>1075</v>
      </c>
      <c r="E439" s="654"/>
      <c r="F439" s="656"/>
      <c r="G439" s="660"/>
      <c r="H439" s="660"/>
      <c r="I439" s="654"/>
      <c r="J439" s="654"/>
      <c r="K439" s="654"/>
      <c r="L439" s="657">
        <f>SUBTOTAL(9,L440)</f>
        <v>1289.3499999999999</v>
      </c>
    </row>
    <row r="440" spans="1:12" ht="26.45">
      <c r="A440" s="462" t="s">
        <v>1076</v>
      </c>
      <c r="B440" s="463" t="s">
        <v>1077</v>
      </c>
      <c r="C440" s="463" t="s">
        <v>55</v>
      </c>
      <c r="D440" s="462" t="s">
        <v>1078</v>
      </c>
      <c r="E440" s="463" t="s">
        <v>268</v>
      </c>
      <c r="F440" s="658">
        <v>12.11</v>
      </c>
      <c r="G440" s="659">
        <v>18.920000000000002</v>
      </c>
      <c r="H440" s="659">
        <v>87.55</v>
      </c>
      <c r="I440" s="20">
        <f t="shared" ref="I440" si="240">TRUNC(SUM(G440:H440),2)</f>
        <v>106.47</v>
      </c>
      <c r="J440" s="20">
        <f t="shared" ref="J440" si="241">TRUNC(F440*G440,2)</f>
        <v>229.12</v>
      </c>
      <c r="K440" s="20">
        <f t="shared" ref="K440" si="242">TRUNC(F440*H440,2)</f>
        <v>1060.23</v>
      </c>
      <c r="L440" s="43">
        <f t="shared" ref="L440" si="243">TRUNC(SUM(K440,J440),2)</f>
        <v>1289.3499999999999</v>
      </c>
    </row>
    <row r="441" spans="1:12">
      <c r="A441" s="654" t="s">
        <v>1079</v>
      </c>
      <c r="B441" s="655"/>
      <c r="C441" s="655"/>
      <c r="D441" s="654" t="s">
        <v>1080</v>
      </c>
      <c r="E441" s="654"/>
      <c r="F441" s="656"/>
      <c r="G441" s="660"/>
      <c r="H441" s="660"/>
      <c r="I441" s="654"/>
      <c r="J441" s="654"/>
      <c r="K441" s="654"/>
      <c r="L441" s="657">
        <f>SUBTOTAL(9,L442)</f>
        <v>635.72</v>
      </c>
    </row>
    <row r="442" spans="1:12">
      <c r="A442" s="462" t="s">
        <v>1081</v>
      </c>
      <c r="B442" s="463" t="s">
        <v>1082</v>
      </c>
      <c r="C442" s="463" t="s">
        <v>44</v>
      </c>
      <c r="D442" s="462" t="s">
        <v>1083</v>
      </c>
      <c r="E442" s="463" t="s">
        <v>152</v>
      </c>
      <c r="F442" s="658">
        <v>12.1</v>
      </c>
      <c r="G442" s="659">
        <v>4.7699999999999996</v>
      </c>
      <c r="H442" s="659">
        <v>47.77</v>
      </c>
      <c r="I442" s="20">
        <f t="shared" ref="I442" si="244">TRUNC(SUM(G442:H442),2)</f>
        <v>52.54</v>
      </c>
      <c r="J442" s="20">
        <f t="shared" ref="J442" si="245">TRUNC(F442*G442,2)</f>
        <v>57.71</v>
      </c>
      <c r="K442" s="20">
        <f t="shared" ref="K442" si="246">TRUNC(F442*H442,2)</f>
        <v>578.01</v>
      </c>
      <c r="L442" s="43">
        <f t="shared" ref="L442" si="247">TRUNC(SUM(K442,J442),2)</f>
        <v>635.72</v>
      </c>
    </row>
    <row r="443" spans="1:12">
      <c r="A443" s="9"/>
      <c r="B443" s="10"/>
      <c r="C443" s="10"/>
      <c r="D443" s="11" t="s">
        <v>109</v>
      </c>
      <c r="E443" s="10" t="s">
        <v>110</v>
      </c>
      <c r="F443" s="12"/>
      <c r="G443" s="22"/>
      <c r="H443" s="22"/>
      <c r="I443" s="13"/>
      <c r="J443" s="14">
        <f>SUM(J434:J442)</f>
        <v>1967.7399999999998</v>
      </c>
      <c r="K443" s="14">
        <f>SUM(K434:K442)</f>
        <v>19272.989999999998</v>
      </c>
      <c r="L443" s="22"/>
    </row>
    <row r="444" spans="1:12">
      <c r="A444" s="15"/>
      <c r="B444" s="16"/>
      <c r="C444" s="16"/>
      <c r="D444" s="15" t="s">
        <v>110</v>
      </c>
      <c r="E444" s="16" t="s">
        <v>110</v>
      </c>
      <c r="F444" s="17"/>
      <c r="G444" s="23"/>
      <c r="H444" s="23"/>
      <c r="I444" s="18"/>
      <c r="J444" s="18"/>
      <c r="K444" s="19">
        <f>SUM(J443:K443)</f>
        <v>21240.729999999996</v>
      </c>
      <c r="L444" s="23"/>
    </row>
    <row r="445" spans="1:12">
      <c r="A445" s="650">
        <v>18</v>
      </c>
      <c r="B445" s="651"/>
      <c r="C445" s="651"/>
      <c r="D445" s="650" t="s">
        <v>1084</v>
      </c>
      <c r="E445" s="650"/>
      <c r="F445" s="652"/>
      <c r="G445" s="661"/>
      <c r="H445" s="661"/>
      <c r="I445" s="650"/>
      <c r="J445" s="650"/>
      <c r="K445" s="650"/>
      <c r="L445" s="653">
        <f>SUBTOTAL(9,L446)</f>
        <v>4541.6400000000003</v>
      </c>
    </row>
    <row r="446" spans="1:12" ht="26.45">
      <c r="A446" s="462" t="s">
        <v>1085</v>
      </c>
      <c r="B446" s="463" t="s">
        <v>1086</v>
      </c>
      <c r="C446" s="463" t="s">
        <v>44</v>
      </c>
      <c r="D446" s="462" t="s">
        <v>1087</v>
      </c>
      <c r="E446" s="463" t="s">
        <v>46</v>
      </c>
      <c r="F446" s="658">
        <v>28.38</v>
      </c>
      <c r="G446" s="659">
        <v>31.48</v>
      </c>
      <c r="H446" s="659">
        <v>128.55000000000001</v>
      </c>
      <c r="I446" s="20">
        <f t="shared" ref="I446" si="248">TRUNC(SUM(G446:H446),2)</f>
        <v>160.03</v>
      </c>
      <c r="J446" s="20">
        <f t="shared" ref="J446" si="249">TRUNC(F446*G446,2)</f>
        <v>893.4</v>
      </c>
      <c r="K446" s="20">
        <f t="shared" ref="K446" si="250">TRUNC(F446*H446,2)</f>
        <v>3648.24</v>
      </c>
      <c r="L446" s="43">
        <f t="shared" ref="L446" si="251">TRUNC(SUM(K446,J446),2)</f>
        <v>4541.6400000000003</v>
      </c>
    </row>
    <row r="447" spans="1:12">
      <c r="A447" s="9"/>
      <c r="B447" s="10"/>
      <c r="C447" s="10"/>
      <c r="D447" s="11" t="s">
        <v>109</v>
      </c>
      <c r="E447" s="10" t="s">
        <v>110</v>
      </c>
      <c r="F447" s="12"/>
      <c r="G447" s="22"/>
      <c r="H447" s="22"/>
      <c r="I447" s="13"/>
      <c r="J447" s="14">
        <f>SUM(J446)</f>
        <v>893.4</v>
      </c>
      <c r="K447" s="14">
        <f>SUM(K446)</f>
        <v>3648.24</v>
      </c>
      <c r="L447" s="22"/>
    </row>
    <row r="448" spans="1:12">
      <c r="A448" s="15"/>
      <c r="B448" s="16"/>
      <c r="C448" s="16"/>
      <c r="D448" s="15" t="s">
        <v>110</v>
      </c>
      <c r="E448" s="16" t="s">
        <v>110</v>
      </c>
      <c r="F448" s="17"/>
      <c r="G448" s="23"/>
      <c r="H448" s="23"/>
      <c r="I448" s="18"/>
      <c r="J448" s="18"/>
      <c r="K448" s="19">
        <f>SUM(J447:K447)</f>
        <v>4541.6399999999994</v>
      </c>
      <c r="L448" s="23"/>
    </row>
    <row r="449" spans="1:15">
      <c r="A449" s="650">
        <v>19</v>
      </c>
      <c r="B449" s="651"/>
      <c r="C449" s="651"/>
      <c r="D449" s="650" t="s">
        <v>1088</v>
      </c>
      <c r="E449" s="650"/>
      <c r="F449" s="652"/>
      <c r="G449" s="661"/>
      <c r="H449" s="661"/>
      <c r="I449" s="650"/>
      <c r="J449" s="650"/>
      <c r="K449" s="650"/>
      <c r="L449" s="653">
        <f>SUBTOTAL(9,L450:L456)</f>
        <v>22433.409999999996</v>
      </c>
    </row>
    <row r="450" spans="1:15">
      <c r="A450" s="654" t="s">
        <v>1089</v>
      </c>
      <c r="B450" s="655"/>
      <c r="C450" s="655"/>
      <c r="D450" s="654" t="s">
        <v>1090</v>
      </c>
      <c r="E450" s="654"/>
      <c r="F450" s="656"/>
      <c r="G450" s="660"/>
      <c r="H450" s="660"/>
      <c r="I450" s="654"/>
      <c r="J450" s="654"/>
      <c r="K450" s="654"/>
      <c r="L450" s="657">
        <f>SUBTOTAL(9,L451:L454)</f>
        <v>21297.239999999998</v>
      </c>
    </row>
    <row r="451" spans="1:15">
      <c r="A451" s="462" t="s">
        <v>1091</v>
      </c>
      <c r="B451" s="463" t="s">
        <v>1092</v>
      </c>
      <c r="C451" s="463" t="s">
        <v>24</v>
      </c>
      <c r="D451" s="462" t="s">
        <v>1093</v>
      </c>
      <c r="E451" s="463" t="s">
        <v>46</v>
      </c>
      <c r="F451" s="658">
        <v>516.91</v>
      </c>
      <c r="G451" s="659">
        <v>2.1</v>
      </c>
      <c r="H451" s="659">
        <v>1.84</v>
      </c>
      <c r="I451" s="20">
        <f t="shared" ref="I451:I454" si="252">TRUNC(SUM(G451:H451),2)</f>
        <v>3.94</v>
      </c>
      <c r="J451" s="20">
        <f t="shared" ref="J451:J454" si="253">TRUNC(F451*G451,2)</f>
        <v>1085.51</v>
      </c>
      <c r="K451" s="20">
        <f t="shared" ref="K451:K454" si="254">TRUNC(F451*H451,2)</f>
        <v>951.11</v>
      </c>
      <c r="L451" s="43">
        <f t="shared" ref="L451:L454" si="255">TRUNC(SUM(K451,J451),2)</f>
        <v>2036.62</v>
      </c>
    </row>
    <row r="452" spans="1:15" ht="26.45">
      <c r="A452" s="462" t="s">
        <v>1094</v>
      </c>
      <c r="B452" s="463" t="s">
        <v>1095</v>
      </c>
      <c r="C452" s="463" t="s">
        <v>44</v>
      </c>
      <c r="D452" s="462" t="s">
        <v>1096</v>
      </c>
      <c r="E452" s="463" t="s">
        <v>46</v>
      </c>
      <c r="F452" s="658">
        <v>292.42</v>
      </c>
      <c r="G452" s="659">
        <v>1.94</v>
      </c>
      <c r="H452" s="659">
        <v>0.82</v>
      </c>
      <c r="I452" s="20">
        <f t="shared" si="252"/>
        <v>2.76</v>
      </c>
      <c r="J452" s="20">
        <f t="shared" si="253"/>
        <v>567.29</v>
      </c>
      <c r="K452" s="20">
        <f t="shared" si="254"/>
        <v>239.78</v>
      </c>
      <c r="L452" s="43">
        <f t="shared" si="255"/>
        <v>807.07</v>
      </c>
    </row>
    <row r="453" spans="1:15" ht="52.9">
      <c r="A453" s="462" t="s">
        <v>1097</v>
      </c>
      <c r="B453" s="463" t="s">
        <v>1098</v>
      </c>
      <c r="C453" s="463" t="s">
        <v>44</v>
      </c>
      <c r="D453" s="462" t="s">
        <v>1099</v>
      </c>
      <c r="E453" s="463" t="s">
        <v>115</v>
      </c>
      <c r="F453" s="658">
        <v>192</v>
      </c>
      <c r="G453" s="659">
        <v>1.04</v>
      </c>
      <c r="H453" s="659">
        <v>8.67</v>
      </c>
      <c r="I453" s="20">
        <f t="shared" si="252"/>
        <v>9.7100000000000009</v>
      </c>
      <c r="J453" s="20">
        <f t="shared" si="253"/>
        <v>199.68</v>
      </c>
      <c r="K453" s="20">
        <f t="shared" si="254"/>
        <v>1664.64</v>
      </c>
      <c r="L453" s="43">
        <f t="shared" si="255"/>
        <v>1864.32</v>
      </c>
    </row>
    <row r="454" spans="1:15" ht="26.45">
      <c r="A454" s="462" t="s">
        <v>1100</v>
      </c>
      <c r="B454" s="463" t="s">
        <v>1101</v>
      </c>
      <c r="C454" s="463" t="s">
        <v>44</v>
      </c>
      <c r="D454" s="462" t="s">
        <v>1102</v>
      </c>
      <c r="E454" s="463" t="s">
        <v>1103</v>
      </c>
      <c r="F454" s="667">
        <v>5760.1549999999997</v>
      </c>
      <c r="G454" s="659">
        <v>0.25</v>
      </c>
      <c r="H454" s="659">
        <v>2.63</v>
      </c>
      <c r="I454" s="20">
        <f t="shared" si="252"/>
        <v>2.88</v>
      </c>
      <c r="J454" s="20">
        <f t="shared" si="253"/>
        <v>1440.03</v>
      </c>
      <c r="K454" s="20">
        <f t="shared" si="254"/>
        <v>15149.2</v>
      </c>
      <c r="L454" s="43">
        <f t="shared" si="255"/>
        <v>16589.23</v>
      </c>
    </row>
    <row r="455" spans="1:15">
      <c r="A455" s="654" t="s">
        <v>1104</v>
      </c>
      <c r="B455" s="655"/>
      <c r="C455" s="655"/>
      <c r="D455" s="654" t="s">
        <v>1105</v>
      </c>
      <c r="E455" s="654"/>
      <c r="F455" s="656"/>
      <c r="G455" s="660"/>
      <c r="H455" s="660"/>
      <c r="I455" s="654"/>
      <c r="J455" s="654"/>
      <c r="K455" s="654"/>
      <c r="L455" s="657">
        <f>SUBTOTAL(9,L456)</f>
        <v>1136.17</v>
      </c>
    </row>
    <row r="456" spans="1:15" ht="39.6">
      <c r="A456" s="462" t="s">
        <v>1106</v>
      </c>
      <c r="B456" s="463" t="s">
        <v>1107</v>
      </c>
      <c r="C456" s="463" t="s">
        <v>44</v>
      </c>
      <c r="D456" s="462" t="s">
        <v>1108</v>
      </c>
      <c r="E456" s="463" t="s">
        <v>46</v>
      </c>
      <c r="F456" s="658">
        <v>9.7200000000000006</v>
      </c>
      <c r="G456" s="659">
        <v>0</v>
      </c>
      <c r="H456" s="659">
        <v>116.89</v>
      </c>
      <c r="I456" s="20">
        <f t="shared" ref="I456" si="256">TRUNC(SUM(G456:H456),2)</f>
        <v>116.89</v>
      </c>
      <c r="J456" s="20">
        <f t="shared" ref="J456" si="257">TRUNC(F456*G456,2)</f>
        <v>0</v>
      </c>
      <c r="K456" s="20">
        <f t="shared" ref="K456" si="258">TRUNC(F456*H456,2)</f>
        <v>1136.17</v>
      </c>
      <c r="L456" s="43">
        <f t="shared" ref="L456" si="259">TRUNC(SUM(K456,J456),2)</f>
        <v>1136.17</v>
      </c>
    </row>
    <row r="457" spans="1:15">
      <c r="A457" s="9"/>
      <c r="B457" s="10"/>
      <c r="C457" s="10"/>
      <c r="D457" s="11" t="s">
        <v>109</v>
      </c>
      <c r="E457" s="10" t="s">
        <v>110</v>
      </c>
      <c r="F457" s="12"/>
      <c r="G457" s="13"/>
      <c r="H457" s="13"/>
      <c r="I457" s="13"/>
      <c r="J457" s="14">
        <f>SUM(J451:J456)</f>
        <v>3292.51</v>
      </c>
      <c r="K457" s="14">
        <f>SUM(K451:K456)</f>
        <v>19140.900000000001</v>
      </c>
      <c r="L457" s="22"/>
      <c r="O457" s="40"/>
    </row>
    <row r="458" spans="1:15">
      <c r="A458" s="15"/>
      <c r="B458" s="16"/>
      <c r="C458" s="16"/>
      <c r="D458" s="15" t="s">
        <v>110</v>
      </c>
      <c r="E458" s="16" t="s">
        <v>110</v>
      </c>
      <c r="F458" s="17"/>
      <c r="G458" s="18"/>
      <c r="H458" s="18"/>
      <c r="I458" s="18"/>
      <c r="J458" s="18"/>
      <c r="K458" s="19">
        <f>SUM(J457:K457)</f>
        <v>22433.410000000003</v>
      </c>
      <c r="L458" s="23"/>
    </row>
    <row r="459" spans="1:15">
      <c r="A459" s="26"/>
      <c r="B459" s="27"/>
      <c r="C459" s="27"/>
      <c r="D459" s="24" t="s">
        <v>1109</v>
      </c>
      <c r="E459" s="26"/>
      <c r="F459" s="26"/>
      <c r="G459" s="26"/>
      <c r="H459" s="26"/>
      <c r="I459" s="26"/>
      <c r="K459" s="36">
        <f>TRUNC(SUM(K457,K447,K443,K430,K399,K360,K304,K215,K171,K153,K143,K119,K111,K105,K93,K85,K78,K66,K40),2)</f>
        <v>1003267.48</v>
      </c>
    </row>
    <row r="460" spans="1:15">
      <c r="A460" s="28"/>
      <c r="B460" s="28"/>
      <c r="C460" s="28"/>
      <c r="D460" s="24" t="s">
        <v>1110</v>
      </c>
      <c r="E460" s="28"/>
      <c r="F460" s="28"/>
      <c r="G460" s="28"/>
      <c r="H460" s="28"/>
      <c r="I460" s="28"/>
      <c r="J460" s="36">
        <f>TRUNC(SUM(J457,J447,J443,J430,J399,J360,J304,J215,J171,J153,J143,J119,J111,J105,J93,J85,J78,J66,J40),2)</f>
        <v>461435.44</v>
      </c>
      <c r="K460" s="37"/>
      <c r="L460" s="37"/>
    </row>
    <row r="461" spans="1:15">
      <c r="A461" s="29"/>
      <c r="B461" s="27"/>
      <c r="C461" s="27"/>
      <c r="D461" s="30" t="s">
        <v>110</v>
      </c>
      <c r="E461" s="26"/>
      <c r="F461" s="26"/>
      <c r="G461" s="26"/>
      <c r="H461" s="26"/>
      <c r="I461" s="29"/>
      <c r="J461" s="38"/>
      <c r="K461" s="38"/>
      <c r="L461" s="38"/>
    </row>
    <row r="462" spans="1:15">
      <c r="A462" s="31"/>
      <c r="B462" s="32"/>
      <c r="C462" s="32"/>
      <c r="D462" s="25" t="s">
        <v>1111</v>
      </c>
      <c r="E462" s="33"/>
      <c r="F462" s="33"/>
      <c r="G462" s="33"/>
      <c r="H462" s="33"/>
      <c r="I462" s="31"/>
      <c r="J462" s="31"/>
      <c r="K462" s="34">
        <f>TRUNC(SUM(K459,J460),2)</f>
        <v>1464702.92</v>
      </c>
      <c r="L462" s="39"/>
      <c r="N462" s="40"/>
      <c r="O462" s="40"/>
    </row>
    <row r="463" spans="1:15">
      <c r="A463" s="668"/>
      <c r="B463" s="669"/>
      <c r="C463" s="669"/>
      <c r="D463" s="668"/>
      <c r="E463" s="669"/>
      <c r="F463" s="670"/>
      <c r="G463" s="671"/>
      <c r="H463" s="671"/>
      <c r="I463" s="671"/>
      <c r="J463" s="671"/>
      <c r="K463" s="671"/>
      <c r="L463" s="672"/>
    </row>
    <row r="464" spans="1:15">
      <c r="A464" s="668"/>
      <c r="B464" s="669"/>
      <c r="C464" s="669"/>
      <c r="D464" s="668"/>
      <c r="E464" s="669"/>
      <c r="F464" s="670"/>
      <c r="G464" s="671"/>
      <c r="H464" s="671"/>
      <c r="I464" s="671"/>
      <c r="J464" s="671"/>
      <c r="K464" s="671"/>
      <c r="L464" s="672"/>
    </row>
    <row r="465" spans="1:15">
      <c r="A465" s="668"/>
      <c r="B465" s="669"/>
      <c r="C465" s="669"/>
      <c r="D465" s="24" t="s">
        <v>1112</v>
      </c>
      <c r="E465" s="46" t="s">
        <v>110</v>
      </c>
      <c r="F465" s="47"/>
      <c r="G465" s="48"/>
      <c r="H465" s="48"/>
      <c r="I465" s="47"/>
      <c r="J465" s="49"/>
      <c r="K465" s="48"/>
      <c r="L465" s="1"/>
    </row>
    <row r="466" spans="1:15">
      <c r="A466" s="668"/>
      <c r="B466" s="669"/>
      <c r="C466" s="669"/>
      <c r="D466" s="24" t="s">
        <v>1113</v>
      </c>
      <c r="E466" s="46" t="s">
        <v>110</v>
      </c>
      <c r="F466" s="47"/>
      <c r="G466" s="48"/>
      <c r="H466" s="48"/>
      <c r="I466" s="47"/>
      <c r="J466" s="49"/>
      <c r="K466" s="48"/>
      <c r="L466" s="1"/>
    </row>
    <row r="467" spans="1:15">
      <c r="A467" s="668"/>
      <c r="B467" s="669"/>
      <c r="C467" s="669"/>
      <c r="D467" s="50" t="s">
        <v>1114</v>
      </c>
      <c r="E467" s="46" t="s">
        <v>110</v>
      </c>
      <c r="F467" s="47">
        <v>0.8</v>
      </c>
      <c r="G467" s="51"/>
      <c r="H467" s="51"/>
      <c r="I467" s="47"/>
      <c r="J467" s="51"/>
      <c r="K467" s="51"/>
      <c r="L467" s="1"/>
    </row>
    <row r="468" spans="1:15">
      <c r="A468" s="668"/>
      <c r="B468" s="669"/>
      <c r="C468" s="669"/>
      <c r="D468" s="50" t="s">
        <v>1115</v>
      </c>
      <c r="E468" s="46" t="s">
        <v>110</v>
      </c>
      <c r="F468" s="47">
        <v>1.27</v>
      </c>
      <c r="H468" s="46" t="s">
        <v>1116</v>
      </c>
      <c r="I468" s="47"/>
      <c r="J468" s="51"/>
      <c r="K468" s="51"/>
      <c r="L468" s="1"/>
    </row>
    <row r="469" spans="1:15">
      <c r="A469" s="668"/>
      <c r="B469" s="669"/>
      <c r="C469" s="669"/>
      <c r="D469" s="50" t="s">
        <v>1117</v>
      </c>
      <c r="E469" s="46" t="s">
        <v>110</v>
      </c>
      <c r="F469" s="47">
        <v>1.19</v>
      </c>
      <c r="H469" s="48" t="s">
        <v>1118</v>
      </c>
      <c r="I469" s="47"/>
      <c r="J469" s="51"/>
      <c r="K469" s="51"/>
      <c r="L469" s="1"/>
    </row>
    <row r="470" spans="1:15">
      <c r="A470" s="668"/>
      <c r="B470" s="669"/>
      <c r="C470" s="669"/>
      <c r="D470" s="50" t="s">
        <v>1119</v>
      </c>
      <c r="E470" s="46" t="s">
        <v>110</v>
      </c>
      <c r="F470" s="47">
        <v>4</v>
      </c>
      <c r="G470" s="51"/>
      <c r="H470" s="51"/>
      <c r="I470" s="51"/>
      <c r="J470" s="51"/>
      <c r="K470" s="51"/>
      <c r="L470" s="1"/>
    </row>
    <row r="471" spans="1:15">
      <c r="A471" s="668"/>
      <c r="B471" s="669"/>
      <c r="C471" s="669"/>
      <c r="D471" s="50" t="s">
        <v>1120</v>
      </c>
      <c r="E471" s="46" t="s">
        <v>110</v>
      </c>
      <c r="F471" s="47">
        <v>7.4</v>
      </c>
      <c r="G471" s="574" t="s">
        <v>1121</v>
      </c>
      <c r="H471" s="575"/>
      <c r="I471" s="575"/>
      <c r="J471" s="575"/>
      <c r="K471" s="575"/>
      <c r="L471" s="1"/>
    </row>
    <row r="472" spans="1:15">
      <c r="A472" s="668"/>
      <c r="B472" s="669"/>
      <c r="C472" s="669"/>
      <c r="D472" s="50" t="s">
        <v>1122</v>
      </c>
      <c r="E472" s="46" t="s">
        <v>110</v>
      </c>
      <c r="F472" s="47">
        <f>SUM(F473:F476)</f>
        <v>8.85</v>
      </c>
      <c r="G472" s="575" t="s">
        <v>1123</v>
      </c>
      <c r="H472" s="575"/>
      <c r="I472" s="575"/>
      <c r="J472" s="575"/>
      <c r="K472" s="575"/>
      <c r="L472" s="1"/>
    </row>
    <row r="473" spans="1:15">
      <c r="A473" s="668"/>
      <c r="B473" s="669"/>
      <c r="C473" s="669"/>
      <c r="D473" s="52" t="s">
        <v>1124</v>
      </c>
      <c r="E473" s="46" t="s">
        <v>110</v>
      </c>
      <c r="F473" s="53">
        <v>3</v>
      </c>
      <c r="G473" s="51"/>
      <c r="H473" s="51"/>
      <c r="I473" s="47"/>
      <c r="J473" s="51"/>
      <c r="K473" s="51"/>
      <c r="L473" s="1"/>
    </row>
    <row r="474" spans="1:15">
      <c r="A474" s="668"/>
      <c r="B474" s="669"/>
      <c r="C474" s="669"/>
      <c r="D474" s="52" t="s">
        <v>1125</v>
      </c>
      <c r="E474" s="46" t="s">
        <v>110</v>
      </c>
      <c r="F474" s="53">
        <v>0.65</v>
      </c>
      <c r="G474" s="51"/>
      <c r="H474" s="51"/>
      <c r="I474" s="47"/>
      <c r="J474" s="51"/>
      <c r="K474" s="51"/>
      <c r="L474" s="1"/>
    </row>
    <row r="475" spans="1:15">
      <c r="A475" s="668"/>
      <c r="B475" s="669"/>
      <c r="C475" s="669"/>
      <c r="D475" s="52" t="s">
        <v>1126</v>
      </c>
      <c r="E475" s="46" t="s">
        <v>110</v>
      </c>
      <c r="F475" s="53">
        <v>2.7</v>
      </c>
      <c r="G475" s="51"/>
      <c r="H475" s="51"/>
      <c r="I475" s="47"/>
      <c r="J475" s="51"/>
      <c r="K475" s="51"/>
      <c r="L475" s="1"/>
    </row>
    <row r="476" spans="1:15" ht="26.45">
      <c r="A476" s="668"/>
      <c r="B476" s="669"/>
      <c r="C476" s="669"/>
      <c r="D476" s="52" t="s">
        <v>1127</v>
      </c>
      <c r="E476" s="46" t="s">
        <v>110</v>
      </c>
      <c r="F476" s="53">
        <v>2.5</v>
      </c>
      <c r="G476" s="51"/>
      <c r="H476" s="51"/>
      <c r="I476" s="47"/>
      <c r="J476" s="51"/>
      <c r="K476" s="51"/>
      <c r="L476" s="1"/>
    </row>
    <row r="477" spans="1:15">
      <c r="A477" s="668"/>
      <c r="B477" s="669"/>
      <c r="C477" s="669"/>
      <c r="D477" s="50" t="s">
        <v>110</v>
      </c>
      <c r="E477" s="46" t="s">
        <v>110</v>
      </c>
      <c r="F477" s="47"/>
      <c r="G477" s="51"/>
      <c r="H477" s="51"/>
      <c r="I477" s="47"/>
      <c r="J477" s="51"/>
      <c r="K477" s="51"/>
      <c r="L477" s="1"/>
    </row>
    <row r="478" spans="1:15">
      <c r="A478" s="668"/>
      <c r="B478" s="669"/>
      <c r="C478" s="669"/>
      <c r="D478" s="24" t="s">
        <v>1128</v>
      </c>
      <c r="E478" s="54" t="s">
        <v>110</v>
      </c>
      <c r="F478" s="55">
        <f>TRUNC(((((1+(F470+F467+F468)/100)*((1+F469/100))*((1+F471/100)))/((1-F472/100)))-1)*100,8)</f>
        <v>26.467162080000001</v>
      </c>
      <c r="G478" s="51"/>
      <c r="H478" s="51"/>
      <c r="I478" s="47"/>
      <c r="J478" s="49"/>
      <c r="K478" s="48"/>
      <c r="L478" s="1"/>
      <c r="O478" s="40"/>
    </row>
    <row r="479" spans="1:15">
      <c r="A479" s="668"/>
      <c r="B479" s="669"/>
      <c r="C479" s="669"/>
      <c r="D479" s="24" t="s">
        <v>110</v>
      </c>
      <c r="E479" s="46" t="s">
        <v>110</v>
      </c>
      <c r="F479" s="47"/>
      <c r="G479" s="48"/>
      <c r="H479" s="48"/>
      <c r="I479" s="47"/>
      <c r="J479" s="49"/>
      <c r="K479" s="48"/>
      <c r="L479" s="1"/>
      <c r="N479" s="40"/>
    </row>
    <row r="480" spans="1:15">
      <c r="A480" s="668"/>
      <c r="B480" s="669"/>
      <c r="C480" s="669"/>
      <c r="D480" s="24" t="s">
        <v>1129</v>
      </c>
      <c r="E480" s="46" t="s">
        <v>110</v>
      </c>
      <c r="F480" s="47"/>
      <c r="G480" s="48"/>
      <c r="H480" s="48"/>
      <c r="I480" s="47"/>
      <c r="J480" s="46"/>
      <c r="K480" s="56">
        <f>TRUNC((K459*F478/100),2)</f>
        <v>265536.43</v>
      </c>
      <c r="L480" s="1"/>
    </row>
    <row r="481" spans="1:15">
      <c r="A481" s="668"/>
      <c r="B481" s="669"/>
      <c r="C481" s="669"/>
      <c r="D481" s="24" t="s">
        <v>1130</v>
      </c>
      <c r="E481" s="46" t="s">
        <v>110</v>
      </c>
      <c r="F481" s="47"/>
      <c r="G481" s="48"/>
      <c r="H481" s="48"/>
      <c r="I481" s="47"/>
      <c r="J481" s="56">
        <f>TRUNC(J460*F478/100,2)</f>
        <v>122128.86</v>
      </c>
      <c r="K481" s="46"/>
      <c r="L481" s="1"/>
      <c r="O481" s="40"/>
    </row>
    <row r="482" spans="1:15">
      <c r="A482" s="668"/>
      <c r="B482" s="669"/>
      <c r="C482" s="669"/>
      <c r="D482" s="30" t="s">
        <v>110</v>
      </c>
      <c r="E482" s="46" t="s">
        <v>110</v>
      </c>
      <c r="F482" s="47"/>
      <c r="G482" s="48"/>
      <c r="H482" s="48"/>
      <c r="I482" s="47"/>
      <c r="J482" s="49"/>
      <c r="K482" s="48"/>
      <c r="L482" s="1"/>
      <c r="O482" s="40"/>
    </row>
    <row r="483" spans="1:15">
      <c r="A483" s="464"/>
      <c r="B483" s="465"/>
      <c r="C483" s="465"/>
      <c r="D483" s="25" t="s">
        <v>1131</v>
      </c>
      <c r="E483" s="57" t="s">
        <v>110</v>
      </c>
      <c r="F483" s="58"/>
      <c r="G483" s="59"/>
      <c r="H483" s="59"/>
      <c r="I483" s="58"/>
      <c r="J483" s="59"/>
      <c r="K483" s="60">
        <f>TRUNC(SUM(J481,K480),2)</f>
        <v>387665.29</v>
      </c>
      <c r="L483" s="464"/>
    </row>
    <row r="484" spans="1:15">
      <c r="A484" s="668"/>
      <c r="B484" s="669"/>
      <c r="C484" s="669"/>
      <c r="D484" s="30"/>
      <c r="E484" s="46"/>
      <c r="F484" s="47"/>
      <c r="G484" s="48"/>
      <c r="H484" s="48"/>
      <c r="I484" s="47"/>
      <c r="J484" s="49"/>
      <c r="K484" s="48"/>
      <c r="L484" s="1"/>
    </row>
    <row r="485" spans="1:15">
      <c r="A485" s="668"/>
      <c r="B485" s="669"/>
      <c r="C485" s="669"/>
      <c r="D485" s="668"/>
      <c r="E485" s="669"/>
      <c r="F485" s="670"/>
      <c r="G485" s="671"/>
      <c r="H485" s="671"/>
      <c r="I485" s="671"/>
      <c r="J485" s="671"/>
      <c r="K485" s="671"/>
      <c r="L485" s="672"/>
    </row>
    <row r="486" spans="1:15">
      <c r="A486" s="650">
        <v>20</v>
      </c>
      <c r="B486" s="651"/>
      <c r="C486" s="651"/>
      <c r="D486" s="650" t="s">
        <v>1132</v>
      </c>
      <c r="E486" s="650"/>
      <c r="F486" s="652"/>
      <c r="G486" s="650"/>
      <c r="H486" s="650"/>
      <c r="I486" s="650"/>
      <c r="J486" s="650"/>
      <c r="K486" s="650"/>
      <c r="L486" s="653">
        <f>SUBTOTAL(9,L487:L495)</f>
        <v>129057.25000000001</v>
      </c>
    </row>
    <row r="487" spans="1:15">
      <c r="A487" s="654" t="s">
        <v>1133</v>
      </c>
      <c r="B487" s="655"/>
      <c r="C487" s="655"/>
      <c r="D487" s="654" t="s">
        <v>1134</v>
      </c>
      <c r="E487" s="654"/>
      <c r="F487" s="656"/>
      <c r="G487" s="654"/>
      <c r="H487" s="654"/>
      <c r="I487" s="654"/>
      <c r="J487" s="654"/>
      <c r="K487" s="654"/>
      <c r="L487" s="657">
        <f>SUBTOTAL(9,L488:L490)</f>
        <v>21439.05</v>
      </c>
    </row>
    <row r="488" spans="1:15" ht="26.45">
      <c r="A488" s="462" t="s">
        <v>1135</v>
      </c>
      <c r="B488" s="463" t="s">
        <v>1136</v>
      </c>
      <c r="C488" s="463" t="s">
        <v>24</v>
      </c>
      <c r="D488" s="462" t="s">
        <v>1137</v>
      </c>
      <c r="E488" s="463" t="s">
        <v>760</v>
      </c>
      <c r="F488" s="658">
        <v>1</v>
      </c>
      <c r="G488" s="673">
        <v>0</v>
      </c>
      <c r="H488" s="673">
        <v>1217.48</v>
      </c>
      <c r="I488" s="21">
        <f t="shared" ref="I488:I490" si="260">TRUNC(SUM(G488:H488),2)</f>
        <v>1217.48</v>
      </c>
      <c r="J488" s="21">
        <f t="shared" ref="J488:J490" si="261">TRUNC(F488*G488,2)</f>
        <v>0</v>
      </c>
      <c r="K488" s="21">
        <f t="shared" ref="K488:K490" si="262">TRUNC(F488*H488,2)</f>
        <v>1217.48</v>
      </c>
      <c r="L488" s="44">
        <f t="shared" ref="L488:L490" si="263">TRUNC(SUM(K488,J488),2)</f>
        <v>1217.48</v>
      </c>
    </row>
    <row r="489" spans="1:15" ht="92.45">
      <c r="A489" s="462" t="s">
        <v>1138</v>
      </c>
      <c r="B489" s="463" t="s">
        <v>1139</v>
      </c>
      <c r="C489" s="463" t="s">
        <v>24</v>
      </c>
      <c r="D489" s="462" t="s">
        <v>1140</v>
      </c>
      <c r="E489" s="463" t="s">
        <v>26</v>
      </c>
      <c r="F489" s="658">
        <v>1</v>
      </c>
      <c r="G489" s="673">
        <v>0</v>
      </c>
      <c r="H489" s="673">
        <v>5503.01</v>
      </c>
      <c r="I489" s="21">
        <f t="shared" si="260"/>
        <v>5503.01</v>
      </c>
      <c r="J489" s="21">
        <f t="shared" si="261"/>
        <v>0</v>
      </c>
      <c r="K489" s="21">
        <f t="shared" si="262"/>
        <v>5503.01</v>
      </c>
      <c r="L489" s="44">
        <f t="shared" si="263"/>
        <v>5503.01</v>
      </c>
    </row>
    <row r="490" spans="1:15" ht="105.6">
      <c r="A490" s="462" t="s">
        <v>1141</v>
      </c>
      <c r="B490" s="463" t="s">
        <v>1142</v>
      </c>
      <c r="C490" s="463" t="s">
        <v>24</v>
      </c>
      <c r="D490" s="462" t="s">
        <v>1143</v>
      </c>
      <c r="E490" s="463" t="s">
        <v>26</v>
      </c>
      <c r="F490" s="658">
        <v>2</v>
      </c>
      <c r="G490" s="673">
        <v>0</v>
      </c>
      <c r="H490" s="673">
        <v>7359.28</v>
      </c>
      <c r="I490" s="21">
        <f t="shared" si="260"/>
        <v>7359.28</v>
      </c>
      <c r="J490" s="21">
        <f t="shared" si="261"/>
        <v>0</v>
      </c>
      <c r="K490" s="21">
        <f t="shared" si="262"/>
        <v>14718.56</v>
      </c>
      <c r="L490" s="44">
        <f t="shared" si="263"/>
        <v>14718.56</v>
      </c>
    </row>
    <row r="491" spans="1:15">
      <c r="A491" s="654" t="s">
        <v>1144</v>
      </c>
      <c r="B491" s="655"/>
      <c r="C491" s="655"/>
      <c r="D491" s="654" t="s">
        <v>1145</v>
      </c>
      <c r="E491" s="654"/>
      <c r="F491" s="656"/>
      <c r="G491" s="654"/>
      <c r="H491" s="654"/>
      <c r="I491" s="654"/>
      <c r="J491" s="654"/>
      <c r="K491" s="654"/>
      <c r="L491" s="657">
        <f>SUBTOTAL(9,L492:L495)</f>
        <v>107618.20000000001</v>
      </c>
    </row>
    <row r="492" spans="1:15" ht="39.6">
      <c r="A492" s="462" t="s">
        <v>1146</v>
      </c>
      <c r="B492" s="463" t="s">
        <v>1147</v>
      </c>
      <c r="C492" s="463" t="s">
        <v>24</v>
      </c>
      <c r="D492" s="462" t="s">
        <v>1148</v>
      </c>
      <c r="E492" s="463" t="s">
        <v>26</v>
      </c>
      <c r="F492" s="658">
        <v>9</v>
      </c>
      <c r="G492" s="673">
        <v>0</v>
      </c>
      <c r="H492" s="673">
        <v>11629</v>
      </c>
      <c r="I492" s="21">
        <f t="shared" ref="I492:I495" si="264">TRUNC(SUM(G492:H492),2)</f>
        <v>11629</v>
      </c>
      <c r="J492" s="21">
        <f t="shared" ref="J492:J495" si="265">TRUNC(F492*G492,2)</f>
        <v>0</v>
      </c>
      <c r="K492" s="21">
        <f t="shared" ref="K492:K495" si="266">TRUNC(F492*H492,2)</f>
        <v>104661</v>
      </c>
      <c r="L492" s="44">
        <f t="shared" ref="L492:L495" si="267">TRUNC(SUM(K492,J492),2)</f>
        <v>104661</v>
      </c>
    </row>
    <row r="493" spans="1:15" ht="26.45">
      <c r="A493" s="462" t="s">
        <v>1149</v>
      </c>
      <c r="B493" s="463" t="s">
        <v>1150</v>
      </c>
      <c r="C493" s="463" t="s">
        <v>24</v>
      </c>
      <c r="D493" s="462" t="s">
        <v>1151</v>
      </c>
      <c r="E493" s="463" t="s">
        <v>26</v>
      </c>
      <c r="F493" s="658">
        <v>2</v>
      </c>
      <c r="G493" s="673">
        <v>0</v>
      </c>
      <c r="H493" s="673">
        <v>488.12</v>
      </c>
      <c r="I493" s="21">
        <f t="shared" si="264"/>
        <v>488.12</v>
      </c>
      <c r="J493" s="21">
        <f t="shared" si="265"/>
        <v>0</v>
      </c>
      <c r="K493" s="21">
        <f t="shared" si="266"/>
        <v>976.24</v>
      </c>
      <c r="L493" s="44">
        <f t="shared" si="267"/>
        <v>976.24</v>
      </c>
    </row>
    <row r="494" spans="1:15" ht="26.45">
      <c r="A494" s="462" t="s">
        <v>1152</v>
      </c>
      <c r="B494" s="463" t="s">
        <v>1153</v>
      </c>
      <c r="C494" s="463" t="s">
        <v>24</v>
      </c>
      <c r="D494" s="462" t="s">
        <v>1154</v>
      </c>
      <c r="E494" s="463" t="s">
        <v>26</v>
      </c>
      <c r="F494" s="658">
        <v>1</v>
      </c>
      <c r="G494" s="673">
        <v>0</v>
      </c>
      <c r="H494" s="673">
        <v>571.1</v>
      </c>
      <c r="I494" s="21">
        <f t="shared" si="264"/>
        <v>571.1</v>
      </c>
      <c r="J494" s="21">
        <f t="shared" si="265"/>
        <v>0</v>
      </c>
      <c r="K494" s="21">
        <f t="shared" si="266"/>
        <v>571.1</v>
      </c>
      <c r="L494" s="44">
        <f t="shared" si="267"/>
        <v>571.1</v>
      </c>
    </row>
    <row r="495" spans="1:15" ht="26.45">
      <c r="A495" s="462" t="s">
        <v>1155</v>
      </c>
      <c r="B495" s="463" t="s">
        <v>1156</v>
      </c>
      <c r="C495" s="463" t="s">
        <v>24</v>
      </c>
      <c r="D495" s="462" t="s">
        <v>1157</v>
      </c>
      <c r="E495" s="463" t="s">
        <v>26</v>
      </c>
      <c r="F495" s="658">
        <v>2</v>
      </c>
      <c r="G495" s="673">
        <v>0</v>
      </c>
      <c r="H495" s="673">
        <v>704.93</v>
      </c>
      <c r="I495" s="21">
        <f t="shared" si="264"/>
        <v>704.93</v>
      </c>
      <c r="J495" s="21">
        <f t="shared" si="265"/>
        <v>0</v>
      </c>
      <c r="K495" s="21">
        <f t="shared" si="266"/>
        <v>1409.86</v>
      </c>
      <c r="L495" s="44">
        <f t="shared" si="267"/>
        <v>1409.86</v>
      </c>
    </row>
    <row r="496" spans="1:15">
      <c r="A496" s="9"/>
      <c r="B496" s="10"/>
      <c r="C496" s="10"/>
      <c r="D496" s="11" t="s">
        <v>109</v>
      </c>
      <c r="E496" s="10" t="s">
        <v>110</v>
      </c>
      <c r="F496" s="12"/>
      <c r="G496" s="13"/>
      <c r="H496" s="13"/>
      <c r="I496" s="13"/>
      <c r="J496" s="14">
        <f>SUM(J488:J495)</f>
        <v>0</v>
      </c>
      <c r="K496" s="14">
        <f>SUM(K488:K495)</f>
        <v>129057.25000000001</v>
      </c>
      <c r="L496" s="22"/>
    </row>
    <row r="497" spans="1:12">
      <c r="A497" s="15"/>
      <c r="B497" s="16"/>
      <c r="C497" s="16"/>
      <c r="D497" s="15" t="s">
        <v>110</v>
      </c>
      <c r="E497" s="16" t="s">
        <v>110</v>
      </c>
      <c r="F497" s="17"/>
      <c r="G497" s="18"/>
      <c r="H497" s="18"/>
      <c r="I497" s="18"/>
      <c r="J497" s="18"/>
      <c r="K497" s="19">
        <f>SUM(J496:K496)</f>
        <v>129057.25000000001</v>
      </c>
      <c r="L497" s="23"/>
    </row>
    <row r="498" spans="1:12">
      <c r="A498" s="26"/>
      <c r="B498" s="27"/>
      <c r="C498" s="27"/>
      <c r="D498" s="24" t="s">
        <v>1109</v>
      </c>
      <c r="E498" s="26"/>
      <c r="F498" s="26"/>
      <c r="G498" s="26"/>
      <c r="H498" s="26"/>
      <c r="I498" s="26"/>
      <c r="K498" s="36">
        <f>TRUNC(SUM(K496),2)</f>
        <v>129057.25</v>
      </c>
    </row>
    <row r="499" spans="1:12">
      <c r="A499" s="28"/>
      <c r="B499" s="28"/>
      <c r="C499" s="28"/>
      <c r="D499" s="24" t="s">
        <v>1110</v>
      </c>
      <c r="E499" s="28"/>
      <c r="F499" s="28"/>
      <c r="G499" s="28"/>
      <c r="H499" s="28"/>
      <c r="I499" s="28"/>
      <c r="J499" s="36">
        <f>TRUNC(SUM(J496),2)</f>
        <v>0</v>
      </c>
      <c r="K499" s="37"/>
      <c r="L499" s="37"/>
    </row>
    <row r="500" spans="1:12">
      <c r="A500" s="29"/>
      <c r="B500" s="27"/>
      <c r="C500" s="27"/>
      <c r="D500" s="30" t="s">
        <v>110</v>
      </c>
      <c r="E500" s="26"/>
      <c r="F500" s="26"/>
      <c r="G500" s="26"/>
      <c r="H500" s="26"/>
      <c r="I500" s="29"/>
      <c r="J500" s="38"/>
      <c r="K500" s="38"/>
      <c r="L500" s="38"/>
    </row>
    <row r="501" spans="1:12">
      <c r="A501" s="31"/>
      <c r="B501" s="32"/>
      <c r="C501" s="32"/>
      <c r="D501" s="25" t="s">
        <v>1158</v>
      </c>
      <c r="E501" s="33"/>
      <c r="F501" s="33"/>
      <c r="G501" s="33"/>
      <c r="H501" s="33"/>
      <c r="I501" s="31"/>
      <c r="J501" s="31"/>
      <c r="K501" s="34">
        <f>TRUNC(SUM(K498,J499),2)</f>
        <v>129057.25</v>
      </c>
      <c r="L501" s="39"/>
    </row>
    <row r="504" spans="1:12">
      <c r="D504" s="24" t="s">
        <v>1112</v>
      </c>
      <c r="E504" s="46" t="s">
        <v>110</v>
      </c>
      <c r="F504" s="47"/>
      <c r="G504" s="48"/>
      <c r="H504" s="48"/>
      <c r="I504" s="47"/>
      <c r="J504" s="49"/>
      <c r="K504" s="48"/>
    </row>
    <row r="505" spans="1:12">
      <c r="D505" s="24" t="s">
        <v>1113</v>
      </c>
      <c r="E505" s="46" t="s">
        <v>110</v>
      </c>
      <c r="F505" s="47"/>
      <c r="G505" s="48"/>
      <c r="H505" s="48"/>
      <c r="I505" s="47"/>
      <c r="J505" s="49"/>
      <c r="K505" s="48"/>
    </row>
    <row r="506" spans="1:12">
      <c r="D506" s="50" t="s">
        <v>1114</v>
      </c>
      <c r="E506" s="46" t="s">
        <v>110</v>
      </c>
      <c r="F506" s="47">
        <v>0.8</v>
      </c>
      <c r="G506" s="51"/>
      <c r="H506" s="51"/>
      <c r="I506" s="47"/>
      <c r="J506" s="51"/>
      <c r="K506" s="51"/>
    </row>
    <row r="507" spans="1:12">
      <c r="D507" s="50" t="s">
        <v>1115</v>
      </c>
      <c r="E507" s="46" t="s">
        <v>110</v>
      </c>
      <c r="F507" s="47">
        <v>1.27</v>
      </c>
      <c r="H507" s="46" t="s">
        <v>1116</v>
      </c>
      <c r="I507" s="47"/>
      <c r="J507" s="51"/>
      <c r="K507" s="51"/>
    </row>
    <row r="508" spans="1:12">
      <c r="D508" s="50" t="s">
        <v>1117</v>
      </c>
      <c r="E508" s="46" t="s">
        <v>110</v>
      </c>
      <c r="F508" s="47">
        <v>1.19</v>
      </c>
      <c r="H508" s="48" t="s">
        <v>1118</v>
      </c>
      <c r="I508" s="47"/>
      <c r="J508" s="51"/>
      <c r="K508" s="51"/>
    </row>
    <row r="509" spans="1:12">
      <c r="D509" s="50" t="s">
        <v>1119</v>
      </c>
      <c r="E509" s="46" t="s">
        <v>110</v>
      </c>
      <c r="F509" s="47">
        <v>4</v>
      </c>
      <c r="G509" s="51"/>
      <c r="H509" s="51"/>
      <c r="I509" s="51"/>
      <c r="J509" s="51"/>
      <c r="K509" s="51"/>
    </row>
    <row r="510" spans="1:12">
      <c r="D510" s="50" t="s">
        <v>1120</v>
      </c>
      <c r="E510" s="46" t="s">
        <v>110</v>
      </c>
      <c r="F510" s="47">
        <v>7.4</v>
      </c>
      <c r="G510" s="574" t="s">
        <v>1121</v>
      </c>
      <c r="H510" s="575"/>
      <c r="I510" s="575"/>
      <c r="J510" s="575"/>
      <c r="K510" s="575"/>
    </row>
    <row r="511" spans="1:12">
      <c r="D511" s="50" t="s">
        <v>1122</v>
      </c>
      <c r="E511" s="46" t="s">
        <v>110</v>
      </c>
      <c r="F511" s="47">
        <f>SUM(F512:F515)</f>
        <v>6.35</v>
      </c>
      <c r="G511" s="575" t="s">
        <v>1123</v>
      </c>
      <c r="H511" s="575"/>
      <c r="I511" s="575"/>
      <c r="J511" s="575"/>
      <c r="K511" s="575"/>
    </row>
    <row r="512" spans="1:12">
      <c r="D512" s="52" t="s">
        <v>1124</v>
      </c>
      <c r="E512" s="46" t="s">
        <v>110</v>
      </c>
      <c r="F512" s="53">
        <v>3</v>
      </c>
      <c r="G512" s="51"/>
      <c r="H512" s="51"/>
      <c r="I512" s="47"/>
      <c r="J512" s="51"/>
      <c r="K512" s="51"/>
    </row>
    <row r="513" spans="1:14">
      <c r="D513" s="52" t="s">
        <v>1125</v>
      </c>
      <c r="E513" s="46" t="s">
        <v>110</v>
      </c>
      <c r="F513" s="53">
        <v>0.65</v>
      </c>
      <c r="G513" s="51"/>
      <c r="H513" s="51"/>
      <c r="I513" s="47"/>
      <c r="J513" s="51"/>
      <c r="K513" s="51"/>
    </row>
    <row r="514" spans="1:14">
      <c r="D514" s="52" t="s">
        <v>1126</v>
      </c>
      <c r="E514" s="46" t="s">
        <v>110</v>
      </c>
      <c r="F514" s="53">
        <v>2.7</v>
      </c>
      <c r="G514" s="51"/>
      <c r="H514" s="51"/>
      <c r="I514" s="47"/>
      <c r="J514" s="51"/>
      <c r="K514" s="51"/>
    </row>
    <row r="515" spans="1:14" ht="26.45">
      <c r="D515" s="52" t="s">
        <v>1127</v>
      </c>
      <c r="E515" s="46" t="s">
        <v>110</v>
      </c>
      <c r="F515" s="53"/>
      <c r="G515" s="51"/>
      <c r="H515" s="51"/>
      <c r="I515" s="47"/>
      <c r="J515" s="51"/>
      <c r="K515" s="51"/>
    </row>
    <row r="516" spans="1:14">
      <c r="D516" s="50" t="s">
        <v>110</v>
      </c>
      <c r="E516" s="46" t="s">
        <v>110</v>
      </c>
      <c r="F516" s="47"/>
      <c r="G516" s="51"/>
      <c r="H516" s="51"/>
      <c r="I516" s="47"/>
      <c r="J516" s="51"/>
      <c r="K516" s="51"/>
    </row>
    <row r="517" spans="1:14">
      <c r="D517" s="24" t="s">
        <v>1128</v>
      </c>
      <c r="E517" s="54" t="s">
        <v>110</v>
      </c>
      <c r="F517" s="55">
        <f>TRUNC(((((1+(F509+F506+F507)/100)*((1+F508/100))*((1+F510/100)))/((1-F511/100)))-1)*100,8)</f>
        <v>23.0911033</v>
      </c>
      <c r="G517" s="51"/>
      <c r="H517" s="51"/>
      <c r="I517" s="47"/>
      <c r="J517" s="49"/>
      <c r="K517" s="48"/>
    </row>
    <row r="518" spans="1:14">
      <c r="D518" s="24" t="s">
        <v>110</v>
      </c>
      <c r="E518" s="46" t="s">
        <v>110</v>
      </c>
      <c r="F518" s="47"/>
      <c r="G518" s="48"/>
      <c r="H518" s="48"/>
      <c r="I518" s="47"/>
      <c r="J518" s="49"/>
      <c r="K518" s="48"/>
    </row>
    <row r="519" spans="1:14">
      <c r="D519" s="24" t="s">
        <v>1129</v>
      </c>
      <c r="E519" s="46" t="s">
        <v>110</v>
      </c>
      <c r="F519" s="47"/>
      <c r="G519" s="48"/>
      <c r="H519" s="48"/>
      <c r="I519" s="47"/>
      <c r="J519" s="46"/>
      <c r="K519" s="56">
        <f>TRUNC((K498*F517/100),2)</f>
        <v>29800.74</v>
      </c>
    </row>
    <row r="520" spans="1:14">
      <c r="D520" s="24" t="s">
        <v>1130</v>
      </c>
      <c r="E520" s="46" t="s">
        <v>110</v>
      </c>
      <c r="F520" s="47"/>
      <c r="G520" s="48"/>
      <c r="H520" s="48"/>
      <c r="I520" s="47"/>
      <c r="J520" s="56">
        <f>TRUNC(J499*F517/100,2)</f>
        <v>0</v>
      </c>
      <c r="K520" s="46"/>
    </row>
    <row r="522" spans="1:14" s="62" customFormat="1">
      <c r="A522" s="464"/>
      <c r="B522" s="465"/>
      <c r="C522" s="465"/>
      <c r="D522" s="25" t="s">
        <v>1159</v>
      </c>
      <c r="E522" s="57" t="s">
        <v>110</v>
      </c>
      <c r="F522" s="58"/>
      <c r="G522" s="61"/>
      <c r="H522" s="61"/>
      <c r="I522" s="58"/>
      <c r="J522" s="59"/>
      <c r="K522" s="60">
        <f>TRUNC(SUM(J520,K519),2)</f>
        <v>29800.74</v>
      </c>
      <c r="L522" s="464"/>
      <c r="N522" s="73"/>
    </row>
    <row r="523" spans="1:14" s="62" customFormat="1" ht="13.15">
      <c r="B523" s="63"/>
      <c r="C523" s="63"/>
    </row>
    <row r="524" spans="1:14" s="62" customFormat="1" ht="13.15">
      <c r="B524" s="63"/>
      <c r="C524" s="63"/>
    </row>
    <row r="525" spans="1:14" s="62" customFormat="1" ht="13.15">
      <c r="A525" s="466"/>
      <c r="B525" s="466"/>
      <c r="C525" s="466"/>
      <c r="D525" s="64" t="s">
        <v>1160</v>
      </c>
      <c r="E525" s="65" t="s">
        <v>110</v>
      </c>
      <c r="F525" s="66"/>
      <c r="G525" s="67"/>
      <c r="H525" s="67"/>
      <c r="I525" s="66"/>
      <c r="J525" s="68"/>
      <c r="K525" s="69"/>
      <c r="L525" s="65"/>
    </row>
    <row r="526" spans="1:14" s="62" customFormat="1" ht="13.15">
      <c r="B526" s="63"/>
      <c r="C526" s="63"/>
    </row>
    <row r="527" spans="1:14" s="62" customFormat="1" ht="13.15">
      <c r="D527" s="24" t="s">
        <v>1161</v>
      </c>
      <c r="E527" s="46" t="s">
        <v>110</v>
      </c>
      <c r="F527" s="47"/>
      <c r="G527" s="48"/>
      <c r="H527" s="48"/>
      <c r="I527" s="47"/>
      <c r="J527" s="56"/>
      <c r="K527" s="56">
        <f>TRUNC(K519+K498+K480+K459,2)</f>
        <v>1427661.9</v>
      </c>
      <c r="L527" s="46"/>
    </row>
    <row r="528" spans="1:14" s="62" customFormat="1" ht="13.15">
      <c r="D528" s="24" t="s">
        <v>1162</v>
      </c>
      <c r="E528" s="46" t="s">
        <v>110</v>
      </c>
      <c r="F528" s="47"/>
      <c r="G528" s="48"/>
      <c r="H528" s="48"/>
      <c r="I528" s="47"/>
      <c r="J528" s="56">
        <f>TRUNC(J520+J499+J481+J460,2)</f>
        <v>583564.30000000005</v>
      </c>
      <c r="K528" s="56"/>
      <c r="L528" s="46"/>
    </row>
    <row r="529" spans="1:15" s="62" customFormat="1" ht="13.15">
      <c r="D529" s="30" t="s">
        <v>110</v>
      </c>
      <c r="E529" s="46" t="s">
        <v>110</v>
      </c>
      <c r="F529" s="47"/>
      <c r="G529" s="48"/>
      <c r="H529" s="48"/>
      <c r="I529" s="47"/>
      <c r="J529" s="48"/>
      <c r="K529" s="49"/>
      <c r="L529" s="46"/>
    </row>
    <row r="530" spans="1:15" s="62" customFormat="1" ht="13.15">
      <c r="A530" s="466"/>
      <c r="B530" s="466"/>
      <c r="C530" s="466"/>
      <c r="D530" s="64" t="s">
        <v>1163</v>
      </c>
      <c r="E530" s="70" t="s">
        <v>110</v>
      </c>
      <c r="F530" s="71"/>
      <c r="G530" s="69"/>
      <c r="H530" s="69"/>
      <c r="I530" s="71"/>
      <c r="J530" s="69"/>
      <c r="K530" s="72">
        <f>TRUNC(J528+K527,2)</f>
        <v>2011226.2</v>
      </c>
      <c r="L530" s="65"/>
    </row>
    <row r="531" spans="1:15" s="62" customFormat="1" ht="13.15">
      <c r="D531" s="30" t="s">
        <v>110</v>
      </c>
      <c r="E531" s="62" t="s">
        <v>110</v>
      </c>
      <c r="F531" s="467"/>
      <c r="G531" s="46"/>
      <c r="H531" s="46"/>
      <c r="I531" s="46"/>
      <c r="J531" s="46"/>
      <c r="K531" s="46"/>
      <c r="L531" s="46"/>
    </row>
    <row r="532" spans="1:15" s="62" customFormat="1" ht="13.15">
      <c r="D532" s="48" t="s">
        <v>1164</v>
      </c>
      <c r="E532" s="46" t="s">
        <v>1165</v>
      </c>
      <c r="F532" s="51"/>
      <c r="G532" s="48"/>
      <c r="H532" s="48"/>
      <c r="I532" s="48"/>
      <c r="J532" s="48"/>
      <c r="K532" s="48"/>
      <c r="L532" s="48"/>
      <c r="O532" s="73"/>
    </row>
    <row r="533" spans="1:15" s="62" customFormat="1" ht="13.15">
      <c r="D533" s="46" t="s">
        <v>1166</v>
      </c>
      <c r="E533" s="46" t="s">
        <v>1167</v>
      </c>
      <c r="F533" s="51"/>
      <c r="G533" s="48"/>
      <c r="H533" s="48"/>
      <c r="I533" s="48"/>
      <c r="J533" s="48"/>
      <c r="K533" s="48" t="s">
        <v>1168</v>
      </c>
      <c r="L533" s="48"/>
    </row>
    <row r="534" spans="1:15" s="62" customFormat="1" ht="13.15">
      <c r="D534" s="46" t="s">
        <v>1169</v>
      </c>
      <c r="E534" s="47" t="s">
        <v>110</v>
      </c>
      <c r="F534" s="51"/>
      <c r="G534" s="48"/>
      <c r="H534" s="48"/>
      <c r="I534" s="48"/>
      <c r="J534" s="48"/>
      <c r="K534" s="48"/>
      <c r="L534" s="48"/>
    </row>
  </sheetData>
  <mergeCells count="22">
    <mergeCell ref="I4:J4"/>
    <mergeCell ref="E1:F1"/>
    <mergeCell ref="G1:I1"/>
    <mergeCell ref="J1:L1"/>
    <mergeCell ref="E2:G2"/>
    <mergeCell ref="I2:J2"/>
    <mergeCell ref="G471:K471"/>
    <mergeCell ref="G472:K472"/>
    <mergeCell ref="G510:K510"/>
    <mergeCell ref="G511:K511"/>
    <mergeCell ref="E3:G3"/>
    <mergeCell ref="E4:G4"/>
    <mergeCell ref="A6:L6"/>
    <mergeCell ref="A7:A8"/>
    <mergeCell ref="B7:B8"/>
    <mergeCell ref="C7:C8"/>
    <mergeCell ref="D7:D8"/>
    <mergeCell ref="E7:E8"/>
    <mergeCell ref="F7:F8"/>
    <mergeCell ref="G7:I7"/>
    <mergeCell ref="J7:L7"/>
    <mergeCell ref="I3:J3"/>
  </mergeCells>
  <pageMargins left="0.5" right="0.5" top="1" bottom="1" header="0.5" footer="0.5"/>
  <pageSetup paperSize="9" scale="67" fitToHeight="0" orientation="landscape" r:id="rId1"/>
  <headerFooter>
    <oddHeader>&amp;L &amp;C &amp;R</oddHeader>
    <oddFooter>&amp;L &amp;C &amp;R</oddFooter>
  </headerFooter>
  <ignoredErrors>
    <ignoredError sqref="I456 I37:I38 I11:I12 I14:I21 I23:I35 I429:I454 I40:I90 I92:I140 I142:I211 I214:I256 I303:I330 I358:I416 I419:I427 I257:I298 I331:I35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D9382-24E7-47C3-B391-56293E778465}">
  <dimension ref="A1:AN77"/>
  <sheetViews>
    <sheetView view="pageBreakPreview" zoomScaleNormal="100" zoomScaleSheetLayoutView="100" workbookViewId="0">
      <pane xSplit="2" ySplit="5" topLeftCell="C6" activePane="bottomRight" state="frozen"/>
      <selection pane="bottomRight" activeCell="AF25" sqref="AF25"/>
      <selection pane="bottomLeft" activeCell="A8" sqref="A8"/>
      <selection pane="topRight" activeCell="C1" sqref="C1"/>
    </sheetView>
  </sheetViews>
  <sheetFormatPr defaultRowHeight="13.9"/>
  <cols>
    <col min="1" max="1" width="4.375" style="439" customWidth="1"/>
    <col min="2" max="2" width="34.125" style="440" customWidth="1"/>
    <col min="3" max="3" width="10.625" style="439" customWidth="1"/>
    <col min="4" max="4" width="9" style="439"/>
    <col min="5" max="5" width="10.75" style="439" customWidth="1"/>
    <col min="6" max="6" width="5.25" style="439" customWidth="1"/>
    <col min="7" max="7" width="12.125" style="441" customWidth="1"/>
    <col min="8" max="8" width="6" style="442" customWidth="1"/>
    <col min="9" max="9" width="11.625" style="441" bestFit="1" customWidth="1"/>
    <col min="10" max="10" width="5.875" style="441" bestFit="1" customWidth="1"/>
    <col min="11" max="11" width="10.875" style="441" bestFit="1" customWidth="1"/>
    <col min="12" max="12" width="6" style="441" customWidth="1"/>
    <col min="13" max="13" width="11.625" style="441" bestFit="1" customWidth="1"/>
    <col min="14" max="14" width="5.875" style="441" bestFit="1" customWidth="1"/>
    <col min="15" max="15" width="10.875" style="441" bestFit="1" customWidth="1"/>
    <col min="16" max="16" width="6.125" style="441" customWidth="1"/>
    <col min="17" max="17" width="11.625" style="441" bestFit="1" customWidth="1"/>
    <col min="18" max="18" width="5.875" style="441" bestFit="1" customWidth="1"/>
    <col min="19" max="19" width="10.875" style="441" bestFit="1" customWidth="1"/>
    <col min="20" max="20" width="6" style="441" customWidth="1"/>
    <col min="21" max="21" width="11.625" style="441" customWidth="1"/>
    <col min="22" max="22" width="5.875" style="441" bestFit="1" customWidth="1"/>
    <col min="23" max="23" width="10.875" style="441" bestFit="1" customWidth="1"/>
    <col min="24" max="24" width="6" style="441" customWidth="1"/>
    <col min="25" max="25" width="11.625" style="441" customWidth="1"/>
    <col min="26" max="26" width="5.875" style="441" bestFit="1" customWidth="1"/>
    <col min="27" max="27" width="10.875" style="441" bestFit="1" customWidth="1"/>
    <col min="28" max="28" width="6" style="441" customWidth="1"/>
    <col min="29" max="29" width="11.625" style="441" bestFit="1" customWidth="1"/>
    <col min="30" max="30" width="5.875" style="441" bestFit="1" customWidth="1"/>
    <col min="31" max="31" width="10.875" style="441" bestFit="1" customWidth="1"/>
    <col min="32" max="32" width="6" style="441" customWidth="1"/>
    <col min="33" max="33" width="11.625" style="441" bestFit="1" customWidth="1"/>
    <col min="34" max="34" width="5.875" style="441" bestFit="1" customWidth="1"/>
    <col min="35" max="35" width="9" style="1"/>
    <col min="36" max="37" width="5.375" style="274" bestFit="1" customWidth="1"/>
    <col min="38" max="38" width="4.125" style="1" customWidth="1"/>
    <col min="39" max="188" width="9" style="1"/>
    <col min="189" max="189" width="4.375" style="1" customWidth="1"/>
    <col min="190" max="190" width="30.5" style="1" customWidth="1"/>
    <col min="191" max="192" width="9" style="1"/>
    <col min="193" max="193" width="10.75" style="1" customWidth="1"/>
    <col min="194" max="194" width="5.25" style="1" customWidth="1"/>
    <col min="195" max="195" width="7.625" style="1" customWidth="1"/>
    <col min="196" max="196" width="5.375" style="1" customWidth="1"/>
    <col min="197" max="197" width="7.625" style="1" customWidth="1"/>
    <col min="198" max="198" width="6" style="1" bestFit="1" customWidth="1"/>
    <col min="199" max="199" width="7.625" style="1" customWidth="1"/>
    <col min="200" max="200" width="5.375" style="1" customWidth="1"/>
    <col min="201" max="201" width="7.625" style="1" customWidth="1"/>
    <col min="202" max="202" width="5.375" style="1" bestFit="1" customWidth="1"/>
    <col min="203" max="203" width="7.625" style="1" customWidth="1"/>
    <col min="204" max="204" width="5.375" style="1" customWidth="1"/>
    <col min="205" max="205" width="7.625" style="1" customWidth="1"/>
    <col min="206" max="206" width="5.375" style="1" bestFit="1" customWidth="1"/>
    <col min="207" max="207" width="7.625" style="1" customWidth="1"/>
    <col min="208" max="208" width="5.375" style="1" customWidth="1"/>
    <col min="209" max="209" width="7.625" style="1" customWidth="1"/>
    <col min="210" max="210" width="5.375" style="1" bestFit="1" customWidth="1"/>
    <col min="211" max="211" width="7.625" style="1" customWidth="1"/>
    <col min="212" max="212" width="5.375" style="1" customWidth="1"/>
    <col min="213" max="213" width="7.625" style="1" customWidth="1"/>
    <col min="214" max="214" width="5.375" style="1" bestFit="1" customWidth="1"/>
    <col min="215" max="215" width="7.625" style="1" customWidth="1"/>
    <col min="216" max="216" width="5.375" style="1" customWidth="1"/>
    <col min="217" max="217" width="7.625" style="1" customWidth="1"/>
    <col min="218" max="218" width="5.375" style="1" bestFit="1" customWidth="1"/>
    <col min="219" max="219" width="7.625" style="1" customWidth="1"/>
    <col min="220" max="220" width="5.375" style="1" customWidth="1"/>
    <col min="221" max="221" width="7.625" style="1" customWidth="1"/>
    <col min="222" max="222" width="5.375" style="1" bestFit="1" customWidth="1"/>
    <col min="223" max="223" width="7.625" style="1" customWidth="1"/>
    <col min="224" max="224" width="5.375" style="1" customWidth="1"/>
    <col min="225" max="225" width="7.625" style="1" customWidth="1"/>
    <col min="226" max="226" width="5.375" style="1" bestFit="1" customWidth="1"/>
    <col min="227" max="227" width="7.625" style="1" customWidth="1"/>
    <col min="228" max="228" width="5.375" style="1" customWidth="1"/>
    <col min="229" max="229" width="7.625" style="1" customWidth="1"/>
    <col min="230" max="230" width="5.375" style="1" bestFit="1" customWidth="1"/>
    <col min="231" max="231" width="7.625" style="1" customWidth="1"/>
    <col min="232" max="232" width="5.375" style="1" customWidth="1"/>
    <col min="233" max="233" width="7.625" style="1" customWidth="1"/>
    <col min="234" max="234" width="5.375" style="1" bestFit="1" customWidth="1"/>
    <col min="235" max="235" width="7.625" style="1" customWidth="1"/>
    <col min="236" max="236" width="5.375" style="1" customWidth="1"/>
    <col min="237" max="237" width="7.625" style="1" customWidth="1"/>
    <col min="238" max="238" width="5.375" style="1" bestFit="1" customWidth="1"/>
    <col min="239" max="239" width="7.625" style="1" customWidth="1"/>
    <col min="240" max="240" width="5.375" style="1" customWidth="1"/>
    <col min="241" max="241" width="7.625" style="1" customWidth="1"/>
    <col min="242" max="242" width="5.375" style="1" bestFit="1" customWidth="1"/>
    <col min="243" max="243" width="7.625" style="1" customWidth="1"/>
    <col min="244" max="244" width="5.375" style="1" customWidth="1"/>
    <col min="245" max="245" width="7.625" style="1" customWidth="1"/>
    <col min="246" max="246" width="5.375" style="1" bestFit="1" customWidth="1"/>
    <col min="247" max="247" width="7.625" style="1" customWidth="1"/>
    <col min="248" max="248" width="5.375" style="1" customWidth="1"/>
    <col min="249" max="249" width="7.625" style="1" customWidth="1"/>
    <col min="250" max="250" width="5.375" style="1" bestFit="1" customWidth="1"/>
    <col min="251" max="251" width="7.625" style="1" customWidth="1"/>
    <col min="252" max="252" width="5.375" style="1" customWidth="1"/>
    <col min="253" max="253" width="7.625" style="1" customWidth="1"/>
    <col min="254" max="254" width="5.375" style="1" bestFit="1" customWidth="1"/>
    <col min="255" max="255" width="7.625" style="1" customWidth="1"/>
    <col min="256" max="256" width="5.375" style="1" customWidth="1"/>
    <col min="257" max="257" width="7.625" style="1" customWidth="1"/>
    <col min="258" max="258" width="5.375" style="1" bestFit="1" customWidth="1"/>
    <col min="259" max="259" width="7.625" style="1" customWidth="1"/>
    <col min="260" max="260" width="5.375" style="1" customWidth="1"/>
    <col min="261" max="261" width="7.625" style="1" customWidth="1"/>
    <col min="262" max="262" width="5.375" style="1" bestFit="1" customWidth="1"/>
    <col min="263" max="263" width="7.625" style="1" customWidth="1"/>
    <col min="264" max="264" width="5.375" style="1" customWidth="1"/>
    <col min="265" max="265" width="7.625" style="1" customWidth="1"/>
    <col min="266" max="266" width="5.375" style="1" bestFit="1" customWidth="1"/>
    <col min="267" max="267" width="7.625" style="1" customWidth="1"/>
    <col min="268" max="268" width="5.375" style="1" customWidth="1"/>
    <col min="269" max="269" width="7.625" style="1" customWidth="1"/>
    <col min="270" max="270" width="5.375" style="1" bestFit="1" customWidth="1"/>
    <col min="271" max="271" width="7.625" style="1" customWidth="1"/>
    <col min="272" max="272" width="5.375" style="1" customWidth="1"/>
    <col min="273" max="273" width="7.625" style="1" customWidth="1"/>
    <col min="274" max="274" width="5.375" style="1" bestFit="1" customWidth="1"/>
    <col min="275" max="275" width="7.625" style="1" customWidth="1"/>
    <col min="276" max="276" width="5.375" style="1" customWidth="1"/>
    <col min="277" max="277" width="7.625" style="1" customWidth="1"/>
    <col min="278" max="278" width="5.375" style="1" bestFit="1" customWidth="1"/>
    <col min="279" max="279" width="7.625" style="1" customWidth="1"/>
    <col min="280" max="280" width="5.375" style="1" customWidth="1"/>
    <col min="281" max="281" width="7.625" style="1" customWidth="1"/>
    <col min="282" max="282" width="5.375" style="1" bestFit="1" customWidth="1"/>
    <col min="283" max="283" width="7.625" style="1" customWidth="1"/>
    <col min="284" max="284" width="5.375" style="1" customWidth="1"/>
    <col min="285" max="285" width="7.625" style="1" customWidth="1"/>
    <col min="286" max="286" width="5.375" style="1" bestFit="1" customWidth="1"/>
    <col min="287" max="287" width="7.625" style="1" customWidth="1"/>
    <col min="288" max="288" width="5.375" style="1" customWidth="1"/>
    <col min="289" max="289" width="7.625" style="1" customWidth="1"/>
    <col min="290" max="290" width="5.375" style="1" bestFit="1" customWidth="1"/>
    <col min="291" max="291" width="9" style="1"/>
    <col min="292" max="293" width="5.375" style="1" bestFit="1" customWidth="1"/>
    <col min="294" max="294" width="2.125" style="1" bestFit="1" customWidth="1"/>
    <col min="295" max="444" width="9" style="1"/>
    <col min="445" max="445" width="4.375" style="1" customWidth="1"/>
    <col min="446" max="446" width="30.5" style="1" customWidth="1"/>
    <col min="447" max="448" width="9" style="1"/>
    <col min="449" max="449" width="10.75" style="1" customWidth="1"/>
    <col min="450" max="450" width="5.25" style="1" customWidth="1"/>
    <col min="451" max="451" width="7.625" style="1" customWidth="1"/>
    <col min="452" max="452" width="5.375" style="1" customWidth="1"/>
    <col min="453" max="453" width="7.625" style="1" customWidth="1"/>
    <col min="454" max="454" width="6" style="1" bestFit="1" customWidth="1"/>
    <col min="455" max="455" width="7.625" style="1" customWidth="1"/>
    <col min="456" max="456" width="5.375" style="1" customWidth="1"/>
    <col min="457" max="457" width="7.625" style="1" customWidth="1"/>
    <col min="458" max="458" width="5.375" style="1" bestFit="1" customWidth="1"/>
    <col min="459" max="459" width="7.625" style="1" customWidth="1"/>
    <col min="460" max="460" width="5.375" style="1" customWidth="1"/>
    <col min="461" max="461" width="7.625" style="1" customWidth="1"/>
    <col min="462" max="462" width="5.375" style="1" bestFit="1" customWidth="1"/>
    <col min="463" max="463" width="7.625" style="1" customWidth="1"/>
    <col min="464" max="464" width="5.375" style="1" customWidth="1"/>
    <col min="465" max="465" width="7.625" style="1" customWidth="1"/>
    <col min="466" max="466" width="5.375" style="1" bestFit="1" customWidth="1"/>
    <col min="467" max="467" width="7.625" style="1" customWidth="1"/>
    <col min="468" max="468" width="5.375" style="1" customWidth="1"/>
    <col min="469" max="469" width="7.625" style="1" customWidth="1"/>
    <col min="470" max="470" width="5.375" style="1" bestFit="1" customWidth="1"/>
    <col min="471" max="471" width="7.625" style="1" customWidth="1"/>
    <col min="472" max="472" width="5.375" style="1" customWidth="1"/>
    <col min="473" max="473" width="7.625" style="1" customWidth="1"/>
    <col min="474" max="474" width="5.375" style="1" bestFit="1" customWidth="1"/>
    <col min="475" max="475" width="7.625" style="1" customWidth="1"/>
    <col min="476" max="476" width="5.375" style="1" customWidth="1"/>
    <col min="477" max="477" width="7.625" style="1" customWidth="1"/>
    <col min="478" max="478" width="5.375" style="1" bestFit="1" customWidth="1"/>
    <col min="479" max="479" width="7.625" style="1" customWidth="1"/>
    <col min="480" max="480" width="5.375" style="1" customWidth="1"/>
    <col min="481" max="481" width="7.625" style="1" customWidth="1"/>
    <col min="482" max="482" width="5.375" style="1" bestFit="1" customWidth="1"/>
    <col min="483" max="483" width="7.625" style="1" customWidth="1"/>
    <col min="484" max="484" width="5.375" style="1" customWidth="1"/>
    <col min="485" max="485" width="7.625" style="1" customWidth="1"/>
    <col min="486" max="486" width="5.375" style="1" bestFit="1" customWidth="1"/>
    <col min="487" max="487" width="7.625" style="1" customWidth="1"/>
    <col min="488" max="488" width="5.375" style="1" customWidth="1"/>
    <col min="489" max="489" width="7.625" style="1" customWidth="1"/>
    <col min="490" max="490" width="5.375" style="1" bestFit="1" customWidth="1"/>
    <col min="491" max="491" width="7.625" style="1" customWidth="1"/>
    <col min="492" max="492" width="5.375" style="1" customWidth="1"/>
    <col min="493" max="493" width="7.625" style="1" customWidth="1"/>
    <col min="494" max="494" width="5.375" style="1" bestFit="1" customWidth="1"/>
    <col min="495" max="495" width="7.625" style="1" customWidth="1"/>
    <col min="496" max="496" width="5.375" style="1" customWidth="1"/>
    <col min="497" max="497" width="7.625" style="1" customWidth="1"/>
    <col min="498" max="498" width="5.375" style="1" bestFit="1" customWidth="1"/>
    <col min="499" max="499" width="7.625" style="1" customWidth="1"/>
    <col min="500" max="500" width="5.375" style="1" customWidth="1"/>
    <col min="501" max="501" width="7.625" style="1" customWidth="1"/>
    <col min="502" max="502" width="5.375" style="1" bestFit="1" customWidth="1"/>
    <col min="503" max="503" width="7.625" style="1" customWidth="1"/>
    <col min="504" max="504" width="5.375" style="1" customWidth="1"/>
    <col min="505" max="505" width="7.625" style="1" customWidth="1"/>
    <col min="506" max="506" width="5.375" style="1" bestFit="1" customWidth="1"/>
    <col min="507" max="507" width="7.625" style="1" customWidth="1"/>
    <col min="508" max="508" width="5.375" style="1" customWidth="1"/>
    <col min="509" max="509" width="7.625" style="1" customWidth="1"/>
    <col min="510" max="510" width="5.375" style="1" bestFit="1" customWidth="1"/>
    <col min="511" max="511" width="7.625" style="1" customWidth="1"/>
    <col min="512" max="512" width="5.375" style="1" customWidth="1"/>
    <col min="513" max="513" width="7.625" style="1" customWidth="1"/>
    <col min="514" max="514" width="5.375" style="1" bestFit="1" customWidth="1"/>
    <col min="515" max="515" width="7.625" style="1" customWidth="1"/>
    <col min="516" max="516" width="5.375" style="1" customWidth="1"/>
    <col min="517" max="517" width="7.625" style="1" customWidth="1"/>
    <col min="518" max="518" width="5.375" style="1" bestFit="1" customWidth="1"/>
    <col min="519" max="519" width="7.625" style="1" customWidth="1"/>
    <col min="520" max="520" width="5.375" style="1" customWidth="1"/>
    <col min="521" max="521" width="7.625" style="1" customWidth="1"/>
    <col min="522" max="522" width="5.375" style="1" bestFit="1" customWidth="1"/>
    <col min="523" max="523" width="7.625" style="1" customWidth="1"/>
    <col min="524" max="524" width="5.375" style="1" customWidth="1"/>
    <col min="525" max="525" width="7.625" style="1" customWidth="1"/>
    <col min="526" max="526" width="5.375" style="1" bestFit="1" customWidth="1"/>
    <col min="527" max="527" width="7.625" style="1" customWidth="1"/>
    <col min="528" max="528" width="5.375" style="1" customWidth="1"/>
    <col min="529" max="529" width="7.625" style="1" customWidth="1"/>
    <col min="530" max="530" width="5.375" style="1" bestFit="1" customWidth="1"/>
    <col min="531" max="531" width="7.625" style="1" customWidth="1"/>
    <col min="532" max="532" width="5.375" style="1" customWidth="1"/>
    <col min="533" max="533" width="7.625" style="1" customWidth="1"/>
    <col min="534" max="534" width="5.375" style="1" bestFit="1" customWidth="1"/>
    <col min="535" max="535" width="7.625" style="1" customWidth="1"/>
    <col min="536" max="536" width="5.375" style="1" customWidth="1"/>
    <col min="537" max="537" width="7.625" style="1" customWidth="1"/>
    <col min="538" max="538" width="5.375" style="1" bestFit="1" customWidth="1"/>
    <col min="539" max="539" width="7.625" style="1" customWidth="1"/>
    <col min="540" max="540" width="5.375" style="1" customWidth="1"/>
    <col min="541" max="541" width="7.625" style="1" customWidth="1"/>
    <col min="542" max="542" width="5.375" style="1" bestFit="1" customWidth="1"/>
    <col min="543" max="543" width="7.625" style="1" customWidth="1"/>
    <col min="544" max="544" width="5.375" style="1" customWidth="1"/>
    <col min="545" max="545" width="7.625" style="1" customWidth="1"/>
    <col min="546" max="546" width="5.375" style="1" bestFit="1" customWidth="1"/>
    <col min="547" max="547" width="9" style="1"/>
    <col min="548" max="549" width="5.375" style="1" bestFit="1" customWidth="1"/>
    <col min="550" max="550" width="2.125" style="1" bestFit="1" customWidth="1"/>
    <col min="551" max="700" width="9" style="1"/>
    <col min="701" max="701" width="4.375" style="1" customWidth="1"/>
    <col min="702" max="702" width="30.5" style="1" customWidth="1"/>
    <col min="703" max="704" width="9" style="1"/>
    <col min="705" max="705" width="10.75" style="1" customWidth="1"/>
    <col min="706" max="706" width="5.25" style="1" customWidth="1"/>
    <col min="707" max="707" width="7.625" style="1" customWidth="1"/>
    <col min="708" max="708" width="5.375" style="1" customWidth="1"/>
    <col min="709" max="709" width="7.625" style="1" customWidth="1"/>
    <col min="710" max="710" width="6" style="1" bestFit="1" customWidth="1"/>
    <col min="711" max="711" width="7.625" style="1" customWidth="1"/>
    <col min="712" max="712" width="5.375" style="1" customWidth="1"/>
    <col min="713" max="713" width="7.625" style="1" customWidth="1"/>
    <col min="714" max="714" width="5.375" style="1" bestFit="1" customWidth="1"/>
    <col min="715" max="715" width="7.625" style="1" customWidth="1"/>
    <col min="716" max="716" width="5.375" style="1" customWidth="1"/>
    <col min="717" max="717" width="7.625" style="1" customWidth="1"/>
    <col min="718" max="718" width="5.375" style="1" bestFit="1" customWidth="1"/>
    <col min="719" max="719" width="7.625" style="1" customWidth="1"/>
    <col min="720" max="720" width="5.375" style="1" customWidth="1"/>
    <col min="721" max="721" width="7.625" style="1" customWidth="1"/>
    <col min="722" max="722" width="5.375" style="1" bestFit="1" customWidth="1"/>
    <col min="723" max="723" width="7.625" style="1" customWidth="1"/>
    <col min="724" max="724" width="5.375" style="1" customWidth="1"/>
    <col min="725" max="725" width="7.625" style="1" customWidth="1"/>
    <col min="726" max="726" width="5.375" style="1" bestFit="1" customWidth="1"/>
    <col min="727" max="727" width="7.625" style="1" customWidth="1"/>
    <col min="728" max="728" width="5.375" style="1" customWidth="1"/>
    <col min="729" max="729" width="7.625" style="1" customWidth="1"/>
    <col min="730" max="730" width="5.375" style="1" bestFit="1" customWidth="1"/>
    <col min="731" max="731" width="7.625" style="1" customWidth="1"/>
    <col min="732" max="732" width="5.375" style="1" customWidth="1"/>
    <col min="733" max="733" width="7.625" style="1" customWidth="1"/>
    <col min="734" max="734" width="5.375" style="1" bestFit="1" customWidth="1"/>
    <col min="735" max="735" width="7.625" style="1" customWidth="1"/>
    <col min="736" max="736" width="5.375" style="1" customWidth="1"/>
    <col min="737" max="737" width="7.625" style="1" customWidth="1"/>
    <col min="738" max="738" width="5.375" style="1" bestFit="1" customWidth="1"/>
    <col min="739" max="739" width="7.625" style="1" customWidth="1"/>
    <col min="740" max="740" width="5.375" style="1" customWidth="1"/>
    <col min="741" max="741" width="7.625" style="1" customWidth="1"/>
    <col min="742" max="742" width="5.375" style="1" bestFit="1" customWidth="1"/>
    <col min="743" max="743" width="7.625" style="1" customWidth="1"/>
    <col min="744" max="744" width="5.375" style="1" customWidth="1"/>
    <col min="745" max="745" width="7.625" style="1" customWidth="1"/>
    <col min="746" max="746" width="5.375" style="1" bestFit="1" customWidth="1"/>
    <col min="747" max="747" width="7.625" style="1" customWidth="1"/>
    <col min="748" max="748" width="5.375" style="1" customWidth="1"/>
    <col min="749" max="749" width="7.625" style="1" customWidth="1"/>
    <col min="750" max="750" width="5.375" style="1" bestFit="1" customWidth="1"/>
    <col min="751" max="751" width="7.625" style="1" customWidth="1"/>
    <col min="752" max="752" width="5.375" style="1" customWidth="1"/>
    <col min="753" max="753" width="7.625" style="1" customWidth="1"/>
    <col min="754" max="754" width="5.375" style="1" bestFit="1" customWidth="1"/>
    <col min="755" max="755" width="7.625" style="1" customWidth="1"/>
    <col min="756" max="756" width="5.375" style="1" customWidth="1"/>
    <col min="757" max="757" width="7.625" style="1" customWidth="1"/>
    <col min="758" max="758" width="5.375" style="1" bestFit="1" customWidth="1"/>
    <col min="759" max="759" width="7.625" style="1" customWidth="1"/>
    <col min="760" max="760" width="5.375" style="1" customWidth="1"/>
    <col min="761" max="761" width="7.625" style="1" customWidth="1"/>
    <col min="762" max="762" width="5.375" style="1" bestFit="1" customWidth="1"/>
    <col min="763" max="763" width="7.625" style="1" customWidth="1"/>
    <col min="764" max="764" width="5.375" style="1" customWidth="1"/>
    <col min="765" max="765" width="7.625" style="1" customWidth="1"/>
    <col min="766" max="766" width="5.375" style="1" bestFit="1" customWidth="1"/>
    <col min="767" max="767" width="7.625" style="1" customWidth="1"/>
    <col min="768" max="768" width="5.375" style="1" customWidth="1"/>
    <col min="769" max="769" width="7.625" style="1" customWidth="1"/>
    <col min="770" max="770" width="5.375" style="1" bestFit="1" customWidth="1"/>
    <col min="771" max="771" width="7.625" style="1" customWidth="1"/>
    <col min="772" max="772" width="5.375" style="1" customWidth="1"/>
    <col min="773" max="773" width="7.625" style="1" customWidth="1"/>
    <col min="774" max="774" width="5.375" style="1" bestFit="1" customWidth="1"/>
    <col min="775" max="775" width="7.625" style="1" customWidth="1"/>
    <col min="776" max="776" width="5.375" style="1" customWidth="1"/>
    <col min="777" max="777" width="7.625" style="1" customWidth="1"/>
    <col min="778" max="778" width="5.375" style="1" bestFit="1" customWidth="1"/>
    <col min="779" max="779" width="7.625" style="1" customWidth="1"/>
    <col min="780" max="780" width="5.375" style="1" customWidth="1"/>
    <col min="781" max="781" width="7.625" style="1" customWidth="1"/>
    <col min="782" max="782" width="5.375" style="1" bestFit="1" customWidth="1"/>
    <col min="783" max="783" width="7.625" style="1" customWidth="1"/>
    <col min="784" max="784" width="5.375" style="1" customWidth="1"/>
    <col min="785" max="785" width="7.625" style="1" customWidth="1"/>
    <col min="786" max="786" width="5.375" style="1" bestFit="1" customWidth="1"/>
    <col min="787" max="787" width="7.625" style="1" customWidth="1"/>
    <col min="788" max="788" width="5.375" style="1" customWidth="1"/>
    <col min="789" max="789" width="7.625" style="1" customWidth="1"/>
    <col min="790" max="790" width="5.375" style="1" bestFit="1" customWidth="1"/>
    <col min="791" max="791" width="7.625" style="1" customWidth="1"/>
    <col min="792" max="792" width="5.375" style="1" customWidth="1"/>
    <col min="793" max="793" width="7.625" style="1" customWidth="1"/>
    <col min="794" max="794" width="5.375" style="1" bestFit="1" customWidth="1"/>
    <col min="795" max="795" width="7.625" style="1" customWidth="1"/>
    <col min="796" max="796" width="5.375" style="1" customWidth="1"/>
    <col min="797" max="797" width="7.625" style="1" customWidth="1"/>
    <col min="798" max="798" width="5.375" style="1" bestFit="1" customWidth="1"/>
    <col min="799" max="799" width="7.625" style="1" customWidth="1"/>
    <col min="800" max="800" width="5.375" style="1" customWidth="1"/>
    <col min="801" max="801" width="7.625" style="1" customWidth="1"/>
    <col min="802" max="802" width="5.375" style="1" bestFit="1" customWidth="1"/>
    <col min="803" max="803" width="9" style="1"/>
    <col min="804" max="805" width="5.375" style="1" bestFit="1" customWidth="1"/>
    <col min="806" max="806" width="2.125" style="1" bestFit="1" customWidth="1"/>
    <col min="807" max="956" width="9" style="1"/>
    <col min="957" max="957" width="4.375" style="1" customWidth="1"/>
    <col min="958" max="958" width="30.5" style="1" customWidth="1"/>
    <col min="959" max="960" width="9" style="1"/>
    <col min="961" max="961" width="10.75" style="1" customWidth="1"/>
    <col min="962" max="962" width="5.25" style="1" customWidth="1"/>
    <col min="963" max="963" width="7.625" style="1" customWidth="1"/>
    <col min="964" max="964" width="5.375" style="1" customWidth="1"/>
    <col min="965" max="965" width="7.625" style="1" customWidth="1"/>
    <col min="966" max="966" width="6" style="1" bestFit="1" customWidth="1"/>
    <col min="967" max="967" width="7.625" style="1" customWidth="1"/>
    <col min="968" max="968" width="5.375" style="1" customWidth="1"/>
    <col min="969" max="969" width="7.625" style="1" customWidth="1"/>
    <col min="970" max="970" width="5.375" style="1" bestFit="1" customWidth="1"/>
    <col min="971" max="971" width="7.625" style="1" customWidth="1"/>
    <col min="972" max="972" width="5.375" style="1" customWidth="1"/>
    <col min="973" max="973" width="7.625" style="1" customWidth="1"/>
    <col min="974" max="974" width="5.375" style="1" bestFit="1" customWidth="1"/>
    <col min="975" max="975" width="7.625" style="1" customWidth="1"/>
    <col min="976" max="976" width="5.375" style="1" customWidth="1"/>
    <col min="977" max="977" width="7.625" style="1" customWidth="1"/>
    <col min="978" max="978" width="5.375" style="1" bestFit="1" customWidth="1"/>
    <col min="979" max="979" width="7.625" style="1" customWidth="1"/>
    <col min="980" max="980" width="5.375" style="1" customWidth="1"/>
    <col min="981" max="981" width="7.625" style="1" customWidth="1"/>
    <col min="982" max="982" width="5.375" style="1" bestFit="1" customWidth="1"/>
    <col min="983" max="983" width="7.625" style="1" customWidth="1"/>
    <col min="984" max="984" width="5.375" style="1" customWidth="1"/>
    <col min="985" max="985" width="7.625" style="1" customWidth="1"/>
    <col min="986" max="986" width="5.375" style="1" bestFit="1" customWidth="1"/>
    <col min="987" max="987" width="7.625" style="1" customWidth="1"/>
    <col min="988" max="988" width="5.375" style="1" customWidth="1"/>
    <col min="989" max="989" width="7.625" style="1" customWidth="1"/>
    <col min="990" max="990" width="5.375" style="1" bestFit="1" customWidth="1"/>
    <col min="991" max="991" width="7.625" style="1" customWidth="1"/>
    <col min="992" max="992" width="5.375" style="1" customWidth="1"/>
    <col min="993" max="993" width="7.625" style="1" customWidth="1"/>
    <col min="994" max="994" width="5.375" style="1" bestFit="1" customWidth="1"/>
    <col min="995" max="995" width="7.625" style="1" customWidth="1"/>
    <col min="996" max="996" width="5.375" style="1" customWidth="1"/>
    <col min="997" max="997" width="7.625" style="1" customWidth="1"/>
    <col min="998" max="998" width="5.375" style="1" bestFit="1" customWidth="1"/>
    <col min="999" max="999" width="7.625" style="1" customWidth="1"/>
    <col min="1000" max="1000" width="5.375" style="1" customWidth="1"/>
    <col min="1001" max="1001" width="7.625" style="1" customWidth="1"/>
    <col min="1002" max="1002" width="5.375" style="1" bestFit="1" customWidth="1"/>
    <col min="1003" max="1003" width="7.625" style="1" customWidth="1"/>
    <col min="1004" max="1004" width="5.375" style="1" customWidth="1"/>
    <col min="1005" max="1005" width="7.625" style="1" customWidth="1"/>
    <col min="1006" max="1006" width="5.375" style="1" bestFit="1" customWidth="1"/>
    <col min="1007" max="1007" width="7.625" style="1" customWidth="1"/>
    <col min="1008" max="1008" width="5.375" style="1" customWidth="1"/>
    <col min="1009" max="1009" width="7.625" style="1" customWidth="1"/>
    <col min="1010" max="1010" width="5.375" style="1" bestFit="1" customWidth="1"/>
    <col min="1011" max="1011" width="7.625" style="1" customWidth="1"/>
    <col min="1012" max="1012" width="5.375" style="1" customWidth="1"/>
    <col min="1013" max="1013" width="7.625" style="1" customWidth="1"/>
    <col min="1014" max="1014" width="5.375" style="1" bestFit="1" customWidth="1"/>
    <col min="1015" max="1015" width="7.625" style="1" customWidth="1"/>
    <col min="1016" max="1016" width="5.375" style="1" customWidth="1"/>
    <col min="1017" max="1017" width="7.625" style="1" customWidth="1"/>
    <col min="1018" max="1018" width="5.375" style="1" bestFit="1" customWidth="1"/>
    <col min="1019" max="1019" width="7.625" style="1" customWidth="1"/>
    <col min="1020" max="1020" width="5.375" style="1" customWidth="1"/>
    <col min="1021" max="1021" width="7.625" style="1" customWidth="1"/>
    <col min="1022" max="1022" width="5.375" style="1" bestFit="1" customWidth="1"/>
    <col min="1023" max="1023" width="7.625" style="1" customWidth="1"/>
    <col min="1024" max="1024" width="5.375" style="1" customWidth="1"/>
    <col min="1025" max="1025" width="7.625" style="1" customWidth="1"/>
    <col min="1026" max="1026" width="5.375" style="1" bestFit="1" customWidth="1"/>
    <col min="1027" max="1027" width="7.625" style="1" customWidth="1"/>
    <col min="1028" max="1028" width="5.375" style="1" customWidth="1"/>
    <col min="1029" max="1029" width="7.625" style="1" customWidth="1"/>
    <col min="1030" max="1030" width="5.375" style="1" bestFit="1" customWidth="1"/>
    <col min="1031" max="1031" width="7.625" style="1" customWidth="1"/>
    <col min="1032" max="1032" width="5.375" style="1" customWidth="1"/>
    <col min="1033" max="1033" width="7.625" style="1" customWidth="1"/>
    <col min="1034" max="1034" width="5.375" style="1" bestFit="1" customWidth="1"/>
    <col min="1035" max="1035" width="7.625" style="1" customWidth="1"/>
    <col min="1036" max="1036" width="5.375" style="1" customWidth="1"/>
    <col min="1037" max="1037" width="7.625" style="1" customWidth="1"/>
    <col min="1038" max="1038" width="5.375" style="1" bestFit="1" customWidth="1"/>
    <col min="1039" max="1039" width="7.625" style="1" customWidth="1"/>
    <col min="1040" max="1040" width="5.375" style="1" customWidth="1"/>
    <col min="1041" max="1041" width="7.625" style="1" customWidth="1"/>
    <col min="1042" max="1042" width="5.375" style="1" bestFit="1" customWidth="1"/>
    <col min="1043" max="1043" width="7.625" style="1" customWidth="1"/>
    <col min="1044" max="1044" width="5.375" style="1" customWidth="1"/>
    <col min="1045" max="1045" width="7.625" style="1" customWidth="1"/>
    <col min="1046" max="1046" width="5.375" style="1" bestFit="1" customWidth="1"/>
    <col min="1047" max="1047" width="7.625" style="1" customWidth="1"/>
    <col min="1048" max="1048" width="5.375" style="1" customWidth="1"/>
    <col min="1049" max="1049" width="7.625" style="1" customWidth="1"/>
    <col min="1050" max="1050" width="5.375" style="1" bestFit="1" customWidth="1"/>
    <col min="1051" max="1051" width="7.625" style="1" customWidth="1"/>
    <col min="1052" max="1052" width="5.375" style="1" customWidth="1"/>
    <col min="1053" max="1053" width="7.625" style="1" customWidth="1"/>
    <col min="1054" max="1054" width="5.375" style="1" bestFit="1" customWidth="1"/>
    <col min="1055" max="1055" width="7.625" style="1" customWidth="1"/>
    <col min="1056" max="1056" width="5.375" style="1" customWidth="1"/>
    <col min="1057" max="1057" width="7.625" style="1" customWidth="1"/>
    <col min="1058" max="1058" width="5.375" style="1" bestFit="1" customWidth="1"/>
    <col min="1059" max="1059" width="9" style="1"/>
    <col min="1060" max="1061" width="5.375" style="1" bestFit="1" customWidth="1"/>
    <col min="1062" max="1062" width="2.125" style="1" bestFit="1" customWidth="1"/>
    <col min="1063" max="1212" width="9" style="1"/>
    <col min="1213" max="1213" width="4.375" style="1" customWidth="1"/>
    <col min="1214" max="1214" width="30.5" style="1" customWidth="1"/>
    <col min="1215" max="1216" width="9" style="1"/>
    <col min="1217" max="1217" width="10.75" style="1" customWidth="1"/>
    <col min="1218" max="1218" width="5.25" style="1" customWidth="1"/>
    <col min="1219" max="1219" width="7.625" style="1" customWidth="1"/>
    <col min="1220" max="1220" width="5.375" style="1" customWidth="1"/>
    <col min="1221" max="1221" width="7.625" style="1" customWidth="1"/>
    <col min="1222" max="1222" width="6" style="1" bestFit="1" customWidth="1"/>
    <col min="1223" max="1223" width="7.625" style="1" customWidth="1"/>
    <col min="1224" max="1224" width="5.375" style="1" customWidth="1"/>
    <col min="1225" max="1225" width="7.625" style="1" customWidth="1"/>
    <col min="1226" max="1226" width="5.375" style="1" bestFit="1" customWidth="1"/>
    <col min="1227" max="1227" width="7.625" style="1" customWidth="1"/>
    <col min="1228" max="1228" width="5.375" style="1" customWidth="1"/>
    <col min="1229" max="1229" width="7.625" style="1" customWidth="1"/>
    <col min="1230" max="1230" width="5.375" style="1" bestFit="1" customWidth="1"/>
    <col min="1231" max="1231" width="7.625" style="1" customWidth="1"/>
    <col min="1232" max="1232" width="5.375" style="1" customWidth="1"/>
    <col min="1233" max="1233" width="7.625" style="1" customWidth="1"/>
    <col min="1234" max="1234" width="5.375" style="1" bestFit="1" customWidth="1"/>
    <col min="1235" max="1235" width="7.625" style="1" customWidth="1"/>
    <col min="1236" max="1236" width="5.375" style="1" customWidth="1"/>
    <col min="1237" max="1237" width="7.625" style="1" customWidth="1"/>
    <col min="1238" max="1238" width="5.375" style="1" bestFit="1" customWidth="1"/>
    <col min="1239" max="1239" width="7.625" style="1" customWidth="1"/>
    <col min="1240" max="1240" width="5.375" style="1" customWidth="1"/>
    <col min="1241" max="1241" width="7.625" style="1" customWidth="1"/>
    <col min="1242" max="1242" width="5.375" style="1" bestFit="1" customWidth="1"/>
    <col min="1243" max="1243" width="7.625" style="1" customWidth="1"/>
    <col min="1244" max="1244" width="5.375" style="1" customWidth="1"/>
    <col min="1245" max="1245" width="7.625" style="1" customWidth="1"/>
    <col min="1246" max="1246" width="5.375" style="1" bestFit="1" customWidth="1"/>
    <col min="1247" max="1247" width="7.625" style="1" customWidth="1"/>
    <col min="1248" max="1248" width="5.375" style="1" customWidth="1"/>
    <col min="1249" max="1249" width="7.625" style="1" customWidth="1"/>
    <col min="1250" max="1250" width="5.375" style="1" bestFit="1" customWidth="1"/>
    <col min="1251" max="1251" width="7.625" style="1" customWidth="1"/>
    <col min="1252" max="1252" width="5.375" style="1" customWidth="1"/>
    <col min="1253" max="1253" width="7.625" style="1" customWidth="1"/>
    <col min="1254" max="1254" width="5.375" style="1" bestFit="1" customWidth="1"/>
    <col min="1255" max="1255" width="7.625" style="1" customWidth="1"/>
    <col min="1256" max="1256" width="5.375" style="1" customWidth="1"/>
    <col min="1257" max="1257" width="7.625" style="1" customWidth="1"/>
    <col min="1258" max="1258" width="5.375" style="1" bestFit="1" customWidth="1"/>
    <col min="1259" max="1259" width="7.625" style="1" customWidth="1"/>
    <col min="1260" max="1260" width="5.375" style="1" customWidth="1"/>
    <col min="1261" max="1261" width="7.625" style="1" customWidth="1"/>
    <col min="1262" max="1262" width="5.375" style="1" bestFit="1" customWidth="1"/>
    <col min="1263" max="1263" width="7.625" style="1" customWidth="1"/>
    <col min="1264" max="1264" width="5.375" style="1" customWidth="1"/>
    <col min="1265" max="1265" width="7.625" style="1" customWidth="1"/>
    <col min="1266" max="1266" width="5.375" style="1" bestFit="1" customWidth="1"/>
    <col min="1267" max="1267" width="7.625" style="1" customWidth="1"/>
    <col min="1268" max="1268" width="5.375" style="1" customWidth="1"/>
    <col min="1269" max="1269" width="7.625" style="1" customWidth="1"/>
    <col min="1270" max="1270" width="5.375" style="1" bestFit="1" customWidth="1"/>
    <col min="1271" max="1271" width="7.625" style="1" customWidth="1"/>
    <col min="1272" max="1272" width="5.375" style="1" customWidth="1"/>
    <col min="1273" max="1273" width="7.625" style="1" customWidth="1"/>
    <col min="1274" max="1274" width="5.375" style="1" bestFit="1" customWidth="1"/>
    <col min="1275" max="1275" width="7.625" style="1" customWidth="1"/>
    <col min="1276" max="1276" width="5.375" style="1" customWidth="1"/>
    <col min="1277" max="1277" width="7.625" style="1" customWidth="1"/>
    <col min="1278" max="1278" width="5.375" style="1" bestFit="1" customWidth="1"/>
    <col min="1279" max="1279" width="7.625" style="1" customWidth="1"/>
    <col min="1280" max="1280" width="5.375" style="1" customWidth="1"/>
    <col min="1281" max="1281" width="7.625" style="1" customWidth="1"/>
    <col min="1282" max="1282" width="5.375" style="1" bestFit="1" customWidth="1"/>
    <col min="1283" max="1283" width="7.625" style="1" customWidth="1"/>
    <col min="1284" max="1284" width="5.375" style="1" customWidth="1"/>
    <col min="1285" max="1285" width="7.625" style="1" customWidth="1"/>
    <col min="1286" max="1286" width="5.375" style="1" bestFit="1" customWidth="1"/>
    <col min="1287" max="1287" width="7.625" style="1" customWidth="1"/>
    <col min="1288" max="1288" width="5.375" style="1" customWidth="1"/>
    <col min="1289" max="1289" width="7.625" style="1" customWidth="1"/>
    <col min="1290" max="1290" width="5.375" style="1" bestFit="1" customWidth="1"/>
    <col min="1291" max="1291" width="7.625" style="1" customWidth="1"/>
    <col min="1292" max="1292" width="5.375" style="1" customWidth="1"/>
    <col min="1293" max="1293" width="7.625" style="1" customWidth="1"/>
    <col min="1294" max="1294" width="5.375" style="1" bestFit="1" customWidth="1"/>
    <col min="1295" max="1295" width="7.625" style="1" customWidth="1"/>
    <col min="1296" max="1296" width="5.375" style="1" customWidth="1"/>
    <col min="1297" max="1297" width="7.625" style="1" customWidth="1"/>
    <col min="1298" max="1298" width="5.375" style="1" bestFit="1" customWidth="1"/>
    <col min="1299" max="1299" width="7.625" style="1" customWidth="1"/>
    <col min="1300" max="1300" width="5.375" style="1" customWidth="1"/>
    <col min="1301" max="1301" width="7.625" style="1" customWidth="1"/>
    <col min="1302" max="1302" width="5.375" style="1" bestFit="1" customWidth="1"/>
    <col min="1303" max="1303" width="7.625" style="1" customWidth="1"/>
    <col min="1304" max="1304" width="5.375" style="1" customWidth="1"/>
    <col min="1305" max="1305" width="7.625" style="1" customWidth="1"/>
    <col min="1306" max="1306" width="5.375" style="1" bestFit="1" customWidth="1"/>
    <col min="1307" max="1307" width="7.625" style="1" customWidth="1"/>
    <col min="1308" max="1308" width="5.375" style="1" customWidth="1"/>
    <col min="1309" max="1309" width="7.625" style="1" customWidth="1"/>
    <col min="1310" max="1310" width="5.375" style="1" bestFit="1" customWidth="1"/>
    <col min="1311" max="1311" width="7.625" style="1" customWidth="1"/>
    <col min="1312" max="1312" width="5.375" style="1" customWidth="1"/>
    <col min="1313" max="1313" width="7.625" style="1" customWidth="1"/>
    <col min="1314" max="1314" width="5.375" style="1" bestFit="1" customWidth="1"/>
    <col min="1315" max="1315" width="9" style="1"/>
    <col min="1316" max="1317" width="5.375" style="1" bestFit="1" customWidth="1"/>
    <col min="1318" max="1318" width="2.125" style="1" bestFit="1" customWidth="1"/>
    <col min="1319" max="1468" width="9" style="1"/>
    <col min="1469" max="1469" width="4.375" style="1" customWidth="1"/>
    <col min="1470" max="1470" width="30.5" style="1" customWidth="1"/>
    <col min="1471" max="1472" width="9" style="1"/>
    <col min="1473" max="1473" width="10.75" style="1" customWidth="1"/>
    <col min="1474" max="1474" width="5.25" style="1" customWidth="1"/>
    <col min="1475" max="1475" width="7.625" style="1" customWidth="1"/>
    <col min="1476" max="1476" width="5.375" style="1" customWidth="1"/>
    <col min="1477" max="1477" width="7.625" style="1" customWidth="1"/>
    <col min="1478" max="1478" width="6" style="1" bestFit="1" customWidth="1"/>
    <col min="1479" max="1479" width="7.625" style="1" customWidth="1"/>
    <col min="1480" max="1480" width="5.375" style="1" customWidth="1"/>
    <col min="1481" max="1481" width="7.625" style="1" customWidth="1"/>
    <col min="1482" max="1482" width="5.375" style="1" bestFit="1" customWidth="1"/>
    <col min="1483" max="1483" width="7.625" style="1" customWidth="1"/>
    <col min="1484" max="1484" width="5.375" style="1" customWidth="1"/>
    <col min="1485" max="1485" width="7.625" style="1" customWidth="1"/>
    <col min="1486" max="1486" width="5.375" style="1" bestFit="1" customWidth="1"/>
    <col min="1487" max="1487" width="7.625" style="1" customWidth="1"/>
    <col min="1488" max="1488" width="5.375" style="1" customWidth="1"/>
    <col min="1489" max="1489" width="7.625" style="1" customWidth="1"/>
    <col min="1490" max="1490" width="5.375" style="1" bestFit="1" customWidth="1"/>
    <col min="1491" max="1491" width="7.625" style="1" customWidth="1"/>
    <col min="1492" max="1492" width="5.375" style="1" customWidth="1"/>
    <col min="1493" max="1493" width="7.625" style="1" customWidth="1"/>
    <col min="1494" max="1494" width="5.375" style="1" bestFit="1" customWidth="1"/>
    <col min="1495" max="1495" width="7.625" style="1" customWidth="1"/>
    <col min="1496" max="1496" width="5.375" style="1" customWidth="1"/>
    <col min="1497" max="1497" width="7.625" style="1" customWidth="1"/>
    <col min="1498" max="1498" width="5.375" style="1" bestFit="1" customWidth="1"/>
    <col min="1499" max="1499" width="7.625" style="1" customWidth="1"/>
    <col min="1500" max="1500" width="5.375" style="1" customWidth="1"/>
    <col min="1501" max="1501" width="7.625" style="1" customWidth="1"/>
    <col min="1502" max="1502" width="5.375" style="1" bestFit="1" customWidth="1"/>
    <col min="1503" max="1503" width="7.625" style="1" customWidth="1"/>
    <col min="1504" max="1504" width="5.375" style="1" customWidth="1"/>
    <col min="1505" max="1505" width="7.625" style="1" customWidth="1"/>
    <col min="1506" max="1506" width="5.375" style="1" bestFit="1" customWidth="1"/>
    <col min="1507" max="1507" width="7.625" style="1" customWidth="1"/>
    <col min="1508" max="1508" width="5.375" style="1" customWidth="1"/>
    <col min="1509" max="1509" width="7.625" style="1" customWidth="1"/>
    <col min="1510" max="1510" width="5.375" style="1" bestFit="1" customWidth="1"/>
    <col min="1511" max="1511" width="7.625" style="1" customWidth="1"/>
    <col min="1512" max="1512" width="5.375" style="1" customWidth="1"/>
    <col min="1513" max="1513" width="7.625" style="1" customWidth="1"/>
    <col min="1514" max="1514" width="5.375" style="1" bestFit="1" customWidth="1"/>
    <col min="1515" max="1515" width="7.625" style="1" customWidth="1"/>
    <col min="1516" max="1516" width="5.375" style="1" customWidth="1"/>
    <col min="1517" max="1517" width="7.625" style="1" customWidth="1"/>
    <col min="1518" max="1518" width="5.375" style="1" bestFit="1" customWidth="1"/>
    <col min="1519" max="1519" width="7.625" style="1" customWidth="1"/>
    <col min="1520" max="1520" width="5.375" style="1" customWidth="1"/>
    <col min="1521" max="1521" width="7.625" style="1" customWidth="1"/>
    <col min="1522" max="1522" width="5.375" style="1" bestFit="1" customWidth="1"/>
    <col min="1523" max="1523" width="7.625" style="1" customWidth="1"/>
    <col min="1524" max="1524" width="5.375" style="1" customWidth="1"/>
    <col min="1525" max="1525" width="7.625" style="1" customWidth="1"/>
    <col min="1526" max="1526" width="5.375" style="1" bestFit="1" customWidth="1"/>
    <col min="1527" max="1527" width="7.625" style="1" customWidth="1"/>
    <col min="1528" max="1528" width="5.375" style="1" customWidth="1"/>
    <col min="1529" max="1529" width="7.625" style="1" customWidth="1"/>
    <col min="1530" max="1530" width="5.375" style="1" bestFit="1" customWidth="1"/>
    <col min="1531" max="1531" width="7.625" style="1" customWidth="1"/>
    <col min="1532" max="1532" width="5.375" style="1" customWidth="1"/>
    <col min="1533" max="1533" width="7.625" style="1" customWidth="1"/>
    <col min="1534" max="1534" width="5.375" style="1" bestFit="1" customWidth="1"/>
    <col min="1535" max="1535" width="7.625" style="1" customWidth="1"/>
    <col min="1536" max="1536" width="5.375" style="1" customWidth="1"/>
    <col min="1537" max="1537" width="7.625" style="1" customWidth="1"/>
    <col min="1538" max="1538" width="5.375" style="1" bestFit="1" customWidth="1"/>
    <col min="1539" max="1539" width="7.625" style="1" customWidth="1"/>
    <col min="1540" max="1540" width="5.375" style="1" customWidth="1"/>
    <col min="1541" max="1541" width="7.625" style="1" customWidth="1"/>
    <col min="1542" max="1542" width="5.375" style="1" bestFit="1" customWidth="1"/>
    <col min="1543" max="1543" width="7.625" style="1" customWidth="1"/>
    <col min="1544" max="1544" width="5.375" style="1" customWidth="1"/>
    <col min="1545" max="1545" width="7.625" style="1" customWidth="1"/>
    <col min="1546" max="1546" width="5.375" style="1" bestFit="1" customWidth="1"/>
    <col min="1547" max="1547" width="7.625" style="1" customWidth="1"/>
    <col min="1548" max="1548" width="5.375" style="1" customWidth="1"/>
    <col min="1549" max="1549" width="7.625" style="1" customWidth="1"/>
    <col min="1550" max="1550" width="5.375" style="1" bestFit="1" customWidth="1"/>
    <col min="1551" max="1551" width="7.625" style="1" customWidth="1"/>
    <col min="1552" max="1552" width="5.375" style="1" customWidth="1"/>
    <col min="1553" max="1553" width="7.625" style="1" customWidth="1"/>
    <col min="1554" max="1554" width="5.375" style="1" bestFit="1" customWidth="1"/>
    <col min="1555" max="1555" width="7.625" style="1" customWidth="1"/>
    <col min="1556" max="1556" width="5.375" style="1" customWidth="1"/>
    <col min="1557" max="1557" width="7.625" style="1" customWidth="1"/>
    <col min="1558" max="1558" width="5.375" style="1" bestFit="1" customWidth="1"/>
    <col min="1559" max="1559" width="7.625" style="1" customWidth="1"/>
    <col min="1560" max="1560" width="5.375" style="1" customWidth="1"/>
    <col min="1561" max="1561" width="7.625" style="1" customWidth="1"/>
    <col min="1562" max="1562" width="5.375" style="1" bestFit="1" customWidth="1"/>
    <col min="1563" max="1563" width="7.625" style="1" customWidth="1"/>
    <col min="1564" max="1564" width="5.375" style="1" customWidth="1"/>
    <col min="1565" max="1565" width="7.625" style="1" customWidth="1"/>
    <col min="1566" max="1566" width="5.375" style="1" bestFit="1" customWidth="1"/>
    <col min="1567" max="1567" width="7.625" style="1" customWidth="1"/>
    <col min="1568" max="1568" width="5.375" style="1" customWidth="1"/>
    <col min="1569" max="1569" width="7.625" style="1" customWidth="1"/>
    <col min="1570" max="1570" width="5.375" style="1" bestFit="1" customWidth="1"/>
    <col min="1571" max="1571" width="9" style="1"/>
    <col min="1572" max="1573" width="5.375" style="1" bestFit="1" customWidth="1"/>
    <col min="1574" max="1574" width="2.125" style="1" bestFit="1" customWidth="1"/>
    <col min="1575" max="1724" width="9" style="1"/>
    <col min="1725" max="1725" width="4.375" style="1" customWidth="1"/>
    <col min="1726" max="1726" width="30.5" style="1" customWidth="1"/>
    <col min="1727" max="1728" width="9" style="1"/>
    <col min="1729" max="1729" width="10.75" style="1" customWidth="1"/>
    <col min="1730" max="1730" width="5.25" style="1" customWidth="1"/>
    <col min="1731" max="1731" width="7.625" style="1" customWidth="1"/>
    <col min="1732" max="1732" width="5.375" style="1" customWidth="1"/>
    <col min="1733" max="1733" width="7.625" style="1" customWidth="1"/>
    <col min="1734" max="1734" width="6" style="1" bestFit="1" customWidth="1"/>
    <col min="1735" max="1735" width="7.625" style="1" customWidth="1"/>
    <col min="1736" max="1736" width="5.375" style="1" customWidth="1"/>
    <col min="1737" max="1737" width="7.625" style="1" customWidth="1"/>
    <col min="1738" max="1738" width="5.375" style="1" bestFit="1" customWidth="1"/>
    <col min="1739" max="1739" width="7.625" style="1" customWidth="1"/>
    <col min="1740" max="1740" width="5.375" style="1" customWidth="1"/>
    <col min="1741" max="1741" width="7.625" style="1" customWidth="1"/>
    <col min="1742" max="1742" width="5.375" style="1" bestFit="1" customWidth="1"/>
    <col min="1743" max="1743" width="7.625" style="1" customWidth="1"/>
    <col min="1744" max="1744" width="5.375" style="1" customWidth="1"/>
    <col min="1745" max="1745" width="7.625" style="1" customWidth="1"/>
    <col min="1746" max="1746" width="5.375" style="1" bestFit="1" customWidth="1"/>
    <col min="1747" max="1747" width="7.625" style="1" customWidth="1"/>
    <col min="1748" max="1748" width="5.375" style="1" customWidth="1"/>
    <col min="1749" max="1749" width="7.625" style="1" customWidth="1"/>
    <col min="1750" max="1750" width="5.375" style="1" bestFit="1" customWidth="1"/>
    <col min="1751" max="1751" width="7.625" style="1" customWidth="1"/>
    <col min="1752" max="1752" width="5.375" style="1" customWidth="1"/>
    <col min="1753" max="1753" width="7.625" style="1" customWidth="1"/>
    <col min="1754" max="1754" width="5.375" style="1" bestFit="1" customWidth="1"/>
    <col min="1755" max="1755" width="7.625" style="1" customWidth="1"/>
    <col min="1756" max="1756" width="5.375" style="1" customWidth="1"/>
    <col min="1757" max="1757" width="7.625" style="1" customWidth="1"/>
    <col min="1758" max="1758" width="5.375" style="1" bestFit="1" customWidth="1"/>
    <col min="1759" max="1759" width="7.625" style="1" customWidth="1"/>
    <col min="1760" max="1760" width="5.375" style="1" customWidth="1"/>
    <col min="1761" max="1761" width="7.625" style="1" customWidth="1"/>
    <col min="1762" max="1762" width="5.375" style="1" bestFit="1" customWidth="1"/>
    <col min="1763" max="1763" width="7.625" style="1" customWidth="1"/>
    <col min="1764" max="1764" width="5.375" style="1" customWidth="1"/>
    <col min="1765" max="1765" width="7.625" style="1" customWidth="1"/>
    <col min="1766" max="1766" width="5.375" style="1" bestFit="1" customWidth="1"/>
    <col min="1767" max="1767" width="7.625" style="1" customWidth="1"/>
    <col min="1768" max="1768" width="5.375" style="1" customWidth="1"/>
    <col min="1769" max="1769" width="7.625" style="1" customWidth="1"/>
    <col min="1770" max="1770" width="5.375" style="1" bestFit="1" customWidth="1"/>
    <col min="1771" max="1771" width="7.625" style="1" customWidth="1"/>
    <col min="1772" max="1772" width="5.375" style="1" customWidth="1"/>
    <col min="1773" max="1773" width="7.625" style="1" customWidth="1"/>
    <col min="1774" max="1774" width="5.375" style="1" bestFit="1" customWidth="1"/>
    <col min="1775" max="1775" width="7.625" style="1" customWidth="1"/>
    <col min="1776" max="1776" width="5.375" style="1" customWidth="1"/>
    <col min="1777" max="1777" width="7.625" style="1" customWidth="1"/>
    <col min="1778" max="1778" width="5.375" style="1" bestFit="1" customWidth="1"/>
    <col min="1779" max="1779" width="7.625" style="1" customWidth="1"/>
    <col min="1780" max="1780" width="5.375" style="1" customWidth="1"/>
    <col min="1781" max="1781" width="7.625" style="1" customWidth="1"/>
    <col min="1782" max="1782" width="5.375" style="1" bestFit="1" customWidth="1"/>
    <col min="1783" max="1783" width="7.625" style="1" customWidth="1"/>
    <col min="1784" max="1784" width="5.375" style="1" customWidth="1"/>
    <col min="1785" max="1785" width="7.625" style="1" customWidth="1"/>
    <col min="1786" max="1786" width="5.375" style="1" bestFit="1" customWidth="1"/>
    <col min="1787" max="1787" width="7.625" style="1" customWidth="1"/>
    <col min="1788" max="1788" width="5.375" style="1" customWidth="1"/>
    <col min="1789" max="1789" width="7.625" style="1" customWidth="1"/>
    <col min="1790" max="1790" width="5.375" style="1" bestFit="1" customWidth="1"/>
    <col min="1791" max="1791" width="7.625" style="1" customWidth="1"/>
    <col min="1792" max="1792" width="5.375" style="1" customWidth="1"/>
    <col min="1793" max="1793" width="7.625" style="1" customWidth="1"/>
    <col min="1794" max="1794" width="5.375" style="1" bestFit="1" customWidth="1"/>
    <col min="1795" max="1795" width="7.625" style="1" customWidth="1"/>
    <col min="1796" max="1796" width="5.375" style="1" customWidth="1"/>
    <col min="1797" max="1797" width="7.625" style="1" customWidth="1"/>
    <col min="1798" max="1798" width="5.375" style="1" bestFit="1" customWidth="1"/>
    <col min="1799" max="1799" width="7.625" style="1" customWidth="1"/>
    <col min="1800" max="1800" width="5.375" style="1" customWidth="1"/>
    <col min="1801" max="1801" width="7.625" style="1" customWidth="1"/>
    <col min="1802" max="1802" width="5.375" style="1" bestFit="1" customWidth="1"/>
    <col min="1803" max="1803" width="7.625" style="1" customWidth="1"/>
    <col min="1804" max="1804" width="5.375" style="1" customWidth="1"/>
    <col min="1805" max="1805" width="7.625" style="1" customWidth="1"/>
    <col min="1806" max="1806" width="5.375" style="1" bestFit="1" customWidth="1"/>
    <col min="1807" max="1807" width="7.625" style="1" customWidth="1"/>
    <col min="1808" max="1808" width="5.375" style="1" customWidth="1"/>
    <col min="1809" max="1809" width="7.625" style="1" customWidth="1"/>
    <col min="1810" max="1810" width="5.375" style="1" bestFit="1" customWidth="1"/>
    <col min="1811" max="1811" width="7.625" style="1" customWidth="1"/>
    <col min="1812" max="1812" width="5.375" style="1" customWidth="1"/>
    <col min="1813" max="1813" width="7.625" style="1" customWidth="1"/>
    <col min="1814" max="1814" width="5.375" style="1" bestFit="1" customWidth="1"/>
    <col min="1815" max="1815" width="7.625" style="1" customWidth="1"/>
    <col min="1816" max="1816" width="5.375" style="1" customWidth="1"/>
    <col min="1817" max="1817" width="7.625" style="1" customWidth="1"/>
    <col min="1818" max="1818" width="5.375" style="1" bestFit="1" customWidth="1"/>
    <col min="1819" max="1819" width="7.625" style="1" customWidth="1"/>
    <col min="1820" max="1820" width="5.375" style="1" customWidth="1"/>
    <col min="1821" max="1821" width="7.625" style="1" customWidth="1"/>
    <col min="1822" max="1822" width="5.375" style="1" bestFit="1" customWidth="1"/>
    <col min="1823" max="1823" width="7.625" style="1" customWidth="1"/>
    <col min="1824" max="1824" width="5.375" style="1" customWidth="1"/>
    <col min="1825" max="1825" width="7.625" style="1" customWidth="1"/>
    <col min="1826" max="1826" width="5.375" style="1" bestFit="1" customWidth="1"/>
    <col min="1827" max="1827" width="9" style="1"/>
    <col min="1828" max="1829" width="5.375" style="1" bestFit="1" customWidth="1"/>
    <col min="1830" max="1830" width="2.125" style="1" bestFit="1" customWidth="1"/>
    <col min="1831" max="1980" width="9" style="1"/>
    <col min="1981" max="1981" width="4.375" style="1" customWidth="1"/>
    <col min="1982" max="1982" width="30.5" style="1" customWidth="1"/>
    <col min="1983" max="1984" width="9" style="1"/>
    <col min="1985" max="1985" width="10.75" style="1" customWidth="1"/>
    <col min="1986" max="1986" width="5.25" style="1" customWidth="1"/>
    <col min="1987" max="1987" width="7.625" style="1" customWidth="1"/>
    <col min="1988" max="1988" width="5.375" style="1" customWidth="1"/>
    <col min="1989" max="1989" width="7.625" style="1" customWidth="1"/>
    <col min="1990" max="1990" width="6" style="1" bestFit="1" customWidth="1"/>
    <col min="1991" max="1991" width="7.625" style="1" customWidth="1"/>
    <col min="1992" max="1992" width="5.375" style="1" customWidth="1"/>
    <col min="1993" max="1993" width="7.625" style="1" customWidth="1"/>
    <col min="1994" max="1994" width="5.375" style="1" bestFit="1" customWidth="1"/>
    <col min="1995" max="1995" width="7.625" style="1" customWidth="1"/>
    <col min="1996" max="1996" width="5.375" style="1" customWidth="1"/>
    <col min="1997" max="1997" width="7.625" style="1" customWidth="1"/>
    <col min="1998" max="1998" width="5.375" style="1" bestFit="1" customWidth="1"/>
    <col min="1999" max="1999" width="7.625" style="1" customWidth="1"/>
    <col min="2000" max="2000" width="5.375" style="1" customWidth="1"/>
    <col min="2001" max="2001" width="7.625" style="1" customWidth="1"/>
    <col min="2002" max="2002" width="5.375" style="1" bestFit="1" customWidth="1"/>
    <col min="2003" max="2003" width="7.625" style="1" customWidth="1"/>
    <col min="2004" max="2004" width="5.375" style="1" customWidth="1"/>
    <col min="2005" max="2005" width="7.625" style="1" customWidth="1"/>
    <col min="2006" max="2006" width="5.375" style="1" bestFit="1" customWidth="1"/>
    <col min="2007" max="2007" width="7.625" style="1" customWidth="1"/>
    <col min="2008" max="2008" width="5.375" style="1" customWidth="1"/>
    <col min="2009" max="2009" width="7.625" style="1" customWidth="1"/>
    <col min="2010" max="2010" width="5.375" style="1" bestFit="1" customWidth="1"/>
    <col min="2011" max="2011" width="7.625" style="1" customWidth="1"/>
    <col min="2012" max="2012" width="5.375" style="1" customWidth="1"/>
    <col min="2013" max="2013" width="7.625" style="1" customWidth="1"/>
    <col min="2014" max="2014" width="5.375" style="1" bestFit="1" customWidth="1"/>
    <col min="2015" max="2015" width="7.625" style="1" customWidth="1"/>
    <col min="2016" max="2016" width="5.375" style="1" customWidth="1"/>
    <col min="2017" max="2017" width="7.625" style="1" customWidth="1"/>
    <col min="2018" max="2018" width="5.375" style="1" bestFit="1" customWidth="1"/>
    <col min="2019" max="2019" width="7.625" style="1" customWidth="1"/>
    <col min="2020" max="2020" width="5.375" style="1" customWidth="1"/>
    <col min="2021" max="2021" width="7.625" style="1" customWidth="1"/>
    <col min="2022" max="2022" width="5.375" style="1" bestFit="1" customWidth="1"/>
    <col min="2023" max="2023" width="7.625" style="1" customWidth="1"/>
    <col min="2024" max="2024" width="5.375" style="1" customWidth="1"/>
    <col min="2025" max="2025" width="7.625" style="1" customWidth="1"/>
    <col min="2026" max="2026" width="5.375" style="1" bestFit="1" customWidth="1"/>
    <col min="2027" max="2027" width="7.625" style="1" customWidth="1"/>
    <col min="2028" max="2028" width="5.375" style="1" customWidth="1"/>
    <col min="2029" max="2029" width="7.625" style="1" customWidth="1"/>
    <col min="2030" max="2030" width="5.375" style="1" bestFit="1" customWidth="1"/>
    <col min="2031" max="2031" width="7.625" style="1" customWidth="1"/>
    <col min="2032" max="2032" width="5.375" style="1" customWidth="1"/>
    <col min="2033" max="2033" width="7.625" style="1" customWidth="1"/>
    <col min="2034" max="2034" width="5.375" style="1" bestFit="1" customWidth="1"/>
    <col min="2035" max="2035" width="7.625" style="1" customWidth="1"/>
    <col min="2036" max="2036" width="5.375" style="1" customWidth="1"/>
    <col min="2037" max="2037" width="7.625" style="1" customWidth="1"/>
    <col min="2038" max="2038" width="5.375" style="1" bestFit="1" customWidth="1"/>
    <col min="2039" max="2039" width="7.625" style="1" customWidth="1"/>
    <col min="2040" max="2040" width="5.375" style="1" customWidth="1"/>
    <col min="2041" max="2041" width="7.625" style="1" customWidth="1"/>
    <col min="2042" max="2042" width="5.375" style="1" bestFit="1" customWidth="1"/>
    <col min="2043" max="2043" width="7.625" style="1" customWidth="1"/>
    <col min="2044" max="2044" width="5.375" style="1" customWidth="1"/>
    <col min="2045" max="2045" width="7.625" style="1" customWidth="1"/>
    <col min="2046" max="2046" width="5.375" style="1" bestFit="1" customWidth="1"/>
    <col min="2047" max="2047" width="7.625" style="1" customWidth="1"/>
    <col min="2048" max="2048" width="5.375" style="1" customWidth="1"/>
    <col min="2049" max="2049" width="7.625" style="1" customWidth="1"/>
    <col min="2050" max="2050" width="5.375" style="1" bestFit="1" customWidth="1"/>
    <col min="2051" max="2051" width="7.625" style="1" customWidth="1"/>
    <col min="2052" max="2052" width="5.375" style="1" customWidth="1"/>
    <col min="2053" max="2053" width="7.625" style="1" customWidth="1"/>
    <col min="2054" max="2054" width="5.375" style="1" bestFit="1" customWidth="1"/>
    <col min="2055" max="2055" width="7.625" style="1" customWidth="1"/>
    <col min="2056" max="2056" width="5.375" style="1" customWidth="1"/>
    <col min="2057" max="2057" width="7.625" style="1" customWidth="1"/>
    <col min="2058" max="2058" width="5.375" style="1" bestFit="1" customWidth="1"/>
    <col min="2059" max="2059" width="7.625" style="1" customWidth="1"/>
    <col min="2060" max="2060" width="5.375" style="1" customWidth="1"/>
    <col min="2061" max="2061" width="7.625" style="1" customWidth="1"/>
    <col min="2062" max="2062" width="5.375" style="1" bestFit="1" customWidth="1"/>
    <col min="2063" max="2063" width="7.625" style="1" customWidth="1"/>
    <col min="2064" max="2064" width="5.375" style="1" customWidth="1"/>
    <col min="2065" max="2065" width="7.625" style="1" customWidth="1"/>
    <col min="2066" max="2066" width="5.375" style="1" bestFit="1" customWidth="1"/>
    <col min="2067" max="2067" width="7.625" style="1" customWidth="1"/>
    <col min="2068" max="2068" width="5.375" style="1" customWidth="1"/>
    <col min="2069" max="2069" width="7.625" style="1" customWidth="1"/>
    <col min="2070" max="2070" width="5.375" style="1" bestFit="1" customWidth="1"/>
    <col min="2071" max="2071" width="7.625" style="1" customWidth="1"/>
    <col min="2072" max="2072" width="5.375" style="1" customWidth="1"/>
    <col min="2073" max="2073" width="7.625" style="1" customWidth="1"/>
    <col min="2074" max="2074" width="5.375" style="1" bestFit="1" customWidth="1"/>
    <col min="2075" max="2075" width="7.625" style="1" customWidth="1"/>
    <col min="2076" max="2076" width="5.375" style="1" customWidth="1"/>
    <col min="2077" max="2077" width="7.625" style="1" customWidth="1"/>
    <col min="2078" max="2078" width="5.375" style="1" bestFit="1" customWidth="1"/>
    <col min="2079" max="2079" width="7.625" style="1" customWidth="1"/>
    <col min="2080" max="2080" width="5.375" style="1" customWidth="1"/>
    <col min="2081" max="2081" width="7.625" style="1" customWidth="1"/>
    <col min="2082" max="2082" width="5.375" style="1" bestFit="1" customWidth="1"/>
    <col min="2083" max="2083" width="9" style="1"/>
    <col min="2084" max="2085" width="5.375" style="1" bestFit="1" customWidth="1"/>
    <col min="2086" max="2086" width="2.125" style="1" bestFit="1" customWidth="1"/>
    <col min="2087" max="2236" width="9" style="1"/>
    <col min="2237" max="2237" width="4.375" style="1" customWidth="1"/>
    <col min="2238" max="2238" width="30.5" style="1" customWidth="1"/>
    <col min="2239" max="2240" width="9" style="1"/>
    <col min="2241" max="2241" width="10.75" style="1" customWidth="1"/>
    <col min="2242" max="2242" width="5.25" style="1" customWidth="1"/>
    <col min="2243" max="2243" width="7.625" style="1" customWidth="1"/>
    <col min="2244" max="2244" width="5.375" style="1" customWidth="1"/>
    <col min="2245" max="2245" width="7.625" style="1" customWidth="1"/>
    <col min="2246" max="2246" width="6" style="1" bestFit="1" customWidth="1"/>
    <col min="2247" max="2247" width="7.625" style="1" customWidth="1"/>
    <col min="2248" max="2248" width="5.375" style="1" customWidth="1"/>
    <col min="2249" max="2249" width="7.625" style="1" customWidth="1"/>
    <col min="2250" max="2250" width="5.375" style="1" bestFit="1" customWidth="1"/>
    <col min="2251" max="2251" width="7.625" style="1" customWidth="1"/>
    <col min="2252" max="2252" width="5.375" style="1" customWidth="1"/>
    <col min="2253" max="2253" width="7.625" style="1" customWidth="1"/>
    <col min="2254" max="2254" width="5.375" style="1" bestFit="1" customWidth="1"/>
    <col min="2255" max="2255" width="7.625" style="1" customWidth="1"/>
    <col min="2256" max="2256" width="5.375" style="1" customWidth="1"/>
    <col min="2257" max="2257" width="7.625" style="1" customWidth="1"/>
    <col min="2258" max="2258" width="5.375" style="1" bestFit="1" customWidth="1"/>
    <col min="2259" max="2259" width="7.625" style="1" customWidth="1"/>
    <col min="2260" max="2260" width="5.375" style="1" customWidth="1"/>
    <col min="2261" max="2261" width="7.625" style="1" customWidth="1"/>
    <col min="2262" max="2262" width="5.375" style="1" bestFit="1" customWidth="1"/>
    <col min="2263" max="2263" width="7.625" style="1" customWidth="1"/>
    <col min="2264" max="2264" width="5.375" style="1" customWidth="1"/>
    <col min="2265" max="2265" width="7.625" style="1" customWidth="1"/>
    <col min="2266" max="2266" width="5.375" style="1" bestFit="1" customWidth="1"/>
    <col min="2267" max="2267" width="7.625" style="1" customWidth="1"/>
    <col min="2268" max="2268" width="5.375" style="1" customWidth="1"/>
    <col min="2269" max="2269" width="7.625" style="1" customWidth="1"/>
    <col min="2270" max="2270" width="5.375" style="1" bestFit="1" customWidth="1"/>
    <col min="2271" max="2271" width="7.625" style="1" customWidth="1"/>
    <col min="2272" max="2272" width="5.375" style="1" customWidth="1"/>
    <col min="2273" max="2273" width="7.625" style="1" customWidth="1"/>
    <col min="2274" max="2274" width="5.375" style="1" bestFit="1" customWidth="1"/>
    <col min="2275" max="2275" width="7.625" style="1" customWidth="1"/>
    <col min="2276" max="2276" width="5.375" style="1" customWidth="1"/>
    <col min="2277" max="2277" width="7.625" style="1" customWidth="1"/>
    <col min="2278" max="2278" width="5.375" style="1" bestFit="1" customWidth="1"/>
    <col min="2279" max="2279" width="7.625" style="1" customWidth="1"/>
    <col min="2280" max="2280" width="5.375" style="1" customWidth="1"/>
    <col min="2281" max="2281" width="7.625" style="1" customWidth="1"/>
    <col min="2282" max="2282" width="5.375" style="1" bestFit="1" customWidth="1"/>
    <col min="2283" max="2283" width="7.625" style="1" customWidth="1"/>
    <col min="2284" max="2284" width="5.375" style="1" customWidth="1"/>
    <col min="2285" max="2285" width="7.625" style="1" customWidth="1"/>
    <col min="2286" max="2286" width="5.375" style="1" bestFit="1" customWidth="1"/>
    <col min="2287" max="2287" width="7.625" style="1" customWidth="1"/>
    <col min="2288" max="2288" width="5.375" style="1" customWidth="1"/>
    <col min="2289" max="2289" width="7.625" style="1" customWidth="1"/>
    <col min="2290" max="2290" width="5.375" style="1" bestFit="1" customWidth="1"/>
    <col min="2291" max="2291" width="7.625" style="1" customWidth="1"/>
    <col min="2292" max="2292" width="5.375" style="1" customWidth="1"/>
    <col min="2293" max="2293" width="7.625" style="1" customWidth="1"/>
    <col min="2294" max="2294" width="5.375" style="1" bestFit="1" customWidth="1"/>
    <col min="2295" max="2295" width="7.625" style="1" customWidth="1"/>
    <col min="2296" max="2296" width="5.375" style="1" customWidth="1"/>
    <col min="2297" max="2297" width="7.625" style="1" customWidth="1"/>
    <col min="2298" max="2298" width="5.375" style="1" bestFit="1" customWidth="1"/>
    <col min="2299" max="2299" width="7.625" style="1" customWidth="1"/>
    <col min="2300" max="2300" width="5.375" style="1" customWidth="1"/>
    <col min="2301" max="2301" width="7.625" style="1" customWidth="1"/>
    <col min="2302" max="2302" width="5.375" style="1" bestFit="1" customWidth="1"/>
    <col min="2303" max="2303" width="7.625" style="1" customWidth="1"/>
    <col min="2304" max="2304" width="5.375" style="1" customWidth="1"/>
    <col min="2305" max="2305" width="7.625" style="1" customWidth="1"/>
    <col min="2306" max="2306" width="5.375" style="1" bestFit="1" customWidth="1"/>
    <col min="2307" max="2307" width="7.625" style="1" customWidth="1"/>
    <col min="2308" max="2308" width="5.375" style="1" customWidth="1"/>
    <col min="2309" max="2309" width="7.625" style="1" customWidth="1"/>
    <col min="2310" max="2310" width="5.375" style="1" bestFit="1" customWidth="1"/>
    <col min="2311" max="2311" width="7.625" style="1" customWidth="1"/>
    <col min="2312" max="2312" width="5.375" style="1" customWidth="1"/>
    <col min="2313" max="2313" width="7.625" style="1" customWidth="1"/>
    <col min="2314" max="2314" width="5.375" style="1" bestFit="1" customWidth="1"/>
    <col min="2315" max="2315" width="7.625" style="1" customWidth="1"/>
    <col min="2316" max="2316" width="5.375" style="1" customWidth="1"/>
    <col min="2317" max="2317" width="7.625" style="1" customWidth="1"/>
    <col min="2318" max="2318" width="5.375" style="1" bestFit="1" customWidth="1"/>
    <col min="2319" max="2319" width="7.625" style="1" customWidth="1"/>
    <col min="2320" max="2320" width="5.375" style="1" customWidth="1"/>
    <col min="2321" max="2321" width="7.625" style="1" customWidth="1"/>
    <col min="2322" max="2322" width="5.375" style="1" bestFit="1" customWidth="1"/>
    <col min="2323" max="2323" width="7.625" style="1" customWidth="1"/>
    <col min="2324" max="2324" width="5.375" style="1" customWidth="1"/>
    <col min="2325" max="2325" width="7.625" style="1" customWidth="1"/>
    <col min="2326" max="2326" width="5.375" style="1" bestFit="1" customWidth="1"/>
    <col min="2327" max="2327" width="7.625" style="1" customWidth="1"/>
    <col min="2328" max="2328" width="5.375" style="1" customWidth="1"/>
    <col min="2329" max="2329" width="7.625" style="1" customWidth="1"/>
    <col min="2330" max="2330" width="5.375" style="1" bestFit="1" customWidth="1"/>
    <col min="2331" max="2331" width="7.625" style="1" customWidth="1"/>
    <col min="2332" max="2332" width="5.375" style="1" customWidth="1"/>
    <col min="2333" max="2333" width="7.625" style="1" customWidth="1"/>
    <col min="2334" max="2334" width="5.375" style="1" bestFit="1" customWidth="1"/>
    <col min="2335" max="2335" width="7.625" style="1" customWidth="1"/>
    <col min="2336" max="2336" width="5.375" style="1" customWidth="1"/>
    <col min="2337" max="2337" width="7.625" style="1" customWidth="1"/>
    <col min="2338" max="2338" width="5.375" style="1" bestFit="1" customWidth="1"/>
    <col min="2339" max="2339" width="9" style="1"/>
    <col min="2340" max="2341" width="5.375" style="1" bestFit="1" customWidth="1"/>
    <col min="2342" max="2342" width="2.125" style="1" bestFit="1" customWidth="1"/>
    <col min="2343" max="2492" width="9" style="1"/>
    <col min="2493" max="2493" width="4.375" style="1" customWidth="1"/>
    <col min="2494" max="2494" width="30.5" style="1" customWidth="1"/>
    <col min="2495" max="2496" width="9" style="1"/>
    <col min="2497" max="2497" width="10.75" style="1" customWidth="1"/>
    <col min="2498" max="2498" width="5.25" style="1" customWidth="1"/>
    <col min="2499" max="2499" width="7.625" style="1" customWidth="1"/>
    <col min="2500" max="2500" width="5.375" style="1" customWidth="1"/>
    <col min="2501" max="2501" width="7.625" style="1" customWidth="1"/>
    <col min="2502" max="2502" width="6" style="1" bestFit="1" customWidth="1"/>
    <col min="2503" max="2503" width="7.625" style="1" customWidth="1"/>
    <col min="2504" max="2504" width="5.375" style="1" customWidth="1"/>
    <col min="2505" max="2505" width="7.625" style="1" customWidth="1"/>
    <col min="2506" max="2506" width="5.375" style="1" bestFit="1" customWidth="1"/>
    <col min="2507" max="2507" width="7.625" style="1" customWidth="1"/>
    <col min="2508" max="2508" width="5.375" style="1" customWidth="1"/>
    <col min="2509" max="2509" width="7.625" style="1" customWidth="1"/>
    <col min="2510" max="2510" width="5.375" style="1" bestFit="1" customWidth="1"/>
    <col min="2511" max="2511" width="7.625" style="1" customWidth="1"/>
    <col min="2512" max="2512" width="5.375" style="1" customWidth="1"/>
    <col min="2513" max="2513" width="7.625" style="1" customWidth="1"/>
    <col min="2514" max="2514" width="5.375" style="1" bestFit="1" customWidth="1"/>
    <col min="2515" max="2515" width="7.625" style="1" customWidth="1"/>
    <col min="2516" max="2516" width="5.375" style="1" customWidth="1"/>
    <col min="2517" max="2517" width="7.625" style="1" customWidth="1"/>
    <col min="2518" max="2518" width="5.375" style="1" bestFit="1" customWidth="1"/>
    <col min="2519" max="2519" width="7.625" style="1" customWidth="1"/>
    <col min="2520" max="2520" width="5.375" style="1" customWidth="1"/>
    <col min="2521" max="2521" width="7.625" style="1" customWidth="1"/>
    <col min="2522" max="2522" width="5.375" style="1" bestFit="1" customWidth="1"/>
    <col min="2523" max="2523" width="7.625" style="1" customWidth="1"/>
    <col min="2524" max="2524" width="5.375" style="1" customWidth="1"/>
    <col min="2525" max="2525" width="7.625" style="1" customWidth="1"/>
    <col min="2526" max="2526" width="5.375" style="1" bestFit="1" customWidth="1"/>
    <col min="2527" max="2527" width="7.625" style="1" customWidth="1"/>
    <col min="2528" max="2528" width="5.375" style="1" customWidth="1"/>
    <col min="2529" max="2529" width="7.625" style="1" customWidth="1"/>
    <col min="2530" max="2530" width="5.375" style="1" bestFit="1" customWidth="1"/>
    <col min="2531" max="2531" width="7.625" style="1" customWidth="1"/>
    <col min="2532" max="2532" width="5.375" style="1" customWidth="1"/>
    <col min="2533" max="2533" width="7.625" style="1" customWidth="1"/>
    <col min="2534" max="2534" width="5.375" style="1" bestFit="1" customWidth="1"/>
    <col min="2535" max="2535" width="7.625" style="1" customWidth="1"/>
    <col min="2536" max="2536" width="5.375" style="1" customWidth="1"/>
    <col min="2537" max="2537" width="7.625" style="1" customWidth="1"/>
    <col min="2538" max="2538" width="5.375" style="1" bestFit="1" customWidth="1"/>
    <col min="2539" max="2539" width="7.625" style="1" customWidth="1"/>
    <col min="2540" max="2540" width="5.375" style="1" customWidth="1"/>
    <col min="2541" max="2541" width="7.625" style="1" customWidth="1"/>
    <col min="2542" max="2542" width="5.375" style="1" bestFit="1" customWidth="1"/>
    <col min="2543" max="2543" width="7.625" style="1" customWidth="1"/>
    <col min="2544" max="2544" width="5.375" style="1" customWidth="1"/>
    <col min="2545" max="2545" width="7.625" style="1" customWidth="1"/>
    <col min="2546" max="2546" width="5.375" style="1" bestFit="1" customWidth="1"/>
    <col min="2547" max="2547" width="7.625" style="1" customWidth="1"/>
    <col min="2548" max="2548" width="5.375" style="1" customWidth="1"/>
    <col min="2549" max="2549" width="7.625" style="1" customWidth="1"/>
    <col min="2550" max="2550" width="5.375" style="1" bestFit="1" customWidth="1"/>
    <col min="2551" max="2551" width="7.625" style="1" customWidth="1"/>
    <col min="2552" max="2552" width="5.375" style="1" customWidth="1"/>
    <col min="2553" max="2553" width="7.625" style="1" customWidth="1"/>
    <col min="2554" max="2554" width="5.375" style="1" bestFit="1" customWidth="1"/>
    <col min="2555" max="2555" width="7.625" style="1" customWidth="1"/>
    <col min="2556" max="2556" width="5.375" style="1" customWidth="1"/>
    <col min="2557" max="2557" width="7.625" style="1" customWidth="1"/>
    <col min="2558" max="2558" width="5.375" style="1" bestFit="1" customWidth="1"/>
    <col min="2559" max="2559" width="7.625" style="1" customWidth="1"/>
    <col min="2560" max="2560" width="5.375" style="1" customWidth="1"/>
    <col min="2561" max="2561" width="7.625" style="1" customWidth="1"/>
    <col min="2562" max="2562" width="5.375" style="1" bestFit="1" customWidth="1"/>
    <col min="2563" max="2563" width="7.625" style="1" customWidth="1"/>
    <col min="2564" max="2564" width="5.375" style="1" customWidth="1"/>
    <col min="2565" max="2565" width="7.625" style="1" customWidth="1"/>
    <col min="2566" max="2566" width="5.375" style="1" bestFit="1" customWidth="1"/>
    <col min="2567" max="2567" width="7.625" style="1" customWidth="1"/>
    <col min="2568" max="2568" width="5.375" style="1" customWidth="1"/>
    <col min="2569" max="2569" width="7.625" style="1" customWidth="1"/>
    <col min="2570" max="2570" width="5.375" style="1" bestFit="1" customWidth="1"/>
    <col min="2571" max="2571" width="7.625" style="1" customWidth="1"/>
    <col min="2572" max="2572" width="5.375" style="1" customWidth="1"/>
    <col min="2573" max="2573" width="7.625" style="1" customWidth="1"/>
    <col min="2574" max="2574" width="5.375" style="1" bestFit="1" customWidth="1"/>
    <col min="2575" max="2575" width="7.625" style="1" customWidth="1"/>
    <col min="2576" max="2576" width="5.375" style="1" customWidth="1"/>
    <col min="2577" max="2577" width="7.625" style="1" customWidth="1"/>
    <col min="2578" max="2578" width="5.375" style="1" bestFit="1" customWidth="1"/>
    <col min="2579" max="2579" width="7.625" style="1" customWidth="1"/>
    <col min="2580" max="2580" width="5.375" style="1" customWidth="1"/>
    <col min="2581" max="2581" width="7.625" style="1" customWidth="1"/>
    <col min="2582" max="2582" width="5.375" style="1" bestFit="1" customWidth="1"/>
    <col min="2583" max="2583" width="7.625" style="1" customWidth="1"/>
    <col min="2584" max="2584" width="5.375" style="1" customWidth="1"/>
    <col min="2585" max="2585" width="7.625" style="1" customWidth="1"/>
    <col min="2586" max="2586" width="5.375" style="1" bestFit="1" customWidth="1"/>
    <col min="2587" max="2587" width="7.625" style="1" customWidth="1"/>
    <col min="2588" max="2588" width="5.375" style="1" customWidth="1"/>
    <col min="2589" max="2589" width="7.625" style="1" customWidth="1"/>
    <col min="2590" max="2590" width="5.375" style="1" bestFit="1" customWidth="1"/>
    <col min="2591" max="2591" width="7.625" style="1" customWidth="1"/>
    <col min="2592" max="2592" width="5.375" style="1" customWidth="1"/>
    <col min="2593" max="2593" width="7.625" style="1" customWidth="1"/>
    <col min="2594" max="2594" width="5.375" style="1" bestFit="1" customWidth="1"/>
    <col min="2595" max="2595" width="9" style="1"/>
    <col min="2596" max="2597" width="5.375" style="1" bestFit="1" customWidth="1"/>
    <col min="2598" max="2598" width="2.125" style="1" bestFit="1" customWidth="1"/>
    <col min="2599" max="2748" width="9" style="1"/>
    <col min="2749" max="2749" width="4.375" style="1" customWidth="1"/>
    <col min="2750" max="2750" width="30.5" style="1" customWidth="1"/>
    <col min="2751" max="2752" width="9" style="1"/>
    <col min="2753" max="2753" width="10.75" style="1" customWidth="1"/>
    <col min="2754" max="2754" width="5.25" style="1" customWidth="1"/>
    <col min="2755" max="2755" width="7.625" style="1" customWidth="1"/>
    <col min="2756" max="2756" width="5.375" style="1" customWidth="1"/>
    <col min="2757" max="2757" width="7.625" style="1" customWidth="1"/>
    <col min="2758" max="2758" width="6" style="1" bestFit="1" customWidth="1"/>
    <col min="2759" max="2759" width="7.625" style="1" customWidth="1"/>
    <col min="2760" max="2760" width="5.375" style="1" customWidth="1"/>
    <col min="2761" max="2761" width="7.625" style="1" customWidth="1"/>
    <col min="2762" max="2762" width="5.375" style="1" bestFit="1" customWidth="1"/>
    <col min="2763" max="2763" width="7.625" style="1" customWidth="1"/>
    <col min="2764" max="2764" width="5.375" style="1" customWidth="1"/>
    <col min="2765" max="2765" width="7.625" style="1" customWidth="1"/>
    <col min="2766" max="2766" width="5.375" style="1" bestFit="1" customWidth="1"/>
    <col min="2767" max="2767" width="7.625" style="1" customWidth="1"/>
    <col min="2768" max="2768" width="5.375" style="1" customWidth="1"/>
    <col min="2769" max="2769" width="7.625" style="1" customWidth="1"/>
    <col min="2770" max="2770" width="5.375" style="1" bestFit="1" customWidth="1"/>
    <col min="2771" max="2771" width="7.625" style="1" customWidth="1"/>
    <col min="2772" max="2772" width="5.375" style="1" customWidth="1"/>
    <col min="2773" max="2773" width="7.625" style="1" customWidth="1"/>
    <col min="2774" max="2774" width="5.375" style="1" bestFit="1" customWidth="1"/>
    <col min="2775" max="2775" width="7.625" style="1" customWidth="1"/>
    <col min="2776" max="2776" width="5.375" style="1" customWidth="1"/>
    <col min="2777" max="2777" width="7.625" style="1" customWidth="1"/>
    <col min="2778" max="2778" width="5.375" style="1" bestFit="1" customWidth="1"/>
    <col min="2779" max="2779" width="7.625" style="1" customWidth="1"/>
    <col min="2780" max="2780" width="5.375" style="1" customWidth="1"/>
    <col min="2781" max="2781" width="7.625" style="1" customWidth="1"/>
    <col min="2782" max="2782" width="5.375" style="1" bestFit="1" customWidth="1"/>
    <col min="2783" max="2783" width="7.625" style="1" customWidth="1"/>
    <col min="2784" max="2784" width="5.375" style="1" customWidth="1"/>
    <col min="2785" max="2785" width="7.625" style="1" customWidth="1"/>
    <col min="2786" max="2786" width="5.375" style="1" bestFit="1" customWidth="1"/>
    <col min="2787" max="2787" width="7.625" style="1" customWidth="1"/>
    <col min="2788" max="2788" width="5.375" style="1" customWidth="1"/>
    <col min="2789" max="2789" width="7.625" style="1" customWidth="1"/>
    <col min="2790" max="2790" width="5.375" style="1" bestFit="1" customWidth="1"/>
    <col min="2791" max="2791" width="7.625" style="1" customWidth="1"/>
    <col min="2792" max="2792" width="5.375" style="1" customWidth="1"/>
    <col min="2793" max="2793" width="7.625" style="1" customWidth="1"/>
    <col min="2794" max="2794" width="5.375" style="1" bestFit="1" customWidth="1"/>
    <col min="2795" max="2795" width="7.625" style="1" customWidth="1"/>
    <col min="2796" max="2796" width="5.375" style="1" customWidth="1"/>
    <col min="2797" max="2797" width="7.625" style="1" customWidth="1"/>
    <col min="2798" max="2798" width="5.375" style="1" bestFit="1" customWidth="1"/>
    <col min="2799" max="2799" width="7.625" style="1" customWidth="1"/>
    <col min="2800" max="2800" width="5.375" style="1" customWidth="1"/>
    <col min="2801" max="2801" width="7.625" style="1" customWidth="1"/>
    <col min="2802" max="2802" width="5.375" style="1" bestFit="1" customWidth="1"/>
    <col min="2803" max="2803" width="7.625" style="1" customWidth="1"/>
    <col min="2804" max="2804" width="5.375" style="1" customWidth="1"/>
    <col min="2805" max="2805" width="7.625" style="1" customWidth="1"/>
    <col min="2806" max="2806" width="5.375" style="1" bestFit="1" customWidth="1"/>
    <col min="2807" max="2807" width="7.625" style="1" customWidth="1"/>
    <col min="2808" max="2808" width="5.375" style="1" customWidth="1"/>
    <col min="2809" max="2809" width="7.625" style="1" customWidth="1"/>
    <col min="2810" max="2810" width="5.375" style="1" bestFit="1" customWidth="1"/>
    <col min="2811" max="2811" width="7.625" style="1" customWidth="1"/>
    <col min="2812" max="2812" width="5.375" style="1" customWidth="1"/>
    <col min="2813" max="2813" width="7.625" style="1" customWidth="1"/>
    <col min="2814" max="2814" width="5.375" style="1" bestFit="1" customWidth="1"/>
    <col min="2815" max="2815" width="7.625" style="1" customWidth="1"/>
    <col min="2816" max="2816" width="5.375" style="1" customWidth="1"/>
    <col min="2817" max="2817" width="7.625" style="1" customWidth="1"/>
    <col min="2818" max="2818" width="5.375" style="1" bestFit="1" customWidth="1"/>
    <col min="2819" max="2819" width="7.625" style="1" customWidth="1"/>
    <col min="2820" max="2820" width="5.375" style="1" customWidth="1"/>
    <col min="2821" max="2821" width="7.625" style="1" customWidth="1"/>
    <col min="2822" max="2822" width="5.375" style="1" bestFit="1" customWidth="1"/>
    <col min="2823" max="2823" width="7.625" style="1" customWidth="1"/>
    <col min="2824" max="2824" width="5.375" style="1" customWidth="1"/>
    <col min="2825" max="2825" width="7.625" style="1" customWidth="1"/>
    <col min="2826" max="2826" width="5.375" style="1" bestFit="1" customWidth="1"/>
    <col min="2827" max="2827" width="7.625" style="1" customWidth="1"/>
    <col min="2828" max="2828" width="5.375" style="1" customWidth="1"/>
    <col min="2829" max="2829" width="7.625" style="1" customWidth="1"/>
    <col min="2830" max="2830" width="5.375" style="1" bestFit="1" customWidth="1"/>
    <col min="2831" max="2831" width="7.625" style="1" customWidth="1"/>
    <col min="2832" max="2832" width="5.375" style="1" customWidth="1"/>
    <col min="2833" max="2833" width="7.625" style="1" customWidth="1"/>
    <col min="2834" max="2834" width="5.375" style="1" bestFit="1" customWidth="1"/>
    <col min="2835" max="2835" width="7.625" style="1" customWidth="1"/>
    <col min="2836" max="2836" width="5.375" style="1" customWidth="1"/>
    <col min="2837" max="2837" width="7.625" style="1" customWidth="1"/>
    <col min="2838" max="2838" width="5.375" style="1" bestFit="1" customWidth="1"/>
    <col min="2839" max="2839" width="7.625" style="1" customWidth="1"/>
    <col min="2840" max="2840" width="5.375" style="1" customWidth="1"/>
    <col min="2841" max="2841" width="7.625" style="1" customWidth="1"/>
    <col min="2842" max="2842" width="5.375" style="1" bestFit="1" customWidth="1"/>
    <col min="2843" max="2843" width="7.625" style="1" customWidth="1"/>
    <col min="2844" max="2844" width="5.375" style="1" customWidth="1"/>
    <col min="2845" max="2845" width="7.625" style="1" customWidth="1"/>
    <col min="2846" max="2846" width="5.375" style="1" bestFit="1" customWidth="1"/>
    <col min="2847" max="2847" width="7.625" style="1" customWidth="1"/>
    <col min="2848" max="2848" width="5.375" style="1" customWidth="1"/>
    <col min="2849" max="2849" width="7.625" style="1" customWidth="1"/>
    <col min="2850" max="2850" width="5.375" style="1" bestFit="1" customWidth="1"/>
    <col min="2851" max="2851" width="9" style="1"/>
    <col min="2852" max="2853" width="5.375" style="1" bestFit="1" customWidth="1"/>
    <col min="2854" max="2854" width="2.125" style="1" bestFit="1" customWidth="1"/>
    <col min="2855" max="3004" width="9" style="1"/>
    <col min="3005" max="3005" width="4.375" style="1" customWidth="1"/>
    <col min="3006" max="3006" width="30.5" style="1" customWidth="1"/>
    <col min="3007" max="3008" width="9" style="1"/>
    <col min="3009" max="3009" width="10.75" style="1" customWidth="1"/>
    <col min="3010" max="3010" width="5.25" style="1" customWidth="1"/>
    <col min="3011" max="3011" width="7.625" style="1" customWidth="1"/>
    <col min="3012" max="3012" width="5.375" style="1" customWidth="1"/>
    <col min="3013" max="3013" width="7.625" style="1" customWidth="1"/>
    <col min="3014" max="3014" width="6" style="1" bestFit="1" customWidth="1"/>
    <col min="3015" max="3015" width="7.625" style="1" customWidth="1"/>
    <col min="3016" max="3016" width="5.375" style="1" customWidth="1"/>
    <col min="3017" max="3017" width="7.625" style="1" customWidth="1"/>
    <col min="3018" max="3018" width="5.375" style="1" bestFit="1" customWidth="1"/>
    <col min="3019" max="3019" width="7.625" style="1" customWidth="1"/>
    <col min="3020" max="3020" width="5.375" style="1" customWidth="1"/>
    <col min="3021" max="3021" width="7.625" style="1" customWidth="1"/>
    <col min="3022" max="3022" width="5.375" style="1" bestFit="1" customWidth="1"/>
    <col min="3023" max="3023" width="7.625" style="1" customWidth="1"/>
    <col min="3024" max="3024" width="5.375" style="1" customWidth="1"/>
    <col min="3025" max="3025" width="7.625" style="1" customWidth="1"/>
    <col min="3026" max="3026" width="5.375" style="1" bestFit="1" customWidth="1"/>
    <col min="3027" max="3027" width="7.625" style="1" customWidth="1"/>
    <col min="3028" max="3028" width="5.375" style="1" customWidth="1"/>
    <col min="3029" max="3029" width="7.625" style="1" customWidth="1"/>
    <col min="3030" max="3030" width="5.375" style="1" bestFit="1" customWidth="1"/>
    <col min="3031" max="3031" width="7.625" style="1" customWidth="1"/>
    <col min="3032" max="3032" width="5.375" style="1" customWidth="1"/>
    <col min="3033" max="3033" width="7.625" style="1" customWidth="1"/>
    <col min="3034" max="3034" width="5.375" style="1" bestFit="1" customWidth="1"/>
    <col min="3035" max="3035" width="7.625" style="1" customWidth="1"/>
    <col min="3036" max="3036" width="5.375" style="1" customWidth="1"/>
    <col min="3037" max="3037" width="7.625" style="1" customWidth="1"/>
    <col min="3038" max="3038" width="5.375" style="1" bestFit="1" customWidth="1"/>
    <col min="3039" max="3039" width="7.625" style="1" customWidth="1"/>
    <col min="3040" max="3040" width="5.375" style="1" customWidth="1"/>
    <col min="3041" max="3041" width="7.625" style="1" customWidth="1"/>
    <col min="3042" max="3042" width="5.375" style="1" bestFit="1" customWidth="1"/>
    <col min="3043" max="3043" width="7.625" style="1" customWidth="1"/>
    <col min="3044" max="3044" width="5.375" style="1" customWidth="1"/>
    <col min="3045" max="3045" width="7.625" style="1" customWidth="1"/>
    <col min="3046" max="3046" width="5.375" style="1" bestFit="1" customWidth="1"/>
    <col min="3047" max="3047" width="7.625" style="1" customWidth="1"/>
    <col min="3048" max="3048" width="5.375" style="1" customWidth="1"/>
    <col min="3049" max="3049" width="7.625" style="1" customWidth="1"/>
    <col min="3050" max="3050" width="5.375" style="1" bestFit="1" customWidth="1"/>
    <col min="3051" max="3051" width="7.625" style="1" customWidth="1"/>
    <col min="3052" max="3052" width="5.375" style="1" customWidth="1"/>
    <col min="3053" max="3053" width="7.625" style="1" customWidth="1"/>
    <col min="3054" max="3054" width="5.375" style="1" bestFit="1" customWidth="1"/>
    <col min="3055" max="3055" width="7.625" style="1" customWidth="1"/>
    <col min="3056" max="3056" width="5.375" style="1" customWidth="1"/>
    <col min="3057" max="3057" width="7.625" style="1" customWidth="1"/>
    <col min="3058" max="3058" width="5.375" style="1" bestFit="1" customWidth="1"/>
    <col min="3059" max="3059" width="7.625" style="1" customWidth="1"/>
    <col min="3060" max="3060" width="5.375" style="1" customWidth="1"/>
    <col min="3061" max="3061" width="7.625" style="1" customWidth="1"/>
    <col min="3062" max="3062" width="5.375" style="1" bestFit="1" customWidth="1"/>
    <col min="3063" max="3063" width="7.625" style="1" customWidth="1"/>
    <col min="3064" max="3064" width="5.375" style="1" customWidth="1"/>
    <col min="3065" max="3065" width="7.625" style="1" customWidth="1"/>
    <col min="3066" max="3066" width="5.375" style="1" bestFit="1" customWidth="1"/>
    <col min="3067" max="3067" width="7.625" style="1" customWidth="1"/>
    <col min="3068" max="3068" width="5.375" style="1" customWidth="1"/>
    <col min="3069" max="3069" width="7.625" style="1" customWidth="1"/>
    <col min="3070" max="3070" width="5.375" style="1" bestFit="1" customWidth="1"/>
    <col min="3071" max="3071" width="7.625" style="1" customWidth="1"/>
    <col min="3072" max="3072" width="5.375" style="1" customWidth="1"/>
    <col min="3073" max="3073" width="7.625" style="1" customWidth="1"/>
    <col min="3074" max="3074" width="5.375" style="1" bestFit="1" customWidth="1"/>
    <col min="3075" max="3075" width="7.625" style="1" customWidth="1"/>
    <col min="3076" max="3076" width="5.375" style="1" customWidth="1"/>
    <col min="3077" max="3077" width="7.625" style="1" customWidth="1"/>
    <col min="3078" max="3078" width="5.375" style="1" bestFit="1" customWidth="1"/>
    <col min="3079" max="3079" width="7.625" style="1" customWidth="1"/>
    <col min="3080" max="3080" width="5.375" style="1" customWidth="1"/>
    <col min="3081" max="3081" width="7.625" style="1" customWidth="1"/>
    <col min="3082" max="3082" width="5.375" style="1" bestFit="1" customWidth="1"/>
    <col min="3083" max="3083" width="7.625" style="1" customWidth="1"/>
    <col min="3084" max="3084" width="5.375" style="1" customWidth="1"/>
    <col min="3085" max="3085" width="7.625" style="1" customWidth="1"/>
    <col min="3086" max="3086" width="5.375" style="1" bestFit="1" customWidth="1"/>
    <col min="3087" max="3087" width="7.625" style="1" customWidth="1"/>
    <col min="3088" max="3088" width="5.375" style="1" customWidth="1"/>
    <col min="3089" max="3089" width="7.625" style="1" customWidth="1"/>
    <col min="3090" max="3090" width="5.375" style="1" bestFit="1" customWidth="1"/>
    <col min="3091" max="3091" width="7.625" style="1" customWidth="1"/>
    <col min="3092" max="3092" width="5.375" style="1" customWidth="1"/>
    <col min="3093" max="3093" width="7.625" style="1" customWidth="1"/>
    <col min="3094" max="3094" width="5.375" style="1" bestFit="1" customWidth="1"/>
    <col min="3095" max="3095" width="7.625" style="1" customWidth="1"/>
    <col min="3096" max="3096" width="5.375" style="1" customWidth="1"/>
    <col min="3097" max="3097" width="7.625" style="1" customWidth="1"/>
    <col min="3098" max="3098" width="5.375" style="1" bestFit="1" customWidth="1"/>
    <col min="3099" max="3099" width="7.625" style="1" customWidth="1"/>
    <col min="3100" max="3100" width="5.375" style="1" customWidth="1"/>
    <col min="3101" max="3101" width="7.625" style="1" customWidth="1"/>
    <col min="3102" max="3102" width="5.375" style="1" bestFit="1" customWidth="1"/>
    <col min="3103" max="3103" width="7.625" style="1" customWidth="1"/>
    <col min="3104" max="3104" width="5.375" style="1" customWidth="1"/>
    <col min="3105" max="3105" width="7.625" style="1" customWidth="1"/>
    <col min="3106" max="3106" width="5.375" style="1" bestFit="1" customWidth="1"/>
    <col min="3107" max="3107" width="9" style="1"/>
    <col min="3108" max="3109" width="5.375" style="1" bestFit="1" customWidth="1"/>
    <col min="3110" max="3110" width="2.125" style="1" bestFit="1" customWidth="1"/>
    <col min="3111" max="3260" width="9" style="1"/>
    <col min="3261" max="3261" width="4.375" style="1" customWidth="1"/>
    <col min="3262" max="3262" width="30.5" style="1" customWidth="1"/>
    <col min="3263" max="3264" width="9" style="1"/>
    <col min="3265" max="3265" width="10.75" style="1" customWidth="1"/>
    <col min="3266" max="3266" width="5.25" style="1" customWidth="1"/>
    <col min="3267" max="3267" width="7.625" style="1" customWidth="1"/>
    <col min="3268" max="3268" width="5.375" style="1" customWidth="1"/>
    <col min="3269" max="3269" width="7.625" style="1" customWidth="1"/>
    <col min="3270" max="3270" width="6" style="1" bestFit="1" customWidth="1"/>
    <col min="3271" max="3271" width="7.625" style="1" customWidth="1"/>
    <col min="3272" max="3272" width="5.375" style="1" customWidth="1"/>
    <col min="3273" max="3273" width="7.625" style="1" customWidth="1"/>
    <col min="3274" max="3274" width="5.375" style="1" bestFit="1" customWidth="1"/>
    <col min="3275" max="3275" width="7.625" style="1" customWidth="1"/>
    <col min="3276" max="3276" width="5.375" style="1" customWidth="1"/>
    <col min="3277" max="3277" width="7.625" style="1" customWidth="1"/>
    <col min="3278" max="3278" width="5.375" style="1" bestFit="1" customWidth="1"/>
    <col min="3279" max="3279" width="7.625" style="1" customWidth="1"/>
    <col min="3280" max="3280" width="5.375" style="1" customWidth="1"/>
    <col min="3281" max="3281" width="7.625" style="1" customWidth="1"/>
    <col min="3282" max="3282" width="5.375" style="1" bestFit="1" customWidth="1"/>
    <col min="3283" max="3283" width="7.625" style="1" customWidth="1"/>
    <col min="3284" max="3284" width="5.375" style="1" customWidth="1"/>
    <col min="3285" max="3285" width="7.625" style="1" customWidth="1"/>
    <col min="3286" max="3286" width="5.375" style="1" bestFit="1" customWidth="1"/>
    <col min="3287" max="3287" width="7.625" style="1" customWidth="1"/>
    <col min="3288" max="3288" width="5.375" style="1" customWidth="1"/>
    <col min="3289" max="3289" width="7.625" style="1" customWidth="1"/>
    <col min="3290" max="3290" width="5.375" style="1" bestFit="1" customWidth="1"/>
    <col min="3291" max="3291" width="7.625" style="1" customWidth="1"/>
    <col min="3292" max="3292" width="5.375" style="1" customWidth="1"/>
    <col min="3293" max="3293" width="7.625" style="1" customWidth="1"/>
    <col min="3294" max="3294" width="5.375" style="1" bestFit="1" customWidth="1"/>
    <col min="3295" max="3295" width="7.625" style="1" customWidth="1"/>
    <col min="3296" max="3296" width="5.375" style="1" customWidth="1"/>
    <col min="3297" max="3297" width="7.625" style="1" customWidth="1"/>
    <col min="3298" max="3298" width="5.375" style="1" bestFit="1" customWidth="1"/>
    <col min="3299" max="3299" width="7.625" style="1" customWidth="1"/>
    <col min="3300" max="3300" width="5.375" style="1" customWidth="1"/>
    <col min="3301" max="3301" width="7.625" style="1" customWidth="1"/>
    <col min="3302" max="3302" width="5.375" style="1" bestFit="1" customWidth="1"/>
    <col min="3303" max="3303" width="7.625" style="1" customWidth="1"/>
    <col min="3304" max="3304" width="5.375" style="1" customWidth="1"/>
    <col min="3305" max="3305" width="7.625" style="1" customWidth="1"/>
    <col min="3306" max="3306" width="5.375" style="1" bestFit="1" customWidth="1"/>
    <col min="3307" max="3307" width="7.625" style="1" customWidth="1"/>
    <col min="3308" max="3308" width="5.375" style="1" customWidth="1"/>
    <col min="3309" max="3309" width="7.625" style="1" customWidth="1"/>
    <col min="3310" max="3310" width="5.375" style="1" bestFit="1" customWidth="1"/>
    <col min="3311" max="3311" width="7.625" style="1" customWidth="1"/>
    <col min="3312" max="3312" width="5.375" style="1" customWidth="1"/>
    <col min="3313" max="3313" width="7.625" style="1" customWidth="1"/>
    <col min="3314" max="3314" width="5.375" style="1" bestFit="1" customWidth="1"/>
    <col min="3315" max="3315" width="7.625" style="1" customWidth="1"/>
    <col min="3316" max="3316" width="5.375" style="1" customWidth="1"/>
    <col min="3317" max="3317" width="7.625" style="1" customWidth="1"/>
    <col min="3318" max="3318" width="5.375" style="1" bestFit="1" customWidth="1"/>
    <col min="3319" max="3319" width="7.625" style="1" customWidth="1"/>
    <col min="3320" max="3320" width="5.375" style="1" customWidth="1"/>
    <col min="3321" max="3321" width="7.625" style="1" customWidth="1"/>
    <col min="3322" max="3322" width="5.375" style="1" bestFit="1" customWidth="1"/>
    <col min="3323" max="3323" width="7.625" style="1" customWidth="1"/>
    <col min="3324" max="3324" width="5.375" style="1" customWidth="1"/>
    <col min="3325" max="3325" width="7.625" style="1" customWidth="1"/>
    <col min="3326" max="3326" width="5.375" style="1" bestFit="1" customWidth="1"/>
    <col min="3327" max="3327" width="7.625" style="1" customWidth="1"/>
    <col min="3328" max="3328" width="5.375" style="1" customWidth="1"/>
    <col min="3329" max="3329" width="7.625" style="1" customWidth="1"/>
    <col min="3330" max="3330" width="5.375" style="1" bestFit="1" customWidth="1"/>
    <col min="3331" max="3331" width="7.625" style="1" customWidth="1"/>
    <col min="3332" max="3332" width="5.375" style="1" customWidth="1"/>
    <col min="3333" max="3333" width="7.625" style="1" customWidth="1"/>
    <col min="3334" max="3334" width="5.375" style="1" bestFit="1" customWidth="1"/>
    <col min="3335" max="3335" width="7.625" style="1" customWidth="1"/>
    <col min="3336" max="3336" width="5.375" style="1" customWidth="1"/>
    <col min="3337" max="3337" width="7.625" style="1" customWidth="1"/>
    <col min="3338" max="3338" width="5.375" style="1" bestFit="1" customWidth="1"/>
    <col min="3339" max="3339" width="7.625" style="1" customWidth="1"/>
    <col min="3340" max="3340" width="5.375" style="1" customWidth="1"/>
    <col min="3341" max="3341" width="7.625" style="1" customWidth="1"/>
    <col min="3342" max="3342" width="5.375" style="1" bestFit="1" customWidth="1"/>
    <col min="3343" max="3343" width="7.625" style="1" customWidth="1"/>
    <col min="3344" max="3344" width="5.375" style="1" customWidth="1"/>
    <col min="3345" max="3345" width="7.625" style="1" customWidth="1"/>
    <col min="3346" max="3346" width="5.375" style="1" bestFit="1" customWidth="1"/>
    <col min="3347" max="3347" width="7.625" style="1" customWidth="1"/>
    <col min="3348" max="3348" width="5.375" style="1" customWidth="1"/>
    <col min="3349" max="3349" width="7.625" style="1" customWidth="1"/>
    <col min="3350" max="3350" width="5.375" style="1" bestFit="1" customWidth="1"/>
    <col min="3351" max="3351" width="7.625" style="1" customWidth="1"/>
    <col min="3352" max="3352" width="5.375" style="1" customWidth="1"/>
    <col min="3353" max="3353" width="7.625" style="1" customWidth="1"/>
    <col min="3354" max="3354" width="5.375" style="1" bestFit="1" customWidth="1"/>
    <col min="3355" max="3355" width="7.625" style="1" customWidth="1"/>
    <col min="3356" max="3356" width="5.375" style="1" customWidth="1"/>
    <col min="3357" max="3357" width="7.625" style="1" customWidth="1"/>
    <col min="3358" max="3358" width="5.375" style="1" bestFit="1" customWidth="1"/>
    <col min="3359" max="3359" width="7.625" style="1" customWidth="1"/>
    <col min="3360" max="3360" width="5.375" style="1" customWidth="1"/>
    <col min="3361" max="3361" width="7.625" style="1" customWidth="1"/>
    <col min="3362" max="3362" width="5.375" style="1" bestFit="1" customWidth="1"/>
    <col min="3363" max="3363" width="9" style="1"/>
    <col min="3364" max="3365" width="5.375" style="1" bestFit="1" customWidth="1"/>
    <col min="3366" max="3366" width="2.125" style="1" bestFit="1" customWidth="1"/>
    <col min="3367" max="3516" width="9" style="1"/>
    <col min="3517" max="3517" width="4.375" style="1" customWidth="1"/>
    <col min="3518" max="3518" width="30.5" style="1" customWidth="1"/>
    <col min="3519" max="3520" width="9" style="1"/>
    <col min="3521" max="3521" width="10.75" style="1" customWidth="1"/>
    <col min="3522" max="3522" width="5.25" style="1" customWidth="1"/>
    <col min="3523" max="3523" width="7.625" style="1" customWidth="1"/>
    <col min="3524" max="3524" width="5.375" style="1" customWidth="1"/>
    <col min="3525" max="3525" width="7.625" style="1" customWidth="1"/>
    <col min="3526" max="3526" width="6" style="1" bestFit="1" customWidth="1"/>
    <col min="3527" max="3527" width="7.625" style="1" customWidth="1"/>
    <col min="3528" max="3528" width="5.375" style="1" customWidth="1"/>
    <col min="3529" max="3529" width="7.625" style="1" customWidth="1"/>
    <col min="3530" max="3530" width="5.375" style="1" bestFit="1" customWidth="1"/>
    <col min="3531" max="3531" width="7.625" style="1" customWidth="1"/>
    <col min="3532" max="3532" width="5.375" style="1" customWidth="1"/>
    <col min="3533" max="3533" width="7.625" style="1" customWidth="1"/>
    <col min="3534" max="3534" width="5.375" style="1" bestFit="1" customWidth="1"/>
    <col min="3535" max="3535" width="7.625" style="1" customWidth="1"/>
    <col min="3536" max="3536" width="5.375" style="1" customWidth="1"/>
    <col min="3537" max="3537" width="7.625" style="1" customWidth="1"/>
    <col min="3538" max="3538" width="5.375" style="1" bestFit="1" customWidth="1"/>
    <col min="3539" max="3539" width="7.625" style="1" customWidth="1"/>
    <col min="3540" max="3540" width="5.375" style="1" customWidth="1"/>
    <col min="3541" max="3541" width="7.625" style="1" customWidth="1"/>
    <col min="3542" max="3542" width="5.375" style="1" bestFit="1" customWidth="1"/>
    <col min="3543" max="3543" width="7.625" style="1" customWidth="1"/>
    <col min="3544" max="3544" width="5.375" style="1" customWidth="1"/>
    <col min="3545" max="3545" width="7.625" style="1" customWidth="1"/>
    <col min="3546" max="3546" width="5.375" style="1" bestFit="1" customWidth="1"/>
    <col min="3547" max="3547" width="7.625" style="1" customWidth="1"/>
    <col min="3548" max="3548" width="5.375" style="1" customWidth="1"/>
    <col min="3549" max="3549" width="7.625" style="1" customWidth="1"/>
    <col min="3550" max="3550" width="5.375" style="1" bestFit="1" customWidth="1"/>
    <col min="3551" max="3551" width="7.625" style="1" customWidth="1"/>
    <col min="3552" max="3552" width="5.375" style="1" customWidth="1"/>
    <col min="3553" max="3553" width="7.625" style="1" customWidth="1"/>
    <col min="3554" max="3554" width="5.375" style="1" bestFit="1" customWidth="1"/>
    <col min="3555" max="3555" width="7.625" style="1" customWidth="1"/>
    <col min="3556" max="3556" width="5.375" style="1" customWidth="1"/>
    <col min="3557" max="3557" width="7.625" style="1" customWidth="1"/>
    <col min="3558" max="3558" width="5.375" style="1" bestFit="1" customWidth="1"/>
    <col min="3559" max="3559" width="7.625" style="1" customWidth="1"/>
    <col min="3560" max="3560" width="5.375" style="1" customWidth="1"/>
    <col min="3561" max="3561" width="7.625" style="1" customWidth="1"/>
    <col min="3562" max="3562" width="5.375" style="1" bestFit="1" customWidth="1"/>
    <col min="3563" max="3563" width="7.625" style="1" customWidth="1"/>
    <col min="3564" max="3564" width="5.375" style="1" customWidth="1"/>
    <col min="3565" max="3565" width="7.625" style="1" customWidth="1"/>
    <col min="3566" max="3566" width="5.375" style="1" bestFit="1" customWidth="1"/>
    <col min="3567" max="3567" width="7.625" style="1" customWidth="1"/>
    <col min="3568" max="3568" width="5.375" style="1" customWidth="1"/>
    <col min="3569" max="3569" width="7.625" style="1" customWidth="1"/>
    <col min="3570" max="3570" width="5.375" style="1" bestFit="1" customWidth="1"/>
    <col min="3571" max="3571" width="7.625" style="1" customWidth="1"/>
    <col min="3572" max="3572" width="5.375" style="1" customWidth="1"/>
    <col min="3573" max="3573" width="7.625" style="1" customWidth="1"/>
    <col min="3574" max="3574" width="5.375" style="1" bestFit="1" customWidth="1"/>
    <col min="3575" max="3575" width="7.625" style="1" customWidth="1"/>
    <col min="3576" max="3576" width="5.375" style="1" customWidth="1"/>
    <col min="3577" max="3577" width="7.625" style="1" customWidth="1"/>
    <col min="3578" max="3578" width="5.375" style="1" bestFit="1" customWidth="1"/>
    <col min="3579" max="3579" width="7.625" style="1" customWidth="1"/>
    <col min="3580" max="3580" width="5.375" style="1" customWidth="1"/>
    <col min="3581" max="3581" width="7.625" style="1" customWidth="1"/>
    <col min="3582" max="3582" width="5.375" style="1" bestFit="1" customWidth="1"/>
    <col min="3583" max="3583" width="7.625" style="1" customWidth="1"/>
    <col min="3584" max="3584" width="5.375" style="1" customWidth="1"/>
    <col min="3585" max="3585" width="7.625" style="1" customWidth="1"/>
    <col min="3586" max="3586" width="5.375" style="1" bestFit="1" customWidth="1"/>
    <col min="3587" max="3587" width="7.625" style="1" customWidth="1"/>
    <col min="3588" max="3588" width="5.375" style="1" customWidth="1"/>
    <col min="3589" max="3589" width="7.625" style="1" customWidth="1"/>
    <col min="3590" max="3590" width="5.375" style="1" bestFit="1" customWidth="1"/>
    <col min="3591" max="3591" width="7.625" style="1" customWidth="1"/>
    <col min="3592" max="3592" width="5.375" style="1" customWidth="1"/>
    <col min="3593" max="3593" width="7.625" style="1" customWidth="1"/>
    <col min="3594" max="3594" width="5.375" style="1" bestFit="1" customWidth="1"/>
    <col min="3595" max="3595" width="7.625" style="1" customWidth="1"/>
    <col min="3596" max="3596" width="5.375" style="1" customWidth="1"/>
    <col min="3597" max="3597" width="7.625" style="1" customWidth="1"/>
    <col min="3598" max="3598" width="5.375" style="1" bestFit="1" customWidth="1"/>
    <col min="3599" max="3599" width="7.625" style="1" customWidth="1"/>
    <col min="3600" max="3600" width="5.375" style="1" customWidth="1"/>
    <col min="3601" max="3601" width="7.625" style="1" customWidth="1"/>
    <col min="3602" max="3602" width="5.375" style="1" bestFit="1" customWidth="1"/>
    <col min="3603" max="3603" width="7.625" style="1" customWidth="1"/>
    <col min="3604" max="3604" width="5.375" style="1" customWidth="1"/>
    <col min="3605" max="3605" width="7.625" style="1" customWidth="1"/>
    <col min="3606" max="3606" width="5.375" style="1" bestFit="1" customWidth="1"/>
    <col min="3607" max="3607" width="7.625" style="1" customWidth="1"/>
    <col min="3608" max="3608" width="5.375" style="1" customWidth="1"/>
    <col min="3609" max="3609" width="7.625" style="1" customWidth="1"/>
    <col min="3610" max="3610" width="5.375" style="1" bestFit="1" customWidth="1"/>
    <col min="3611" max="3611" width="7.625" style="1" customWidth="1"/>
    <col min="3612" max="3612" width="5.375" style="1" customWidth="1"/>
    <col min="3613" max="3613" width="7.625" style="1" customWidth="1"/>
    <col min="3614" max="3614" width="5.375" style="1" bestFit="1" customWidth="1"/>
    <col min="3615" max="3615" width="7.625" style="1" customWidth="1"/>
    <col min="3616" max="3616" width="5.375" style="1" customWidth="1"/>
    <col min="3617" max="3617" width="7.625" style="1" customWidth="1"/>
    <col min="3618" max="3618" width="5.375" style="1" bestFit="1" customWidth="1"/>
    <col min="3619" max="3619" width="9" style="1"/>
    <col min="3620" max="3621" width="5.375" style="1" bestFit="1" customWidth="1"/>
    <col min="3622" max="3622" width="2.125" style="1" bestFit="1" customWidth="1"/>
    <col min="3623" max="3772" width="9" style="1"/>
    <col min="3773" max="3773" width="4.375" style="1" customWidth="1"/>
    <col min="3774" max="3774" width="30.5" style="1" customWidth="1"/>
    <col min="3775" max="3776" width="9" style="1"/>
    <col min="3777" max="3777" width="10.75" style="1" customWidth="1"/>
    <col min="3778" max="3778" width="5.25" style="1" customWidth="1"/>
    <col min="3779" max="3779" width="7.625" style="1" customWidth="1"/>
    <col min="3780" max="3780" width="5.375" style="1" customWidth="1"/>
    <col min="3781" max="3781" width="7.625" style="1" customWidth="1"/>
    <col min="3782" max="3782" width="6" style="1" bestFit="1" customWidth="1"/>
    <col min="3783" max="3783" width="7.625" style="1" customWidth="1"/>
    <col min="3784" max="3784" width="5.375" style="1" customWidth="1"/>
    <col min="3785" max="3785" width="7.625" style="1" customWidth="1"/>
    <col min="3786" max="3786" width="5.375" style="1" bestFit="1" customWidth="1"/>
    <col min="3787" max="3787" width="7.625" style="1" customWidth="1"/>
    <col min="3788" max="3788" width="5.375" style="1" customWidth="1"/>
    <col min="3789" max="3789" width="7.625" style="1" customWidth="1"/>
    <col min="3790" max="3790" width="5.375" style="1" bestFit="1" customWidth="1"/>
    <col min="3791" max="3791" width="7.625" style="1" customWidth="1"/>
    <col min="3792" max="3792" width="5.375" style="1" customWidth="1"/>
    <col min="3793" max="3793" width="7.625" style="1" customWidth="1"/>
    <col min="3794" max="3794" width="5.375" style="1" bestFit="1" customWidth="1"/>
    <col min="3795" max="3795" width="7.625" style="1" customWidth="1"/>
    <col min="3796" max="3796" width="5.375" style="1" customWidth="1"/>
    <col min="3797" max="3797" width="7.625" style="1" customWidth="1"/>
    <col min="3798" max="3798" width="5.375" style="1" bestFit="1" customWidth="1"/>
    <col min="3799" max="3799" width="7.625" style="1" customWidth="1"/>
    <col min="3800" max="3800" width="5.375" style="1" customWidth="1"/>
    <col min="3801" max="3801" width="7.625" style="1" customWidth="1"/>
    <col min="3802" max="3802" width="5.375" style="1" bestFit="1" customWidth="1"/>
    <col min="3803" max="3803" width="7.625" style="1" customWidth="1"/>
    <col min="3804" max="3804" width="5.375" style="1" customWidth="1"/>
    <col min="3805" max="3805" width="7.625" style="1" customWidth="1"/>
    <col min="3806" max="3806" width="5.375" style="1" bestFit="1" customWidth="1"/>
    <col min="3807" max="3807" width="7.625" style="1" customWidth="1"/>
    <col min="3808" max="3808" width="5.375" style="1" customWidth="1"/>
    <col min="3809" max="3809" width="7.625" style="1" customWidth="1"/>
    <col min="3810" max="3810" width="5.375" style="1" bestFit="1" customWidth="1"/>
    <col min="3811" max="3811" width="7.625" style="1" customWidth="1"/>
    <col min="3812" max="3812" width="5.375" style="1" customWidth="1"/>
    <col min="3813" max="3813" width="7.625" style="1" customWidth="1"/>
    <col min="3814" max="3814" width="5.375" style="1" bestFit="1" customWidth="1"/>
    <col min="3815" max="3815" width="7.625" style="1" customWidth="1"/>
    <col min="3816" max="3816" width="5.375" style="1" customWidth="1"/>
    <col min="3817" max="3817" width="7.625" style="1" customWidth="1"/>
    <col min="3818" max="3818" width="5.375" style="1" bestFit="1" customWidth="1"/>
    <col min="3819" max="3819" width="7.625" style="1" customWidth="1"/>
    <col min="3820" max="3820" width="5.375" style="1" customWidth="1"/>
    <col min="3821" max="3821" width="7.625" style="1" customWidth="1"/>
    <col min="3822" max="3822" width="5.375" style="1" bestFit="1" customWidth="1"/>
    <col min="3823" max="3823" width="7.625" style="1" customWidth="1"/>
    <col min="3824" max="3824" width="5.375" style="1" customWidth="1"/>
    <col min="3825" max="3825" width="7.625" style="1" customWidth="1"/>
    <col min="3826" max="3826" width="5.375" style="1" bestFit="1" customWidth="1"/>
    <col min="3827" max="3827" width="7.625" style="1" customWidth="1"/>
    <col min="3828" max="3828" width="5.375" style="1" customWidth="1"/>
    <col min="3829" max="3829" width="7.625" style="1" customWidth="1"/>
    <col min="3830" max="3830" width="5.375" style="1" bestFit="1" customWidth="1"/>
    <col min="3831" max="3831" width="7.625" style="1" customWidth="1"/>
    <col min="3832" max="3832" width="5.375" style="1" customWidth="1"/>
    <col min="3833" max="3833" width="7.625" style="1" customWidth="1"/>
    <col min="3834" max="3834" width="5.375" style="1" bestFit="1" customWidth="1"/>
    <col min="3835" max="3835" width="7.625" style="1" customWidth="1"/>
    <col min="3836" max="3836" width="5.375" style="1" customWidth="1"/>
    <col min="3837" max="3837" width="7.625" style="1" customWidth="1"/>
    <col min="3838" max="3838" width="5.375" style="1" bestFit="1" customWidth="1"/>
    <col min="3839" max="3839" width="7.625" style="1" customWidth="1"/>
    <col min="3840" max="3840" width="5.375" style="1" customWidth="1"/>
    <col min="3841" max="3841" width="7.625" style="1" customWidth="1"/>
    <col min="3842" max="3842" width="5.375" style="1" bestFit="1" customWidth="1"/>
    <col min="3843" max="3843" width="7.625" style="1" customWidth="1"/>
    <col min="3844" max="3844" width="5.375" style="1" customWidth="1"/>
    <col min="3845" max="3845" width="7.625" style="1" customWidth="1"/>
    <col min="3846" max="3846" width="5.375" style="1" bestFit="1" customWidth="1"/>
    <col min="3847" max="3847" width="7.625" style="1" customWidth="1"/>
    <col min="3848" max="3848" width="5.375" style="1" customWidth="1"/>
    <col min="3849" max="3849" width="7.625" style="1" customWidth="1"/>
    <col min="3850" max="3850" width="5.375" style="1" bestFit="1" customWidth="1"/>
    <col min="3851" max="3851" width="7.625" style="1" customWidth="1"/>
    <col min="3852" max="3852" width="5.375" style="1" customWidth="1"/>
    <col min="3853" max="3853" width="7.625" style="1" customWidth="1"/>
    <col min="3854" max="3854" width="5.375" style="1" bestFit="1" customWidth="1"/>
    <col min="3855" max="3855" width="7.625" style="1" customWidth="1"/>
    <col min="3856" max="3856" width="5.375" style="1" customWidth="1"/>
    <col min="3857" max="3857" width="7.625" style="1" customWidth="1"/>
    <col min="3858" max="3858" width="5.375" style="1" bestFit="1" customWidth="1"/>
    <col min="3859" max="3859" width="7.625" style="1" customWidth="1"/>
    <col min="3860" max="3860" width="5.375" style="1" customWidth="1"/>
    <col min="3861" max="3861" width="7.625" style="1" customWidth="1"/>
    <col min="3862" max="3862" width="5.375" style="1" bestFit="1" customWidth="1"/>
    <col min="3863" max="3863" width="7.625" style="1" customWidth="1"/>
    <col min="3864" max="3864" width="5.375" style="1" customWidth="1"/>
    <col min="3865" max="3865" width="7.625" style="1" customWidth="1"/>
    <col min="3866" max="3866" width="5.375" style="1" bestFit="1" customWidth="1"/>
    <col min="3867" max="3867" width="7.625" style="1" customWidth="1"/>
    <col min="3868" max="3868" width="5.375" style="1" customWidth="1"/>
    <col min="3869" max="3869" width="7.625" style="1" customWidth="1"/>
    <col min="3870" max="3870" width="5.375" style="1" bestFit="1" customWidth="1"/>
    <col min="3871" max="3871" width="7.625" style="1" customWidth="1"/>
    <col min="3872" max="3872" width="5.375" style="1" customWidth="1"/>
    <col min="3873" max="3873" width="7.625" style="1" customWidth="1"/>
    <col min="3874" max="3874" width="5.375" style="1" bestFit="1" customWidth="1"/>
    <col min="3875" max="3875" width="9" style="1"/>
    <col min="3876" max="3877" width="5.375" style="1" bestFit="1" customWidth="1"/>
    <col min="3878" max="3878" width="2.125" style="1" bestFit="1" customWidth="1"/>
    <col min="3879" max="4028" width="9" style="1"/>
    <col min="4029" max="4029" width="4.375" style="1" customWidth="1"/>
    <col min="4030" max="4030" width="30.5" style="1" customWidth="1"/>
    <col min="4031" max="4032" width="9" style="1"/>
    <col min="4033" max="4033" width="10.75" style="1" customWidth="1"/>
    <col min="4034" max="4034" width="5.25" style="1" customWidth="1"/>
    <col min="4035" max="4035" width="7.625" style="1" customWidth="1"/>
    <col min="4036" max="4036" width="5.375" style="1" customWidth="1"/>
    <col min="4037" max="4037" width="7.625" style="1" customWidth="1"/>
    <col min="4038" max="4038" width="6" style="1" bestFit="1" customWidth="1"/>
    <col min="4039" max="4039" width="7.625" style="1" customWidth="1"/>
    <col min="4040" max="4040" width="5.375" style="1" customWidth="1"/>
    <col min="4041" max="4041" width="7.625" style="1" customWidth="1"/>
    <col min="4042" max="4042" width="5.375" style="1" bestFit="1" customWidth="1"/>
    <col min="4043" max="4043" width="7.625" style="1" customWidth="1"/>
    <col min="4044" max="4044" width="5.375" style="1" customWidth="1"/>
    <col min="4045" max="4045" width="7.625" style="1" customWidth="1"/>
    <col min="4046" max="4046" width="5.375" style="1" bestFit="1" customWidth="1"/>
    <col min="4047" max="4047" width="7.625" style="1" customWidth="1"/>
    <col min="4048" max="4048" width="5.375" style="1" customWidth="1"/>
    <col min="4049" max="4049" width="7.625" style="1" customWidth="1"/>
    <col min="4050" max="4050" width="5.375" style="1" bestFit="1" customWidth="1"/>
    <col min="4051" max="4051" width="7.625" style="1" customWidth="1"/>
    <col min="4052" max="4052" width="5.375" style="1" customWidth="1"/>
    <col min="4053" max="4053" width="7.625" style="1" customWidth="1"/>
    <col min="4054" max="4054" width="5.375" style="1" bestFit="1" customWidth="1"/>
    <col min="4055" max="4055" width="7.625" style="1" customWidth="1"/>
    <col min="4056" max="4056" width="5.375" style="1" customWidth="1"/>
    <col min="4057" max="4057" width="7.625" style="1" customWidth="1"/>
    <col min="4058" max="4058" width="5.375" style="1" bestFit="1" customWidth="1"/>
    <col min="4059" max="4059" width="7.625" style="1" customWidth="1"/>
    <col min="4060" max="4060" width="5.375" style="1" customWidth="1"/>
    <col min="4061" max="4061" width="7.625" style="1" customWidth="1"/>
    <col min="4062" max="4062" width="5.375" style="1" bestFit="1" customWidth="1"/>
    <col min="4063" max="4063" width="7.625" style="1" customWidth="1"/>
    <col min="4064" max="4064" width="5.375" style="1" customWidth="1"/>
    <col min="4065" max="4065" width="7.625" style="1" customWidth="1"/>
    <col min="4066" max="4066" width="5.375" style="1" bestFit="1" customWidth="1"/>
    <col min="4067" max="4067" width="7.625" style="1" customWidth="1"/>
    <col min="4068" max="4068" width="5.375" style="1" customWidth="1"/>
    <col min="4069" max="4069" width="7.625" style="1" customWidth="1"/>
    <col min="4070" max="4070" width="5.375" style="1" bestFit="1" customWidth="1"/>
    <col min="4071" max="4071" width="7.625" style="1" customWidth="1"/>
    <col min="4072" max="4072" width="5.375" style="1" customWidth="1"/>
    <col min="4073" max="4073" width="7.625" style="1" customWidth="1"/>
    <col min="4074" max="4074" width="5.375" style="1" bestFit="1" customWidth="1"/>
    <col min="4075" max="4075" width="7.625" style="1" customWidth="1"/>
    <col min="4076" max="4076" width="5.375" style="1" customWidth="1"/>
    <col min="4077" max="4077" width="7.625" style="1" customWidth="1"/>
    <col min="4078" max="4078" width="5.375" style="1" bestFit="1" customWidth="1"/>
    <col min="4079" max="4079" width="7.625" style="1" customWidth="1"/>
    <col min="4080" max="4080" width="5.375" style="1" customWidth="1"/>
    <col min="4081" max="4081" width="7.625" style="1" customWidth="1"/>
    <col min="4082" max="4082" width="5.375" style="1" bestFit="1" customWidth="1"/>
    <col min="4083" max="4083" width="7.625" style="1" customWidth="1"/>
    <col min="4084" max="4084" width="5.375" style="1" customWidth="1"/>
    <col min="4085" max="4085" width="7.625" style="1" customWidth="1"/>
    <col min="4086" max="4086" width="5.375" style="1" bestFit="1" customWidth="1"/>
    <col min="4087" max="4087" width="7.625" style="1" customWidth="1"/>
    <col min="4088" max="4088" width="5.375" style="1" customWidth="1"/>
    <col min="4089" max="4089" width="7.625" style="1" customWidth="1"/>
    <col min="4090" max="4090" width="5.375" style="1" bestFit="1" customWidth="1"/>
    <col min="4091" max="4091" width="7.625" style="1" customWidth="1"/>
    <col min="4092" max="4092" width="5.375" style="1" customWidth="1"/>
    <col min="4093" max="4093" width="7.625" style="1" customWidth="1"/>
    <col min="4094" max="4094" width="5.375" style="1" bestFit="1" customWidth="1"/>
    <col min="4095" max="4095" width="7.625" style="1" customWidth="1"/>
    <col min="4096" max="4096" width="5.375" style="1" customWidth="1"/>
    <col min="4097" max="4097" width="7.625" style="1" customWidth="1"/>
    <col min="4098" max="4098" width="5.375" style="1" bestFit="1" customWidth="1"/>
    <col min="4099" max="4099" width="7.625" style="1" customWidth="1"/>
    <col min="4100" max="4100" width="5.375" style="1" customWidth="1"/>
    <col min="4101" max="4101" width="7.625" style="1" customWidth="1"/>
    <col min="4102" max="4102" width="5.375" style="1" bestFit="1" customWidth="1"/>
    <col min="4103" max="4103" width="7.625" style="1" customWidth="1"/>
    <col min="4104" max="4104" width="5.375" style="1" customWidth="1"/>
    <col min="4105" max="4105" width="7.625" style="1" customWidth="1"/>
    <col min="4106" max="4106" width="5.375" style="1" bestFit="1" customWidth="1"/>
    <col min="4107" max="4107" width="7.625" style="1" customWidth="1"/>
    <col min="4108" max="4108" width="5.375" style="1" customWidth="1"/>
    <col min="4109" max="4109" width="7.625" style="1" customWidth="1"/>
    <col min="4110" max="4110" width="5.375" style="1" bestFit="1" customWidth="1"/>
    <col min="4111" max="4111" width="7.625" style="1" customWidth="1"/>
    <col min="4112" max="4112" width="5.375" style="1" customWidth="1"/>
    <col min="4113" max="4113" width="7.625" style="1" customWidth="1"/>
    <col min="4114" max="4114" width="5.375" style="1" bestFit="1" customWidth="1"/>
    <col min="4115" max="4115" width="7.625" style="1" customWidth="1"/>
    <col min="4116" max="4116" width="5.375" style="1" customWidth="1"/>
    <col min="4117" max="4117" width="7.625" style="1" customWidth="1"/>
    <col min="4118" max="4118" width="5.375" style="1" bestFit="1" customWidth="1"/>
    <col min="4119" max="4119" width="7.625" style="1" customWidth="1"/>
    <col min="4120" max="4120" width="5.375" style="1" customWidth="1"/>
    <col min="4121" max="4121" width="7.625" style="1" customWidth="1"/>
    <col min="4122" max="4122" width="5.375" style="1" bestFit="1" customWidth="1"/>
    <col min="4123" max="4123" width="7.625" style="1" customWidth="1"/>
    <col min="4124" max="4124" width="5.375" style="1" customWidth="1"/>
    <col min="4125" max="4125" width="7.625" style="1" customWidth="1"/>
    <col min="4126" max="4126" width="5.375" style="1" bestFit="1" customWidth="1"/>
    <col min="4127" max="4127" width="7.625" style="1" customWidth="1"/>
    <col min="4128" max="4128" width="5.375" style="1" customWidth="1"/>
    <col min="4129" max="4129" width="7.625" style="1" customWidth="1"/>
    <col min="4130" max="4130" width="5.375" style="1" bestFit="1" customWidth="1"/>
    <col min="4131" max="4131" width="9" style="1"/>
    <col min="4132" max="4133" width="5.375" style="1" bestFit="1" customWidth="1"/>
    <col min="4134" max="4134" width="2.125" style="1" bestFit="1" customWidth="1"/>
    <col min="4135" max="4284" width="9" style="1"/>
    <col min="4285" max="4285" width="4.375" style="1" customWidth="1"/>
    <col min="4286" max="4286" width="30.5" style="1" customWidth="1"/>
    <col min="4287" max="4288" width="9" style="1"/>
    <col min="4289" max="4289" width="10.75" style="1" customWidth="1"/>
    <col min="4290" max="4290" width="5.25" style="1" customWidth="1"/>
    <col min="4291" max="4291" width="7.625" style="1" customWidth="1"/>
    <col min="4292" max="4292" width="5.375" style="1" customWidth="1"/>
    <col min="4293" max="4293" width="7.625" style="1" customWidth="1"/>
    <col min="4294" max="4294" width="6" style="1" bestFit="1" customWidth="1"/>
    <col min="4295" max="4295" width="7.625" style="1" customWidth="1"/>
    <col min="4296" max="4296" width="5.375" style="1" customWidth="1"/>
    <col min="4297" max="4297" width="7.625" style="1" customWidth="1"/>
    <col min="4298" max="4298" width="5.375" style="1" bestFit="1" customWidth="1"/>
    <col min="4299" max="4299" width="7.625" style="1" customWidth="1"/>
    <col min="4300" max="4300" width="5.375" style="1" customWidth="1"/>
    <col min="4301" max="4301" width="7.625" style="1" customWidth="1"/>
    <col min="4302" max="4302" width="5.375" style="1" bestFit="1" customWidth="1"/>
    <col min="4303" max="4303" width="7.625" style="1" customWidth="1"/>
    <col min="4304" max="4304" width="5.375" style="1" customWidth="1"/>
    <col min="4305" max="4305" width="7.625" style="1" customWidth="1"/>
    <col min="4306" max="4306" width="5.375" style="1" bestFit="1" customWidth="1"/>
    <col min="4307" max="4307" width="7.625" style="1" customWidth="1"/>
    <col min="4308" max="4308" width="5.375" style="1" customWidth="1"/>
    <col min="4309" max="4309" width="7.625" style="1" customWidth="1"/>
    <col min="4310" max="4310" width="5.375" style="1" bestFit="1" customWidth="1"/>
    <col min="4311" max="4311" width="7.625" style="1" customWidth="1"/>
    <col min="4312" max="4312" width="5.375" style="1" customWidth="1"/>
    <col min="4313" max="4313" width="7.625" style="1" customWidth="1"/>
    <col min="4314" max="4314" width="5.375" style="1" bestFit="1" customWidth="1"/>
    <col min="4315" max="4315" width="7.625" style="1" customWidth="1"/>
    <col min="4316" max="4316" width="5.375" style="1" customWidth="1"/>
    <col min="4317" max="4317" width="7.625" style="1" customWidth="1"/>
    <col min="4318" max="4318" width="5.375" style="1" bestFit="1" customWidth="1"/>
    <col min="4319" max="4319" width="7.625" style="1" customWidth="1"/>
    <col min="4320" max="4320" width="5.375" style="1" customWidth="1"/>
    <col min="4321" max="4321" width="7.625" style="1" customWidth="1"/>
    <col min="4322" max="4322" width="5.375" style="1" bestFit="1" customWidth="1"/>
    <col min="4323" max="4323" width="7.625" style="1" customWidth="1"/>
    <col min="4324" max="4324" width="5.375" style="1" customWidth="1"/>
    <col min="4325" max="4325" width="7.625" style="1" customWidth="1"/>
    <col min="4326" max="4326" width="5.375" style="1" bestFit="1" customWidth="1"/>
    <col min="4327" max="4327" width="7.625" style="1" customWidth="1"/>
    <col min="4328" max="4328" width="5.375" style="1" customWidth="1"/>
    <col min="4329" max="4329" width="7.625" style="1" customWidth="1"/>
    <col min="4330" max="4330" width="5.375" style="1" bestFit="1" customWidth="1"/>
    <col min="4331" max="4331" width="7.625" style="1" customWidth="1"/>
    <col min="4332" max="4332" width="5.375" style="1" customWidth="1"/>
    <col min="4333" max="4333" width="7.625" style="1" customWidth="1"/>
    <col min="4334" max="4334" width="5.375" style="1" bestFit="1" customWidth="1"/>
    <col min="4335" max="4335" width="7.625" style="1" customWidth="1"/>
    <col min="4336" max="4336" width="5.375" style="1" customWidth="1"/>
    <col min="4337" max="4337" width="7.625" style="1" customWidth="1"/>
    <col min="4338" max="4338" width="5.375" style="1" bestFit="1" customWidth="1"/>
    <col min="4339" max="4339" width="7.625" style="1" customWidth="1"/>
    <col min="4340" max="4340" width="5.375" style="1" customWidth="1"/>
    <col min="4341" max="4341" width="7.625" style="1" customWidth="1"/>
    <col min="4342" max="4342" width="5.375" style="1" bestFit="1" customWidth="1"/>
    <col min="4343" max="4343" width="7.625" style="1" customWidth="1"/>
    <col min="4344" max="4344" width="5.375" style="1" customWidth="1"/>
    <col min="4345" max="4345" width="7.625" style="1" customWidth="1"/>
    <col min="4346" max="4346" width="5.375" style="1" bestFit="1" customWidth="1"/>
    <col min="4347" max="4347" width="7.625" style="1" customWidth="1"/>
    <col min="4348" max="4348" width="5.375" style="1" customWidth="1"/>
    <col min="4349" max="4349" width="7.625" style="1" customWidth="1"/>
    <col min="4350" max="4350" width="5.375" style="1" bestFit="1" customWidth="1"/>
    <col min="4351" max="4351" width="7.625" style="1" customWidth="1"/>
    <col min="4352" max="4352" width="5.375" style="1" customWidth="1"/>
    <col min="4353" max="4353" width="7.625" style="1" customWidth="1"/>
    <col min="4354" max="4354" width="5.375" style="1" bestFit="1" customWidth="1"/>
    <col min="4355" max="4355" width="7.625" style="1" customWidth="1"/>
    <col min="4356" max="4356" width="5.375" style="1" customWidth="1"/>
    <col min="4357" max="4357" width="7.625" style="1" customWidth="1"/>
    <col min="4358" max="4358" width="5.375" style="1" bestFit="1" customWidth="1"/>
    <col min="4359" max="4359" width="7.625" style="1" customWidth="1"/>
    <col min="4360" max="4360" width="5.375" style="1" customWidth="1"/>
    <col min="4361" max="4361" width="7.625" style="1" customWidth="1"/>
    <col min="4362" max="4362" width="5.375" style="1" bestFit="1" customWidth="1"/>
    <col min="4363" max="4363" width="7.625" style="1" customWidth="1"/>
    <col min="4364" max="4364" width="5.375" style="1" customWidth="1"/>
    <col min="4365" max="4365" width="7.625" style="1" customWidth="1"/>
    <col min="4366" max="4366" width="5.375" style="1" bestFit="1" customWidth="1"/>
    <col min="4367" max="4367" width="7.625" style="1" customWidth="1"/>
    <col min="4368" max="4368" width="5.375" style="1" customWidth="1"/>
    <col min="4369" max="4369" width="7.625" style="1" customWidth="1"/>
    <col min="4370" max="4370" width="5.375" style="1" bestFit="1" customWidth="1"/>
    <col min="4371" max="4371" width="7.625" style="1" customWidth="1"/>
    <col min="4372" max="4372" width="5.375" style="1" customWidth="1"/>
    <col min="4373" max="4373" width="7.625" style="1" customWidth="1"/>
    <col min="4374" max="4374" width="5.375" style="1" bestFit="1" customWidth="1"/>
    <col min="4375" max="4375" width="7.625" style="1" customWidth="1"/>
    <col min="4376" max="4376" width="5.375" style="1" customWidth="1"/>
    <col min="4377" max="4377" width="7.625" style="1" customWidth="1"/>
    <col min="4378" max="4378" width="5.375" style="1" bestFit="1" customWidth="1"/>
    <col min="4379" max="4379" width="7.625" style="1" customWidth="1"/>
    <col min="4380" max="4380" width="5.375" style="1" customWidth="1"/>
    <col min="4381" max="4381" width="7.625" style="1" customWidth="1"/>
    <col min="4382" max="4382" width="5.375" style="1" bestFit="1" customWidth="1"/>
    <col min="4383" max="4383" width="7.625" style="1" customWidth="1"/>
    <col min="4384" max="4384" width="5.375" style="1" customWidth="1"/>
    <col min="4385" max="4385" width="7.625" style="1" customWidth="1"/>
    <col min="4386" max="4386" width="5.375" style="1" bestFit="1" customWidth="1"/>
    <col min="4387" max="4387" width="9" style="1"/>
    <col min="4388" max="4389" width="5.375" style="1" bestFit="1" customWidth="1"/>
    <col min="4390" max="4390" width="2.125" style="1" bestFit="1" customWidth="1"/>
    <col min="4391" max="4540" width="9" style="1"/>
    <col min="4541" max="4541" width="4.375" style="1" customWidth="1"/>
    <col min="4542" max="4542" width="30.5" style="1" customWidth="1"/>
    <col min="4543" max="4544" width="9" style="1"/>
    <col min="4545" max="4545" width="10.75" style="1" customWidth="1"/>
    <col min="4546" max="4546" width="5.25" style="1" customWidth="1"/>
    <col min="4547" max="4547" width="7.625" style="1" customWidth="1"/>
    <col min="4548" max="4548" width="5.375" style="1" customWidth="1"/>
    <col min="4549" max="4549" width="7.625" style="1" customWidth="1"/>
    <col min="4550" max="4550" width="6" style="1" bestFit="1" customWidth="1"/>
    <col min="4551" max="4551" width="7.625" style="1" customWidth="1"/>
    <col min="4552" max="4552" width="5.375" style="1" customWidth="1"/>
    <col min="4553" max="4553" width="7.625" style="1" customWidth="1"/>
    <col min="4554" max="4554" width="5.375" style="1" bestFit="1" customWidth="1"/>
    <col min="4555" max="4555" width="7.625" style="1" customWidth="1"/>
    <col min="4556" max="4556" width="5.375" style="1" customWidth="1"/>
    <col min="4557" max="4557" width="7.625" style="1" customWidth="1"/>
    <col min="4558" max="4558" width="5.375" style="1" bestFit="1" customWidth="1"/>
    <col min="4559" max="4559" width="7.625" style="1" customWidth="1"/>
    <col min="4560" max="4560" width="5.375" style="1" customWidth="1"/>
    <col min="4561" max="4561" width="7.625" style="1" customWidth="1"/>
    <col min="4562" max="4562" width="5.375" style="1" bestFit="1" customWidth="1"/>
    <col min="4563" max="4563" width="7.625" style="1" customWidth="1"/>
    <col min="4564" max="4564" width="5.375" style="1" customWidth="1"/>
    <col min="4565" max="4565" width="7.625" style="1" customWidth="1"/>
    <col min="4566" max="4566" width="5.375" style="1" bestFit="1" customWidth="1"/>
    <col min="4567" max="4567" width="7.625" style="1" customWidth="1"/>
    <col min="4568" max="4568" width="5.375" style="1" customWidth="1"/>
    <col min="4569" max="4569" width="7.625" style="1" customWidth="1"/>
    <col min="4570" max="4570" width="5.375" style="1" bestFit="1" customWidth="1"/>
    <col min="4571" max="4571" width="7.625" style="1" customWidth="1"/>
    <col min="4572" max="4572" width="5.375" style="1" customWidth="1"/>
    <col min="4573" max="4573" width="7.625" style="1" customWidth="1"/>
    <col min="4574" max="4574" width="5.375" style="1" bestFit="1" customWidth="1"/>
    <col min="4575" max="4575" width="7.625" style="1" customWidth="1"/>
    <col min="4576" max="4576" width="5.375" style="1" customWidth="1"/>
    <col min="4577" max="4577" width="7.625" style="1" customWidth="1"/>
    <col min="4578" max="4578" width="5.375" style="1" bestFit="1" customWidth="1"/>
    <col min="4579" max="4579" width="7.625" style="1" customWidth="1"/>
    <col min="4580" max="4580" width="5.375" style="1" customWidth="1"/>
    <col min="4581" max="4581" width="7.625" style="1" customWidth="1"/>
    <col min="4582" max="4582" width="5.375" style="1" bestFit="1" customWidth="1"/>
    <col min="4583" max="4583" width="7.625" style="1" customWidth="1"/>
    <col min="4584" max="4584" width="5.375" style="1" customWidth="1"/>
    <col min="4585" max="4585" width="7.625" style="1" customWidth="1"/>
    <col min="4586" max="4586" width="5.375" style="1" bestFit="1" customWidth="1"/>
    <col min="4587" max="4587" width="7.625" style="1" customWidth="1"/>
    <col min="4588" max="4588" width="5.375" style="1" customWidth="1"/>
    <col min="4589" max="4589" width="7.625" style="1" customWidth="1"/>
    <col min="4590" max="4590" width="5.375" style="1" bestFit="1" customWidth="1"/>
    <col min="4591" max="4591" width="7.625" style="1" customWidth="1"/>
    <col min="4592" max="4592" width="5.375" style="1" customWidth="1"/>
    <col min="4593" max="4593" width="7.625" style="1" customWidth="1"/>
    <col min="4594" max="4594" width="5.375" style="1" bestFit="1" customWidth="1"/>
    <col min="4595" max="4595" width="7.625" style="1" customWidth="1"/>
    <col min="4596" max="4596" width="5.375" style="1" customWidth="1"/>
    <col min="4597" max="4597" width="7.625" style="1" customWidth="1"/>
    <col min="4598" max="4598" width="5.375" style="1" bestFit="1" customWidth="1"/>
    <col min="4599" max="4599" width="7.625" style="1" customWidth="1"/>
    <col min="4600" max="4600" width="5.375" style="1" customWidth="1"/>
    <col min="4601" max="4601" width="7.625" style="1" customWidth="1"/>
    <col min="4602" max="4602" width="5.375" style="1" bestFit="1" customWidth="1"/>
    <col min="4603" max="4603" width="7.625" style="1" customWidth="1"/>
    <col min="4604" max="4604" width="5.375" style="1" customWidth="1"/>
    <col min="4605" max="4605" width="7.625" style="1" customWidth="1"/>
    <col min="4606" max="4606" width="5.375" style="1" bestFit="1" customWidth="1"/>
    <col min="4607" max="4607" width="7.625" style="1" customWidth="1"/>
    <col min="4608" max="4608" width="5.375" style="1" customWidth="1"/>
    <col min="4609" max="4609" width="7.625" style="1" customWidth="1"/>
    <col min="4610" max="4610" width="5.375" style="1" bestFit="1" customWidth="1"/>
    <col min="4611" max="4611" width="7.625" style="1" customWidth="1"/>
    <col min="4612" max="4612" width="5.375" style="1" customWidth="1"/>
    <col min="4613" max="4613" width="7.625" style="1" customWidth="1"/>
    <col min="4614" max="4614" width="5.375" style="1" bestFit="1" customWidth="1"/>
    <col min="4615" max="4615" width="7.625" style="1" customWidth="1"/>
    <col min="4616" max="4616" width="5.375" style="1" customWidth="1"/>
    <col min="4617" max="4617" width="7.625" style="1" customWidth="1"/>
    <col min="4618" max="4618" width="5.375" style="1" bestFit="1" customWidth="1"/>
    <col min="4619" max="4619" width="7.625" style="1" customWidth="1"/>
    <col min="4620" max="4620" width="5.375" style="1" customWidth="1"/>
    <col min="4621" max="4621" width="7.625" style="1" customWidth="1"/>
    <col min="4622" max="4622" width="5.375" style="1" bestFit="1" customWidth="1"/>
    <col min="4623" max="4623" width="7.625" style="1" customWidth="1"/>
    <col min="4624" max="4624" width="5.375" style="1" customWidth="1"/>
    <col min="4625" max="4625" width="7.625" style="1" customWidth="1"/>
    <col min="4626" max="4626" width="5.375" style="1" bestFit="1" customWidth="1"/>
    <col min="4627" max="4627" width="7.625" style="1" customWidth="1"/>
    <col min="4628" max="4628" width="5.375" style="1" customWidth="1"/>
    <col min="4629" max="4629" width="7.625" style="1" customWidth="1"/>
    <col min="4630" max="4630" width="5.375" style="1" bestFit="1" customWidth="1"/>
    <col min="4631" max="4631" width="7.625" style="1" customWidth="1"/>
    <col min="4632" max="4632" width="5.375" style="1" customWidth="1"/>
    <col min="4633" max="4633" width="7.625" style="1" customWidth="1"/>
    <col min="4634" max="4634" width="5.375" style="1" bestFit="1" customWidth="1"/>
    <col min="4635" max="4635" width="7.625" style="1" customWidth="1"/>
    <col min="4636" max="4636" width="5.375" style="1" customWidth="1"/>
    <col min="4637" max="4637" width="7.625" style="1" customWidth="1"/>
    <col min="4638" max="4638" width="5.375" style="1" bestFit="1" customWidth="1"/>
    <col min="4639" max="4639" width="7.625" style="1" customWidth="1"/>
    <col min="4640" max="4640" width="5.375" style="1" customWidth="1"/>
    <col min="4641" max="4641" width="7.625" style="1" customWidth="1"/>
    <col min="4642" max="4642" width="5.375" style="1" bestFit="1" customWidth="1"/>
    <col min="4643" max="4643" width="9" style="1"/>
    <col min="4644" max="4645" width="5.375" style="1" bestFit="1" customWidth="1"/>
    <col min="4646" max="4646" width="2.125" style="1" bestFit="1" customWidth="1"/>
    <col min="4647" max="4796" width="9" style="1"/>
    <col min="4797" max="4797" width="4.375" style="1" customWidth="1"/>
    <col min="4798" max="4798" width="30.5" style="1" customWidth="1"/>
    <col min="4799" max="4800" width="9" style="1"/>
    <col min="4801" max="4801" width="10.75" style="1" customWidth="1"/>
    <col min="4802" max="4802" width="5.25" style="1" customWidth="1"/>
    <col min="4803" max="4803" width="7.625" style="1" customWidth="1"/>
    <col min="4804" max="4804" width="5.375" style="1" customWidth="1"/>
    <col min="4805" max="4805" width="7.625" style="1" customWidth="1"/>
    <col min="4806" max="4806" width="6" style="1" bestFit="1" customWidth="1"/>
    <col min="4807" max="4807" width="7.625" style="1" customWidth="1"/>
    <col min="4808" max="4808" width="5.375" style="1" customWidth="1"/>
    <col min="4809" max="4809" width="7.625" style="1" customWidth="1"/>
    <col min="4810" max="4810" width="5.375" style="1" bestFit="1" customWidth="1"/>
    <col min="4811" max="4811" width="7.625" style="1" customWidth="1"/>
    <col min="4812" max="4812" width="5.375" style="1" customWidth="1"/>
    <col min="4813" max="4813" width="7.625" style="1" customWidth="1"/>
    <col min="4814" max="4814" width="5.375" style="1" bestFit="1" customWidth="1"/>
    <col min="4815" max="4815" width="7.625" style="1" customWidth="1"/>
    <col min="4816" max="4816" width="5.375" style="1" customWidth="1"/>
    <col min="4817" max="4817" width="7.625" style="1" customWidth="1"/>
    <col min="4818" max="4818" width="5.375" style="1" bestFit="1" customWidth="1"/>
    <col min="4819" max="4819" width="7.625" style="1" customWidth="1"/>
    <col min="4820" max="4820" width="5.375" style="1" customWidth="1"/>
    <col min="4821" max="4821" width="7.625" style="1" customWidth="1"/>
    <col min="4822" max="4822" width="5.375" style="1" bestFit="1" customWidth="1"/>
    <col min="4823" max="4823" width="7.625" style="1" customWidth="1"/>
    <col min="4824" max="4824" width="5.375" style="1" customWidth="1"/>
    <col min="4825" max="4825" width="7.625" style="1" customWidth="1"/>
    <col min="4826" max="4826" width="5.375" style="1" bestFit="1" customWidth="1"/>
    <col min="4827" max="4827" width="7.625" style="1" customWidth="1"/>
    <col min="4828" max="4828" width="5.375" style="1" customWidth="1"/>
    <col min="4829" max="4829" width="7.625" style="1" customWidth="1"/>
    <col min="4830" max="4830" width="5.375" style="1" bestFit="1" customWidth="1"/>
    <col min="4831" max="4831" width="7.625" style="1" customWidth="1"/>
    <col min="4832" max="4832" width="5.375" style="1" customWidth="1"/>
    <col min="4833" max="4833" width="7.625" style="1" customWidth="1"/>
    <col min="4834" max="4834" width="5.375" style="1" bestFit="1" customWidth="1"/>
    <col min="4835" max="4835" width="7.625" style="1" customWidth="1"/>
    <col min="4836" max="4836" width="5.375" style="1" customWidth="1"/>
    <col min="4837" max="4837" width="7.625" style="1" customWidth="1"/>
    <col min="4838" max="4838" width="5.375" style="1" bestFit="1" customWidth="1"/>
    <col min="4839" max="4839" width="7.625" style="1" customWidth="1"/>
    <col min="4840" max="4840" width="5.375" style="1" customWidth="1"/>
    <col min="4841" max="4841" width="7.625" style="1" customWidth="1"/>
    <col min="4842" max="4842" width="5.375" style="1" bestFit="1" customWidth="1"/>
    <col min="4843" max="4843" width="7.625" style="1" customWidth="1"/>
    <col min="4844" max="4844" width="5.375" style="1" customWidth="1"/>
    <col min="4845" max="4845" width="7.625" style="1" customWidth="1"/>
    <col min="4846" max="4846" width="5.375" style="1" bestFit="1" customWidth="1"/>
    <col min="4847" max="4847" width="7.625" style="1" customWidth="1"/>
    <col min="4848" max="4848" width="5.375" style="1" customWidth="1"/>
    <col min="4849" max="4849" width="7.625" style="1" customWidth="1"/>
    <col min="4850" max="4850" width="5.375" style="1" bestFit="1" customWidth="1"/>
    <col min="4851" max="4851" width="7.625" style="1" customWidth="1"/>
    <col min="4852" max="4852" width="5.375" style="1" customWidth="1"/>
    <col min="4853" max="4853" width="7.625" style="1" customWidth="1"/>
    <col min="4854" max="4854" width="5.375" style="1" bestFit="1" customWidth="1"/>
    <col min="4855" max="4855" width="7.625" style="1" customWidth="1"/>
    <col min="4856" max="4856" width="5.375" style="1" customWidth="1"/>
    <col min="4857" max="4857" width="7.625" style="1" customWidth="1"/>
    <col min="4858" max="4858" width="5.375" style="1" bestFit="1" customWidth="1"/>
    <col min="4859" max="4859" width="7.625" style="1" customWidth="1"/>
    <col min="4860" max="4860" width="5.375" style="1" customWidth="1"/>
    <col min="4861" max="4861" width="7.625" style="1" customWidth="1"/>
    <col min="4862" max="4862" width="5.375" style="1" bestFit="1" customWidth="1"/>
    <col min="4863" max="4863" width="7.625" style="1" customWidth="1"/>
    <col min="4864" max="4864" width="5.375" style="1" customWidth="1"/>
    <col min="4865" max="4865" width="7.625" style="1" customWidth="1"/>
    <col min="4866" max="4866" width="5.375" style="1" bestFit="1" customWidth="1"/>
    <col min="4867" max="4867" width="7.625" style="1" customWidth="1"/>
    <col min="4868" max="4868" width="5.375" style="1" customWidth="1"/>
    <col min="4869" max="4869" width="7.625" style="1" customWidth="1"/>
    <col min="4870" max="4870" width="5.375" style="1" bestFit="1" customWidth="1"/>
    <col min="4871" max="4871" width="7.625" style="1" customWidth="1"/>
    <col min="4872" max="4872" width="5.375" style="1" customWidth="1"/>
    <col min="4873" max="4873" width="7.625" style="1" customWidth="1"/>
    <col min="4874" max="4874" width="5.375" style="1" bestFit="1" customWidth="1"/>
    <col min="4875" max="4875" width="7.625" style="1" customWidth="1"/>
    <col min="4876" max="4876" width="5.375" style="1" customWidth="1"/>
    <col min="4877" max="4877" width="7.625" style="1" customWidth="1"/>
    <col min="4878" max="4878" width="5.375" style="1" bestFit="1" customWidth="1"/>
    <col min="4879" max="4879" width="7.625" style="1" customWidth="1"/>
    <col min="4880" max="4880" width="5.375" style="1" customWidth="1"/>
    <col min="4881" max="4881" width="7.625" style="1" customWidth="1"/>
    <col min="4882" max="4882" width="5.375" style="1" bestFit="1" customWidth="1"/>
    <col min="4883" max="4883" width="7.625" style="1" customWidth="1"/>
    <col min="4884" max="4884" width="5.375" style="1" customWidth="1"/>
    <col min="4885" max="4885" width="7.625" style="1" customWidth="1"/>
    <col min="4886" max="4886" width="5.375" style="1" bestFit="1" customWidth="1"/>
    <col min="4887" max="4887" width="7.625" style="1" customWidth="1"/>
    <col min="4888" max="4888" width="5.375" style="1" customWidth="1"/>
    <col min="4889" max="4889" width="7.625" style="1" customWidth="1"/>
    <col min="4890" max="4890" width="5.375" style="1" bestFit="1" customWidth="1"/>
    <col min="4891" max="4891" width="7.625" style="1" customWidth="1"/>
    <col min="4892" max="4892" width="5.375" style="1" customWidth="1"/>
    <col min="4893" max="4893" width="7.625" style="1" customWidth="1"/>
    <col min="4894" max="4894" width="5.375" style="1" bestFit="1" customWidth="1"/>
    <col min="4895" max="4895" width="7.625" style="1" customWidth="1"/>
    <col min="4896" max="4896" width="5.375" style="1" customWidth="1"/>
    <col min="4897" max="4897" width="7.625" style="1" customWidth="1"/>
    <col min="4898" max="4898" width="5.375" style="1" bestFit="1" customWidth="1"/>
    <col min="4899" max="4899" width="9" style="1"/>
    <col min="4900" max="4901" width="5.375" style="1" bestFit="1" customWidth="1"/>
    <col min="4902" max="4902" width="2.125" style="1" bestFit="1" customWidth="1"/>
    <col min="4903" max="5052" width="9" style="1"/>
    <col min="5053" max="5053" width="4.375" style="1" customWidth="1"/>
    <col min="5054" max="5054" width="30.5" style="1" customWidth="1"/>
    <col min="5055" max="5056" width="9" style="1"/>
    <col min="5057" max="5057" width="10.75" style="1" customWidth="1"/>
    <col min="5058" max="5058" width="5.25" style="1" customWidth="1"/>
    <col min="5059" max="5059" width="7.625" style="1" customWidth="1"/>
    <col min="5060" max="5060" width="5.375" style="1" customWidth="1"/>
    <col min="5061" max="5061" width="7.625" style="1" customWidth="1"/>
    <col min="5062" max="5062" width="6" style="1" bestFit="1" customWidth="1"/>
    <col min="5063" max="5063" width="7.625" style="1" customWidth="1"/>
    <col min="5064" max="5064" width="5.375" style="1" customWidth="1"/>
    <col min="5065" max="5065" width="7.625" style="1" customWidth="1"/>
    <col min="5066" max="5066" width="5.375" style="1" bestFit="1" customWidth="1"/>
    <col min="5067" max="5067" width="7.625" style="1" customWidth="1"/>
    <col min="5068" max="5068" width="5.375" style="1" customWidth="1"/>
    <col min="5069" max="5069" width="7.625" style="1" customWidth="1"/>
    <col min="5070" max="5070" width="5.375" style="1" bestFit="1" customWidth="1"/>
    <col min="5071" max="5071" width="7.625" style="1" customWidth="1"/>
    <col min="5072" max="5072" width="5.375" style="1" customWidth="1"/>
    <col min="5073" max="5073" width="7.625" style="1" customWidth="1"/>
    <col min="5074" max="5074" width="5.375" style="1" bestFit="1" customWidth="1"/>
    <col min="5075" max="5075" width="7.625" style="1" customWidth="1"/>
    <col min="5076" max="5076" width="5.375" style="1" customWidth="1"/>
    <col min="5077" max="5077" width="7.625" style="1" customWidth="1"/>
    <col min="5078" max="5078" width="5.375" style="1" bestFit="1" customWidth="1"/>
    <col min="5079" max="5079" width="7.625" style="1" customWidth="1"/>
    <col min="5080" max="5080" width="5.375" style="1" customWidth="1"/>
    <col min="5081" max="5081" width="7.625" style="1" customWidth="1"/>
    <col min="5082" max="5082" width="5.375" style="1" bestFit="1" customWidth="1"/>
    <col min="5083" max="5083" width="7.625" style="1" customWidth="1"/>
    <col min="5084" max="5084" width="5.375" style="1" customWidth="1"/>
    <col min="5085" max="5085" width="7.625" style="1" customWidth="1"/>
    <col min="5086" max="5086" width="5.375" style="1" bestFit="1" customWidth="1"/>
    <col min="5087" max="5087" width="7.625" style="1" customWidth="1"/>
    <col min="5088" max="5088" width="5.375" style="1" customWidth="1"/>
    <col min="5089" max="5089" width="7.625" style="1" customWidth="1"/>
    <col min="5090" max="5090" width="5.375" style="1" bestFit="1" customWidth="1"/>
    <col min="5091" max="5091" width="7.625" style="1" customWidth="1"/>
    <col min="5092" max="5092" width="5.375" style="1" customWidth="1"/>
    <col min="5093" max="5093" width="7.625" style="1" customWidth="1"/>
    <col min="5094" max="5094" width="5.375" style="1" bestFit="1" customWidth="1"/>
    <col min="5095" max="5095" width="7.625" style="1" customWidth="1"/>
    <col min="5096" max="5096" width="5.375" style="1" customWidth="1"/>
    <col min="5097" max="5097" width="7.625" style="1" customWidth="1"/>
    <col min="5098" max="5098" width="5.375" style="1" bestFit="1" customWidth="1"/>
    <col min="5099" max="5099" width="7.625" style="1" customWidth="1"/>
    <col min="5100" max="5100" width="5.375" style="1" customWidth="1"/>
    <col min="5101" max="5101" width="7.625" style="1" customWidth="1"/>
    <col min="5102" max="5102" width="5.375" style="1" bestFit="1" customWidth="1"/>
    <col min="5103" max="5103" width="7.625" style="1" customWidth="1"/>
    <col min="5104" max="5104" width="5.375" style="1" customWidth="1"/>
    <col min="5105" max="5105" width="7.625" style="1" customWidth="1"/>
    <col min="5106" max="5106" width="5.375" style="1" bestFit="1" customWidth="1"/>
    <col min="5107" max="5107" width="7.625" style="1" customWidth="1"/>
    <col min="5108" max="5108" width="5.375" style="1" customWidth="1"/>
    <col min="5109" max="5109" width="7.625" style="1" customWidth="1"/>
    <col min="5110" max="5110" width="5.375" style="1" bestFit="1" customWidth="1"/>
    <col min="5111" max="5111" width="7.625" style="1" customWidth="1"/>
    <col min="5112" max="5112" width="5.375" style="1" customWidth="1"/>
    <col min="5113" max="5113" width="7.625" style="1" customWidth="1"/>
    <col min="5114" max="5114" width="5.375" style="1" bestFit="1" customWidth="1"/>
    <col min="5115" max="5115" width="7.625" style="1" customWidth="1"/>
    <col min="5116" max="5116" width="5.375" style="1" customWidth="1"/>
    <col min="5117" max="5117" width="7.625" style="1" customWidth="1"/>
    <col min="5118" max="5118" width="5.375" style="1" bestFit="1" customWidth="1"/>
    <col min="5119" max="5119" width="7.625" style="1" customWidth="1"/>
    <col min="5120" max="5120" width="5.375" style="1" customWidth="1"/>
    <col min="5121" max="5121" width="7.625" style="1" customWidth="1"/>
    <col min="5122" max="5122" width="5.375" style="1" bestFit="1" customWidth="1"/>
    <col min="5123" max="5123" width="7.625" style="1" customWidth="1"/>
    <col min="5124" max="5124" width="5.375" style="1" customWidth="1"/>
    <col min="5125" max="5125" width="7.625" style="1" customWidth="1"/>
    <col min="5126" max="5126" width="5.375" style="1" bestFit="1" customWidth="1"/>
    <col min="5127" max="5127" width="7.625" style="1" customWidth="1"/>
    <col min="5128" max="5128" width="5.375" style="1" customWidth="1"/>
    <col min="5129" max="5129" width="7.625" style="1" customWidth="1"/>
    <col min="5130" max="5130" width="5.375" style="1" bestFit="1" customWidth="1"/>
    <col min="5131" max="5131" width="7.625" style="1" customWidth="1"/>
    <col min="5132" max="5132" width="5.375" style="1" customWidth="1"/>
    <col min="5133" max="5133" width="7.625" style="1" customWidth="1"/>
    <col min="5134" max="5134" width="5.375" style="1" bestFit="1" customWidth="1"/>
    <col min="5135" max="5135" width="7.625" style="1" customWidth="1"/>
    <col min="5136" max="5136" width="5.375" style="1" customWidth="1"/>
    <col min="5137" max="5137" width="7.625" style="1" customWidth="1"/>
    <col min="5138" max="5138" width="5.375" style="1" bestFit="1" customWidth="1"/>
    <col min="5139" max="5139" width="7.625" style="1" customWidth="1"/>
    <col min="5140" max="5140" width="5.375" style="1" customWidth="1"/>
    <col min="5141" max="5141" width="7.625" style="1" customWidth="1"/>
    <col min="5142" max="5142" width="5.375" style="1" bestFit="1" customWidth="1"/>
    <col min="5143" max="5143" width="7.625" style="1" customWidth="1"/>
    <col min="5144" max="5144" width="5.375" style="1" customWidth="1"/>
    <col min="5145" max="5145" width="7.625" style="1" customWidth="1"/>
    <col min="5146" max="5146" width="5.375" style="1" bestFit="1" customWidth="1"/>
    <col min="5147" max="5147" width="7.625" style="1" customWidth="1"/>
    <col min="5148" max="5148" width="5.375" style="1" customWidth="1"/>
    <col min="5149" max="5149" width="7.625" style="1" customWidth="1"/>
    <col min="5150" max="5150" width="5.375" style="1" bestFit="1" customWidth="1"/>
    <col min="5151" max="5151" width="7.625" style="1" customWidth="1"/>
    <col min="5152" max="5152" width="5.375" style="1" customWidth="1"/>
    <col min="5153" max="5153" width="7.625" style="1" customWidth="1"/>
    <col min="5154" max="5154" width="5.375" style="1" bestFit="1" customWidth="1"/>
    <col min="5155" max="5155" width="9" style="1"/>
    <col min="5156" max="5157" width="5.375" style="1" bestFit="1" customWidth="1"/>
    <col min="5158" max="5158" width="2.125" style="1" bestFit="1" customWidth="1"/>
    <col min="5159" max="5308" width="9" style="1"/>
    <col min="5309" max="5309" width="4.375" style="1" customWidth="1"/>
    <col min="5310" max="5310" width="30.5" style="1" customWidth="1"/>
    <col min="5311" max="5312" width="9" style="1"/>
    <col min="5313" max="5313" width="10.75" style="1" customWidth="1"/>
    <col min="5314" max="5314" width="5.25" style="1" customWidth="1"/>
    <col min="5315" max="5315" width="7.625" style="1" customWidth="1"/>
    <col min="5316" max="5316" width="5.375" style="1" customWidth="1"/>
    <col min="5317" max="5317" width="7.625" style="1" customWidth="1"/>
    <col min="5318" max="5318" width="6" style="1" bestFit="1" customWidth="1"/>
    <col min="5319" max="5319" width="7.625" style="1" customWidth="1"/>
    <col min="5320" max="5320" width="5.375" style="1" customWidth="1"/>
    <col min="5321" max="5321" width="7.625" style="1" customWidth="1"/>
    <col min="5322" max="5322" width="5.375" style="1" bestFit="1" customWidth="1"/>
    <col min="5323" max="5323" width="7.625" style="1" customWidth="1"/>
    <col min="5324" max="5324" width="5.375" style="1" customWidth="1"/>
    <col min="5325" max="5325" width="7.625" style="1" customWidth="1"/>
    <col min="5326" max="5326" width="5.375" style="1" bestFit="1" customWidth="1"/>
    <col min="5327" max="5327" width="7.625" style="1" customWidth="1"/>
    <col min="5328" max="5328" width="5.375" style="1" customWidth="1"/>
    <col min="5329" max="5329" width="7.625" style="1" customWidth="1"/>
    <col min="5330" max="5330" width="5.375" style="1" bestFit="1" customWidth="1"/>
    <col min="5331" max="5331" width="7.625" style="1" customWidth="1"/>
    <col min="5332" max="5332" width="5.375" style="1" customWidth="1"/>
    <col min="5333" max="5333" width="7.625" style="1" customWidth="1"/>
    <col min="5334" max="5334" width="5.375" style="1" bestFit="1" customWidth="1"/>
    <col min="5335" max="5335" width="7.625" style="1" customWidth="1"/>
    <col min="5336" max="5336" width="5.375" style="1" customWidth="1"/>
    <col min="5337" max="5337" width="7.625" style="1" customWidth="1"/>
    <col min="5338" max="5338" width="5.375" style="1" bestFit="1" customWidth="1"/>
    <col min="5339" max="5339" width="7.625" style="1" customWidth="1"/>
    <col min="5340" max="5340" width="5.375" style="1" customWidth="1"/>
    <col min="5341" max="5341" width="7.625" style="1" customWidth="1"/>
    <col min="5342" max="5342" width="5.375" style="1" bestFit="1" customWidth="1"/>
    <col min="5343" max="5343" width="7.625" style="1" customWidth="1"/>
    <col min="5344" max="5344" width="5.375" style="1" customWidth="1"/>
    <col min="5345" max="5345" width="7.625" style="1" customWidth="1"/>
    <col min="5346" max="5346" width="5.375" style="1" bestFit="1" customWidth="1"/>
    <col min="5347" max="5347" width="7.625" style="1" customWidth="1"/>
    <col min="5348" max="5348" width="5.375" style="1" customWidth="1"/>
    <col min="5349" max="5349" width="7.625" style="1" customWidth="1"/>
    <col min="5350" max="5350" width="5.375" style="1" bestFit="1" customWidth="1"/>
    <col min="5351" max="5351" width="7.625" style="1" customWidth="1"/>
    <col min="5352" max="5352" width="5.375" style="1" customWidth="1"/>
    <col min="5353" max="5353" width="7.625" style="1" customWidth="1"/>
    <col min="5354" max="5354" width="5.375" style="1" bestFit="1" customWidth="1"/>
    <col min="5355" max="5355" width="7.625" style="1" customWidth="1"/>
    <col min="5356" max="5356" width="5.375" style="1" customWidth="1"/>
    <col min="5357" max="5357" width="7.625" style="1" customWidth="1"/>
    <col min="5358" max="5358" width="5.375" style="1" bestFit="1" customWidth="1"/>
    <col min="5359" max="5359" width="7.625" style="1" customWidth="1"/>
    <col min="5360" max="5360" width="5.375" style="1" customWidth="1"/>
    <col min="5361" max="5361" width="7.625" style="1" customWidth="1"/>
    <col min="5362" max="5362" width="5.375" style="1" bestFit="1" customWidth="1"/>
    <col min="5363" max="5363" width="7.625" style="1" customWidth="1"/>
    <col min="5364" max="5364" width="5.375" style="1" customWidth="1"/>
    <col min="5365" max="5365" width="7.625" style="1" customWidth="1"/>
    <col min="5366" max="5366" width="5.375" style="1" bestFit="1" customWidth="1"/>
    <col min="5367" max="5367" width="7.625" style="1" customWidth="1"/>
    <col min="5368" max="5368" width="5.375" style="1" customWidth="1"/>
    <col min="5369" max="5369" width="7.625" style="1" customWidth="1"/>
    <col min="5370" max="5370" width="5.375" style="1" bestFit="1" customWidth="1"/>
    <col min="5371" max="5371" width="7.625" style="1" customWidth="1"/>
    <col min="5372" max="5372" width="5.375" style="1" customWidth="1"/>
    <col min="5373" max="5373" width="7.625" style="1" customWidth="1"/>
    <col min="5374" max="5374" width="5.375" style="1" bestFit="1" customWidth="1"/>
    <col min="5375" max="5375" width="7.625" style="1" customWidth="1"/>
    <col min="5376" max="5376" width="5.375" style="1" customWidth="1"/>
    <col min="5377" max="5377" width="7.625" style="1" customWidth="1"/>
    <col min="5378" max="5378" width="5.375" style="1" bestFit="1" customWidth="1"/>
    <col min="5379" max="5379" width="7.625" style="1" customWidth="1"/>
    <col min="5380" max="5380" width="5.375" style="1" customWidth="1"/>
    <col min="5381" max="5381" width="7.625" style="1" customWidth="1"/>
    <col min="5382" max="5382" width="5.375" style="1" bestFit="1" customWidth="1"/>
    <col min="5383" max="5383" width="7.625" style="1" customWidth="1"/>
    <col min="5384" max="5384" width="5.375" style="1" customWidth="1"/>
    <col min="5385" max="5385" width="7.625" style="1" customWidth="1"/>
    <col min="5386" max="5386" width="5.375" style="1" bestFit="1" customWidth="1"/>
    <col min="5387" max="5387" width="7.625" style="1" customWidth="1"/>
    <col min="5388" max="5388" width="5.375" style="1" customWidth="1"/>
    <col min="5389" max="5389" width="7.625" style="1" customWidth="1"/>
    <col min="5390" max="5390" width="5.375" style="1" bestFit="1" customWidth="1"/>
    <col min="5391" max="5391" width="7.625" style="1" customWidth="1"/>
    <col min="5392" max="5392" width="5.375" style="1" customWidth="1"/>
    <col min="5393" max="5393" width="7.625" style="1" customWidth="1"/>
    <col min="5394" max="5394" width="5.375" style="1" bestFit="1" customWidth="1"/>
    <col min="5395" max="5395" width="7.625" style="1" customWidth="1"/>
    <col min="5396" max="5396" width="5.375" style="1" customWidth="1"/>
    <col min="5397" max="5397" width="7.625" style="1" customWidth="1"/>
    <col min="5398" max="5398" width="5.375" style="1" bestFit="1" customWidth="1"/>
    <col min="5399" max="5399" width="7.625" style="1" customWidth="1"/>
    <col min="5400" max="5400" width="5.375" style="1" customWidth="1"/>
    <col min="5401" max="5401" width="7.625" style="1" customWidth="1"/>
    <col min="5402" max="5402" width="5.375" style="1" bestFit="1" customWidth="1"/>
    <col min="5403" max="5403" width="7.625" style="1" customWidth="1"/>
    <col min="5404" max="5404" width="5.375" style="1" customWidth="1"/>
    <col min="5405" max="5405" width="7.625" style="1" customWidth="1"/>
    <col min="5406" max="5406" width="5.375" style="1" bestFit="1" customWidth="1"/>
    <col min="5407" max="5407" width="7.625" style="1" customWidth="1"/>
    <col min="5408" max="5408" width="5.375" style="1" customWidth="1"/>
    <col min="5409" max="5409" width="7.625" style="1" customWidth="1"/>
    <col min="5410" max="5410" width="5.375" style="1" bestFit="1" customWidth="1"/>
    <col min="5411" max="5411" width="9" style="1"/>
    <col min="5412" max="5413" width="5.375" style="1" bestFit="1" customWidth="1"/>
    <col min="5414" max="5414" width="2.125" style="1" bestFit="1" customWidth="1"/>
    <col min="5415" max="5564" width="9" style="1"/>
    <col min="5565" max="5565" width="4.375" style="1" customWidth="1"/>
    <col min="5566" max="5566" width="30.5" style="1" customWidth="1"/>
    <col min="5567" max="5568" width="9" style="1"/>
    <col min="5569" max="5569" width="10.75" style="1" customWidth="1"/>
    <col min="5570" max="5570" width="5.25" style="1" customWidth="1"/>
    <col min="5571" max="5571" width="7.625" style="1" customWidth="1"/>
    <col min="5572" max="5572" width="5.375" style="1" customWidth="1"/>
    <col min="5573" max="5573" width="7.625" style="1" customWidth="1"/>
    <col min="5574" max="5574" width="6" style="1" bestFit="1" customWidth="1"/>
    <col min="5575" max="5575" width="7.625" style="1" customWidth="1"/>
    <col min="5576" max="5576" width="5.375" style="1" customWidth="1"/>
    <col min="5577" max="5577" width="7.625" style="1" customWidth="1"/>
    <col min="5578" max="5578" width="5.375" style="1" bestFit="1" customWidth="1"/>
    <col min="5579" max="5579" width="7.625" style="1" customWidth="1"/>
    <col min="5580" max="5580" width="5.375" style="1" customWidth="1"/>
    <col min="5581" max="5581" width="7.625" style="1" customWidth="1"/>
    <col min="5582" max="5582" width="5.375" style="1" bestFit="1" customWidth="1"/>
    <col min="5583" max="5583" width="7.625" style="1" customWidth="1"/>
    <col min="5584" max="5584" width="5.375" style="1" customWidth="1"/>
    <col min="5585" max="5585" width="7.625" style="1" customWidth="1"/>
    <col min="5586" max="5586" width="5.375" style="1" bestFit="1" customWidth="1"/>
    <col min="5587" max="5587" width="7.625" style="1" customWidth="1"/>
    <col min="5588" max="5588" width="5.375" style="1" customWidth="1"/>
    <col min="5589" max="5589" width="7.625" style="1" customWidth="1"/>
    <col min="5590" max="5590" width="5.375" style="1" bestFit="1" customWidth="1"/>
    <col min="5591" max="5591" width="7.625" style="1" customWidth="1"/>
    <col min="5592" max="5592" width="5.375" style="1" customWidth="1"/>
    <col min="5593" max="5593" width="7.625" style="1" customWidth="1"/>
    <col min="5594" max="5594" width="5.375" style="1" bestFit="1" customWidth="1"/>
    <col min="5595" max="5595" width="7.625" style="1" customWidth="1"/>
    <col min="5596" max="5596" width="5.375" style="1" customWidth="1"/>
    <col min="5597" max="5597" width="7.625" style="1" customWidth="1"/>
    <col min="5598" max="5598" width="5.375" style="1" bestFit="1" customWidth="1"/>
    <col min="5599" max="5599" width="7.625" style="1" customWidth="1"/>
    <col min="5600" max="5600" width="5.375" style="1" customWidth="1"/>
    <col min="5601" max="5601" width="7.625" style="1" customWidth="1"/>
    <col min="5602" max="5602" width="5.375" style="1" bestFit="1" customWidth="1"/>
    <col min="5603" max="5603" width="7.625" style="1" customWidth="1"/>
    <col min="5604" max="5604" width="5.375" style="1" customWidth="1"/>
    <col min="5605" max="5605" width="7.625" style="1" customWidth="1"/>
    <col min="5606" max="5606" width="5.375" style="1" bestFit="1" customWidth="1"/>
    <col min="5607" max="5607" width="7.625" style="1" customWidth="1"/>
    <col min="5608" max="5608" width="5.375" style="1" customWidth="1"/>
    <col min="5609" max="5609" width="7.625" style="1" customWidth="1"/>
    <col min="5610" max="5610" width="5.375" style="1" bestFit="1" customWidth="1"/>
    <col min="5611" max="5611" width="7.625" style="1" customWidth="1"/>
    <col min="5612" max="5612" width="5.375" style="1" customWidth="1"/>
    <col min="5613" max="5613" width="7.625" style="1" customWidth="1"/>
    <col min="5614" max="5614" width="5.375" style="1" bestFit="1" customWidth="1"/>
    <col min="5615" max="5615" width="7.625" style="1" customWidth="1"/>
    <col min="5616" max="5616" width="5.375" style="1" customWidth="1"/>
    <col min="5617" max="5617" width="7.625" style="1" customWidth="1"/>
    <col min="5618" max="5618" width="5.375" style="1" bestFit="1" customWidth="1"/>
    <col min="5619" max="5619" width="7.625" style="1" customWidth="1"/>
    <col min="5620" max="5620" width="5.375" style="1" customWidth="1"/>
    <col min="5621" max="5621" width="7.625" style="1" customWidth="1"/>
    <col min="5622" max="5622" width="5.375" style="1" bestFit="1" customWidth="1"/>
    <col min="5623" max="5623" width="7.625" style="1" customWidth="1"/>
    <col min="5624" max="5624" width="5.375" style="1" customWidth="1"/>
    <col min="5625" max="5625" width="7.625" style="1" customWidth="1"/>
    <col min="5626" max="5626" width="5.375" style="1" bestFit="1" customWidth="1"/>
    <col min="5627" max="5627" width="7.625" style="1" customWidth="1"/>
    <col min="5628" max="5628" width="5.375" style="1" customWidth="1"/>
    <col min="5629" max="5629" width="7.625" style="1" customWidth="1"/>
    <col min="5630" max="5630" width="5.375" style="1" bestFit="1" customWidth="1"/>
    <col min="5631" max="5631" width="7.625" style="1" customWidth="1"/>
    <col min="5632" max="5632" width="5.375" style="1" customWidth="1"/>
    <col min="5633" max="5633" width="7.625" style="1" customWidth="1"/>
    <col min="5634" max="5634" width="5.375" style="1" bestFit="1" customWidth="1"/>
    <col min="5635" max="5635" width="7.625" style="1" customWidth="1"/>
    <col min="5636" max="5636" width="5.375" style="1" customWidth="1"/>
    <col min="5637" max="5637" width="7.625" style="1" customWidth="1"/>
    <col min="5638" max="5638" width="5.375" style="1" bestFit="1" customWidth="1"/>
    <col min="5639" max="5639" width="7.625" style="1" customWidth="1"/>
    <col min="5640" max="5640" width="5.375" style="1" customWidth="1"/>
    <col min="5641" max="5641" width="7.625" style="1" customWidth="1"/>
    <col min="5642" max="5642" width="5.375" style="1" bestFit="1" customWidth="1"/>
    <col min="5643" max="5643" width="7.625" style="1" customWidth="1"/>
    <col min="5644" max="5644" width="5.375" style="1" customWidth="1"/>
    <col min="5645" max="5645" width="7.625" style="1" customWidth="1"/>
    <col min="5646" max="5646" width="5.375" style="1" bestFit="1" customWidth="1"/>
    <col min="5647" max="5647" width="7.625" style="1" customWidth="1"/>
    <col min="5648" max="5648" width="5.375" style="1" customWidth="1"/>
    <col min="5649" max="5649" width="7.625" style="1" customWidth="1"/>
    <col min="5650" max="5650" width="5.375" style="1" bestFit="1" customWidth="1"/>
    <col min="5651" max="5651" width="7.625" style="1" customWidth="1"/>
    <col min="5652" max="5652" width="5.375" style="1" customWidth="1"/>
    <col min="5653" max="5653" width="7.625" style="1" customWidth="1"/>
    <col min="5654" max="5654" width="5.375" style="1" bestFit="1" customWidth="1"/>
    <col min="5655" max="5655" width="7.625" style="1" customWidth="1"/>
    <col min="5656" max="5656" width="5.375" style="1" customWidth="1"/>
    <col min="5657" max="5657" width="7.625" style="1" customWidth="1"/>
    <col min="5658" max="5658" width="5.375" style="1" bestFit="1" customWidth="1"/>
    <col min="5659" max="5659" width="7.625" style="1" customWidth="1"/>
    <col min="5660" max="5660" width="5.375" style="1" customWidth="1"/>
    <col min="5661" max="5661" width="7.625" style="1" customWidth="1"/>
    <col min="5662" max="5662" width="5.375" style="1" bestFit="1" customWidth="1"/>
    <col min="5663" max="5663" width="7.625" style="1" customWidth="1"/>
    <col min="5664" max="5664" width="5.375" style="1" customWidth="1"/>
    <col min="5665" max="5665" width="7.625" style="1" customWidth="1"/>
    <col min="5666" max="5666" width="5.375" style="1" bestFit="1" customWidth="1"/>
    <col min="5667" max="5667" width="9" style="1"/>
    <col min="5668" max="5669" width="5.375" style="1" bestFit="1" customWidth="1"/>
    <col min="5670" max="5670" width="2.125" style="1" bestFit="1" customWidth="1"/>
    <col min="5671" max="5820" width="9" style="1"/>
    <col min="5821" max="5821" width="4.375" style="1" customWidth="1"/>
    <col min="5822" max="5822" width="30.5" style="1" customWidth="1"/>
    <col min="5823" max="5824" width="9" style="1"/>
    <col min="5825" max="5825" width="10.75" style="1" customWidth="1"/>
    <col min="5826" max="5826" width="5.25" style="1" customWidth="1"/>
    <col min="5827" max="5827" width="7.625" style="1" customWidth="1"/>
    <col min="5828" max="5828" width="5.375" style="1" customWidth="1"/>
    <col min="5829" max="5829" width="7.625" style="1" customWidth="1"/>
    <col min="5830" max="5830" width="6" style="1" bestFit="1" customWidth="1"/>
    <col min="5831" max="5831" width="7.625" style="1" customWidth="1"/>
    <col min="5832" max="5832" width="5.375" style="1" customWidth="1"/>
    <col min="5833" max="5833" width="7.625" style="1" customWidth="1"/>
    <col min="5834" max="5834" width="5.375" style="1" bestFit="1" customWidth="1"/>
    <col min="5835" max="5835" width="7.625" style="1" customWidth="1"/>
    <col min="5836" max="5836" width="5.375" style="1" customWidth="1"/>
    <col min="5837" max="5837" width="7.625" style="1" customWidth="1"/>
    <col min="5838" max="5838" width="5.375" style="1" bestFit="1" customWidth="1"/>
    <col min="5839" max="5839" width="7.625" style="1" customWidth="1"/>
    <col min="5840" max="5840" width="5.375" style="1" customWidth="1"/>
    <col min="5841" max="5841" width="7.625" style="1" customWidth="1"/>
    <col min="5842" max="5842" width="5.375" style="1" bestFit="1" customWidth="1"/>
    <col min="5843" max="5843" width="7.625" style="1" customWidth="1"/>
    <col min="5844" max="5844" width="5.375" style="1" customWidth="1"/>
    <col min="5845" max="5845" width="7.625" style="1" customWidth="1"/>
    <col min="5846" max="5846" width="5.375" style="1" bestFit="1" customWidth="1"/>
    <col min="5847" max="5847" width="7.625" style="1" customWidth="1"/>
    <col min="5848" max="5848" width="5.375" style="1" customWidth="1"/>
    <col min="5849" max="5849" width="7.625" style="1" customWidth="1"/>
    <col min="5850" max="5850" width="5.375" style="1" bestFit="1" customWidth="1"/>
    <col min="5851" max="5851" width="7.625" style="1" customWidth="1"/>
    <col min="5852" max="5852" width="5.375" style="1" customWidth="1"/>
    <col min="5853" max="5853" width="7.625" style="1" customWidth="1"/>
    <col min="5854" max="5854" width="5.375" style="1" bestFit="1" customWidth="1"/>
    <col min="5855" max="5855" width="7.625" style="1" customWidth="1"/>
    <col min="5856" max="5856" width="5.375" style="1" customWidth="1"/>
    <col min="5857" max="5857" width="7.625" style="1" customWidth="1"/>
    <col min="5858" max="5858" width="5.375" style="1" bestFit="1" customWidth="1"/>
    <col min="5859" max="5859" width="7.625" style="1" customWidth="1"/>
    <col min="5860" max="5860" width="5.375" style="1" customWidth="1"/>
    <col min="5861" max="5861" width="7.625" style="1" customWidth="1"/>
    <col min="5862" max="5862" width="5.375" style="1" bestFit="1" customWidth="1"/>
    <col min="5863" max="5863" width="7.625" style="1" customWidth="1"/>
    <col min="5864" max="5864" width="5.375" style="1" customWidth="1"/>
    <col min="5865" max="5865" width="7.625" style="1" customWidth="1"/>
    <col min="5866" max="5866" width="5.375" style="1" bestFit="1" customWidth="1"/>
    <col min="5867" max="5867" width="7.625" style="1" customWidth="1"/>
    <col min="5868" max="5868" width="5.375" style="1" customWidth="1"/>
    <col min="5869" max="5869" width="7.625" style="1" customWidth="1"/>
    <col min="5870" max="5870" width="5.375" style="1" bestFit="1" customWidth="1"/>
    <col min="5871" max="5871" width="7.625" style="1" customWidth="1"/>
    <col min="5872" max="5872" width="5.375" style="1" customWidth="1"/>
    <col min="5873" max="5873" width="7.625" style="1" customWidth="1"/>
    <col min="5874" max="5874" width="5.375" style="1" bestFit="1" customWidth="1"/>
    <col min="5875" max="5875" width="7.625" style="1" customWidth="1"/>
    <col min="5876" max="5876" width="5.375" style="1" customWidth="1"/>
    <col min="5877" max="5877" width="7.625" style="1" customWidth="1"/>
    <col min="5878" max="5878" width="5.375" style="1" bestFit="1" customWidth="1"/>
    <col min="5879" max="5879" width="7.625" style="1" customWidth="1"/>
    <col min="5880" max="5880" width="5.375" style="1" customWidth="1"/>
    <col min="5881" max="5881" width="7.625" style="1" customWidth="1"/>
    <col min="5882" max="5882" width="5.375" style="1" bestFit="1" customWidth="1"/>
    <col min="5883" max="5883" width="7.625" style="1" customWidth="1"/>
    <col min="5884" max="5884" width="5.375" style="1" customWidth="1"/>
    <col min="5885" max="5885" width="7.625" style="1" customWidth="1"/>
    <col min="5886" max="5886" width="5.375" style="1" bestFit="1" customWidth="1"/>
    <col min="5887" max="5887" width="7.625" style="1" customWidth="1"/>
    <col min="5888" max="5888" width="5.375" style="1" customWidth="1"/>
    <col min="5889" max="5889" width="7.625" style="1" customWidth="1"/>
    <col min="5890" max="5890" width="5.375" style="1" bestFit="1" customWidth="1"/>
    <col min="5891" max="5891" width="7.625" style="1" customWidth="1"/>
    <col min="5892" max="5892" width="5.375" style="1" customWidth="1"/>
    <col min="5893" max="5893" width="7.625" style="1" customWidth="1"/>
    <col min="5894" max="5894" width="5.375" style="1" bestFit="1" customWidth="1"/>
    <col min="5895" max="5895" width="7.625" style="1" customWidth="1"/>
    <col min="5896" max="5896" width="5.375" style="1" customWidth="1"/>
    <col min="5897" max="5897" width="7.625" style="1" customWidth="1"/>
    <col min="5898" max="5898" width="5.375" style="1" bestFit="1" customWidth="1"/>
    <col min="5899" max="5899" width="7.625" style="1" customWidth="1"/>
    <col min="5900" max="5900" width="5.375" style="1" customWidth="1"/>
    <col min="5901" max="5901" width="7.625" style="1" customWidth="1"/>
    <col min="5902" max="5902" width="5.375" style="1" bestFit="1" customWidth="1"/>
    <col min="5903" max="5903" width="7.625" style="1" customWidth="1"/>
    <col min="5904" max="5904" width="5.375" style="1" customWidth="1"/>
    <col min="5905" max="5905" width="7.625" style="1" customWidth="1"/>
    <col min="5906" max="5906" width="5.375" style="1" bestFit="1" customWidth="1"/>
    <col min="5907" max="5907" width="7.625" style="1" customWidth="1"/>
    <col min="5908" max="5908" width="5.375" style="1" customWidth="1"/>
    <col min="5909" max="5909" width="7.625" style="1" customWidth="1"/>
    <col min="5910" max="5910" width="5.375" style="1" bestFit="1" customWidth="1"/>
    <col min="5911" max="5911" width="7.625" style="1" customWidth="1"/>
    <col min="5912" max="5912" width="5.375" style="1" customWidth="1"/>
    <col min="5913" max="5913" width="7.625" style="1" customWidth="1"/>
    <col min="5914" max="5914" width="5.375" style="1" bestFit="1" customWidth="1"/>
    <col min="5915" max="5915" width="7.625" style="1" customWidth="1"/>
    <col min="5916" max="5916" width="5.375" style="1" customWidth="1"/>
    <col min="5917" max="5917" width="7.625" style="1" customWidth="1"/>
    <col min="5918" max="5918" width="5.375" style="1" bestFit="1" customWidth="1"/>
    <col min="5919" max="5919" width="7.625" style="1" customWidth="1"/>
    <col min="5920" max="5920" width="5.375" style="1" customWidth="1"/>
    <col min="5921" max="5921" width="7.625" style="1" customWidth="1"/>
    <col min="5922" max="5922" width="5.375" style="1" bestFit="1" customWidth="1"/>
    <col min="5923" max="5923" width="9" style="1"/>
    <col min="5924" max="5925" width="5.375" style="1" bestFit="1" customWidth="1"/>
    <col min="5926" max="5926" width="2.125" style="1" bestFit="1" customWidth="1"/>
    <col min="5927" max="6076" width="9" style="1"/>
    <col min="6077" max="6077" width="4.375" style="1" customWidth="1"/>
    <col min="6078" max="6078" width="30.5" style="1" customWidth="1"/>
    <col min="6079" max="6080" width="9" style="1"/>
    <col min="6081" max="6081" width="10.75" style="1" customWidth="1"/>
    <col min="6082" max="6082" width="5.25" style="1" customWidth="1"/>
    <col min="6083" max="6083" width="7.625" style="1" customWidth="1"/>
    <col min="6084" max="6084" width="5.375" style="1" customWidth="1"/>
    <col min="6085" max="6085" width="7.625" style="1" customWidth="1"/>
    <col min="6086" max="6086" width="6" style="1" bestFit="1" customWidth="1"/>
    <col min="6087" max="6087" width="7.625" style="1" customWidth="1"/>
    <col min="6088" max="6088" width="5.375" style="1" customWidth="1"/>
    <col min="6089" max="6089" width="7.625" style="1" customWidth="1"/>
    <col min="6090" max="6090" width="5.375" style="1" bestFit="1" customWidth="1"/>
    <col min="6091" max="6091" width="7.625" style="1" customWidth="1"/>
    <col min="6092" max="6092" width="5.375" style="1" customWidth="1"/>
    <col min="6093" max="6093" width="7.625" style="1" customWidth="1"/>
    <col min="6094" max="6094" width="5.375" style="1" bestFit="1" customWidth="1"/>
    <col min="6095" max="6095" width="7.625" style="1" customWidth="1"/>
    <col min="6096" max="6096" width="5.375" style="1" customWidth="1"/>
    <col min="6097" max="6097" width="7.625" style="1" customWidth="1"/>
    <col min="6098" max="6098" width="5.375" style="1" bestFit="1" customWidth="1"/>
    <col min="6099" max="6099" width="7.625" style="1" customWidth="1"/>
    <col min="6100" max="6100" width="5.375" style="1" customWidth="1"/>
    <col min="6101" max="6101" width="7.625" style="1" customWidth="1"/>
    <col min="6102" max="6102" width="5.375" style="1" bestFit="1" customWidth="1"/>
    <col min="6103" max="6103" width="7.625" style="1" customWidth="1"/>
    <col min="6104" max="6104" width="5.375" style="1" customWidth="1"/>
    <col min="6105" max="6105" width="7.625" style="1" customWidth="1"/>
    <col min="6106" max="6106" width="5.375" style="1" bestFit="1" customWidth="1"/>
    <col min="6107" max="6107" width="7.625" style="1" customWidth="1"/>
    <col min="6108" max="6108" width="5.375" style="1" customWidth="1"/>
    <col min="6109" max="6109" width="7.625" style="1" customWidth="1"/>
    <col min="6110" max="6110" width="5.375" style="1" bestFit="1" customWidth="1"/>
    <col min="6111" max="6111" width="7.625" style="1" customWidth="1"/>
    <col min="6112" max="6112" width="5.375" style="1" customWidth="1"/>
    <col min="6113" max="6113" width="7.625" style="1" customWidth="1"/>
    <col min="6114" max="6114" width="5.375" style="1" bestFit="1" customWidth="1"/>
    <col min="6115" max="6115" width="7.625" style="1" customWidth="1"/>
    <col min="6116" max="6116" width="5.375" style="1" customWidth="1"/>
    <col min="6117" max="6117" width="7.625" style="1" customWidth="1"/>
    <col min="6118" max="6118" width="5.375" style="1" bestFit="1" customWidth="1"/>
    <col min="6119" max="6119" width="7.625" style="1" customWidth="1"/>
    <col min="6120" max="6120" width="5.375" style="1" customWidth="1"/>
    <col min="6121" max="6121" width="7.625" style="1" customWidth="1"/>
    <col min="6122" max="6122" width="5.375" style="1" bestFit="1" customWidth="1"/>
    <col min="6123" max="6123" width="7.625" style="1" customWidth="1"/>
    <col min="6124" max="6124" width="5.375" style="1" customWidth="1"/>
    <col min="6125" max="6125" width="7.625" style="1" customWidth="1"/>
    <col min="6126" max="6126" width="5.375" style="1" bestFit="1" customWidth="1"/>
    <col min="6127" max="6127" width="7.625" style="1" customWidth="1"/>
    <col min="6128" max="6128" width="5.375" style="1" customWidth="1"/>
    <col min="6129" max="6129" width="7.625" style="1" customWidth="1"/>
    <col min="6130" max="6130" width="5.375" style="1" bestFit="1" customWidth="1"/>
    <col min="6131" max="6131" width="7.625" style="1" customWidth="1"/>
    <col min="6132" max="6132" width="5.375" style="1" customWidth="1"/>
    <col min="6133" max="6133" width="7.625" style="1" customWidth="1"/>
    <col min="6134" max="6134" width="5.375" style="1" bestFit="1" customWidth="1"/>
    <col min="6135" max="6135" width="7.625" style="1" customWidth="1"/>
    <col min="6136" max="6136" width="5.375" style="1" customWidth="1"/>
    <col min="6137" max="6137" width="7.625" style="1" customWidth="1"/>
    <col min="6138" max="6138" width="5.375" style="1" bestFit="1" customWidth="1"/>
    <col min="6139" max="6139" width="7.625" style="1" customWidth="1"/>
    <col min="6140" max="6140" width="5.375" style="1" customWidth="1"/>
    <col min="6141" max="6141" width="7.625" style="1" customWidth="1"/>
    <col min="6142" max="6142" width="5.375" style="1" bestFit="1" customWidth="1"/>
    <col min="6143" max="6143" width="7.625" style="1" customWidth="1"/>
    <col min="6144" max="6144" width="5.375" style="1" customWidth="1"/>
    <col min="6145" max="6145" width="7.625" style="1" customWidth="1"/>
    <col min="6146" max="6146" width="5.375" style="1" bestFit="1" customWidth="1"/>
    <col min="6147" max="6147" width="7.625" style="1" customWidth="1"/>
    <col min="6148" max="6148" width="5.375" style="1" customWidth="1"/>
    <col min="6149" max="6149" width="7.625" style="1" customWidth="1"/>
    <col min="6150" max="6150" width="5.375" style="1" bestFit="1" customWidth="1"/>
    <col min="6151" max="6151" width="7.625" style="1" customWidth="1"/>
    <col min="6152" max="6152" width="5.375" style="1" customWidth="1"/>
    <col min="6153" max="6153" width="7.625" style="1" customWidth="1"/>
    <col min="6154" max="6154" width="5.375" style="1" bestFit="1" customWidth="1"/>
    <col min="6155" max="6155" width="7.625" style="1" customWidth="1"/>
    <col min="6156" max="6156" width="5.375" style="1" customWidth="1"/>
    <col min="6157" max="6157" width="7.625" style="1" customWidth="1"/>
    <col min="6158" max="6158" width="5.375" style="1" bestFit="1" customWidth="1"/>
    <col min="6159" max="6159" width="7.625" style="1" customWidth="1"/>
    <col min="6160" max="6160" width="5.375" style="1" customWidth="1"/>
    <col min="6161" max="6161" width="7.625" style="1" customWidth="1"/>
    <col min="6162" max="6162" width="5.375" style="1" bestFit="1" customWidth="1"/>
    <col min="6163" max="6163" width="7.625" style="1" customWidth="1"/>
    <col min="6164" max="6164" width="5.375" style="1" customWidth="1"/>
    <col min="6165" max="6165" width="7.625" style="1" customWidth="1"/>
    <col min="6166" max="6166" width="5.375" style="1" bestFit="1" customWidth="1"/>
    <col min="6167" max="6167" width="7.625" style="1" customWidth="1"/>
    <col min="6168" max="6168" width="5.375" style="1" customWidth="1"/>
    <col min="6169" max="6169" width="7.625" style="1" customWidth="1"/>
    <col min="6170" max="6170" width="5.375" style="1" bestFit="1" customWidth="1"/>
    <col min="6171" max="6171" width="7.625" style="1" customWidth="1"/>
    <col min="6172" max="6172" width="5.375" style="1" customWidth="1"/>
    <col min="6173" max="6173" width="7.625" style="1" customWidth="1"/>
    <col min="6174" max="6174" width="5.375" style="1" bestFit="1" customWidth="1"/>
    <col min="6175" max="6175" width="7.625" style="1" customWidth="1"/>
    <col min="6176" max="6176" width="5.375" style="1" customWidth="1"/>
    <col min="6177" max="6177" width="7.625" style="1" customWidth="1"/>
    <col min="6178" max="6178" width="5.375" style="1" bestFit="1" customWidth="1"/>
    <col min="6179" max="6179" width="9" style="1"/>
    <col min="6180" max="6181" width="5.375" style="1" bestFit="1" customWidth="1"/>
    <col min="6182" max="6182" width="2.125" style="1" bestFit="1" customWidth="1"/>
    <col min="6183" max="6332" width="9" style="1"/>
    <col min="6333" max="6333" width="4.375" style="1" customWidth="1"/>
    <col min="6334" max="6334" width="30.5" style="1" customWidth="1"/>
    <col min="6335" max="6336" width="9" style="1"/>
    <col min="6337" max="6337" width="10.75" style="1" customWidth="1"/>
    <col min="6338" max="6338" width="5.25" style="1" customWidth="1"/>
    <col min="6339" max="6339" width="7.625" style="1" customWidth="1"/>
    <col min="6340" max="6340" width="5.375" style="1" customWidth="1"/>
    <col min="6341" max="6341" width="7.625" style="1" customWidth="1"/>
    <col min="6342" max="6342" width="6" style="1" bestFit="1" customWidth="1"/>
    <col min="6343" max="6343" width="7.625" style="1" customWidth="1"/>
    <col min="6344" max="6344" width="5.375" style="1" customWidth="1"/>
    <col min="6345" max="6345" width="7.625" style="1" customWidth="1"/>
    <col min="6346" max="6346" width="5.375" style="1" bestFit="1" customWidth="1"/>
    <col min="6347" max="6347" width="7.625" style="1" customWidth="1"/>
    <col min="6348" max="6348" width="5.375" style="1" customWidth="1"/>
    <col min="6349" max="6349" width="7.625" style="1" customWidth="1"/>
    <col min="6350" max="6350" width="5.375" style="1" bestFit="1" customWidth="1"/>
    <col min="6351" max="6351" width="7.625" style="1" customWidth="1"/>
    <col min="6352" max="6352" width="5.375" style="1" customWidth="1"/>
    <col min="6353" max="6353" width="7.625" style="1" customWidth="1"/>
    <col min="6354" max="6354" width="5.375" style="1" bestFit="1" customWidth="1"/>
    <col min="6355" max="6355" width="7.625" style="1" customWidth="1"/>
    <col min="6356" max="6356" width="5.375" style="1" customWidth="1"/>
    <col min="6357" max="6357" width="7.625" style="1" customWidth="1"/>
    <col min="6358" max="6358" width="5.375" style="1" bestFit="1" customWidth="1"/>
    <col min="6359" max="6359" width="7.625" style="1" customWidth="1"/>
    <col min="6360" max="6360" width="5.375" style="1" customWidth="1"/>
    <col min="6361" max="6361" width="7.625" style="1" customWidth="1"/>
    <col min="6362" max="6362" width="5.375" style="1" bestFit="1" customWidth="1"/>
    <col min="6363" max="6363" width="7.625" style="1" customWidth="1"/>
    <col min="6364" max="6364" width="5.375" style="1" customWidth="1"/>
    <col min="6365" max="6365" width="7.625" style="1" customWidth="1"/>
    <col min="6366" max="6366" width="5.375" style="1" bestFit="1" customWidth="1"/>
    <col min="6367" max="6367" width="7.625" style="1" customWidth="1"/>
    <col min="6368" max="6368" width="5.375" style="1" customWidth="1"/>
    <col min="6369" max="6369" width="7.625" style="1" customWidth="1"/>
    <col min="6370" max="6370" width="5.375" style="1" bestFit="1" customWidth="1"/>
    <col min="6371" max="6371" width="7.625" style="1" customWidth="1"/>
    <col min="6372" max="6372" width="5.375" style="1" customWidth="1"/>
    <col min="6373" max="6373" width="7.625" style="1" customWidth="1"/>
    <col min="6374" max="6374" width="5.375" style="1" bestFit="1" customWidth="1"/>
    <col min="6375" max="6375" width="7.625" style="1" customWidth="1"/>
    <col min="6376" max="6376" width="5.375" style="1" customWidth="1"/>
    <col min="6377" max="6377" width="7.625" style="1" customWidth="1"/>
    <col min="6378" max="6378" width="5.375" style="1" bestFit="1" customWidth="1"/>
    <col min="6379" max="6379" width="7.625" style="1" customWidth="1"/>
    <col min="6380" max="6380" width="5.375" style="1" customWidth="1"/>
    <col min="6381" max="6381" width="7.625" style="1" customWidth="1"/>
    <col min="6382" max="6382" width="5.375" style="1" bestFit="1" customWidth="1"/>
    <col min="6383" max="6383" width="7.625" style="1" customWidth="1"/>
    <col min="6384" max="6384" width="5.375" style="1" customWidth="1"/>
    <col min="6385" max="6385" width="7.625" style="1" customWidth="1"/>
    <col min="6386" max="6386" width="5.375" style="1" bestFit="1" customWidth="1"/>
    <col min="6387" max="6387" width="7.625" style="1" customWidth="1"/>
    <col min="6388" max="6388" width="5.375" style="1" customWidth="1"/>
    <col min="6389" max="6389" width="7.625" style="1" customWidth="1"/>
    <col min="6390" max="6390" width="5.375" style="1" bestFit="1" customWidth="1"/>
    <col min="6391" max="6391" width="7.625" style="1" customWidth="1"/>
    <col min="6392" max="6392" width="5.375" style="1" customWidth="1"/>
    <col min="6393" max="6393" width="7.625" style="1" customWidth="1"/>
    <col min="6394" max="6394" width="5.375" style="1" bestFit="1" customWidth="1"/>
    <col min="6395" max="6395" width="7.625" style="1" customWidth="1"/>
    <col min="6396" max="6396" width="5.375" style="1" customWidth="1"/>
    <col min="6397" max="6397" width="7.625" style="1" customWidth="1"/>
    <col min="6398" max="6398" width="5.375" style="1" bestFit="1" customWidth="1"/>
    <col min="6399" max="6399" width="7.625" style="1" customWidth="1"/>
    <col min="6400" max="6400" width="5.375" style="1" customWidth="1"/>
    <col min="6401" max="6401" width="7.625" style="1" customWidth="1"/>
    <col min="6402" max="6402" width="5.375" style="1" bestFit="1" customWidth="1"/>
    <col min="6403" max="6403" width="7.625" style="1" customWidth="1"/>
    <col min="6404" max="6404" width="5.375" style="1" customWidth="1"/>
    <col min="6405" max="6405" width="7.625" style="1" customWidth="1"/>
    <col min="6406" max="6406" width="5.375" style="1" bestFit="1" customWidth="1"/>
    <col min="6407" max="6407" width="7.625" style="1" customWidth="1"/>
    <col min="6408" max="6408" width="5.375" style="1" customWidth="1"/>
    <col min="6409" max="6409" width="7.625" style="1" customWidth="1"/>
    <col min="6410" max="6410" width="5.375" style="1" bestFit="1" customWidth="1"/>
    <col min="6411" max="6411" width="7.625" style="1" customWidth="1"/>
    <col min="6412" max="6412" width="5.375" style="1" customWidth="1"/>
    <col min="6413" max="6413" width="7.625" style="1" customWidth="1"/>
    <col min="6414" max="6414" width="5.375" style="1" bestFit="1" customWidth="1"/>
    <col min="6415" max="6415" width="7.625" style="1" customWidth="1"/>
    <col min="6416" max="6416" width="5.375" style="1" customWidth="1"/>
    <col min="6417" max="6417" width="7.625" style="1" customWidth="1"/>
    <col min="6418" max="6418" width="5.375" style="1" bestFit="1" customWidth="1"/>
    <col min="6419" max="6419" width="7.625" style="1" customWidth="1"/>
    <col min="6420" max="6420" width="5.375" style="1" customWidth="1"/>
    <col min="6421" max="6421" width="7.625" style="1" customWidth="1"/>
    <col min="6422" max="6422" width="5.375" style="1" bestFit="1" customWidth="1"/>
    <col min="6423" max="6423" width="7.625" style="1" customWidth="1"/>
    <col min="6424" max="6424" width="5.375" style="1" customWidth="1"/>
    <col min="6425" max="6425" width="7.625" style="1" customWidth="1"/>
    <col min="6426" max="6426" width="5.375" style="1" bestFit="1" customWidth="1"/>
    <col min="6427" max="6427" width="7.625" style="1" customWidth="1"/>
    <col min="6428" max="6428" width="5.375" style="1" customWidth="1"/>
    <col min="6429" max="6429" width="7.625" style="1" customWidth="1"/>
    <col min="6430" max="6430" width="5.375" style="1" bestFit="1" customWidth="1"/>
    <col min="6431" max="6431" width="7.625" style="1" customWidth="1"/>
    <col min="6432" max="6432" width="5.375" style="1" customWidth="1"/>
    <col min="6433" max="6433" width="7.625" style="1" customWidth="1"/>
    <col min="6434" max="6434" width="5.375" style="1" bestFit="1" customWidth="1"/>
    <col min="6435" max="6435" width="9" style="1"/>
    <col min="6436" max="6437" width="5.375" style="1" bestFit="1" customWidth="1"/>
    <col min="6438" max="6438" width="2.125" style="1" bestFit="1" customWidth="1"/>
    <col min="6439" max="6588" width="9" style="1"/>
    <col min="6589" max="6589" width="4.375" style="1" customWidth="1"/>
    <col min="6590" max="6590" width="30.5" style="1" customWidth="1"/>
    <col min="6591" max="6592" width="9" style="1"/>
    <col min="6593" max="6593" width="10.75" style="1" customWidth="1"/>
    <col min="6594" max="6594" width="5.25" style="1" customWidth="1"/>
    <col min="6595" max="6595" width="7.625" style="1" customWidth="1"/>
    <col min="6596" max="6596" width="5.375" style="1" customWidth="1"/>
    <col min="6597" max="6597" width="7.625" style="1" customWidth="1"/>
    <col min="6598" max="6598" width="6" style="1" bestFit="1" customWidth="1"/>
    <col min="6599" max="6599" width="7.625" style="1" customWidth="1"/>
    <col min="6600" max="6600" width="5.375" style="1" customWidth="1"/>
    <col min="6601" max="6601" width="7.625" style="1" customWidth="1"/>
    <col min="6602" max="6602" width="5.375" style="1" bestFit="1" customWidth="1"/>
    <col min="6603" max="6603" width="7.625" style="1" customWidth="1"/>
    <col min="6604" max="6604" width="5.375" style="1" customWidth="1"/>
    <col min="6605" max="6605" width="7.625" style="1" customWidth="1"/>
    <col min="6606" max="6606" width="5.375" style="1" bestFit="1" customWidth="1"/>
    <col min="6607" max="6607" width="7.625" style="1" customWidth="1"/>
    <col min="6608" max="6608" width="5.375" style="1" customWidth="1"/>
    <col min="6609" max="6609" width="7.625" style="1" customWidth="1"/>
    <col min="6610" max="6610" width="5.375" style="1" bestFit="1" customWidth="1"/>
    <col min="6611" max="6611" width="7.625" style="1" customWidth="1"/>
    <col min="6612" max="6612" width="5.375" style="1" customWidth="1"/>
    <col min="6613" max="6613" width="7.625" style="1" customWidth="1"/>
    <col min="6614" max="6614" width="5.375" style="1" bestFit="1" customWidth="1"/>
    <col min="6615" max="6615" width="7.625" style="1" customWidth="1"/>
    <col min="6616" max="6616" width="5.375" style="1" customWidth="1"/>
    <col min="6617" max="6617" width="7.625" style="1" customWidth="1"/>
    <col min="6618" max="6618" width="5.375" style="1" bestFit="1" customWidth="1"/>
    <col min="6619" max="6619" width="7.625" style="1" customWidth="1"/>
    <col min="6620" max="6620" width="5.375" style="1" customWidth="1"/>
    <col min="6621" max="6621" width="7.625" style="1" customWidth="1"/>
    <col min="6622" max="6622" width="5.375" style="1" bestFit="1" customWidth="1"/>
    <col min="6623" max="6623" width="7.625" style="1" customWidth="1"/>
    <col min="6624" max="6624" width="5.375" style="1" customWidth="1"/>
    <col min="6625" max="6625" width="7.625" style="1" customWidth="1"/>
    <col min="6626" max="6626" width="5.375" style="1" bestFit="1" customWidth="1"/>
    <col min="6627" max="6627" width="7.625" style="1" customWidth="1"/>
    <col min="6628" max="6628" width="5.375" style="1" customWidth="1"/>
    <col min="6629" max="6629" width="7.625" style="1" customWidth="1"/>
    <col min="6630" max="6630" width="5.375" style="1" bestFit="1" customWidth="1"/>
    <col min="6631" max="6631" width="7.625" style="1" customWidth="1"/>
    <col min="6632" max="6632" width="5.375" style="1" customWidth="1"/>
    <col min="6633" max="6633" width="7.625" style="1" customWidth="1"/>
    <col min="6634" max="6634" width="5.375" style="1" bestFit="1" customWidth="1"/>
    <col min="6635" max="6635" width="7.625" style="1" customWidth="1"/>
    <col min="6636" max="6636" width="5.375" style="1" customWidth="1"/>
    <col min="6637" max="6637" width="7.625" style="1" customWidth="1"/>
    <col min="6638" max="6638" width="5.375" style="1" bestFit="1" customWidth="1"/>
    <col min="6639" max="6639" width="7.625" style="1" customWidth="1"/>
    <col min="6640" max="6640" width="5.375" style="1" customWidth="1"/>
    <col min="6641" max="6641" width="7.625" style="1" customWidth="1"/>
    <col min="6642" max="6642" width="5.375" style="1" bestFit="1" customWidth="1"/>
    <col min="6643" max="6643" width="7.625" style="1" customWidth="1"/>
    <col min="6644" max="6644" width="5.375" style="1" customWidth="1"/>
    <col min="6645" max="6645" width="7.625" style="1" customWidth="1"/>
    <col min="6646" max="6646" width="5.375" style="1" bestFit="1" customWidth="1"/>
    <col min="6647" max="6647" width="7.625" style="1" customWidth="1"/>
    <col min="6648" max="6648" width="5.375" style="1" customWidth="1"/>
    <col min="6649" max="6649" width="7.625" style="1" customWidth="1"/>
    <col min="6650" max="6650" width="5.375" style="1" bestFit="1" customWidth="1"/>
    <col min="6651" max="6651" width="7.625" style="1" customWidth="1"/>
    <col min="6652" max="6652" width="5.375" style="1" customWidth="1"/>
    <col min="6653" max="6653" width="7.625" style="1" customWidth="1"/>
    <col min="6654" max="6654" width="5.375" style="1" bestFit="1" customWidth="1"/>
    <col min="6655" max="6655" width="7.625" style="1" customWidth="1"/>
    <col min="6656" max="6656" width="5.375" style="1" customWidth="1"/>
    <col min="6657" max="6657" width="7.625" style="1" customWidth="1"/>
    <col min="6658" max="6658" width="5.375" style="1" bestFit="1" customWidth="1"/>
    <col min="6659" max="6659" width="7.625" style="1" customWidth="1"/>
    <col min="6660" max="6660" width="5.375" style="1" customWidth="1"/>
    <col min="6661" max="6661" width="7.625" style="1" customWidth="1"/>
    <col min="6662" max="6662" width="5.375" style="1" bestFit="1" customWidth="1"/>
    <col min="6663" max="6663" width="7.625" style="1" customWidth="1"/>
    <col min="6664" max="6664" width="5.375" style="1" customWidth="1"/>
    <col min="6665" max="6665" width="7.625" style="1" customWidth="1"/>
    <col min="6666" max="6666" width="5.375" style="1" bestFit="1" customWidth="1"/>
    <col min="6667" max="6667" width="7.625" style="1" customWidth="1"/>
    <col min="6668" max="6668" width="5.375" style="1" customWidth="1"/>
    <col min="6669" max="6669" width="7.625" style="1" customWidth="1"/>
    <col min="6670" max="6670" width="5.375" style="1" bestFit="1" customWidth="1"/>
    <col min="6671" max="6671" width="7.625" style="1" customWidth="1"/>
    <col min="6672" max="6672" width="5.375" style="1" customWidth="1"/>
    <col min="6673" max="6673" width="7.625" style="1" customWidth="1"/>
    <col min="6674" max="6674" width="5.375" style="1" bestFit="1" customWidth="1"/>
    <col min="6675" max="6675" width="7.625" style="1" customWidth="1"/>
    <col min="6676" max="6676" width="5.375" style="1" customWidth="1"/>
    <col min="6677" max="6677" width="7.625" style="1" customWidth="1"/>
    <col min="6678" max="6678" width="5.375" style="1" bestFit="1" customWidth="1"/>
    <col min="6679" max="6679" width="7.625" style="1" customWidth="1"/>
    <col min="6680" max="6680" width="5.375" style="1" customWidth="1"/>
    <col min="6681" max="6681" width="7.625" style="1" customWidth="1"/>
    <col min="6682" max="6682" width="5.375" style="1" bestFit="1" customWidth="1"/>
    <col min="6683" max="6683" width="7.625" style="1" customWidth="1"/>
    <col min="6684" max="6684" width="5.375" style="1" customWidth="1"/>
    <col min="6685" max="6685" width="7.625" style="1" customWidth="1"/>
    <col min="6686" max="6686" width="5.375" style="1" bestFit="1" customWidth="1"/>
    <col min="6687" max="6687" width="7.625" style="1" customWidth="1"/>
    <col min="6688" max="6688" width="5.375" style="1" customWidth="1"/>
    <col min="6689" max="6689" width="7.625" style="1" customWidth="1"/>
    <col min="6690" max="6690" width="5.375" style="1" bestFit="1" customWidth="1"/>
    <col min="6691" max="6691" width="9" style="1"/>
    <col min="6692" max="6693" width="5.375" style="1" bestFit="1" customWidth="1"/>
    <col min="6694" max="6694" width="2.125" style="1" bestFit="1" customWidth="1"/>
    <col min="6695" max="6844" width="9" style="1"/>
    <col min="6845" max="6845" width="4.375" style="1" customWidth="1"/>
    <col min="6846" max="6846" width="30.5" style="1" customWidth="1"/>
    <col min="6847" max="6848" width="9" style="1"/>
    <col min="6849" max="6849" width="10.75" style="1" customWidth="1"/>
    <col min="6850" max="6850" width="5.25" style="1" customWidth="1"/>
    <col min="6851" max="6851" width="7.625" style="1" customWidth="1"/>
    <col min="6852" max="6852" width="5.375" style="1" customWidth="1"/>
    <col min="6853" max="6853" width="7.625" style="1" customWidth="1"/>
    <col min="6854" max="6854" width="6" style="1" bestFit="1" customWidth="1"/>
    <col min="6855" max="6855" width="7.625" style="1" customWidth="1"/>
    <col min="6856" max="6856" width="5.375" style="1" customWidth="1"/>
    <col min="6857" max="6857" width="7.625" style="1" customWidth="1"/>
    <col min="6858" max="6858" width="5.375" style="1" bestFit="1" customWidth="1"/>
    <col min="6859" max="6859" width="7.625" style="1" customWidth="1"/>
    <col min="6860" max="6860" width="5.375" style="1" customWidth="1"/>
    <col min="6861" max="6861" width="7.625" style="1" customWidth="1"/>
    <col min="6862" max="6862" width="5.375" style="1" bestFit="1" customWidth="1"/>
    <col min="6863" max="6863" width="7.625" style="1" customWidth="1"/>
    <col min="6864" max="6864" width="5.375" style="1" customWidth="1"/>
    <col min="6865" max="6865" width="7.625" style="1" customWidth="1"/>
    <col min="6866" max="6866" width="5.375" style="1" bestFit="1" customWidth="1"/>
    <col min="6867" max="6867" width="7.625" style="1" customWidth="1"/>
    <col min="6868" max="6868" width="5.375" style="1" customWidth="1"/>
    <col min="6869" max="6869" width="7.625" style="1" customWidth="1"/>
    <col min="6870" max="6870" width="5.375" style="1" bestFit="1" customWidth="1"/>
    <col min="6871" max="6871" width="7.625" style="1" customWidth="1"/>
    <col min="6872" max="6872" width="5.375" style="1" customWidth="1"/>
    <col min="6873" max="6873" width="7.625" style="1" customWidth="1"/>
    <col min="6874" max="6874" width="5.375" style="1" bestFit="1" customWidth="1"/>
    <col min="6875" max="6875" width="7.625" style="1" customWidth="1"/>
    <col min="6876" max="6876" width="5.375" style="1" customWidth="1"/>
    <col min="6877" max="6877" width="7.625" style="1" customWidth="1"/>
    <col min="6878" max="6878" width="5.375" style="1" bestFit="1" customWidth="1"/>
    <col min="6879" max="6879" width="7.625" style="1" customWidth="1"/>
    <col min="6880" max="6880" width="5.375" style="1" customWidth="1"/>
    <col min="6881" max="6881" width="7.625" style="1" customWidth="1"/>
    <col min="6882" max="6882" width="5.375" style="1" bestFit="1" customWidth="1"/>
    <col min="6883" max="6883" width="7.625" style="1" customWidth="1"/>
    <col min="6884" max="6884" width="5.375" style="1" customWidth="1"/>
    <col min="6885" max="6885" width="7.625" style="1" customWidth="1"/>
    <col min="6886" max="6886" width="5.375" style="1" bestFit="1" customWidth="1"/>
    <col min="6887" max="6887" width="7.625" style="1" customWidth="1"/>
    <col min="6888" max="6888" width="5.375" style="1" customWidth="1"/>
    <col min="6889" max="6889" width="7.625" style="1" customWidth="1"/>
    <col min="6890" max="6890" width="5.375" style="1" bestFit="1" customWidth="1"/>
    <col min="6891" max="6891" width="7.625" style="1" customWidth="1"/>
    <col min="6892" max="6892" width="5.375" style="1" customWidth="1"/>
    <col min="6893" max="6893" width="7.625" style="1" customWidth="1"/>
    <col min="6894" max="6894" width="5.375" style="1" bestFit="1" customWidth="1"/>
    <col min="6895" max="6895" width="7.625" style="1" customWidth="1"/>
    <col min="6896" max="6896" width="5.375" style="1" customWidth="1"/>
    <col min="6897" max="6897" width="7.625" style="1" customWidth="1"/>
    <col min="6898" max="6898" width="5.375" style="1" bestFit="1" customWidth="1"/>
    <col min="6899" max="6899" width="7.625" style="1" customWidth="1"/>
    <col min="6900" max="6900" width="5.375" style="1" customWidth="1"/>
    <col min="6901" max="6901" width="7.625" style="1" customWidth="1"/>
    <col min="6902" max="6902" width="5.375" style="1" bestFit="1" customWidth="1"/>
    <col min="6903" max="6903" width="7.625" style="1" customWidth="1"/>
    <col min="6904" max="6904" width="5.375" style="1" customWidth="1"/>
    <col min="6905" max="6905" width="7.625" style="1" customWidth="1"/>
    <col min="6906" max="6906" width="5.375" style="1" bestFit="1" customWidth="1"/>
    <col min="6907" max="6907" width="7.625" style="1" customWidth="1"/>
    <col min="6908" max="6908" width="5.375" style="1" customWidth="1"/>
    <col min="6909" max="6909" width="7.625" style="1" customWidth="1"/>
    <col min="6910" max="6910" width="5.375" style="1" bestFit="1" customWidth="1"/>
    <col min="6911" max="6911" width="7.625" style="1" customWidth="1"/>
    <col min="6912" max="6912" width="5.375" style="1" customWidth="1"/>
    <col min="6913" max="6913" width="7.625" style="1" customWidth="1"/>
    <col min="6914" max="6914" width="5.375" style="1" bestFit="1" customWidth="1"/>
    <col min="6915" max="6915" width="7.625" style="1" customWidth="1"/>
    <col min="6916" max="6916" width="5.375" style="1" customWidth="1"/>
    <col min="6917" max="6917" width="7.625" style="1" customWidth="1"/>
    <col min="6918" max="6918" width="5.375" style="1" bestFit="1" customWidth="1"/>
    <col min="6919" max="6919" width="7.625" style="1" customWidth="1"/>
    <col min="6920" max="6920" width="5.375" style="1" customWidth="1"/>
    <col min="6921" max="6921" width="7.625" style="1" customWidth="1"/>
    <col min="6922" max="6922" width="5.375" style="1" bestFit="1" customWidth="1"/>
    <col min="6923" max="6923" width="7.625" style="1" customWidth="1"/>
    <col min="6924" max="6924" width="5.375" style="1" customWidth="1"/>
    <col min="6925" max="6925" width="7.625" style="1" customWidth="1"/>
    <col min="6926" max="6926" width="5.375" style="1" bestFit="1" customWidth="1"/>
    <col min="6927" max="6927" width="7.625" style="1" customWidth="1"/>
    <col min="6928" max="6928" width="5.375" style="1" customWidth="1"/>
    <col min="6929" max="6929" width="7.625" style="1" customWidth="1"/>
    <col min="6930" max="6930" width="5.375" style="1" bestFit="1" customWidth="1"/>
    <col min="6931" max="6931" width="7.625" style="1" customWidth="1"/>
    <col min="6932" max="6932" width="5.375" style="1" customWidth="1"/>
    <col min="6933" max="6933" width="7.625" style="1" customWidth="1"/>
    <col min="6934" max="6934" width="5.375" style="1" bestFit="1" customWidth="1"/>
    <col min="6935" max="6935" width="7.625" style="1" customWidth="1"/>
    <col min="6936" max="6936" width="5.375" style="1" customWidth="1"/>
    <col min="6937" max="6937" width="7.625" style="1" customWidth="1"/>
    <col min="6938" max="6938" width="5.375" style="1" bestFit="1" customWidth="1"/>
    <col min="6939" max="6939" width="7.625" style="1" customWidth="1"/>
    <col min="6940" max="6940" width="5.375" style="1" customWidth="1"/>
    <col min="6941" max="6941" width="7.625" style="1" customWidth="1"/>
    <col min="6942" max="6942" width="5.375" style="1" bestFit="1" customWidth="1"/>
    <col min="6943" max="6943" width="7.625" style="1" customWidth="1"/>
    <col min="6944" max="6944" width="5.375" style="1" customWidth="1"/>
    <col min="6945" max="6945" width="7.625" style="1" customWidth="1"/>
    <col min="6946" max="6946" width="5.375" style="1" bestFit="1" customWidth="1"/>
    <col min="6947" max="6947" width="9" style="1"/>
    <col min="6948" max="6949" width="5.375" style="1" bestFit="1" customWidth="1"/>
    <col min="6950" max="6950" width="2.125" style="1" bestFit="1" customWidth="1"/>
    <col min="6951" max="7100" width="9" style="1"/>
    <col min="7101" max="7101" width="4.375" style="1" customWidth="1"/>
    <col min="7102" max="7102" width="30.5" style="1" customWidth="1"/>
    <col min="7103" max="7104" width="9" style="1"/>
    <col min="7105" max="7105" width="10.75" style="1" customWidth="1"/>
    <col min="7106" max="7106" width="5.25" style="1" customWidth="1"/>
    <col min="7107" max="7107" width="7.625" style="1" customWidth="1"/>
    <col min="7108" max="7108" width="5.375" style="1" customWidth="1"/>
    <col min="7109" max="7109" width="7.625" style="1" customWidth="1"/>
    <col min="7110" max="7110" width="6" style="1" bestFit="1" customWidth="1"/>
    <col min="7111" max="7111" width="7.625" style="1" customWidth="1"/>
    <col min="7112" max="7112" width="5.375" style="1" customWidth="1"/>
    <col min="7113" max="7113" width="7.625" style="1" customWidth="1"/>
    <col min="7114" max="7114" width="5.375" style="1" bestFit="1" customWidth="1"/>
    <col min="7115" max="7115" width="7.625" style="1" customWidth="1"/>
    <col min="7116" max="7116" width="5.375" style="1" customWidth="1"/>
    <col min="7117" max="7117" width="7.625" style="1" customWidth="1"/>
    <col min="7118" max="7118" width="5.375" style="1" bestFit="1" customWidth="1"/>
    <col min="7119" max="7119" width="7.625" style="1" customWidth="1"/>
    <col min="7120" max="7120" width="5.375" style="1" customWidth="1"/>
    <col min="7121" max="7121" width="7.625" style="1" customWidth="1"/>
    <col min="7122" max="7122" width="5.375" style="1" bestFit="1" customWidth="1"/>
    <col min="7123" max="7123" width="7.625" style="1" customWidth="1"/>
    <col min="7124" max="7124" width="5.375" style="1" customWidth="1"/>
    <col min="7125" max="7125" width="7.625" style="1" customWidth="1"/>
    <col min="7126" max="7126" width="5.375" style="1" bestFit="1" customWidth="1"/>
    <col min="7127" max="7127" width="7.625" style="1" customWidth="1"/>
    <col min="7128" max="7128" width="5.375" style="1" customWidth="1"/>
    <col min="7129" max="7129" width="7.625" style="1" customWidth="1"/>
    <col min="7130" max="7130" width="5.375" style="1" bestFit="1" customWidth="1"/>
    <col min="7131" max="7131" width="7.625" style="1" customWidth="1"/>
    <col min="7132" max="7132" width="5.375" style="1" customWidth="1"/>
    <col min="7133" max="7133" width="7.625" style="1" customWidth="1"/>
    <col min="7134" max="7134" width="5.375" style="1" bestFit="1" customWidth="1"/>
    <col min="7135" max="7135" width="7.625" style="1" customWidth="1"/>
    <col min="7136" max="7136" width="5.375" style="1" customWidth="1"/>
    <col min="7137" max="7137" width="7.625" style="1" customWidth="1"/>
    <col min="7138" max="7138" width="5.375" style="1" bestFit="1" customWidth="1"/>
    <col min="7139" max="7139" width="7.625" style="1" customWidth="1"/>
    <col min="7140" max="7140" width="5.375" style="1" customWidth="1"/>
    <col min="7141" max="7141" width="7.625" style="1" customWidth="1"/>
    <col min="7142" max="7142" width="5.375" style="1" bestFit="1" customWidth="1"/>
    <col min="7143" max="7143" width="7.625" style="1" customWidth="1"/>
    <col min="7144" max="7144" width="5.375" style="1" customWidth="1"/>
    <col min="7145" max="7145" width="7.625" style="1" customWidth="1"/>
    <col min="7146" max="7146" width="5.375" style="1" bestFit="1" customWidth="1"/>
    <col min="7147" max="7147" width="7.625" style="1" customWidth="1"/>
    <col min="7148" max="7148" width="5.375" style="1" customWidth="1"/>
    <col min="7149" max="7149" width="7.625" style="1" customWidth="1"/>
    <col min="7150" max="7150" width="5.375" style="1" bestFit="1" customWidth="1"/>
    <col min="7151" max="7151" width="7.625" style="1" customWidth="1"/>
    <col min="7152" max="7152" width="5.375" style="1" customWidth="1"/>
    <col min="7153" max="7153" width="7.625" style="1" customWidth="1"/>
    <col min="7154" max="7154" width="5.375" style="1" bestFit="1" customWidth="1"/>
    <col min="7155" max="7155" width="7.625" style="1" customWidth="1"/>
    <col min="7156" max="7156" width="5.375" style="1" customWidth="1"/>
    <col min="7157" max="7157" width="7.625" style="1" customWidth="1"/>
    <col min="7158" max="7158" width="5.375" style="1" bestFit="1" customWidth="1"/>
    <col min="7159" max="7159" width="7.625" style="1" customWidth="1"/>
    <col min="7160" max="7160" width="5.375" style="1" customWidth="1"/>
    <col min="7161" max="7161" width="7.625" style="1" customWidth="1"/>
    <col min="7162" max="7162" width="5.375" style="1" bestFit="1" customWidth="1"/>
    <col min="7163" max="7163" width="7.625" style="1" customWidth="1"/>
    <col min="7164" max="7164" width="5.375" style="1" customWidth="1"/>
    <col min="7165" max="7165" width="7.625" style="1" customWidth="1"/>
    <col min="7166" max="7166" width="5.375" style="1" bestFit="1" customWidth="1"/>
    <col min="7167" max="7167" width="7.625" style="1" customWidth="1"/>
    <col min="7168" max="7168" width="5.375" style="1" customWidth="1"/>
    <col min="7169" max="7169" width="7.625" style="1" customWidth="1"/>
    <col min="7170" max="7170" width="5.375" style="1" bestFit="1" customWidth="1"/>
    <col min="7171" max="7171" width="7.625" style="1" customWidth="1"/>
    <col min="7172" max="7172" width="5.375" style="1" customWidth="1"/>
    <col min="7173" max="7173" width="7.625" style="1" customWidth="1"/>
    <col min="7174" max="7174" width="5.375" style="1" bestFit="1" customWidth="1"/>
    <col min="7175" max="7175" width="7.625" style="1" customWidth="1"/>
    <col min="7176" max="7176" width="5.375" style="1" customWidth="1"/>
    <col min="7177" max="7177" width="7.625" style="1" customWidth="1"/>
    <col min="7178" max="7178" width="5.375" style="1" bestFit="1" customWidth="1"/>
    <col min="7179" max="7179" width="7.625" style="1" customWidth="1"/>
    <col min="7180" max="7180" width="5.375" style="1" customWidth="1"/>
    <col min="7181" max="7181" width="7.625" style="1" customWidth="1"/>
    <col min="7182" max="7182" width="5.375" style="1" bestFit="1" customWidth="1"/>
    <col min="7183" max="7183" width="7.625" style="1" customWidth="1"/>
    <col min="7184" max="7184" width="5.375" style="1" customWidth="1"/>
    <col min="7185" max="7185" width="7.625" style="1" customWidth="1"/>
    <col min="7186" max="7186" width="5.375" style="1" bestFit="1" customWidth="1"/>
    <col min="7187" max="7187" width="7.625" style="1" customWidth="1"/>
    <col min="7188" max="7188" width="5.375" style="1" customWidth="1"/>
    <col min="7189" max="7189" width="7.625" style="1" customWidth="1"/>
    <col min="7190" max="7190" width="5.375" style="1" bestFit="1" customWidth="1"/>
    <col min="7191" max="7191" width="7.625" style="1" customWidth="1"/>
    <col min="7192" max="7192" width="5.375" style="1" customWidth="1"/>
    <col min="7193" max="7193" width="7.625" style="1" customWidth="1"/>
    <col min="7194" max="7194" width="5.375" style="1" bestFit="1" customWidth="1"/>
    <col min="7195" max="7195" width="7.625" style="1" customWidth="1"/>
    <col min="7196" max="7196" width="5.375" style="1" customWidth="1"/>
    <col min="7197" max="7197" width="7.625" style="1" customWidth="1"/>
    <col min="7198" max="7198" width="5.375" style="1" bestFit="1" customWidth="1"/>
    <col min="7199" max="7199" width="7.625" style="1" customWidth="1"/>
    <col min="7200" max="7200" width="5.375" style="1" customWidth="1"/>
    <col min="7201" max="7201" width="7.625" style="1" customWidth="1"/>
    <col min="7202" max="7202" width="5.375" style="1" bestFit="1" customWidth="1"/>
    <col min="7203" max="7203" width="9" style="1"/>
    <col min="7204" max="7205" width="5.375" style="1" bestFit="1" customWidth="1"/>
    <col min="7206" max="7206" width="2.125" style="1" bestFit="1" customWidth="1"/>
    <col min="7207" max="7356" width="9" style="1"/>
    <col min="7357" max="7357" width="4.375" style="1" customWidth="1"/>
    <col min="7358" max="7358" width="30.5" style="1" customWidth="1"/>
    <col min="7359" max="7360" width="9" style="1"/>
    <col min="7361" max="7361" width="10.75" style="1" customWidth="1"/>
    <col min="7362" max="7362" width="5.25" style="1" customWidth="1"/>
    <col min="7363" max="7363" width="7.625" style="1" customWidth="1"/>
    <col min="7364" max="7364" width="5.375" style="1" customWidth="1"/>
    <col min="7365" max="7365" width="7.625" style="1" customWidth="1"/>
    <col min="7366" max="7366" width="6" style="1" bestFit="1" customWidth="1"/>
    <col min="7367" max="7367" width="7.625" style="1" customWidth="1"/>
    <col min="7368" max="7368" width="5.375" style="1" customWidth="1"/>
    <col min="7369" max="7369" width="7.625" style="1" customWidth="1"/>
    <col min="7370" max="7370" width="5.375" style="1" bestFit="1" customWidth="1"/>
    <col min="7371" max="7371" width="7.625" style="1" customWidth="1"/>
    <col min="7372" max="7372" width="5.375" style="1" customWidth="1"/>
    <col min="7373" max="7373" width="7.625" style="1" customWidth="1"/>
    <col min="7374" max="7374" width="5.375" style="1" bestFit="1" customWidth="1"/>
    <col min="7375" max="7375" width="7.625" style="1" customWidth="1"/>
    <col min="7376" max="7376" width="5.375" style="1" customWidth="1"/>
    <col min="7377" max="7377" width="7.625" style="1" customWidth="1"/>
    <col min="7378" max="7378" width="5.375" style="1" bestFit="1" customWidth="1"/>
    <col min="7379" max="7379" width="7.625" style="1" customWidth="1"/>
    <col min="7380" max="7380" width="5.375" style="1" customWidth="1"/>
    <col min="7381" max="7381" width="7.625" style="1" customWidth="1"/>
    <col min="7382" max="7382" width="5.375" style="1" bestFit="1" customWidth="1"/>
    <col min="7383" max="7383" width="7.625" style="1" customWidth="1"/>
    <col min="7384" max="7384" width="5.375" style="1" customWidth="1"/>
    <col min="7385" max="7385" width="7.625" style="1" customWidth="1"/>
    <col min="7386" max="7386" width="5.375" style="1" bestFit="1" customWidth="1"/>
    <col min="7387" max="7387" width="7.625" style="1" customWidth="1"/>
    <col min="7388" max="7388" width="5.375" style="1" customWidth="1"/>
    <col min="7389" max="7389" width="7.625" style="1" customWidth="1"/>
    <col min="7390" max="7390" width="5.375" style="1" bestFit="1" customWidth="1"/>
    <col min="7391" max="7391" width="7.625" style="1" customWidth="1"/>
    <col min="7392" max="7392" width="5.375" style="1" customWidth="1"/>
    <col min="7393" max="7393" width="7.625" style="1" customWidth="1"/>
    <col min="7394" max="7394" width="5.375" style="1" bestFit="1" customWidth="1"/>
    <col min="7395" max="7395" width="7.625" style="1" customWidth="1"/>
    <col min="7396" max="7396" width="5.375" style="1" customWidth="1"/>
    <col min="7397" max="7397" width="7.625" style="1" customWidth="1"/>
    <col min="7398" max="7398" width="5.375" style="1" bestFit="1" customWidth="1"/>
    <col min="7399" max="7399" width="7.625" style="1" customWidth="1"/>
    <col min="7400" max="7400" width="5.375" style="1" customWidth="1"/>
    <col min="7401" max="7401" width="7.625" style="1" customWidth="1"/>
    <col min="7402" max="7402" width="5.375" style="1" bestFit="1" customWidth="1"/>
    <col min="7403" max="7403" width="7.625" style="1" customWidth="1"/>
    <col min="7404" max="7404" width="5.375" style="1" customWidth="1"/>
    <col min="7405" max="7405" width="7.625" style="1" customWidth="1"/>
    <col min="7406" max="7406" width="5.375" style="1" bestFit="1" customWidth="1"/>
    <col min="7407" max="7407" width="7.625" style="1" customWidth="1"/>
    <col min="7408" max="7408" width="5.375" style="1" customWidth="1"/>
    <col min="7409" max="7409" width="7.625" style="1" customWidth="1"/>
    <col min="7410" max="7410" width="5.375" style="1" bestFit="1" customWidth="1"/>
    <col min="7411" max="7411" width="7.625" style="1" customWidth="1"/>
    <col min="7412" max="7412" width="5.375" style="1" customWidth="1"/>
    <col min="7413" max="7413" width="7.625" style="1" customWidth="1"/>
    <col min="7414" max="7414" width="5.375" style="1" bestFit="1" customWidth="1"/>
    <col min="7415" max="7415" width="7.625" style="1" customWidth="1"/>
    <col min="7416" max="7416" width="5.375" style="1" customWidth="1"/>
    <col min="7417" max="7417" width="7.625" style="1" customWidth="1"/>
    <col min="7418" max="7418" width="5.375" style="1" bestFit="1" customWidth="1"/>
    <col min="7419" max="7419" width="7.625" style="1" customWidth="1"/>
    <col min="7420" max="7420" width="5.375" style="1" customWidth="1"/>
    <col min="7421" max="7421" width="7.625" style="1" customWidth="1"/>
    <col min="7422" max="7422" width="5.375" style="1" bestFit="1" customWidth="1"/>
    <col min="7423" max="7423" width="7.625" style="1" customWidth="1"/>
    <col min="7424" max="7424" width="5.375" style="1" customWidth="1"/>
    <col min="7425" max="7425" width="7.625" style="1" customWidth="1"/>
    <col min="7426" max="7426" width="5.375" style="1" bestFit="1" customWidth="1"/>
    <col min="7427" max="7427" width="7.625" style="1" customWidth="1"/>
    <col min="7428" max="7428" width="5.375" style="1" customWidth="1"/>
    <col min="7429" max="7429" width="7.625" style="1" customWidth="1"/>
    <col min="7430" max="7430" width="5.375" style="1" bestFit="1" customWidth="1"/>
    <col min="7431" max="7431" width="7.625" style="1" customWidth="1"/>
    <col min="7432" max="7432" width="5.375" style="1" customWidth="1"/>
    <col min="7433" max="7433" width="7.625" style="1" customWidth="1"/>
    <col min="7434" max="7434" width="5.375" style="1" bestFit="1" customWidth="1"/>
    <col min="7435" max="7435" width="7.625" style="1" customWidth="1"/>
    <col min="7436" max="7436" width="5.375" style="1" customWidth="1"/>
    <col min="7437" max="7437" width="7.625" style="1" customWidth="1"/>
    <col min="7438" max="7438" width="5.375" style="1" bestFit="1" customWidth="1"/>
    <col min="7439" max="7439" width="7.625" style="1" customWidth="1"/>
    <col min="7440" max="7440" width="5.375" style="1" customWidth="1"/>
    <col min="7441" max="7441" width="7.625" style="1" customWidth="1"/>
    <col min="7442" max="7442" width="5.375" style="1" bestFit="1" customWidth="1"/>
    <col min="7443" max="7443" width="7.625" style="1" customWidth="1"/>
    <col min="7444" max="7444" width="5.375" style="1" customWidth="1"/>
    <col min="7445" max="7445" width="7.625" style="1" customWidth="1"/>
    <col min="7446" max="7446" width="5.375" style="1" bestFit="1" customWidth="1"/>
    <col min="7447" max="7447" width="7.625" style="1" customWidth="1"/>
    <col min="7448" max="7448" width="5.375" style="1" customWidth="1"/>
    <col min="7449" max="7449" width="7.625" style="1" customWidth="1"/>
    <col min="7450" max="7450" width="5.375" style="1" bestFit="1" customWidth="1"/>
    <col min="7451" max="7451" width="7.625" style="1" customWidth="1"/>
    <col min="7452" max="7452" width="5.375" style="1" customWidth="1"/>
    <col min="7453" max="7453" width="7.625" style="1" customWidth="1"/>
    <col min="7454" max="7454" width="5.375" style="1" bestFit="1" customWidth="1"/>
    <col min="7455" max="7455" width="7.625" style="1" customWidth="1"/>
    <col min="7456" max="7456" width="5.375" style="1" customWidth="1"/>
    <col min="7457" max="7457" width="7.625" style="1" customWidth="1"/>
    <col min="7458" max="7458" width="5.375" style="1" bestFit="1" customWidth="1"/>
    <col min="7459" max="7459" width="9" style="1"/>
    <col min="7460" max="7461" width="5.375" style="1" bestFit="1" customWidth="1"/>
    <col min="7462" max="7462" width="2.125" style="1" bestFit="1" customWidth="1"/>
    <col min="7463" max="7612" width="9" style="1"/>
    <col min="7613" max="7613" width="4.375" style="1" customWidth="1"/>
    <col min="7614" max="7614" width="30.5" style="1" customWidth="1"/>
    <col min="7615" max="7616" width="9" style="1"/>
    <col min="7617" max="7617" width="10.75" style="1" customWidth="1"/>
    <col min="7618" max="7618" width="5.25" style="1" customWidth="1"/>
    <col min="7619" max="7619" width="7.625" style="1" customWidth="1"/>
    <col min="7620" max="7620" width="5.375" style="1" customWidth="1"/>
    <col min="7621" max="7621" width="7.625" style="1" customWidth="1"/>
    <col min="7622" max="7622" width="6" style="1" bestFit="1" customWidth="1"/>
    <col min="7623" max="7623" width="7.625" style="1" customWidth="1"/>
    <col min="7624" max="7624" width="5.375" style="1" customWidth="1"/>
    <col min="7625" max="7625" width="7.625" style="1" customWidth="1"/>
    <col min="7626" max="7626" width="5.375" style="1" bestFit="1" customWidth="1"/>
    <col min="7627" max="7627" width="7.625" style="1" customWidth="1"/>
    <col min="7628" max="7628" width="5.375" style="1" customWidth="1"/>
    <col min="7629" max="7629" width="7.625" style="1" customWidth="1"/>
    <col min="7630" max="7630" width="5.375" style="1" bestFit="1" customWidth="1"/>
    <col min="7631" max="7631" width="7.625" style="1" customWidth="1"/>
    <col min="7632" max="7632" width="5.375" style="1" customWidth="1"/>
    <col min="7633" max="7633" width="7.625" style="1" customWidth="1"/>
    <col min="7634" max="7634" width="5.375" style="1" bestFit="1" customWidth="1"/>
    <col min="7635" max="7635" width="7.625" style="1" customWidth="1"/>
    <col min="7636" max="7636" width="5.375" style="1" customWidth="1"/>
    <col min="7637" max="7637" width="7.625" style="1" customWidth="1"/>
    <col min="7638" max="7638" width="5.375" style="1" bestFit="1" customWidth="1"/>
    <col min="7639" max="7639" width="7.625" style="1" customWidth="1"/>
    <col min="7640" max="7640" width="5.375" style="1" customWidth="1"/>
    <col min="7641" max="7641" width="7.625" style="1" customWidth="1"/>
    <col min="7642" max="7642" width="5.375" style="1" bestFit="1" customWidth="1"/>
    <col min="7643" max="7643" width="7.625" style="1" customWidth="1"/>
    <col min="7644" max="7644" width="5.375" style="1" customWidth="1"/>
    <col min="7645" max="7645" width="7.625" style="1" customWidth="1"/>
    <col min="7646" max="7646" width="5.375" style="1" bestFit="1" customWidth="1"/>
    <col min="7647" max="7647" width="7.625" style="1" customWidth="1"/>
    <col min="7648" max="7648" width="5.375" style="1" customWidth="1"/>
    <col min="7649" max="7649" width="7.625" style="1" customWidth="1"/>
    <col min="7650" max="7650" width="5.375" style="1" bestFit="1" customWidth="1"/>
    <col min="7651" max="7651" width="7.625" style="1" customWidth="1"/>
    <col min="7652" max="7652" width="5.375" style="1" customWidth="1"/>
    <col min="7653" max="7653" width="7.625" style="1" customWidth="1"/>
    <col min="7654" max="7654" width="5.375" style="1" bestFit="1" customWidth="1"/>
    <col min="7655" max="7655" width="7.625" style="1" customWidth="1"/>
    <col min="7656" max="7656" width="5.375" style="1" customWidth="1"/>
    <col min="7657" max="7657" width="7.625" style="1" customWidth="1"/>
    <col min="7658" max="7658" width="5.375" style="1" bestFit="1" customWidth="1"/>
    <col min="7659" max="7659" width="7.625" style="1" customWidth="1"/>
    <col min="7660" max="7660" width="5.375" style="1" customWidth="1"/>
    <col min="7661" max="7661" width="7.625" style="1" customWidth="1"/>
    <col min="7662" max="7662" width="5.375" style="1" bestFit="1" customWidth="1"/>
    <col min="7663" max="7663" width="7.625" style="1" customWidth="1"/>
    <col min="7664" max="7664" width="5.375" style="1" customWidth="1"/>
    <col min="7665" max="7665" width="7.625" style="1" customWidth="1"/>
    <col min="7666" max="7666" width="5.375" style="1" bestFit="1" customWidth="1"/>
    <col min="7667" max="7667" width="7.625" style="1" customWidth="1"/>
    <col min="7668" max="7668" width="5.375" style="1" customWidth="1"/>
    <col min="7669" max="7669" width="7.625" style="1" customWidth="1"/>
    <col min="7670" max="7670" width="5.375" style="1" bestFit="1" customWidth="1"/>
    <col min="7671" max="7671" width="7.625" style="1" customWidth="1"/>
    <col min="7672" max="7672" width="5.375" style="1" customWidth="1"/>
    <col min="7673" max="7673" width="7.625" style="1" customWidth="1"/>
    <col min="7674" max="7674" width="5.375" style="1" bestFit="1" customWidth="1"/>
    <col min="7675" max="7675" width="7.625" style="1" customWidth="1"/>
    <col min="7676" max="7676" width="5.375" style="1" customWidth="1"/>
    <col min="7677" max="7677" width="7.625" style="1" customWidth="1"/>
    <col min="7678" max="7678" width="5.375" style="1" bestFit="1" customWidth="1"/>
    <col min="7679" max="7679" width="7.625" style="1" customWidth="1"/>
    <col min="7680" max="7680" width="5.375" style="1" customWidth="1"/>
    <col min="7681" max="7681" width="7.625" style="1" customWidth="1"/>
    <col min="7682" max="7682" width="5.375" style="1" bestFit="1" customWidth="1"/>
    <col min="7683" max="7683" width="7.625" style="1" customWidth="1"/>
    <col min="7684" max="7684" width="5.375" style="1" customWidth="1"/>
    <col min="7685" max="7685" width="7.625" style="1" customWidth="1"/>
    <col min="7686" max="7686" width="5.375" style="1" bestFit="1" customWidth="1"/>
    <col min="7687" max="7687" width="7.625" style="1" customWidth="1"/>
    <col min="7688" max="7688" width="5.375" style="1" customWidth="1"/>
    <col min="7689" max="7689" width="7.625" style="1" customWidth="1"/>
    <col min="7690" max="7690" width="5.375" style="1" bestFit="1" customWidth="1"/>
    <col min="7691" max="7691" width="7.625" style="1" customWidth="1"/>
    <col min="7692" max="7692" width="5.375" style="1" customWidth="1"/>
    <col min="7693" max="7693" width="7.625" style="1" customWidth="1"/>
    <col min="7694" max="7694" width="5.375" style="1" bestFit="1" customWidth="1"/>
    <col min="7695" max="7695" width="7.625" style="1" customWidth="1"/>
    <col min="7696" max="7696" width="5.375" style="1" customWidth="1"/>
    <col min="7697" max="7697" width="7.625" style="1" customWidth="1"/>
    <col min="7698" max="7698" width="5.375" style="1" bestFit="1" customWidth="1"/>
    <col min="7699" max="7699" width="7.625" style="1" customWidth="1"/>
    <col min="7700" max="7700" width="5.375" style="1" customWidth="1"/>
    <col min="7701" max="7701" width="7.625" style="1" customWidth="1"/>
    <col min="7702" max="7702" width="5.375" style="1" bestFit="1" customWidth="1"/>
    <col min="7703" max="7703" width="7.625" style="1" customWidth="1"/>
    <col min="7704" max="7704" width="5.375" style="1" customWidth="1"/>
    <col min="7705" max="7705" width="7.625" style="1" customWidth="1"/>
    <col min="7706" max="7706" width="5.375" style="1" bestFit="1" customWidth="1"/>
    <col min="7707" max="7707" width="7.625" style="1" customWidth="1"/>
    <col min="7708" max="7708" width="5.375" style="1" customWidth="1"/>
    <col min="7709" max="7709" width="7.625" style="1" customWidth="1"/>
    <col min="7710" max="7710" width="5.375" style="1" bestFit="1" customWidth="1"/>
    <col min="7711" max="7711" width="7.625" style="1" customWidth="1"/>
    <col min="7712" max="7712" width="5.375" style="1" customWidth="1"/>
    <col min="7713" max="7713" width="7.625" style="1" customWidth="1"/>
    <col min="7714" max="7714" width="5.375" style="1" bestFit="1" customWidth="1"/>
    <col min="7715" max="7715" width="9" style="1"/>
    <col min="7716" max="7717" width="5.375" style="1" bestFit="1" customWidth="1"/>
    <col min="7718" max="7718" width="2.125" style="1" bestFit="1" customWidth="1"/>
    <col min="7719" max="7868" width="9" style="1"/>
    <col min="7869" max="7869" width="4.375" style="1" customWidth="1"/>
    <col min="7870" max="7870" width="30.5" style="1" customWidth="1"/>
    <col min="7871" max="7872" width="9" style="1"/>
    <col min="7873" max="7873" width="10.75" style="1" customWidth="1"/>
    <col min="7874" max="7874" width="5.25" style="1" customWidth="1"/>
    <col min="7875" max="7875" width="7.625" style="1" customWidth="1"/>
    <col min="7876" max="7876" width="5.375" style="1" customWidth="1"/>
    <col min="7877" max="7877" width="7.625" style="1" customWidth="1"/>
    <col min="7878" max="7878" width="6" style="1" bestFit="1" customWidth="1"/>
    <col min="7879" max="7879" width="7.625" style="1" customWidth="1"/>
    <col min="7880" max="7880" width="5.375" style="1" customWidth="1"/>
    <col min="7881" max="7881" width="7.625" style="1" customWidth="1"/>
    <col min="7882" max="7882" width="5.375" style="1" bestFit="1" customWidth="1"/>
    <col min="7883" max="7883" width="7.625" style="1" customWidth="1"/>
    <col min="7884" max="7884" width="5.375" style="1" customWidth="1"/>
    <col min="7885" max="7885" width="7.625" style="1" customWidth="1"/>
    <col min="7886" max="7886" width="5.375" style="1" bestFit="1" customWidth="1"/>
    <col min="7887" max="7887" width="7.625" style="1" customWidth="1"/>
    <col min="7888" max="7888" width="5.375" style="1" customWidth="1"/>
    <col min="7889" max="7889" width="7.625" style="1" customWidth="1"/>
    <col min="7890" max="7890" width="5.375" style="1" bestFit="1" customWidth="1"/>
    <col min="7891" max="7891" width="7.625" style="1" customWidth="1"/>
    <col min="7892" max="7892" width="5.375" style="1" customWidth="1"/>
    <col min="7893" max="7893" width="7.625" style="1" customWidth="1"/>
    <col min="7894" max="7894" width="5.375" style="1" bestFit="1" customWidth="1"/>
    <col min="7895" max="7895" width="7.625" style="1" customWidth="1"/>
    <col min="7896" max="7896" width="5.375" style="1" customWidth="1"/>
    <col min="7897" max="7897" width="7.625" style="1" customWidth="1"/>
    <col min="7898" max="7898" width="5.375" style="1" bestFit="1" customWidth="1"/>
    <col min="7899" max="7899" width="7.625" style="1" customWidth="1"/>
    <col min="7900" max="7900" width="5.375" style="1" customWidth="1"/>
    <col min="7901" max="7901" width="7.625" style="1" customWidth="1"/>
    <col min="7902" max="7902" width="5.375" style="1" bestFit="1" customWidth="1"/>
    <col min="7903" max="7903" width="7.625" style="1" customWidth="1"/>
    <col min="7904" max="7904" width="5.375" style="1" customWidth="1"/>
    <col min="7905" max="7905" width="7.625" style="1" customWidth="1"/>
    <col min="7906" max="7906" width="5.375" style="1" bestFit="1" customWidth="1"/>
    <col min="7907" max="7907" width="7.625" style="1" customWidth="1"/>
    <col min="7908" max="7908" width="5.375" style="1" customWidth="1"/>
    <col min="7909" max="7909" width="7.625" style="1" customWidth="1"/>
    <col min="7910" max="7910" width="5.375" style="1" bestFit="1" customWidth="1"/>
    <col min="7911" max="7911" width="7.625" style="1" customWidth="1"/>
    <col min="7912" max="7912" width="5.375" style="1" customWidth="1"/>
    <col min="7913" max="7913" width="7.625" style="1" customWidth="1"/>
    <col min="7914" max="7914" width="5.375" style="1" bestFit="1" customWidth="1"/>
    <col min="7915" max="7915" width="7.625" style="1" customWidth="1"/>
    <col min="7916" max="7916" width="5.375" style="1" customWidth="1"/>
    <col min="7917" max="7917" width="7.625" style="1" customWidth="1"/>
    <col min="7918" max="7918" width="5.375" style="1" bestFit="1" customWidth="1"/>
    <col min="7919" max="7919" width="7.625" style="1" customWidth="1"/>
    <col min="7920" max="7920" width="5.375" style="1" customWidth="1"/>
    <col min="7921" max="7921" width="7.625" style="1" customWidth="1"/>
    <col min="7922" max="7922" width="5.375" style="1" bestFit="1" customWidth="1"/>
    <col min="7923" max="7923" width="7.625" style="1" customWidth="1"/>
    <col min="7924" max="7924" width="5.375" style="1" customWidth="1"/>
    <col min="7925" max="7925" width="7.625" style="1" customWidth="1"/>
    <col min="7926" max="7926" width="5.375" style="1" bestFit="1" customWidth="1"/>
    <col min="7927" max="7927" width="7.625" style="1" customWidth="1"/>
    <col min="7928" max="7928" width="5.375" style="1" customWidth="1"/>
    <col min="7929" max="7929" width="7.625" style="1" customWidth="1"/>
    <col min="7930" max="7930" width="5.375" style="1" bestFit="1" customWidth="1"/>
    <col min="7931" max="7931" width="7.625" style="1" customWidth="1"/>
    <col min="7932" max="7932" width="5.375" style="1" customWidth="1"/>
    <col min="7933" max="7933" width="7.625" style="1" customWidth="1"/>
    <col min="7934" max="7934" width="5.375" style="1" bestFit="1" customWidth="1"/>
    <col min="7935" max="7935" width="7.625" style="1" customWidth="1"/>
    <col min="7936" max="7936" width="5.375" style="1" customWidth="1"/>
    <col min="7937" max="7937" width="7.625" style="1" customWidth="1"/>
    <col min="7938" max="7938" width="5.375" style="1" bestFit="1" customWidth="1"/>
    <col min="7939" max="7939" width="7.625" style="1" customWidth="1"/>
    <col min="7940" max="7940" width="5.375" style="1" customWidth="1"/>
    <col min="7941" max="7941" width="7.625" style="1" customWidth="1"/>
    <col min="7942" max="7942" width="5.375" style="1" bestFit="1" customWidth="1"/>
    <col min="7943" max="7943" width="7.625" style="1" customWidth="1"/>
    <col min="7944" max="7944" width="5.375" style="1" customWidth="1"/>
    <col min="7945" max="7945" width="7.625" style="1" customWidth="1"/>
    <col min="7946" max="7946" width="5.375" style="1" bestFit="1" customWidth="1"/>
    <col min="7947" max="7947" width="7.625" style="1" customWidth="1"/>
    <col min="7948" max="7948" width="5.375" style="1" customWidth="1"/>
    <col min="7949" max="7949" width="7.625" style="1" customWidth="1"/>
    <col min="7950" max="7950" width="5.375" style="1" bestFit="1" customWidth="1"/>
    <col min="7951" max="7951" width="7.625" style="1" customWidth="1"/>
    <col min="7952" max="7952" width="5.375" style="1" customWidth="1"/>
    <col min="7953" max="7953" width="7.625" style="1" customWidth="1"/>
    <col min="7954" max="7954" width="5.375" style="1" bestFit="1" customWidth="1"/>
    <col min="7955" max="7955" width="7.625" style="1" customWidth="1"/>
    <col min="7956" max="7956" width="5.375" style="1" customWidth="1"/>
    <col min="7957" max="7957" width="7.625" style="1" customWidth="1"/>
    <col min="7958" max="7958" width="5.375" style="1" bestFit="1" customWidth="1"/>
    <col min="7959" max="7959" width="7.625" style="1" customWidth="1"/>
    <col min="7960" max="7960" width="5.375" style="1" customWidth="1"/>
    <col min="7961" max="7961" width="7.625" style="1" customWidth="1"/>
    <col min="7962" max="7962" width="5.375" style="1" bestFit="1" customWidth="1"/>
    <col min="7963" max="7963" width="7.625" style="1" customWidth="1"/>
    <col min="7964" max="7964" width="5.375" style="1" customWidth="1"/>
    <col min="7965" max="7965" width="7.625" style="1" customWidth="1"/>
    <col min="7966" max="7966" width="5.375" style="1" bestFit="1" customWidth="1"/>
    <col min="7967" max="7967" width="7.625" style="1" customWidth="1"/>
    <col min="7968" max="7968" width="5.375" style="1" customWidth="1"/>
    <col min="7969" max="7969" width="7.625" style="1" customWidth="1"/>
    <col min="7970" max="7970" width="5.375" style="1" bestFit="1" customWidth="1"/>
    <col min="7971" max="7971" width="9" style="1"/>
    <col min="7972" max="7973" width="5.375" style="1" bestFit="1" customWidth="1"/>
    <col min="7974" max="7974" width="2.125" style="1" bestFit="1" customWidth="1"/>
    <col min="7975" max="8124" width="9" style="1"/>
    <col min="8125" max="8125" width="4.375" style="1" customWidth="1"/>
    <col min="8126" max="8126" width="30.5" style="1" customWidth="1"/>
    <col min="8127" max="8128" width="9" style="1"/>
    <col min="8129" max="8129" width="10.75" style="1" customWidth="1"/>
    <col min="8130" max="8130" width="5.25" style="1" customWidth="1"/>
    <col min="8131" max="8131" width="7.625" style="1" customWidth="1"/>
    <col min="8132" max="8132" width="5.375" style="1" customWidth="1"/>
    <col min="8133" max="8133" width="7.625" style="1" customWidth="1"/>
    <col min="8134" max="8134" width="6" style="1" bestFit="1" customWidth="1"/>
    <col min="8135" max="8135" width="7.625" style="1" customWidth="1"/>
    <col min="8136" max="8136" width="5.375" style="1" customWidth="1"/>
    <col min="8137" max="8137" width="7.625" style="1" customWidth="1"/>
    <col min="8138" max="8138" width="5.375" style="1" bestFit="1" customWidth="1"/>
    <col min="8139" max="8139" width="7.625" style="1" customWidth="1"/>
    <col min="8140" max="8140" width="5.375" style="1" customWidth="1"/>
    <col min="8141" max="8141" width="7.625" style="1" customWidth="1"/>
    <col min="8142" max="8142" width="5.375" style="1" bestFit="1" customWidth="1"/>
    <col min="8143" max="8143" width="7.625" style="1" customWidth="1"/>
    <col min="8144" max="8144" width="5.375" style="1" customWidth="1"/>
    <col min="8145" max="8145" width="7.625" style="1" customWidth="1"/>
    <col min="8146" max="8146" width="5.375" style="1" bestFit="1" customWidth="1"/>
    <col min="8147" max="8147" width="7.625" style="1" customWidth="1"/>
    <col min="8148" max="8148" width="5.375" style="1" customWidth="1"/>
    <col min="8149" max="8149" width="7.625" style="1" customWidth="1"/>
    <col min="8150" max="8150" width="5.375" style="1" bestFit="1" customWidth="1"/>
    <col min="8151" max="8151" width="7.625" style="1" customWidth="1"/>
    <col min="8152" max="8152" width="5.375" style="1" customWidth="1"/>
    <col min="8153" max="8153" width="7.625" style="1" customWidth="1"/>
    <col min="8154" max="8154" width="5.375" style="1" bestFit="1" customWidth="1"/>
    <col min="8155" max="8155" width="7.625" style="1" customWidth="1"/>
    <col min="8156" max="8156" width="5.375" style="1" customWidth="1"/>
    <col min="8157" max="8157" width="7.625" style="1" customWidth="1"/>
    <col min="8158" max="8158" width="5.375" style="1" bestFit="1" customWidth="1"/>
    <col min="8159" max="8159" width="7.625" style="1" customWidth="1"/>
    <col min="8160" max="8160" width="5.375" style="1" customWidth="1"/>
    <col min="8161" max="8161" width="7.625" style="1" customWidth="1"/>
    <col min="8162" max="8162" width="5.375" style="1" bestFit="1" customWidth="1"/>
    <col min="8163" max="8163" width="7.625" style="1" customWidth="1"/>
    <col min="8164" max="8164" width="5.375" style="1" customWidth="1"/>
    <col min="8165" max="8165" width="7.625" style="1" customWidth="1"/>
    <col min="8166" max="8166" width="5.375" style="1" bestFit="1" customWidth="1"/>
    <col min="8167" max="8167" width="7.625" style="1" customWidth="1"/>
    <col min="8168" max="8168" width="5.375" style="1" customWidth="1"/>
    <col min="8169" max="8169" width="7.625" style="1" customWidth="1"/>
    <col min="8170" max="8170" width="5.375" style="1" bestFit="1" customWidth="1"/>
    <col min="8171" max="8171" width="7.625" style="1" customWidth="1"/>
    <col min="8172" max="8172" width="5.375" style="1" customWidth="1"/>
    <col min="8173" max="8173" width="7.625" style="1" customWidth="1"/>
    <col min="8174" max="8174" width="5.375" style="1" bestFit="1" customWidth="1"/>
    <col min="8175" max="8175" width="7.625" style="1" customWidth="1"/>
    <col min="8176" max="8176" width="5.375" style="1" customWidth="1"/>
    <col min="8177" max="8177" width="7.625" style="1" customWidth="1"/>
    <col min="8178" max="8178" width="5.375" style="1" bestFit="1" customWidth="1"/>
    <col min="8179" max="8179" width="7.625" style="1" customWidth="1"/>
    <col min="8180" max="8180" width="5.375" style="1" customWidth="1"/>
    <col min="8181" max="8181" width="7.625" style="1" customWidth="1"/>
    <col min="8182" max="8182" width="5.375" style="1" bestFit="1" customWidth="1"/>
    <col min="8183" max="8183" width="7.625" style="1" customWidth="1"/>
    <col min="8184" max="8184" width="5.375" style="1" customWidth="1"/>
    <col min="8185" max="8185" width="7.625" style="1" customWidth="1"/>
    <col min="8186" max="8186" width="5.375" style="1" bestFit="1" customWidth="1"/>
    <col min="8187" max="8187" width="7.625" style="1" customWidth="1"/>
    <col min="8188" max="8188" width="5.375" style="1" customWidth="1"/>
    <col min="8189" max="8189" width="7.625" style="1" customWidth="1"/>
    <col min="8190" max="8190" width="5.375" style="1" bestFit="1" customWidth="1"/>
    <col min="8191" max="8191" width="7.625" style="1" customWidth="1"/>
    <col min="8192" max="8192" width="5.375" style="1" customWidth="1"/>
    <col min="8193" max="8193" width="7.625" style="1" customWidth="1"/>
    <col min="8194" max="8194" width="5.375" style="1" bestFit="1" customWidth="1"/>
    <col min="8195" max="8195" width="7.625" style="1" customWidth="1"/>
    <col min="8196" max="8196" width="5.375" style="1" customWidth="1"/>
    <col min="8197" max="8197" width="7.625" style="1" customWidth="1"/>
    <col min="8198" max="8198" width="5.375" style="1" bestFit="1" customWidth="1"/>
    <col min="8199" max="8199" width="7.625" style="1" customWidth="1"/>
    <col min="8200" max="8200" width="5.375" style="1" customWidth="1"/>
    <col min="8201" max="8201" width="7.625" style="1" customWidth="1"/>
    <col min="8202" max="8202" width="5.375" style="1" bestFit="1" customWidth="1"/>
    <col min="8203" max="8203" width="7.625" style="1" customWidth="1"/>
    <col min="8204" max="8204" width="5.375" style="1" customWidth="1"/>
    <col min="8205" max="8205" width="7.625" style="1" customWidth="1"/>
    <col min="8206" max="8206" width="5.375" style="1" bestFit="1" customWidth="1"/>
    <col min="8207" max="8207" width="7.625" style="1" customWidth="1"/>
    <col min="8208" max="8208" width="5.375" style="1" customWidth="1"/>
    <col min="8209" max="8209" width="7.625" style="1" customWidth="1"/>
    <col min="8210" max="8210" width="5.375" style="1" bestFit="1" customWidth="1"/>
    <col min="8211" max="8211" width="7.625" style="1" customWidth="1"/>
    <col min="8212" max="8212" width="5.375" style="1" customWidth="1"/>
    <col min="8213" max="8213" width="7.625" style="1" customWidth="1"/>
    <col min="8214" max="8214" width="5.375" style="1" bestFit="1" customWidth="1"/>
    <col min="8215" max="8215" width="7.625" style="1" customWidth="1"/>
    <col min="8216" max="8216" width="5.375" style="1" customWidth="1"/>
    <col min="8217" max="8217" width="7.625" style="1" customWidth="1"/>
    <col min="8218" max="8218" width="5.375" style="1" bestFit="1" customWidth="1"/>
    <col min="8219" max="8219" width="7.625" style="1" customWidth="1"/>
    <col min="8220" max="8220" width="5.375" style="1" customWidth="1"/>
    <col min="8221" max="8221" width="7.625" style="1" customWidth="1"/>
    <col min="8222" max="8222" width="5.375" style="1" bestFit="1" customWidth="1"/>
    <col min="8223" max="8223" width="7.625" style="1" customWidth="1"/>
    <col min="8224" max="8224" width="5.375" style="1" customWidth="1"/>
    <col min="8225" max="8225" width="7.625" style="1" customWidth="1"/>
    <col min="8226" max="8226" width="5.375" style="1" bestFit="1" customWidth="1"/>
    <col min="8227" max="8227" width="9" style="1"/>
    <col min="8228" max="8229" width="5.375" style="1" bestFit="1" customWidth="1"/>
    <col min="8230" max="8230" width="2.125" style="1" bestFit="1" customWidth="1"/>
    <col min="8231" max="8380" width="9" style="1"/>
    <col min="8381" max="8381" width="4.375" style="1" customWidth="1"/>
    <col min="8382" max="8382" width="30.5" style="1" customWidth="1"/>
    <col min="8383" max="8384" width="9" style="1"/>
    <col min="8385" max="8385" width="10.75" style="1" customWidth="1"/>
    <col min="8386" max="8386" width="5.25" style="1" customWidth="1"/>
    <col min="8387" max="8387" width="7.625" style="1" customWidth="1"/>
    <col min="8388" max="8388" width="5.375" style="1" customWidth="1"/>
    <col min="8389" max="8389" width="7.625" style="1" customWidth="1"/>
    <col min="8390" max="8390" width="6" style="1" bestFit="1" customWidth="1"/>
    <col min="8391" max="8391" width="7.625" style="1" customWidth="1"/>
    <col min="8392" max="8392" width="5.375" style="1" customWidth="1"/>
    <col min="8393" max="8393" width="7.625" style="1" customWidth="1"/>
    <col min="8394" max="8394" width="5.375" style="1" bestFit="1" customWidth="1"/>
    <col min="8395" max="8395" width="7.625" style="1" customWidth="1"/>
    <col min="8396" max="8396" width="5.375" style="1" customWidth="1"/>
    <col min="8397" max="8397" width="7.625" style="1" customWidth="1"/>
    <col min="8398" max="8398" width="5.375" style="1" bestFit="1" customWidth="1"/>
    <col min="8399" max="8399" width="7.625" style="1" customWidth="1"/>
    <col min="8400" max="8400" width="5.375" style="1" customWidth="1"/>
    <col min="8401" max="8401" width="7.625" style="1" customWidth="1"/>
    <col min="8402" max="8402" width="5.375" style="1" bestFit="1" customWidth="1"/>
    <col min="8403" max="8403" width="7.625" style="1" customWidth="1"/>
    <col min="8404" max="8404" width="5.375" style="1" customWidth="1"/>
    <col min="8405" max="8405" width="7.625" style="1" customWidth="1"/>
    <col min="8406" max="8406" width="5.375" style="1" bestFit="1" customWidth="1"/>
    <col min="8407" max="8407" width="7.625" style="1" customWidth="1"/>
    <col min="8408" max="8408" width="5.375" style="1" customWidth="1"/>
    <col min="8409" max="8409" width="7.625" style="1" customWidth="1"/>
    <col min="8410" max="8410" width="5.375" style="1" bestFit="1" customWidth="1"/>
    <col min="8411" max="8411" width="7.625" style="1" customWidth="1"/>
    <col min="8412" max="8412" width="5.375" style="1" customWidth="1"/>
    <col min="8413" max="8413" width="7.625" style="1" customWidth="1"/>
    <col min="8414" max="8414" width="5.375" style="1" bestFit="1" customWidth="1"/>
    <col min="8415" max="8415" width="7.625" style="1" customWidth="1"/>
    <col min="8416" max="8416" width="5.375" style="1" customWidth="1"/>
    <col min="8417" max="8417" width="7.625" style="1" customWidth="1"/>
    <col min="8418" max="8418" width="5.375" style="1" bestFit="1" customWidth="1"/>
    <col min="8419" max="8419" width="7.625" style="1" customWidth="1"/>
    <col min="8420" max="8420" width="5.375" style="1" customWidth="1"/>
    <col min="8421" max="8421" width="7.625" style="1" customWidth="1"/>
    <col min="8422" max="8422" width="5.375" style="1" bestFit="1" customWidth="1"/>
    <col min="8423" max="8423" width="7.625" style="1" customWidth="1"/>
    <col min="8424" max="8424" width="5.375" style="1" customWidth="1"/>
    <col min="8425" max="8425" width="7.625" style="1" customWidth="1"/>
    <col min="8426" max="8426" width="5.375" style="1" bestFit="1" customWidth="1"/>
    <col min="8427" max="8427" width="7.625" style="1" customWidth="1"/>
    <col min="8428" max="8428" width="5.375" style="1" customWidth="1"/>
    <col min="8429" max="8429" width="7.625" style="1" customWidth="1"/>
    <col min="8430" max="8430" width="5.375" style="1" bestFit="1" customWidth="1"/>
    <col min="8431" max="8431" width="7.625" style="1" customWidth="1"/>
    <col min="8432" max="8432" width="5.375" style="1" customWidth="1"/>
    <col min="8433" max="8433" width="7.625" style="1" customWidth="1"/>
    <col min="8434" max="8434" width="5.375" style="1" bestFit="1" customWidth="1"/>
    <col min="8435" max="8435" width="7.625" style="1" customWidth="1"/>
    <col min="8436" max="8436" width="5.375" style="1" customWidth="1"/>
    <col min="8437" max="8437" width="7.625" style="1" customWidth="1"/>
    <col min="8438" max="8438" width="5.375" style="1" bestFit="1" customWidth="1"/>
    <col min="8439" max="8439" width="7.625" style="1" customWidth="1"/>
    <col min="8440" max="8440" width="5.375" style="1" customWidth="1"/>
    <col min="8441" max="8441" width="7.625" style="1" customWidth="1"/>
    <col min="8442" max="8442" width="5.375" style="1" bestFit="1" customWidth="1"/>
    <col min="8443" max="8443" width="7.625" style="1" customWidth="1"/>
    <col min="8444" max="8444" width="5.375" style="1" customWidth="1"/>
    <col min="8445" max="8445" width="7.625" style="1" customWidth="1"/>
    <col min="8446" max="8446" width="5.375" style="1" bestFit="1" customWidth="1"/>
    <col min="8447" max="8447" width="7.625" style="1" customWidth="1"/>
    <col min="8448" max="8448" width="5.375" style="1" customWidth="1"/>
    <col min="8449" max="8449" width="7.625" style="1" customWidth="1"/>
    <col min="8450" max="8450" width="5.375" style="1" bestFit="1" customWidth="1"/>
    <col min="8451" max="8451" width="7.625" style="1" customWidth="1"/>
    <col min="8452" max="8452" width="5.375" style="1" customWidth="1"/>
    <col min="8453" max="8453" width="7.625" style="1" customWidth="1"/>
    <col min="8454" max="8454" width="5.375" style="1" bestFit="1" customWidth="1"/>
    <col min="8455" max="8455" width="7.625" style="1" customWidth="1"/>
    <col min="8456" max="8456" width="5.375" style="1" customWidth="1"/>
    <col min="8457" max="8457" width="7.625" style="1" customWidth="1"/>
    <col min="8458" max="8458" width="5.375" style="1" bestFit="1" customWidth="1"/>
    <col min="8459" max="8459" width="7.625" style="1" customWidth="1"/>
    <col min="8460" max="8460" width="5.375" style="1" customWidth="1"/>
    <col min="8461" max="8461" width="7.625" style="1" customWidth="1"/>
    <col min="8462" max="8462" width="5.375" style="1" bestFit="1" customWidth="1"/>
    <col min="8463" max="8463" width="7.625" style="1" customWidth="1"/>
    <col min="8464" max="8464" width="5.375" style="1" customWidth="1"/>
    <col min="8465" max="8465" width="7.625" style="1" customWidth="1"/>
    <col min="8466" max="8466" width="5.375" style="1" bestFit="1" customWidth="1"/>
    <col min="8467" max="8467" width="7.625" style="1" customWidth="1"/>
    <col min="8468" max="8468" width="5.375" style="1" customWidth="1"/>
    <col min="8469" max="8469" width="7.625" style="1" customWidth="1"/>
    <col min="8470" max="8470" width="5.375" style="1" bestFit="1" customWidth="1"/>
    <col min="8471" max="8471" width="7.625" style="1" customWidth="1"/>
    <col min="8472" max="8472" width="5.375" style="1" customWidth="1"/>
    <col min="8473" max="8473" width="7.625" style="1" customWidth="1"/>
    <col min="8474" max="8474" width="5.375" style="1" bestFit="1" customWidth="1"/>
    <col min="8475" max="8475" width="7.625" style="1" customWidth="1"/>
    <col min="8476" max="8476" width="5.375" style="1" customWidth="1"/>
    <col min="8477" max="8477" width="7.625" style="1" customWidth="1"/>
    <col min="8478" max="8478" width="5.375" style="1" bestFit="1" customWidth="1"/>
    <col min="8479" max="8479" width="7.625" style="1" customWidth="1"/>
    <col min="8480" max="8480" width="5.375" style="1" customWidth="1"/>
    <col min="8481" max="8481" width="7.625" style="1" customWidth="1"/>
    <col min="8482" max="8482" width="5.375" style="1" bestFit="1" customWidth="1"/>
    <col min="8483" max="8483" width="9" style="1"/>
    <col min="8484" max="8485" width="5.375" style="1" bestFit="1" customWidth="1"/>
    <col min="8486" max="8486" width="2.125" style="1" bestFit="1" customWidth="1"/>
    <col min="8487" max="8636" width="9" style="1"/>
    <col min="8637" max="8637" width="4.375" style="1" customWidth="1"/>
    <col min="8638" max="8638" width="30.5" style="1" customWidth="1"/>
    <col min="8639" max="8640" width="9" style="1"/>
    <col min="8641" max="8641" width="10.75" style="1" customWidth="1"/>
    <col min="8642" max="8642" width="5.25" style="1" customWidth="1"/>
    <col min="8643" max="8643" width="7.625" style="1" customWidth="1"/>
    <col min="8644" max="8644" width="5.375" style="1" customWidth="1"/>
    <col min="8645" max="8645" width="7.625" style="1" customWidth="1"/>
    <col min="8646" max="8646" width="6" style="1" bestFit="1" customWidth="1"/>
    <col min="8647" max="8647" width="7.625" style="1" customWidth="1"/>
    <col min="8648" max="8648" width="5.375" style="1" customWidth="1"/>
    <col min="8649" max="8649" width="7.625" style="1" customWidth="1"/>
    <col min="8650" max="8650" width="5.375" style="1" bestFit="1" customWidth="1"/>
    <col min="8651" max="8651" width="7.625" style="1" customWidth="1"/>
    <col min="8652" max="8652" width="5.375" style="1" customWidth="1"/>
    <col min="8653" max="8653" width="7.625" style="1" customWidth="1"/>
    <col min="8654" max="8654" width="5.375" style="1" bestFit="1" customWidth="1"/>
    <col min="8655" max="8655" width="7.625" style="1" customWidth="1"/>
    <col min="8656" max="8656" width="5.375" style="1" customWidth="1"/>
    <col min="8657" max="8657" width="7.625" style="1" customWidth="1"/>
    <col min="8658" max="8658" width="5.375" style="1" bestFit="1" customWidth="1"/>
    <col min="8659" max="8659" width="7.625" style="1" customWidth="1"/>
    <col min="8660" max="8660" width="5.375" style="1" customWidth="1"/>
    <col min="8661" max="8661" width="7.625" style="1" customWidth="1"/>
    <col min="8662" max="8662" width="5.375" style="1" bestFit="1" customWidth="1"/>
    <col min="8663" max="8663" width="7.625" style="1" customWidth="1"/>
    <col min="8664" max="8664" width="5.375" style="1" customWidth="1"/>
    <col min="8665" max="8665" width="7.625" style="1" customWidth="1"/>
    <col min="8666" max="8666" width="5.375" style="1" bestFit="1" customWidth="1"/>
    <col min="8667" max="8667" width="7.625" style="1" customWidth="1"/>
    <col min="8668" max="8668" width="5.375" style="1" customWidth="1"/>
    <col min="8669" max="8669" width="7.625" style="1" customWidth="1"/>
    <col min="8670" max="8670" width="5.375" style="1" bestFit="1" customWidth="1"/>
    <col min="8671" max="8671" width="7.625" style="1" customWidth="1"/>
    <col min="8672" max="8672" width="5.375" style="1" customWidth="1"/>
    <col min="8673" max="8673" width="7.625" style="1" customWidth="1"/>
    <col min="8674" max="8674" width="5.375" style="1" bestFit="1" customWidth="1"/>
    <col min="8675" max="8675" width="7.625" style="1" customWidth="1"/>
    <col min="8676" max="8676" width="5.375" style="1" customWidth="1"/>
    <col min="8677" max="8677" width="7.625" style="1" customWidth="1"/>
    <col min="8678" max="8678" width="5.375" style="1" bestFit="1" customWidth="1"/>
    <col min="8679" max="8679" width="7.625" style="1" customWidth="1"/>
    <col min="8680" max="8680" width="5.375" style="1" customWidth="1"/>
    <col min="8681" max="8681" width="7.625" style="1" customWidth="1"/>
    <col min="8682" max="8682" width="5.375" style="1" bestFit="1" customWidth="1"/>
    <col min="8683" max="8683" width="7.625" style="1" customWidth="1"/>
    <col min="8684" max="8684" width="5.375" style="1" customWidth="1"/>
    <col min="8685" max="8685" width="7.625" style="1" customWidth="1"/>
    <col min="8686" max="8686" width="5.375" style="1" bestFit="1" customWidth="1"/>
    <col min="8687" max="8687" width="7.625" style="1" customWidth="1"/>
    <col min="8688" max="8688" width="5.375" style="1" customWidth="1"/>
    <col min="8689" max="8689" width="7.625" style="1" customWidth="1"/>
    <col min="8690" max="8690" width="5.375" style="1" bestFit="1" customWidth="1"/>
    <col min="8691" max="8691" width="7.625" style="1" customWidth="1"/>
    <col min="8692" max="8692" width="5.375" style="1" customWidth="1"/>
    <col min="8693" max="8693" width="7.625" style="1" customWidth="1"/>
    <col min="8694" max="8694" width="5.375" style="1" bestFit="1" customWidth="1"/>
    <col min="8695" max="8695" width="7.625" style="1" customWidth="1"/>
    <col min="8696" max="8696" width="5.375" style="1" customWidth="1"/>
    <col min="8697" max="8697" width="7.625" style="1" customWidth="1"/>
    <col min="8698" max="8698" width="5.375" style="1" bestFit="1" customWidth="1"/>
    <col min="8699" max="8699" width="7.625" style="1" customWidth="1"/>
    <col min="8700" max="8700" width="5.375" style="1" customWidth="1"/>
    <col min="8701" max="8701" width="7.625" style="1" customWidth="1"/>
    <col min="8702" max="8702" width="5.375" style="1" bestFit="1" customWidth="1"/>
    <col min="8703" max="8703" width="7.625" style="1" customWidth="1"/>
    <col min="8704" max="8704" width="5.375" style="1" customWidth="1"/>
    <col min="8705" max="8705" width="7.625" style="1" customWidth="1"/>
    <col min="8706" max="8706" width="5.375" style="1" bestFit="1" customWidth="1"/>
    <col min="8707" max="8707" width="7.625" style="1" customWidth="1"/>
    <col min="8708" max="8708" width="5.375" style="1" customWidth="1"/>
    <col min="8709" max="8709" width="7.625" style="1" customWidth="1"/>
    <col min="8710" max="8710" width="5.375" style="1" bestFit="1" customWidth="1"/>
    <col min="8711" max="8711" width="7.625" style="1" customWidth="1"/>
    <col min="8712" max="8712" width="5.375" style="1" customWidth="1"/>
    <col min="8713" max="8713" width="7.625" style="1" customWidth="1"/>
    <col min="8714" max="8714" width="5.375" style="1" bestFit="1" customWidth="1"/>
    <col min="8715" max="8715" width="7.625" style="1" customWidth="1"/>
    <col min="8716" max="8716" width="5.375" style="1" customWidth="1"/>
    <col min="8717" max="8717" width="7.625" style="1" customWidth="1"/>
    <col min="8718" max="8718" width="5.375" style="1" bestFit="1" customWidth="1"/>
    <col min="8719" max="8719" width="7.625" style="1" customWidth="1"/>
    <col min="8720" max="8720" width="5.375" style="1" customWidth="1"/>
    <col min="8721" max="8721" width="7.625" style="1" customWidth="1"/>
    <col min="8722" max="8722" width="5.375" style="1" bestFit="1" customWidth="1"/>
    <col min="8723" max="8723" width="7.625" style="1" customWidth="1"/>
    <col min="8724" max="8724" width="5.375" style="1" customWidth="1"/>
    <col min="8725" max="8725" width="7.625" style="1" customWidth="1"/>
    <col min="8726" max="8726" width="5.375" style="1" bestFit="1" customWidth="1"/>
    <col min="8727" max="8727" width="7.625" style="1" customWidth="1"/>
    <col min="8728" max="8728" width="5.375" style="1" customWidth="1"/>
    <col min="8729" max="8729" width="7.625" style="1" customWidth="1"/>
    <col min="8730" max="8730" width="5.375" style="1" bestFit="1" customWidth="1"/>
    <col min="8731" max="8731" width="7.625" style="1" customWidth="1"/>
    <col min="8732" max="8732" width="5.375" style="1" customWidth="1"/>
    <col min="8733" max="8733" width="7.625" style="1" customWidth="1"/>
    <col min="8734" max="8734" width="5.375" style="1" bestFit="1" customWidth="1"/>
    <col min="8735" max="8735" width="7.625" style="1" customWidth="1"/>
    <col min="8736" max="8736" width="5.375" style="1" customWidth="1"/>
    <col min="8737" max="8737" width="7.625" style="1" customWidth="1"/>
    <col min="8738" max="8738" width="5.375" style="1" bestFit="1" customWidth="1"/>
    <col min="8739" max="8739" width="9" style="1"/>
    <col min="8740" max="8741" width="5.375" style="1" bestFit="1" customWidth="1"/>
    <col min="8742" max="8742" width="2.125" style="1" bestFit="1" customWidth="1"/>
    <col min="8743" max="8892" width="9" style="1"/>
    <col min="8893" max="8893" width="4.375" style="1" customWidth="1"/>
    <col min="8894" max="8894" width="30.5" style="1" customWidth="1"/>
    <col min="8895" max="8896" width="9" style="1"/>
    <col min="8897" max="8897" width="10.75" style="1" customWidth="1"/>
    <col min="8898" max="8898" width="5.25" style="1" customWidth="1"/>
    <col min="8899" max="8899" width="7.625" style="1" customWidth="1"/>
    <col min="8900" max="8900" width="5.375" style="1" customWidth="1"/>
    <col min="8901" max="8901" width="7.625" style="1" customWidth="1"/>
    <col min="8902" max="8902" width="6" style="1" bestFit="1" customWidth="1"/>
    <col min="8903" max="8903" width="7.625" style="1" customWidth="1"/>
    <col min="8904" max="8904" width="5.375" style="1" customWidth="1"/>
    <col min="8905" max="8905" width="7.625" style="1" customWidth="1"/>
    <col min="8906" max="8906" width="5.375" style="1" bestFit="1" customWidth="1"/>
    <col min="8907" max="8907" width="7.625" style="1" customWidth="1"/>
    <col min="8908" max="8908" width="5.375" style="1" customWidth="1"/>
    <col min="8909" max="8909" width="7.625" style="1" customWidth="1"/>
    <col min="8910" max="8910" width="5.375" style="1" bestFit="1" customWidth="1"/>
    <col min="8911" max="8911" width="7.625" style="1" customWidth="1"/>
    <col min="8912" max="8912" width="5.375" style="1" customWidth="1"/>
    <col min="8913" max="8913" width="7.625" style="1" customWidth="1"/>
    <col min="8914" max="8914" width="5.375" style="1" bestFit="1" customWidth="1"/>
    <col min="8915" max="8915" width="7.625" style="1" customWidth="1"/>
    <col min="8916" max="8916" width="5.375" style="1" customWidth="1"/>
    <col min="8917" max="8917" width="7.625" style="1" customWidth="1"/>
    <col min="8918" max="8918" width="5.375" style="1" bestFit="1" customWidth="1"/>
    <col min="8919" max="8919" width="7.625" style="1" customWidth="1"/>
    <col min="8920" max="8920" width="5.375" style="1" customWidth="1"/>
    <col min="8921" max="8921" width="7.625" style="1" customWidth="1"/>
    <col min="8922" max="8922" width="5.375" style="1" bestFit="1" customWidth="1"/>
    <col min="8923" max="8923" width="7.625" style="1" customWidth="1"/>
    <col min="8924" max="8924" width="5.375" style="1" customWidth="1"/>
    <col min="8925" max="8925" width="7.625" style="1" customWidth="1"/>
    <col min="8926" max="8926" width="5.375" style="1" bestFit="1" customWidth="1"/>
    <col min="8927" max="8927" width="7.625" style="1" customWidth="1"/>
    <col min="8928" max="8928" width="5.375" style="1" customWidth="1"/>
    <col min="8929" max="8929" width="7.625" style="1" customWidth="1"/>
    <col min="8930" max="8930" width="5.375" style="1" bestFit="1" customWidth="1"/>
    <col min="8931" max="8931" width="7.625" style="1" customWidth="1"/>
    <col min="8932" max="8932" width="5.375" style="1" customWidth="1"/>
    <col min="8933" max="8933" width="7.625" style="1" customWidth="1"/>
    <col min="8934" max="8934" width="5.375" style="1" bestFit="1" customWidth="1"/>
    <col min="8935" max="8935" width="7.625" style="1" customWidth="1"/>
    <col min="8936" max="8936" width="5.375" style="1" customWidth="1"/>
    <col min="8937" max="8937" width="7.625" style="1" customWidth="1"/>
    <col min="8938" max="8938" width="5.375" style="1" bestFit="1" customWidth="1"/>
    <col min="8939" max="8939" width="7.625" style="1" customWidth="1"/>
    <col min="8940" max="8940" width="5.375" style="1" customWidth="1"/>
    <col min="8941" max="8941" width="7.625" style="1" customWidth="1"/>
    <col min="8942" max="8942" width="5.375" style="1" bestFit="1" customWidth="1"/>
    <col min="8943" max="8943" width="7.625" style="1" customWidth="1"/>
    <col min="8944" max="8944" width="5.375" style="1" customWidth="1"/>
    <col min="8945" max="8945" width="7.625" style="1" customWidth="1"/>
    <col min="8946" max="8946" width="5.375" style="1" bestFit="1" customWidth="1"/>
    <col min="8947" max="8947" width="7.625" style="1" customWidth="1"/>
    <col min="8948" max="8948" width="5.375" style="1" customWidth="1"/>
    <col min="8949" max="8949" width="7.625" style="1" customWidth="1"/>
    <col min="8950" max="8950" width="5.375" style="1" bestFit="1" customWidth="1"/>
    <col min="8951" max="8951" width="7.625" style="1" customWidth="1"/>
    <col min="8952" max="8952" width="5.375" style="1" customWidth="1"/>
    <col min="8953" max="8953" width="7.625" style="1" customWidth="1"/>
    <col min="8954" max="8954" width="5.375" style="1" bestFit="1" customWidth="1"/>
    <col min="8955" max="8955" width="7.625" style="1" customWidth="1"/>
    <col min="8956" max="8956" width="5.375" style="1" customWidth="1"/>
    <col min="8957" max="8957" width="7.625" style="1" customWidth="1"/>
    <col min="8958" max="8958" width="5.375" style="1" bestFit="1" customWidth="1"/>
    <col min="8959" max="8959" width="7.625" style="1" customWidth="1"/>
    <col min="8960" max="8960" width="5.375" style="1" customWidth="1"/>
    <col min="8961" max="8961" width="7.625" style="1" customWidth="1"/>
    <col min="8962" max="8962" width="5.375" style="1" bestFit="1" customWidth="1"/>
    <col min="8963" max="8963" width="7.625" style="1" customWidth="1"/>
    <col min="8964" max="8964" width="5.375" style="1" customWidth="1"/>
    <col min="8965" max="8965" width="7.625" style="1" customWidth="1"/>
    <col min="8966" max="8966" width="5.375" style="1" bestFit="1" customWidth="1"/>
    <col min="8967" max="8967" width="7.625" style="1" customWidth="1"/>
    <col min="8968" max="8968" width="5.375" style="1" customWidth="1"/>
    <col min="8969" max="8969" width="7.625" style="1" customWidth="1"/>
    <col min="8970" max="8970" width="5.375" style="1" bestFit="1" customWidth="1"/>
    <col min="8971" max="8971" width="7.625" style="1" customWidth="1"/>
    <col min="8972" max="8972" width="5.375" style="1" customWidth="1"/>
    <col min="8973" max="8973" width="7.625" style="1" customWidth="1"/>
    <col min="8974" max="8974" width="5.375" style="1" bestFit="1" customWidth="1"/>
    <col min="8975" max="8975" width="7.625" style="1" customWidth="1"/>
    <col min="8976" max="8976" width="5.375" style="1" customWidth="1"/>
    <col min="8977" max="8977" width="7.625" style="1" customWidth="1"/>
    <col min="8978" max="8978" width="5.375" style="1" bestFit="1" customWidth="1"/>
    <col min="8979" max="8979" width="7.625" style="1" customWidth="1"/>
    <col min="8980" max="8980" width="5.375" style="1" customWidth="1"/>
    <col min="8981" max="8981" width="7.625" style="1" customWidth="1"/>
    <col min="8982" max="8982" width="5.375" style="1" bestFit="1" customWidth="1"/>
    <col min="8983" max="8983" width="7.625" style="1" customWidth="1"/>
    <col min="8984" max="8984" width="5.375" style="1" customWidth="1"/>
    <col min="8985" max="8985" width="7.625" style="1" customWidth="1"/>
    <col min="8986" max="8986" width="5.375" style="1" bestFit="1" customWidth="1"/>
    <col min="8987" max="8987" width="7.625" style="1" customWidth="1"/>
    <col min="8988" max="8988" width="5.375" style="1" customWidth="1"/>
    <col min="8989" max="8989" width="7.625" style="1" customWidth="1"/>
    <col min="8990" max="8990" width="5.375" style="1" bestFit="1" customWidth="1"/>
    <col min="8991" max="8991" width="7.625" style="1" customWidth="1"/>
    <col min="8992" max="8992" width="5.375" style="1" customWidth="1"/>
    <col min="8993" max="8993" width="7.625" style="1" customWidth="1"/>
    <col min="8994" max="8994" width="5.375" style="1" bestFit="1" customWidth="1"/>
    <col min="8995" max="8995" width="9" style="1"/>
    <col min="8996" max="8997" width="5.375" style="1" bestFit="1" customWidth="1"/>
    <col min="8998" max="8998" width="2.125" style="1" bestFit="1" customWidth="1"/>
    <col min="8999" max="9148" width="9" style="1"/>
    <col min="9149" max="9149" width="4.375" style="1" customWidth="1"/>
    <col min="9150" max="9150" width="30.5" style="1" customWidth="1"/>
    <col min="9151" max="9152" width="9" style="1"/>
    <col min="9153" max="9153" width="10.75" style="1" customWidth="1"/>
    <col min="9154" max="9154" width="5.25" style="1" customWidth="1"/>
    <col min="9155" max="9155" width="7.625" style="1" customWidth="1"/>
    <col min="9156" max="9156" width="5.375" style="1" customWidth="1"/>
    <col min="9157" max="9157" width="7.625" style="1" customWidth="1"/>
    <col min="9158" max="9158" width="6" style="1" bestFit="1" customWidth="1"/>
    <col min="9159" max="9159" width="7.625" style="1" customWidth="1"/>
    <col min="9160" max="9160" width="5.375" style="1" customWidth="1"/>
    <col min="9161" max="9161" width="7.625" style="1" customWidth="1"/>
    <col min="9162" max="9162" width="5.375" style="1" bestFit="1" customWidth="1"/>
    <col min="9163" max="9163" width="7.625" style="1" customWidth="1"/>
    <col min="9164" max="9164" width="5.375" style="1" customWidth="1"/>
    <col min="9165" max="9165" width="7.625" style="1" customWidth="1"/>
    <col min="9166" max="9166" width="5.375" style="1" bestFit="1" customWidth="1"/>
    <col min="9167" max="9167" width="7.625" style="1" customWidth="1"/>
    <col min="9168" max="9168" width="5.375" style="1" customWidth="1"/>
    <col min="9169" max="9169" width="7.625" style="1" customWidth="1"/>
    <col min="9170" max="9170" width="5.375" style="1" bestFit="1" customWidth="1"/>
    <col min="9171" max="9171" width="7.625" style="1" customWidth="1"/>
    <col min="9172" max="9172" width="5.375" style="1" customWidth="1"/>
    <col min="9173" max="9173" width="7.625" style="1" customWidth="1"/>
    <col min="9174" max="9174" width="5.375" style="1" bestFit="1" customWidth="1"/>
    <col min="9175" max="9175" width="7.625" style="1" customWidth="1"/>
    <col min="9176" max="9176" width="5.375" style="1" customWidth="1"/>
    <col min="9177" max="9177" width="7.625" style="1" customWidth="1"/>
    <col min="9178" max="9178" width="5.375" style="1" bestFit="1" customWidth="1"/>
    <col min="9179" max="9179" width="7.625" style="1" customWidth="1"/>
    <col min="9180" max="9180" width="5.375" style="1" customWidth="1"/>
    <col min="9181" max="9181" width="7.625" style="1" customWidth="1"/>
    <col min="9182" max="9182" width="5.375" style="1" bestFit="1" customWidth="1"/>
    <col min="9183" max="9183" width="7.625" style="1" customWidth="1"/>
    <col min="9184" max="9184" width="5.375" style="1" customWidth="1"/>
    <col min="9185" max="9185" width="7.625" style="1" customWidth="1"/>
    <col min="9186" max="9186" width="5.375" style="1" bestFit="1" customWidth="1"/>
    <col min="9187" max="9187" width="7.625" style="1" customWidth="1"/>
    <col min="9188" max="9188" width="5.375" style="1" customWidth="1"/>
    <col min="9189" max="9189" width="7.625" style="1" customWidth="1"/>
    <col min="9190" max="9190" width="5.375" style="1" bestFit="1" customWidth="1"/>
    <col min="9191" max="9191" width="7.625" style="1" customWidth="1"/>
    <col min="9192" max="9192" width="5.375" style="1" customWidth="1"/>
    <col min="9193" max="9193" width="7.625" style="1" customWidth="1"/>
    <col min="9194" max="9194" width="5.375" style="1" bestFit="1" customWidth="1"/>
    <col min="9195" max="9195" width="7.625" style="1" customWidth="1"/>
    <col min="9196" max="9196" width="5.375" style="1" customWidth="1"/>
    <col min="9197" max="9197" width="7.625" style="1" customWidth="1"/>
    <col min="9198" max="9198" width="5.375" style="1" bestFit="1" customWidth="1"/>
    <col min="9199" max="9199" width="7.625" style="1" customWidth="1"/>
    <col min="9200" max="9200" width="5.375" style="1" customWidth="1"/>
    <col min="9201" max="9201" width="7.625" style="1" customWidth="1"/>
    <col min="9202" max="9202" width="5.375" style="1" bestFit="1" customWidth="1"/>
    <col min="9203" max="9203" width="7.625" style="1" customWidth="1"/>
    <col min="9204" max="9204" width="5.375" style="1" customWidth="1"/>
    <col min="9205" max="9205" width="7.625" style="1" customWidth="1"/>
    <col min="9206" max="9206" width="5.375" style="1" bestFit="1" customWidth="1"/>
    <col min="9207" max="9207" width="7.625" style="1" customWidth="1"/>
    <col min="9208" max="9208" width="5.375" style="1" customWidth="1"/>
    <col min="9209" max="9209" width="7.625" style="1" customWidth="1"/>
    <col min="9210" max="9210" width="5.375" style="1" bestFit="1" customWidth="1"/>
    <col min="9211" max="9211" width="7.625" style="1" customWidth="1"/>
    <col min="9212" max="9212" width="5.375" style="1" customWidth="1"/>
    <col min="9213" max="9213" width="7.625" style="1" customWidth="1"/>
    <col min="9214" max="9214" width="5.375" style="1" bestFit="1" customWidth="1"/>
    <col min="9215" max="9215" width="7.625" style="1" customWidth="1"/>
    <col min="9216" max="9216" width="5.375" style="1" customWidth="1"/>
    <col min="9217" max="9217" width="7.625" style="1" customWidth="1"/>
    <col min="9218" max="9218" width="5.375" style="1" bestFit="1" customWidth="1"/>
    <col min="9219" max="9219" width="7.625" style="1" customWidth="1"/>
    <col min="9220" max="9220" width="5.375" style="1" customWidth="1"/>
    <col min="9221" max="9221" width="7.625" style="1" customWidth="1"/>
    <col min="9222" max="9222" width="5.375" style="1" bestFit="1" customWidth="1"/>
    <col min="9223" max="9223" width="7.625" style="1" customWidth="1"/>
    <col min="9224" max="9224" width="5.375" style="1" customWidth="1"/>
    <col min="9225" max="9225" width="7.625" style="1" customWidth="1"/>
    <col min="9226" max="9226" width="5.375" style="1" bestFit="1" customWidth="1"/>
    <col min="9227" max="9227" width="7.625" style="1" customWidth="1"/>
    <col min="9228" max="9228" width="5.375" style="1" customWidth="1"/>
    <col min="9229" max="9229" width="7.625" style="1" customWidth="1"/>
    <col min="9230" max="9230" width="5.375" style="1" bestFit="1" customWidth="1"/>
    <col min="9231" max="9231" width="7.625" style="1" customWidth="1"/>
    <col min="9232" max="9232" width="5.375" style="1" customWidth="1"/>
    <col min="9233" max="9233" width="7.625" style="1" customWidth="1"/>
    <col min="9234" max="9234" width="5.375" style="1" bestFit="1" customWidth="1"/>
    <col min="9235" max="9235" width="7.625" style="1" customWidth="1"/>
    <col min="9236" max="9236" width="5.375" style="1" customWidth="1"/>
    <col min="9237" max="9237" width="7.625" style="1" customWidth="1"/>
    <col min="9238" max="9238" width="5.375" style="1" bestFit="1" customWidth="1"/>
    <col min="9239" max="9239" width="7.625" style="1" customWidth="1"/>
    <col min="9240" max="9240" width="5.375" style="1" customWidth="1"/>
    <col min="9241" max="9241" width="7.625" style="1" customWidth="1"/>
    <col min="9242" max="9242" width="5.375" style="1" bestFit="1" customWidth="1"/>
    <col min="9243" max="9243" width="7.625" style="1" customWidth="1"/>
    <col min="9244" max="9244" width="5.375" style="1" customWidth="1"/>
    <col min="9245" max="9245" width="7.625" style="1" customWidth="1"/>
    <col min="9246" max="9246" width="5.375" style="1" bestFit="1" customWidth="1"/>
    <col min="9247" max="9247" width="7.625" style="1" customWidth="1"/>
    <col min="9248" max="9248" width="5.375" style="1" customWidth="1"/>
    <col min="9249" max="9249" width="7.625" style="1" customWidth="1"/>
    <col min="9250" max="9250" width="5.375" style="1" bestFit="1" customWidth="1"/>
    <col min="9251" max="9251" width="9" style="1"/>
    <col min="9252" max="9253" width="5.375" style="1" bestFit="1" customWidth="1"/>
    <col min="9254" max="9254" width="2.125" style="1" bestFit="1" customWidth="1"/>
    <col min="9255" max="9404" width="9" style="1"/>
    <col min="9405" max="9405" width="4.375" style="1" customWidth="1"/>
    <col min="9406" max="9406" width="30.5" style="1" customWidth="1"/>
    <col min="9407" max="9408" width="9" style="1"/>
    <col min="9409" max="9409" width="10.75" style="1" customWidth="1"/>
    <col min="9410" max="9410" width="5.25" style="1" customWidth="1"/>
    <col min="9411" max="9411" width="7.625" style="1" customWidth="1"/>
    <col min="9412" max="9412" width="5.375" style="1" customWidth="1"/>
    <col min="9413" max="9413" width="7.625" style="1" customWidth="1"/>
    <col min="9414" max="9414" width="6" style="1" bestFit="1" customWidth="1"/>
    <col min="9415" max="9415" width="7.625" style="1" customWidth="1"/>
    <col min="9416" max="9416" width="5.375" style="1" customWidth="1"/>
    <col min="9417" max="9417" width="7.625" style="1" customWidth="1"/>
    <col min="9418" max="9418" width="5.375" style="1" bestFit="1" customWidth="1"/>
    <col min="9419" max="9419" width="7.625" style="1" customWidth="1"/>
    <col min="9420" max="9420" width="5.375" style="1" customWidth="1"/>
    <col min="9421" max="9421" width="7.625" style="1" customWidth="1"/>
    <col min="9422" max="9422" width="5.375" style="1" bestFit="1" customWidth="1"/>
    <col min="9423" max="9423" width="7.625" style="1" customWidth="1"/>
    <col min="9424" max="9424" width="5.375" style="1" customWidth="1"/>
    <col min="9425" max="9425" width="7.625" style="1" customWidth="1"/>
    <col min="9426" max="9426" width="5.375" style="1" bestFit="1" customWidth="1"/>
    <col min="9427" max="9427" width="7.625" style="1" customWidth="1"/>
    <col min="9428" max="9428" width="5.375" style="1" customWidth="1"/>
    <col min="9429" max="9429" width="7.625" style="1" customWidth="1"/>
    <col min="9430" max="9430" width="5.375" style="1" bestFit="1" customWidth="1"/>
    <col min="9431" max="9431" width="7.625" style="1" customWidth="1"/>
    <col min="9432" max="9432" width="5.375" style="1" customWidth="1"/>
    <col min="9433" max="9433" width="7.625" style="1" customWidth="1"/>
    <col min="9434" max="9434" width="5.375" style="1" bestFit="1" customWidth="1"/>
    <col min="9435" max="9435" width="7.625" style="1" customWidth="1"/>
    <col min="9436" max="9436" width="5.375" style="1" customWidth="1"/>
    <col min="9437" max="9437" width="7.625" style="1" customWidth="1"/>
    <col min="9438" max="9438" width="5.375" style="1" bestFit="1" customWidth="1"/>
    <col min="9439" max="9439" width="7.625" style="1" customWidth="1"/>
    <col min="9440" max="9440" width="5.375" style="1" customWidth="1"/>
    <col min="9441" max="9441" width="7.625" style="1" customWidth="1"/>
    <col min="9442" max="9442" width="5.375" style="1" bestFit="1" customWidth="1"/>
    <col min="9443" max="9443" width="7.625" style="1" customWidth="1"/>
    <col min="9444" max="9444" width="5.375" style="1" customWidth="1"/>
    <col min="9445" max="9445" width="7.625" style="1" customWidth="1"/>
    <col min="9446" max="9446" width="5.375" style="1" bestFit="1" customWidth="1"/>
    <col min="9447" max="9447" width="7.625" style="1" customWidth="1"/>
    <col min="9448" max="9448" width="5.375" style="1" customWidth="1"/>
    <col min="9449" max="9449" width="7.625" style="1" customWidth="1"/>
    <col min="9450" max="9450" width="5.375" style="1" bestFit="1" customWidth="1"/>
    <col min="9451" max="9451" width="7.625" style="1" customWidth="1"/>
    <col min="9452" max="9452" width="5.375" style="1" customWidth="1"/>
    <col min="9453" max="9453" width="7.625" style="1" customWidth="1"/>
    <col min="9454" max="9454" width="5.375" style="1" bestFit="1" customWidth="1"/>
    <col min="9455" max="9455" width="7.625" style="1" customWidth="1"/>
    <col min="9456" max="9456" width="5.375" style="1" customWidth="1"/>
    <col min="9457" max="9457" width="7.625" style="1" customWidth="1"/>
    <col min="9458" max="9458" width="5.375" style="1" bestFit="1" customWidth="1"/>
    <col min="9459" max="9459" width="7.625" style="1" customWidth="1"/>
    <col min="9460" max="9460" width="5.375" style="1" customWidth="1"/>
    <col min="9461" max="9461" width="7.625" style="1" customWidth="1"/>
    <col min="9462" max="9462" width="5.375" style="1" bestFit="1" customWidth="1"/>
    <col min="9463" max="9463" width="7.625" style="1" customWidth="1"/>
    <col min="9464" max="9464" width="5.375" style="1" customWidth="1"/>
    <col min="9465" max="9465" width="7.625" style="1" customWidth="1"/>
    <col min="9466" max="9466" width="5.375" style="1" bestFit="1" customWidth="1"/>
    <col min="9467" max="9467" width="7.625" style="1" customWidth="1"/>
    <col min="9468" max="9468" width="5.375" style="1" customWidth="1"/>
    <col min="9469" max="9469" width="7.625" style="1" customWidth="1"/>
    <col min="9470" max="9470" width="5.375" style="1" bestFit="1" customWidth="1"/>
    <col min="9471" max="9471" width="7.625" style="1" customWidth="1"/>
    <col min="9472" max="9472" width="5.375" style="1" customWidth="1"/>
    <col min="9473" max="9473" width="7.625" style="1" customWidth="1"/>
    <col min="9474" max="9474" width="5.375" style="1" bestFit="1" customWidth="1"/>
    <col min="9475" max="9475" width="7.625" style="1" customWidth="1"/>
    <col min="9476" max="9476" width="5.375" style="1" customWidth="1"/>
    <col min="9477" max="9477" width="7.625" style="1" customWidth="1"/>
    <col min="9478" max="9478" width="5.375" style="1" bestFit="1" customWidth="1"/>
    <col min="9479" max="9479" width="7.625" style="1" customWidth="1"/>
    <col min="9480" max="9480" width="5.375" style="1" customWidth="1"/>
    <col min="9481" max="9481" width="7.625" style="1" customWidth="1"/>
    <col min="9482" max="9482" width="5.375" style="1" bestFit="1" customWidth="1"/>
    <col min="9483" max="9483" width="7.625" style="1" customWidth="1"/>
    <col min="9484" max="9484" width="5.375" style="1" customWidth="1"/>
    <col min="9485" max="9485" width="7.625" style="1" customWidth="1"/>
    <col min="9486" max="9486" width="5.375" style="1" bestFit="1" customWidth="1"/>
    <col min="9487" max="9487" width="7.625" style="1" customWidth="1"/>
    <col min="9488" max="9488" width="5.375" style="1" customWidth="1"/>
    <col min="9489" max="9489" width="7.625" style="1" customWidth="1"/>
    <col min="9490" max="9490" width="5.375" style="1" bestFit="1" customWidth="1"/>
    <col min="9491" max="9491" width="7.625" style="1" customWidth="1"/>
    <col min="9492" max="9492" width="5.375" style="1" customWidth="1"/>
    <col min="9493" max="9493" width="7.625" style="1" customWidth="1"/>
    <col min="9494" max="9494" width="5.375" style="1" bestFit="1" customWidth="1"/>
    <col min="9495" max="9495" width="7.625" style="1" customWidth="1"/>
    <col min="9496" max="9496" width="5.375" style="1" customWidth="1"/>
    <col min="9497" max="9497" width="7.625" style="1" customWidth="1"/>
    <col min="9498" max="9498" width="5.375" style="1" bestFit="1" customWidth="1"/>
    <col min="9499" max="9499" width="7.625" style="1" customWidth="1"/>
    <col min="9500" max="9500" width="5.375" style="1" customWidth="1"/>
    <col min="9501" max="9501" width="7.625" style="1" customWidth="1"/>
    <col min="9502" max="9502" width="5.375" style="1" bestFit="1" customWidth="1"/>
    <col min="9503" max="9503" width="7.625" style="1" customWidth="1"/>
    <col min="9504" max="9504" width="5.375" style="1" customWidth="1"/>
    <col min="9505" max="9505" width="7.625" style="1" customWidth="1"/>
    <col min="9506" max="9506" width="5.375" style="1" bestFit="1" customWidth="1"/>
    <col min="9507" max="9507" width="9" style="1"/>
    <col min="9508" max="9509" width="5.375" style="1" bestFit="1" customWidth="1"/>
    <col min="9510" max="9510" width="2.125" style="1" bestFit="1" customWidth="1"/>
    <col min="9511" max="9660" width="9" style="1"/>
    <col min="9661" max="9661" width="4.375" style="1" customWidth="1"/>
    <col min="9662" max="9662" width="30.5" style="1" customWidth="1"/>
    <col min="9663" max="9664" width="9" style="1"/>
    <col min="9665" max="9665" width="10.75" style="1" customWidth="1"/>
    <col min="9666" max="9666" width="5.25" style="1" customWidth="1"/>
    <col min="9667" max="9667" width="7.625" style="1" customWidth="1"/>
    <col min="9668" max="9668" width="5.375" style="1" customWidth="1"/>
    <col min="9669" max="9669" width="7.625" style="1" customWidth="1"/>
    <col min="9670" max="9670" width="6" style="1" bestFit="1" customWidth="1"/>
    <col min="9671" max="9671" width="7.625" style="1" customWidth="1"/>
    <col min="9672" max="9672" width="5.375" style="1" customWidth="1"/>
    <col min="9673" max="9673" width="7.625" style="1" customWidth="1"/>
    <col min="9674" max="9674" width="5.375" style="1" bestFit="1" customWidth="1"/>
    <col min="9675" max="9675" width="7.625" style="1" customWidth="1"/>
    <col min="9676" max="9676" width="5.375" style="1" customWidth="1"/>
    <col min="9677" max="9677" width="7.625" style="1" customWidth="1"/>
    <col min="9678" max="9678" width="5.375" style="1" bestFit="1" customWidth="1"/>
    <col min="9679" max="9679" width="7.625" style="1" customWidth="1"/>
    <col min="9680" max="9680" width="5.375" style="1" customWidth="1"/>
    <col min="9681" max="9681" width="7.625" style="1" customWidth="1"/>
    <col min="9682" max="9682" width="5.375" style="1" bestFit="1" customWidth="1"/>
    <col min="9683" max="9683" width="7.625" style="1" customWidth="1"/>
    <col min="9684" max="9684" width="5.375" style="1" customWidth="1"/>
    <col min="9685" max="9685" width="7.625" style="1" customWidth="1"/>
    <col min="9686" max="9686" width="5.375" style="1" bestFit="1" customWidth="1"/>
    <col min="9687" max="9687" width="7.625" style="1" customWidth="1"/>
    <col min="9688" max="9688" width="5.375" style="1" customWidth="1"/>
    <col min="9689" max="9689" width="7.625" style="1" customWidth="1"/>
    <col min="9690" max="9690" width="5.375" style="1" bestFit="1" customWidth="1"/>
    <col min="9691" max="9691" width="7.625" style="1" customWidth="1"/>
    <col min="9692" max="9692" width="5.375" style="1" customWidth="1"/>
    <col min="9693" max="9693" width="7.625" style="1" customWidth="1"/>
    <col min="9694" max="9694" width="5.375" style="1" bestFit="1" customWidth="1"/>
    <col min="9695" max="9695" width="7.625" style="1" customWidth="1"/>
    <col min="9696" max="9696" width="5.375" style="1" customWidth="1"/>
    <col min="9697" max="9697" width="7.625" style="1" customWidth="1"/>
    <col min="9698" max="9698" width="5.375" style="1" bestFit="1" customWidth="1"/>
    <col min="9699" max="9699" width="7.625" style="1" customWidth="1"/>
    <col min="9700" max="9700" width="5.375" style="1" customWidth="1"/>
    <col min="9701" max="9701" width="7.625" style="1" customWidth="1"/>
    <col min="9702" max="9702" width="5.375" style="1" bestFit="1" customWidth="1"/>
    <col min="9703" max="9703" width="7.625" style="1" customWidth="1"/>
    <col min="9704" max="9704" width="5.375" style="1" customWidth="1"/>
    <col min="9705" max="9705" width="7.625" style="1" customWidth="1"/>
    <col min="9706" max="9706" width="5.375" style="1" bestFit="1" customWidth="1"/>
    <col min="9707" max="9707" width="7.625" style="1" customWidth="1"/>
    <col min="9708" max="9708" width="5.375" style="1" customWidth="1"/>
    <col min="9709" max="9709" width="7.625" style="1" customWidth="1"/>
    <col min="9710" max="9710" width="5.375" style="1" bestFit="1" customWidth="1"/>
    <col min="9711" max="9711" width="7.625" style="1" customWidth="1"/>
    <col min="9712" max="9712" width="5.375" style="1" customWidth="1"/>
    <col min="9713" max="9713" width="7.625" style="1" customWidth="1"/>
    <col min="9714" max="9714" width="5.375" style="1" bestFit="1" customWidth="1"/>
    <col min="9715" max="9715" width="7.625" style="1" customWidth="1"/>
    <col min="9716" max="9716" width="5.375" style="1" customWidth="1"/>
    <col min="9717" max="9717" width="7.625" style="1" customWidth="1"/>
    <col min="9718" max="9718" width="5.375" style="1" bestFit="1" customWidth="1"/>
    <col min="9719" max="9719" width="7.625" style="1" customWidth="1"/>
    <col min="9720" max="9720" width="5.375" style="1" customWidth="1"/>
    <col min="9721" max="9721" width="7.625" style="1" customWidth="1"/>
    <col min="9722" max="9722" width="5.375" style="1" bestFit="1" customWidth="1"/>
    <col min="9723" max="9723" width="7.625" style="1" customWidth="1"/>
    <col min="9724" max="9724" width="5.375" style="1" customWidth="1"/>
    <col min="9725" max="9725" width="7.625" style="1" customWidth="1"/>
    <col min="9726" max="9726" width="5.375" style="1" bestFit="1" customWidth="1"/>
    <col min="9727" max="9727" width="7.625" style="1" customWidth="1"/>
    <col min="9728" max="9728" width="5.375" style="1" customWidth="1"/>
    <col min="9729" max="9729" width="7.625" style="1" customWidth="1"/>
    <col min="9730" max="9730" width="5.375" style="1" bestFit="1" customWidth="1"/>
    <col min="9731" max="9731" width="7.625" style="1" customWidth="1"/>
    <col min="9732" max="9732" width="5.375" style="1" customWidth="1"/>
    <col min="9733" max="9733" width="7.625" style="1" customWidth="1"/>
    <col min="9734" max="9734" width="5.375" style="1" bestFit="1" customWidth="1"/>
    <col min="9735" max="9735" width="7.625" style="1" customWidth="1"/>
    <col min="9736" max="9736" width="5.375" style="1" customWidth="1"/>
    <col min="9737" max="9737" width="7.625" style="1" customWidth="1"/>
    <col min="9738" max="9738" width="5.375" style="1" bestFit="1" customWidth="1"/>
    <col min="9739" max="9739" width="7.625" style="1" customWidth="1"/>
    <col min="9740" max="9740" width="5.375" style="1" customWidth="1"/>
    <col min="9741" max="9741" width="7.625" style="1" customWidth="1"/>
    <col min="9742" max="9742" width="5.375" style="1" bestFit="1" customWidth="1"/>
    <col min="9743" max="9743" width="7.625" style="1" customWidth="1"/>
    <col min="9744" max="9744" width="5.375" style="1" customWidth="1"/>
    <col min="9745" max="9745" width="7.625" style="1" customWidth="1"/>
    <col min="9746" max="9746" width="5.375" style="1" bestFit="1" customWidth="1"/>
    <col min="9747" max="9747" width="7.625" style="1" customWidth="1"/>
    <col min="9748" max="9748" width="5.375" style="1" customWidth="1"/>
    <col min="9749" max="9749" width="7.625" style="1" customWidth="1"/>
    <col min="9750" max="9750" width="5.375" style="1" bestFit="1" customWidth="1"/>
    <col min="9751" max="9751" width="7.625" style="1" customWidth="1"/>
    <col min="9752" max="9752" width="5.375" style="1" customWidth="1"/>
    <col min="9753" max="9753" width="7.625" style="1" customWidth="1"/>
    <col min="9754" max="9754" width="5.375" style="1" bestFit="1" customWidth="1"/>
    <col min="9755" max="9755" width="7.625" style="1" customWidth="1"/>
    <col min="9756" max="9756" width="5.375" style="1" customWidth="1"/>
    <col min="9757" max="9757" width="7.625" style="1" customWidth="1"/>
    <col min="9758" max="9758" width="5.375" style="1" bestFit="1" customWidth="1"/>
    <col min="9759" max="9759" width="7.625" style="1" customWidth="1"/>
    <col min="9760" max="9760" width="5.375" style="1" customWidth="1"/>
    <col min="9761" max="9761" width="7.625" style="1" customWidth="1"/>
    <col min="9762" max="9762" width="5.375" style="1" bestFit="1" customWidth="1"/>
    <col min="9763" max="9763" width="9" style="1"/>
    <col min="9764" max="9765" width="5.375" style="1" bestFit="1" customWidth="1"/>
    <col min="9766" max="9766" width="2.125" style="1" bestFit="1" customWidth="1"/>
    <col min="9767" max="9916" width="9" style="1"/>
    <col min="9917" max="9917" width="4.375" style="1" customWidth="1"/>
    <col min="9918" max="9918" width="30.5" style="1" customWidth="1"/>
    <col min="9919" max="9920" width="9" style="1"/>
    <col min="9921" max="9921" width="10.75" style="1" customWidth="1"/>
    <col min="9922" max="9922" width="5.25" style="1" customWidth="1"/>
    <col min="9923" max="9923" width="7.625" style="1" customWidth="1"/>
    <col min="9924" max="9924" width="5.375" style="1" customWidth="1"/>
    <col min="9925" max="9925" width="7.625" style="1" customWidth="1"/>
    <col min="9926" max="9926" width="6" style="1" bestFit="1" customWidth="1"/>
    <col min="9927" max="9927" width="7.625" style="1" customWidth="1"/>
    <col min="9928" max="9928" width="5.375" style="1" customWidth="1"/>
    <col min="9929" max="9929" width="7.625" style="1" customWidth="1"/>
    <col min="9930" max="9930" width="5.375" style="1" bestFit="1" customWidth="1"/>
    <col min="9931" max="9931" width="7.625" style="1" customWidth="1"/>
    <col min="9932" max="9932" width="5.375" style="1" customWidth="1"/>
    <col min="9933" max="9933" width="7.625" style="1" customWidth="1"/>
    <col min="9934" max="9934" width="5.375" style="1" bestFit="1" customWidth="1"/>
    <col min="9935" max="9935" width="7.625" style="1" customWidth="1"/>
    <col min="9936" max="9936" width="5.375" style="1" customWidth="1"/>
    <col min="9937" max="9937" width="7.625" style="1" customWidth="1"/>
    <col min="9938" max="9938" width="5.375" style="1" bestFit="1" customWidth="1"/>
    <col min="9939" max="9939" width="7.625" style="1" customWidth="1"/>
    <col min="9940" max="9940" width="5.375" style="1" customWidth="1"/>
    <col min="9941" max="9941" width="7.625" style="1" customWidth="1"/>
    <col min="9942" max="9942" width="5.375" style="1" bestFit="1" customWidth="1"/>
    <col min="9943" max="9943" width="7.625" style="1" customWidth="1"/>
    <col min="9944" max="9944" width="5.375" style="1" customWidth="1"/>
    <col min="9945" max="9945" width="7.625" style="1" customWidth="1"/>
    <col min="9946" max="9946" width="5.375" style="1" bestFit="1" customWidth="1"/>
    <col min="9947" max="9947" width="7.625" style="1" customWidth="1"/>
    <col min="9948" max="9948" width="5.375" style="1" customWidth="1"/>
    <col min="9949" max="9949" width="7.625" style="1" customWidth="1"/>
    <col min="9950" max="9950" width="5.375" style="1" bestFit="1" customWidth="1"/>
    <col min="9951" max="9951" width="7.625" style="1" customWidth="1"/>
    <col min="9952" max="9952" width="5.375" style="1" customWidth="1"/>
    <col min="9953" max="9953" width="7.625" style="1" customWidth="1"/>
    <col min="9954" max="9954" width="5.375" style="1" bestFit="1" customWidth="1"/>
    <col min="9955" max="9955" width="7.625" style="1" customWidth="1"/>
    <col min="9956" max="9956" width="5.375" style="1" customWidth="1"/>
    <col min="9957" max="9957" width="7.625" style="1" customWidth="1"/>
    <col min="9958" max="9958" width="5.375" style="1" bestFit="1" customWidth="1"/>
    <col min="9959" max="9959" width="7.625" style="1" customWidth="1"/>
    <col min="9960" max="9960" width="5.375" style="1" customWidth="1"/>
    <col min="9961" max="9961" width="7.625" style="1" customWidth="1"/>
    <col min="9962" max="9962" width="5.375" style="1" bestFit="1" customWidth="1"/>
    <col min="9963" max="9963" width="7.625" style="1" customWidth="1"/>
    <col min="9964" max="9964" width="5.375" style="1" customWidth="1"/>
    <col min="9965" max="9965" width="7.625" style="1" customWidth="1"/>
    <col min="9966" max="9966" width="5.375" style="1" bestFit="1" customWidth="1"/>
    <col min="9967" max="9967" width="7.625" style="1" customWidth="1"/>
    <col min="9968" max="9968" width="5.375" style="1" customWidth="1"/>
    <col min="9969" max="9969" width="7.625" style="1" customWidth="1"/>
    <col min="9970" max="9970" width="5.375" style="1" bestFit="1" customWidth="1"/>
    <col min="9971" max="9971" width="7.625" style="1" customWidth="1"/>
    <col min="9972" max="9972" width="5.375" style="1" customWidth="1"/>
    <col min="9973" max="9973" width="7.625" style="1" customWidth="1"/>
    <col min="9974" max="9974" width="5.375" style="1" bestFit="1" customWidth="1"/>
    <col min="9975" max="9975" width="7.625" style="1" customWidth="1"/>
    <col min="9976" max="9976" width="5.375" style="1" customWidth="1"/>
    <col min="9977" max="9977" width="7.625" style="1" customWidth="1"/>
    <col min="9978" max="9978" width="5.375" style="1" bestFit="1" customWidth="1"/>
    <col min="9979" max="9979" width="7.625" style="1" customWidth="1"/>
    <col min="9980" max="9980" width="5.375" style="1" customWidth="1"/>
    <col min="9981" max="9981" width="7.625" style="1" customWidth="1"/>
    <col min="9982" max="9982" width="5.375" style="1" bestFit="1" customWidth="1"/>
    <col min="9983" max="9983" width="7.625" style="1" customWidth="1"/>
    <col min="9984" max="9984" width="5.375" style="1" customWidth="1"/>
    <col min="9985" max="9985" width="7.625" style="1" customWidth="1"/>
    <col min="9986" max="9986" width="5.375" style="1" bestFit="1" customWidth="1"/>
    <col min="9987" max="9987" width="7.625" style="1" customWidth="1"/>
    <col min="9988" max="9988" width="5.375" style="1" customWidth="1"/>
    <col min="9989" max="9989" width="7.625" style="1" customWidth="1"/>
    <col min="9990" max="9990" width="5.375" style="1" bestFit="1" customWidth="1"/>
    <col min="9991" max="9991" width="7.625" style="1" customWidth="1"/>
    <col min="9992" max="9992" width="5.375" style="1" customWidth="1"/>
    <col min="9993" max="9993" width="7.625" style="1" customWidth="1"/>
    <col min="9994" max="9994" width="5.375" style="1" bestFit="1" customWidth="1"/>
    <col min="9995" max="9995" width="7.625" style="1" customWidth="1"/>
    <col min="9996" max="9996" width="5.375" style="1" customWidth="1"/>
    <col min="9997" max="9997" width="7.625" style="1" customWidth="1"/>
    <col min="9998" max="9998" width="5.375" style="1" bestFit="1" customWidth="1"/>
    <col min="9999" max="9999" width="7.625" style="1" customWidth="1"/>
    <col min="10000" max="10000" width="5.375" style="1" customWidth="1"/>
    <col min="10001" max="10001" width="7.625" style="1" customWidth="1"/>
    <col min="10002" max="10002" width="5.375" style="1" bestFit="1" customWidth="1"/>
    <col min="10003" max="10003" width="7.625" style="1" customWidth="1"/>
    <col min="10004" max="10004" width="5.375" style="1" customWidth="1"/>
    <col min="10005" max="10005" width="7.625" style="1" customWidth="1"/>
    <col min="10006" max="10006" width="5.375" style="1" bestFit="1" customWidth="1"/>
    <col min="10007" max="10007" width="7.625" style="1" customWidth="1"/>
    <col min="10008" max="10008" width="5.375" style="1" customWidth="1"/>
    <col min="10009" max="10009" width="7.625" style="1" customWidth="1"/>
    <col min="10010" max="10010" width="5.375" style="1" bestFit="1" customWidth="1"/>
    <col min="10011" max="10011" width="7.625" style="1" customWidth="1"/>
    <col min="10012" max="10012" width="5.375" style="1" customWidth="1"/>
    <col min="10013" max="10013" width="7.625" style="1" customWidth="1"/>
    <col min="10014" max="10014" width="5.375" style="1" bestFit="1" customWidth="1"/>
    <col min="10015" max="10015" width="7.625" style="1" customWidth="1"/>
    <col min="10016" max="10016" width="5.375" style="1" customWidth="1"/>
    <col min="10017" max="10017" width="7.625" style="1" customWidth="1"/>
    <col min="10018" max="10018" width="5.375" style="1" bestFit="1" customWidth="1"/>
    <col min="10019" max="10019" width="9" style="1"/>
    <col min="10020" max="10021" width="5.375" style="1" bestFit="1" customWidth="1"/>
    <col min="10022" max="10022" width="2.125" style="1" bestFit="1" customWidth="1"/>
    <col min="10023" max="10172" width="9" style="1"/>
    <col min="10173" max="10173" width="4.375" style="1" customWidth="1"/>
    <col min="10174" max="10174" width="30.5" style="1" customWidth="1"/>
    <col min="10175" max="10176" width="9" style="1"/>
    <col min="10177" max="10177" width="10.75" style="1" customWidth="1"/>
    <col min="10178" max="10178" width="5.25" style="1" customWidth="1"/>
    <col min="10179" max="10179" width="7.625" style="1" customWidth="1"/>
    <col min="10180" max="10180" width="5.375" style="1" customWidth="1"/>
    <col min="10181" max="10181" width="7.625" style="1" customWidth="1"/>
    <col min="10182" max="10182" width="6" style="1" bestFit="1" customWidth="1"/>
    <col min="10183" max="10183" width="7.625" style="1" customWidth="1"/>
    <col min="10184" max="10184" width="5.375" style="1" customWidth="1"/>
    <col min="10185" max="10185" width="7.625" style="1" customWidth="1"/>
    <col min="10186" max="10186" width="5.375" style="1" bestFit="1" customWidth="1"/>
    <col min="10187" max="10187" width="7.625" style="1" customWidth="1"/>
    <col min="10188" max="10188" width="5.375" style="1" customWidth="1"/>
    <col min="10189" max="10189" width="7.625" style="1" customWidth="1"/>
    <col min="10190" max="10190" width="5.375" style="1" bestFit="1" customWidth="1"/>
    <col min="10191" max="10191" width="7.625" style="1" customWidth="1"/>
    <col min="10192" max="10192" width="5.375" style="1" customWidth="1"/>
    <col min="10193" max="10193" width="7.625" style="1" customWidth="1"/>
    <col min="10194" max="10194" width="5.375" style="1" bestFit="1" customWidth="1"/>
    <col min="10195" max="10195" width="7.625" style="1" customWidth="1"/>
    <col min="10196" max="10196" width="5.375" style="1" customWidth="1"/>
    <col min="10197" max="10197" width="7.625" style="1" customWidth="1"/>
    <col min="10198" max="10198" width="5.375" style="1" bestFit="1" customWidth="1"/>
    <col min="10199" max="10199" width="7.625" style="1" customWidth="1"/>
    <col min="10200" max="10200" width="5.375" style="1" customWidth="1"/>
    <col min="10201" max="10201" width="7.625" style="1" customWidth="1"/>
    <col min="10202" max="10202" width="5.375" style="1" bestFit="1" customWidth="1"/>
    <col min="10203" max="10203" width="7.625" style="1" customWidth="1"/>
    <col min="10204" max="10204" width="5.375" style="1" customWidth="1"/>
    <col min="10205" max="10205" width="7.625" style="1" customWidth="1"/>
    <col min="10206" max="10206" width="5.375" style="1" bestFit="1" customWidth="1"/>
    <col min="10207" max="10207" width="7.625" style="1" customWidth="1"/>
    <col min="10208" max="10208" width="5.375" style="1" customWidth="1"/>
    <col min="10209" max="10209" width="7.625" style="1" customWidth="1"/>
    <col min="10210" max="10210" width="5.375" style="1" bestFit="1" customWidth="1"/>
    <col min="10211" max="10211" width="7.625" style="1" customWidth="1"/>
    <col min="10212" max="10212" width="5.375" style="1" customWidth="1"/>
    <col min="10213" max="10213" width="7.625" style="1" customWidth="1"/>
    <col min="10214" max="10214" width="5.375" style="1" bestFit="1" customWidth="1"/>
    <col min="10215" max="10215" width="7.625" style="1" customWidth="1"/>
    <col min="10216" max="10216" width="5.375" style="1" customWidth="1"/>
    <col min="10217" max="10217" width="7.625" style="1" customWidth="1"/>
    <col min="10218" max="10218" width="5.375" style="1" bestFit="1" customWidth="1"/>
    <col min="10219" max="10219" width="7.625" style="1" customWidth="1"/>
    <col min="10220" max="10220" width="5.375" style="1" customWidth="1"/>
    <col min="10221" max="10221" width="7.625" style="1" customWidth="1"/>
    <col min="10222" max="10222" width="5.375" style="1" bestFit="1" customWidth="1"/>
    <col min="10223" max="10223" width="7.625" style="1" customWidth="1"/>
    <col min="10224" max="10224" width="5.375" style="1" customWidth="1"/>
    <col min="10225" max="10225" width="7.625" style="1" customWidth="1"/>
    <col min="10226" max="10226" width="5.375" style="1" bestFit="1" customWidth="1"/>
    <col min="10227" max="10227" width="7.625" style="1" customWidth="1"/>
    <col min="10228" max="10228" width="5.375" style="1" customWidth="1"/>
    <col min="10229" max="10229" width="7.625" style="1" customWidth="1"/>
    <col min="10230" max="10230" width="5.375" style="1" bestFit="1" customWidth="1"/>
    <col min="10231" max="10231" width="7.625" style="1" customWidth="1"/>
    <col min="10232" max="10232" width="5.375" style="1" customWidth="1"/>
    <col min="10233" max="10233" width="7.625" style="1" customWidth="1"/>
    <col min="10234" max="10234" width="5.375" style="1" bestFit="1" customWidth="1"/>
    <col min="10235" max="10235" width="7.625" style="1" customWidth="1"/>
    <col min="10236" max="10236" width="5.375" style="1" customWidth="1"/>
    <col min="10237" max="10237" width="7.625" style="1" customWidth="1"/>
    <col min="10238" max="10238" width="5.375" style="1" bestFit="1" customWidth="1"/>
    <col min="10239" max="10239" width="7.625" style="1" customWidth="1"/>
    <col min="10240" max="10240" width="5.375" style="1" customWidth="1"/>
    <col min="10241" max="10241" width="7.625" style="1" customWidth="1"/>
    <col min="10242" max="10242" width="5.375" style="1" bestFit="1" customWidth="1"/>
    <col min="10243" max="10243" width="7.625" style="1" customWidth="1"/>
    <col min="10244" max="10244" width="5.375" style="1" customWidth="1"/>
    <col min="10245" max="10245" width="7.625" style="1" customWidth="1"/>
    <col min="10246" max="10246" width="5.375" style="1" bestFit="1" customWidth="1"/>
    <col min="10247" max="10247" width="7.625" style="1" customWidth="1"/>
    <col min="10248" max="10248" width="5.375" style="1" customWidth="1"/>
    <col min="10249" max="10249" width="7.625" style="1" customWidth="1"/>
    <col min="10250" max="10250" width="5.375" style="1" bestFit="1" customWidth="1"/>
    <col min="10251" max="10251" width="7.625" style="1" customWidth="1"/>
    <col min="10252" max="10252" width="5.375" style="1" customWidth="1"/>
    <col min="10253" max="10253" width="7.625" style="1" customWidth="1"/>
    <col min="10254" max="10254" width="5.375" style="1" bestFit="1" customWidth="1"/>
    <col min="10255" max="10255" width="7.625" style="1" customWidth="1"/>
    <col min="10256" max="10256" width="5.375" style="1" customWidth="1"/>
    <col min="10257" max="10257" width="7.625" style="1" customWidth="1"/>
    <col min="10258" max="10258" width="5.375" style="1" bestFit="1" customWidth="1"/>
    <col min="10259" max="10259" width="7.625" style="1" customWidth="1"/>
    <col min="10260" max="10260" width="5.375" style="1" customWidth="1"/>
    <col min="10261" max="10261" width="7.625" style="1" customWidth="1"/>
    <col min="10262" max="10262" width="5.375" style="1" bestFit="1" customWidth="1"/>
    <col min="10263" max="10263" width="7.625" style="1" customWidth="1"/>
    <col min="10264" max="10264" width="5.375" style="1" customWidth="1"/>
    <col min="10265" max="10265" width="7.625" style="1" customWidth="1"/>
    <col min="10266" max="10266" width="5.375" style="1" bestFit="1" customWidth="1"/>
    <col min="10267" max="10267" width="7.625" style="1" customWidth="1"/>
    <col min="10268" max="10268" width="5.375" style="1" customWidth="1"/>
    <col min="10269" max="10269" width="7.625" style="1" customWidth="1"/>
    <col min="10270" max="10270" width="5.375" style="1" bestFit="1" customWidth="1"/>
    <col min="10271" max="10271" width="7.625" style="1" customWidth="1"/>
    <col min="10272" max="10272" width="5.375" style="1" customWidth="1"/>
    <col min="10273" max="10273" width="7.625" style="1" customWidth="1"/>
    <col min="10274" max="10274" width="5.375" style="1" bestFit="1" customWidth="1"/>
    <col min="10275" max="10275" width="9" style="1"/>
    <col min="10276" max="10277" width="5.375" style="1" bestFit="1" customWidth="1"/>
    <col min="10278" max="10278" width="2.125" style="1" bestFit="1" customWidth="1"/>
    <col min="10279" max="10428" width="9" style="1"/>
    <col min="10429" max="10429" width="4.375" style="1" customWidth="1"/>
    <col min="10430" max="10430" width="30.5" style="1" customWidth="1"/>
    <col min="10431" max="10432" width="9" style="1"/>
    <col min="10433" max="10433" width="10.75" style="1" customWidth="1"/>
    <col min="10434" max="10434" width="5.25" style="1" customWidth="1"/>
    <col min="10435" max="10435" width="7.625" style="1" customWidth="1"/>
    <col min="10436" max="10436" width="5.375" style="1" customWidth="1"/>
    <col min="10437" max="10437" width="7.625" style="1" customWidth="1"/>
    <col min="10438" max="10438" width="6" style="1" bestFit="1" customWidth="1"/>
    <col min="10439" max="10439" width="7.625" style="1" customWidth="1"/>
    <col min="10440" max="10440" width="5.375" style="1" customWidth="1"/>
    <col min="10441" max="10441" width="7.625" style="1" customWidth="1"/>
    <col min="10442" max="10442" width="5.375" style="1" bestFit="1" customWidth="1"/>
    <col min="10443" max="10443" width="7.625" style="1" customWidth="1"/>
    <col min="10444" max="10444" width="5.375" style="1" customWidth="1"/>
    <col min="10445" max="10445" width="7.625" style="1" customWidth="1"/>
    <col min="10446" max="10446" width="5.375" style="1" bestFit="1" customWidth="1"/>
    <col min="10447" max="10447" width="7.625" style="1" customWidth="1"/>
    <col min="10448" max="10448" width="5.375" style="1" customWidth="1"/>
    <col min="10449" max="10449" width="7.625" style="1" customWidth="1"/>
    <col min="10450" max="10450" width="5.375" style="1" bestFit="1" customWidth="1"/>
    <col min="10451" max="10451" width="7.625" style="1" customWidth="1"/>
    <col min="10452" max="10452" width="5.375" style="1" customWidth="1"/>
    <col min="10453" max="10453" width="7.625" style="1" customWidth="1"/>
    <col min="10454" max="10454" width="5.375" style="1" bestFit="1" customWidth="1"/>
    <col min="10455" max="10455" width="7.625" style="1" customWidth="1"/>
    <col min="10456" max="10456" width="5.375" style="1" customWidth="1"/>
    <col min="10457" max="10457" width="7.625" style="1" customWidth="1"/>
    <col min="10458" max="10458" width="5.375" style="1" bestFit="1" customWidth="1"/>
    <col min="10459" max="10459" width="7.625" style="1" customWidth="1"/>
    <col min="10460" max="10460" width="5.375" style="1" customWidth="1"/>
    <col min="10461" max="10461" width="7.625" style="1" customWidth="1"/>
    <col min="10462" max="10462" width="5.375" style="1" bestFit="1" customWidth="1"/>
    <col min="10463" max="10463" width="7.625" style="1" customWidth="1"/>
    <col min="10464" max="10464" width="5.375" style="1" customWidth="1"/>
    <col min="10465" max="10465" width="7.625" style="1" customWidth="1"/>
    <col min="10466" max="10466" width="5.375" style="1" bestFit="1" customWidth="1"/>
    <col min="10467" max="10467" width="7.625" style="1" customWidth="1"/>
    <col min="10468" max="10468" width="5.375" style="1" customWidth="1"/>
    <col min="10469" max="10469" width="7.625" style="1" customWidth="1"/>
    <col min="10470" max="10470" width="5.375" style="1" bestFit="1" customWidth="1"/>
    <col min="10471" max="10471" width="7.625" style="1" customWidth="1"/>
    <col min="10472" max="10472" width="5.375" style="1" customWidth="1"/>
    <col min="10473" max="10473" width="7.625" style="1" customWidth="1"/>
    <col min="10474" max="10474" width="5.375" style="1" bestFit="1" customWidth="1"/>
    <col min="10475" max="10475" width="7.625" style="1" customWidth="1"/>
    <col min="10476" max="10476" width="5.375" style="1" customWidth="1"/>
    <col min="10477" max="10477" width="7.625" style="1" customWidth="1"/>
    <col min="10478" max="10478" width="5.375" style="1" bestFit="1" customWidth="1"/>
    <col min="10479" max="10479" width="7.625" style="1" customWidth="1"/>
    <col min="10480" max="10480" width="5.375" style="1" customWidth="1"/>
    <col min="10481" max="10481" width="7.625" style="1" customWidth="1"/>
    <col min="10482" max="10482" width="5.375" style="1" bestFit="1" customWidth="1"/>
    <col min="10483" max="10483" width="7.625" style="1" customWidth="1"/>
    <col min="10484" max="10484" width="5.375" style="1" customWidth="1"/>
    <col min="10485" max="10485" width="7.625" style="1" customWidth="1"/>
    <col min="10486" max="10486" width="5.375" style="1" bestFit="1" customWidth="1"/>
    <col min="10487" max="10487" width="7.625" style="1" customWidth="1"/>
    <col min="10488" max="10488" width="5.375" style="1" customWidth="1"/>
    <col min="10489" max="10489" width="7.625" style="1" customWidth="1"/>
    <col min="10490" max="10490" width="5.375" style="1" bestFit="1" customWidth="1"/>
    <col min="10491" max="10491" width="7.625" style="1" customWidth="1"/>
    <col min="10492" max="10492" width="5.375" style="1" customWidth="1"/>
    <col min="10493" max="10493" width="7.625" style="1" customWidth="1"/>
    <col min="10494" max="10494" width="5.375" style="1" bestFit="1" customWidth="1"/>
    <col min="10495" max="10495" width="7.625" style="1" customWidth="1"/>
    <col min="10496" max="10496" width="5.375" style="1" customWidth="1"/>
    <col min="10497" max="10497" width="7.625" style="1" customWidth="1"/>
    <col min="10498" max="10498" width="5.375" style="1" bestFit="1" customWidth="1"/>
    <col min="10499" max="10499" width="7.625" style="1" customWidth="1"/>
    <col min="10500" max="10500" width="5.375" style="1" customWidth="1"/>
    <col min="10501" max="10501" width="7.625" style="1" customWidth="1"/>
    <col min="10502" max="10502" width="5.375" style="1" bestFit="1" customWidth="1"/>
    <col min="10503" max="10503" width="7.625" style="1" customWidth="1"/>
    <col min="10504" max="10504" width="5.375" style="1" customWidth="1"/>
    <col min="10505" max="10505" width="7.625" style="1" customWidth="1"/>
    <col min="10506" max="10506" width="5.375" style="1" bestFit="1" customWidth="1"/>
    <col min="10507" max="10507" width="7.625" style="1" customWidth="1"/>
    <col min="10508" max="10508" width="5.375" style="1" customWidth="1"/>
    <col min="10509" max="10509" width="7.625" style="1" customWidth="1"/>
    <col min="10510" max="10510" width="5.375" style="1" bestFit="1" customWidth="1"/>
    <col min="10511" max="10511" width="7.625" style="1" customWidth="1"/>
    <col min="10512" max="10512" width="5.375" style="1" customWidth="1"/>
    <col min="10513" max="10513" width="7.625" style="1" customWidth="1"/>
    <col min="10514" max="10514" width="5.375" style="1" bestFit="1" customWidth="1"/>
    <col min="10515" max="10515" width="7.625" style="1" customWidth="1"/>
    <col min="10516" max="10516" width="5.375" style="1" customWidth="1"/>
    <col min="10517" max="10517" width="7.625" style="1" customWidth="1"/>
    <col min="10518" max="10518" width="5.375" style="1" bestFit="1" customWidth="1"/>
    <col min="10519" max="10519" width="7.625" style="1" customWidth="1"/>
    <col min="10520" max="10520" width="5.375" style="1" customWidth="1"/>
    <col min="10521" max="10521" width="7.625" style="1" customWidth="1"/>
    <col min="10522" max="10522" width="5.375" style="1" bestFit="1" customWidth="1"/>
    <col min="10523" max="10523" width="7.625" style="1" customWidth="1"/>
    <col min="10524" max="10524" width="5.375" style="1" customWidth="1"/>
    <col min="10525" max="10525" width="7.625" style="1" customWidth="1"/>
    <col min="10526" max="10526" width="5.375" style="1" bestFit="1" customWidth="1"/>
    <col min="10527" max="10527" width="7.625" style="1" customWidth="1"/>
    <col min="10528" max="10528" width="5.375" style="1" customWidth="1"/>
    <col min="10529" max="10529" width="7.625" style="1" customWidth="1"/>
    <col min="10530" max="10530" width="5.375" style="1" bestFit="1" customWidth="1"/>
    <col min="10531" max="10531" width="9" style="1"/>
    <col min="10532" max="10533" width="5.375" style="1" bestFit="1" customWidth="1"/>
    <col min="10534" max="10534" width="2.125" style="1" bestFit="1" customWidth="1"/>
    <col min="10535" max="10684" width="9" style="1"/>
    <col min="10685" max="10685" width="4.375" style="1" customWidth="1"/>
    <col min="10686" max="10686" width="30.5" style="1" customWidth="1"/>
    <col min="10687" max="10688" width="9" style="1"/>
    <col min="10689" max="10689" width="10.75" style="1" customWidth="1"/>
    <col min="10690" max="10690" width="5.25" style="1" customWidth="1"/>
    <col min="10691" max="10691" width="7.625" style="1" customWidth="1"/>
    <col min="10692" max="10692" width="5.375" style="1" customWidth="1"/>
    <col min="10693" max="10693" width="7.625" style="1" customWidth="1"/>
    <col min="10694" max="10694" width="6" style="1" bestFit="1" customWidth="1"/>
    <col min="10695" max="10695" width="7.625" style="1" customWidth="1"/>
    <col min="10696" max="10696" width="5.375" style="1" customWidth="1"/>
    <col min="10697" max="10697" width="7.625" style="1" customWidth="1"/>
    <col min="10698" max="10698" width="5.375" style="1" bestFit="1" customWidth="1"/>
    <col min="10699" max="10699" width="7.625" style="1" customWidth="1"/>
    <col min="10700" max="10700" width="5.375" style="1" customWidth="1"/>
    <col min="10701" max="10701" width="7.625" style="1" customWidth="1"/>
    <col min="10702" max="10702" width="5.375" style="1" bestFit="1" customWidth="1"/>
    <col min="10703" max="10703" width="7.625" style="1" customWidth="1"/>
    <col min="10704" max="10704" width="5.375" style="1" customWidth="1"/>
    <col min="10705" max="10705" width="7.625" style="1" customWidth="1"/>
    <col min="10706" max="10706" width="5.375" style="1" bestFit="1" customWidth="1"/>
    <col min="10707" max="10707" width="7.625" style="1" customWidth="1"/>
    <col min="10708" max="10708" width="5.375" style="1" customWidth="1"/>
    <col min="10709" max="10709" width="7.625" style="1" customWidth="1"/>
    <col min="10710" max="10710" width="5.375" style="1" bestFit="1" customWidth="1"/>
    <col min="10711" max="10711" width="7.625" style="1" customWidth="1"/>
    <col min="10712" max="10712" width="5.375" style="1" customWidth="1"/>
    <col min="10713" max="10713" width="7.625" style="1" customWidth="1"/>
    <col min="10714" max="10714" width="5.375" style="1" bestFit="1" customWidth="1"/>
    <col min="10715" max="10715" width="7.625" style="1" customWidth="1"/>
    <col min="10716" max="10716" width="5.375" style="1" customWidth="1"/>
    <col min="10717" max="10717" width="7.625" style="1" customWidth="1"/>
    <col min="10718" max="10718" width="5.375" style="1" bestFit="1" customWidth="1"/>
    <col min="10719" max="10719" width="7.625" style="1" customWidth="1"/>
    <col min="10720" max="10720" width="5.375" style="1" customWidth="1"/>
    <col min="10721" max="10721" width="7.625" style="1" customWidth="1"/>
    <col min="10722" max="10722" width="5.375" style="1" bestFit="1" customWidth="1"/>
    <col min="10723" max="10723" width="7.625" style="1" customWidth="1"/>
    <col min="10724" max="10724" width="5.375" style="1" customWidth="1"/>
    <col min="10725" max="10725" width="7.625" style="1" customWidth="1"/>
    <col min="10726" max="10726" width="5.375" style="1" bestFit="1" customWidth="1"/>
    <col min="10727" max="10727" width="7.625" style="1" customWidth="1"/>
    <col min="10728" max="10728" width="5.375" style="1" customWidth="1"/>
    <col min="10729" max="10729" width="7.625" style="1" customWidth="1"/>
    <col min="10730" max="10730" width="5.375" style="1" bestFit="1" customWidth="1"/>
    <col min="10731" max="10731" width="7.625" style="1" customWidth="1"/>
    <col min="10732" max="10732" width="5.375" style="1" customWidth="1"/>
    <col min="10733" max="10733" width="7.625" style="1" customWidth="1"/>
    <col min="10734" max="10734" width="5.375" style="1" bestFit="1" customWidth="1"/>
    <col min="10735" max="10735" width="7.625" style="1" customWidth="1"/>
    <col min="10736" max="10736" width="5.375" style="1" customWidth="1"/>
    <col min="10737" max="10737" width="7.625" style="1" customWidth="1"/>
    <col min="10738" max="10738" width="5.375" style="1" bestFit="1" customWidth="1"/>
    <col min="10739" max="10739" width="7.625" style="1" customWidth="1"/>
    <col min="10740" max="10740" width="5.375" style="1" customWidth="1"/>
    <col min="10741" max="10741" width="7.625" style="1" customWidth="1"/>
    <col min="10742" max="10742" width="5.375" style="1" bestFit="1" customWidth="1"/>
    <col min="10743" max="10743" width="7.625" style="1" customWidth="1"/>
    <col min="10744" max="10744" width="5.375" style="1" customWidth="1"/>
    <col min="10745" max="10745" width="7.625" style="1" customWidth="1"/>
    <col min="10746" max="10746" width="5.375" style="1" bestFit="1" customWidth="1"/>
    <col min="10747" max="10747" width="7.625" style="1" customWidth="1"/>
    <col min="10748" max="10748" width="5.375" style="1" customWidth="1"/>
    <col min="10749" max="10749" width="7.625" style="1" customWidth="1"/>
    <col min="10750" max="10750" width="5.375" style="1" bestFit="1" customWidth="1"/>
    <col min="10751" max="10751" width="7.625" style="1" customWidth="1"/>
    <col min="10752" max="10752" width="5.375" style="1" customWidth="1"/>
    <col min="10753" max="10753" width="7.625" style="1" customWidth="1"/>
    <col min="10754" max="10754" width="5.375" style="1" bestFit="1" customWidth="1"/>
    <col min="10755" max="10755" width="7.625" style="1" customWidth="1"/>
    <col min="10756" max="10756" width="5.375" style="1" customWidth="1"/>
    <col min="10757" max="10757" width="7.625" style="1" customWidth="1"/>
    <col min="10758" max="10758" width="5.375" style="1" bestFit="1" customWidth="1"/>
    <col min="10759" max="10759" width="7.625" style="1" customWidth="1"/>
    <col min="10760" max="10760" width="5.375" style="1" customWidth="1"/>
    <col min="10761" max="10761" width="7.625" style="1" customWidth="1"/>
    <col min="10762" max="10762" width="5.375" style="1" bestFit="1" customWidth="1"/>
    <col min="10763" max="10763" width="7.625" style="1" customWidth="1"/>
    <col min="10764" max="10764" width="5.375" style="1" customWidth="1"/>
    <col min="10765" max="10765" width="7.625" style="1" customWidth="1"/>
    <col min="10766" max="10766" width="5.375" style="1" bestFit="1" customWidth="1"/>
    <col min="10767" max="10767" width="7.625" style="1" customWidth="1"/>
    <col min="10768" max="10768" width="5.375" style="1" customWidth="1"/>
    <col min="10769" max="10769" width="7.625" style="1" customWidth="1"/>
    <col min="10770" max="10770" width="5.375" style="1" bestFit="1" customWidth="1"/>
    <col min="10771" max="10771" width="7.625" style="1" customWidth="1"/>
    <col min="10772" max="10772" width="5.375" style="1" customWidth="1"/>
    <col min="10773" max="10773" width="7.625" style="1" customWidth="1"/>
    <col min="10774" max="10774" width="5.375" style="1" bestFit="1" customWidth="1"/>
    <col min="10775" max="10775" width="7.625" style="1" customWidth="1"/>
    <col min="10776" max="10776" width="5.375" style="1" customWidth="1"/>
    <col min="10777" max="10777" width="7.625" style="1" customWidth="1"/>
    <col min="10778" max="10778" width="5.375" style="1" bestFit="1" customWidth="1"/>
    <col min="10779" max="10779" width="7.625" style="1" customWidth="1"/>
    <col min="10780" max="10780" width="5.375" style="1" customWidth="1"/>
    <col min="10781" max="10781" width="7.625" style="1" customWidth="1"/>
    <col min="10782" max="10782" width="5.375" style="1" bestFit="1" customWidth="1"/>
    <col min="10783" max="10783" width="7.625" style="1" customWidth="1"/>
    <col min="10784" max="10784" width="5.375" style="1" customWidth="1"/>
    <col min="10785" max="10785" width="7.625" style="1" customWidth="1"/>
    <col min="10786" max="10786" width="5.375" style="1" bestFit="1" customWidth="1"/>
    <col min="10787" max="10787" width="9" style="1"/>
    <col min="10788" max="10789" width="5.375" style="1" bestFit="1" customWidth="1"/>
    <col min="10790" max="10790" width="2.125" style="1" bestFit="1" customWidth="1"/>
    <col min="10791" max="10940" width="9" style="1"/>
    <col min="10941" max="10941" width="4.375" style="1" customWidth="1"/>
    <col min="10942" max="10942" width="30.5" style="1" customWidth="1"/>
    <col min="10943" max="10944" width="9" style="1"/>
    <col min="10945" max="10945" width="10.75" style="1" customWidth="1"/>
    <col min="10946" max="10946" width="5.25" style="1" customWidth="1"/>
    <col min="10947" max="10947" width="7.625" style="1" customWidth="1"/>
    <col min="10948" max="10948" width="5.375" style="1" customWidth="1"/>
    <col min="10949" max="10949" width="7.625" style="1" customWidth="1"/>
    <col min="10950" max="10950" width="6" style="1" bestFit="1" customWidth="1"/>
    <col min="10951" max="10951" width="7.625" style="1" customWidth="1"/>
    <col min="10952" max="10952" width="5.375" style="1" customWidth="1"/>
    <col min="10953" max="10953" width="7.625" style="1" customWidth="1"/>
    <col min="10954" max="10954" width="5.375" style="1" bestFit="1" customWidth="1"/>
    <col min="10955" max="10955" width="7.625" style="1" customWidth="1"/>
    <col min="10956" max="10956" width="5.375" style="1" customWidth="1"/>
    <col min="10957" max="10957" width="7.625" style="1" customWidth="1"/>
    <col min="10958" max="10958" width="5.375" style="1" bestFit="1" customWidth="1"/>
    <col min="10959" max="10959" width="7.625" style="1" customWidth="1"/>
    <col min="10960" max="10960" width="5.375" style="1" customWidth="1"/>
    <col min="10961" max="10961" width="7.625" style="1" customWidth="1"/>
    <col min="10962" max="10962" width="5.375" style="1" bestFit="1" customWidth="1"/>
    <col min="10963" max="10963" width="7.625" style="1" customWidth="1"/>
    <col min="10964" max="10964" width="5.375" style="1" customWidth="1"/>
    <col min="10965" max="10965" width="7.625" style="1" customWidth="1"/>
    <col min="10966" max="10966" width="5.375" style="1" bestFit="1" customWidth="1"/>
    <col min="10967" max="10967" width="7.625" style="1" customWidth="1"/>
    <col min="10968" max="10968" width="5.375" style="1" customWidth="1"/>
    <col min="10969" max="10969" width="7.625" style="1" customWidth="1"/>
    <col min="10970" max="10970" width="5.375" style="1" bestFit="1" customWidth="1"/>
    <col min="10971" max="10971" width="7.625" style="1" customWidth="1"/>
    <col min="10972" max="10972" width="5.375" style="1" customWidth="1"/>
    <col min="10973" max="10973" width="7.625" style="1" customWidth="1"/>
    <col min="10974" max="10974" width="5.375" style="1" bestFit="1" customWidth="1"/>
    <col min="10975" max="10975" width="7.625" style="1" customWidth="1"/>
    <col min="10976" max="10976" width="5.375" style="1" customWidth="1"/>
    <col min="10977" max="10977" width="7.625" style="1" customWidth="1"/>
    <col min="10978" max="10978" width="5.375" style="1" bestFit="1" customWidth="1"/>
    <col min="10979" max="10979" width="7.625" style="1" customWidth="1"/>
    <col min="10980" max="10980" width="5.375" style="1" customWidth="1"/>
    <col min="10981" max="10981" width="7.625" style="1" customWidth="1"/>
    <col min="10982" max="10982" width="5.375" style="1" bestFit="1" customWidth="1"/>
    <col min="10983" max="10983" width="7.625" style="1" customWidth="1"/>
    <col min="10984" max="10984" width="5.375" style="1" customWidth="1"/>
    <col min="10985" max="10985" width="7.625" style="1" customWidth="1"/>
    <col min="10986" max="10986" width="5.375" style="1" bestFit="1" customWidth="1"/>
    <col min="10987" max="10987" width="7.625" style="1" customWidth="1"/>
    <col min="10988" max="10988" width="5.375" style="1" customWidth="1"/>
    <col min="10989" max="10989" width="7.625" style="1" customWidth="1"/>
    <col min="10990" max="10990" width="5.375" style="1" bestFit="1" customWidth="1"/>
    <col min="10991" max="10991" width="7.625" style="1" customWidth="1"/>
    <col min="10992" max="10992" width="5.375" style="1" customWidth="1"/>
    <col min="10993" max="10993" width="7.625" style="1" customWidth="1"/>
    <col min="10994" max="10994" width="5.375" style="1" bestFit="1" customWidth="1"/>
    <col min="10995" max="10995" width="7.625" style="1" customWidth="1"/>
    <col min="10996" max="10996" width="5.375" style="1" customWidth="1"/>
    <col min="10997" max="10997" width="7.625" style="1" customWidth="1"/>
    <col min="10998" max="10998" width="5.375" style="1" bestFit="1" customWidth="1"/>
    <col min="10999" max="10999" width="7.625" style="1" customWidth="1"/>
    <col min="11000" max="11000" width="5.375" style="1" customWidth="1"/>
    <col min="11001" max="11001" width="7.625" style="1" customWidth="1"/>
    <col min="11002" max="11002" width="5.375" style="1" bestFit="1" customWidth="1"/>
    <col min="11003" max="11003" width="7.625" style="1" customWidth="1"/>
    <col min="11004" max="11004" width="5.375" style="1" customWidth="1"/>
    <col min="11005" max="11005" width="7.625" style="1" customWidth="1"/>
    <col min="11006" max="11006" width="5.375" style="1" bestFit="1" customWidth="1"/>
    <col min="11007" max="11007" width="7.625" style="1" customWidth="1"/>
    <col min="11008" max="11008" width="5.375" style="1" customWidth="1"/>
    <col min="11009" max="11009" width="7.625" style="1" customWidth="1"/>
    <col min="11010" max="11010" width="5.375" style="1" bestFit="1" customWidth="1"/>
    <col min="11011" max="11011" width="7.625" style="1" customWidth="1"/>
    <col min="11012" max="11012" width="5.375" style="1" customWidth="1"/>
    <col min="11013" max="11013" width="7.625" style="1" customWidth="1"/>
    <col min="11014" max="11014" width="5.375" style="1" bestFit="1" customWidth="1"/>
    <col min="11015" max="11015" width="7.625" style="1" customWidth="1"/>
    <col min="11016" max="11016" width="5.375" style="1" customWidth="1"/>
    <col min="11017" max="11017" width="7.625" style="1" customWidth="1"/>
    <col min="11018" max="11018" width="5.375" style="1" bestFit="1" customWidth="1"/>
    <col min="11019" max="11019" width="7.625" style="1" customWidth="1"/>
    <col min="11020" max="11020" width="5.375" style="1" customWidth="1"/>
    <col min="11021" max="11021" width="7.625" style="1" customWidth="1"/>
    <col min="11022" max="11022" width="5.375" style="1" bestFit="1" customWidth="1"/>
    <col min="11023" max="11023" width="7.625" style="1" customWidth="1"/>
    <col min="11024" max="11024" width="5.375" style="1" customWidth="1"/>
    <col min="11025" max="11025" width="7.625" style="1" customWidth="1"/>
    <col min="11026" max="11026" width="5.375" style="1" bestFit="1" customWidth="1"/>
    <col min="11027" max="11027" width="7.625" style="1" customWidth="1"/>
    <col min="11028" max="11028" width="5.375" style="1" customWidth="1"/>
    <col min="11029" max="11029" width="7.625" style="1" customWidth="1"/>
    <col min="11030" max="11030" width="5.375" style="1" bestFit="1" customWidth="1"/>
    <col min="11031" max="11031" width="7.625" style="1" customWidth="1"/>
    <col min="11032" max="11032" width="5.375" style="1" customWidth="1"/>
    <col min="11033" max="11033" width="7.625" style="1" customWidth="1"/>
    <col min="11034" max="11034" width="5.375" style="1" bestFit="1" customWidth="1"/>
    <col min="11035" max="11035" width="7.625" style="1" customWidth="1"/>
    <col min="11036" max="11036" width="5.375" style="1" customWidth="1"/>
    <col min="11037" max="11037" width="7.625" style="1" customWidth="1"/>
    <col min="11038" max="11038" width="5.375" style="1" bestFit="1" customWidth="1"/>
    <col min="11039" max="11039" width="7.625" style="1" customWidth="1"/>
    <col min="11040" max="11040" width="5.375" style="1" customWidth="1"/>
    <col min="11041" max="11041" width="7.625" style="1" customWidth="1"/>
    <col min="11042" max="11042" width="5.375" style="1" bestFit="1" customWidth="1"/>
    <col min="11043" max="11043" width="9" style="1"/>
    <col min="11044" max="11045" width="5.375" style="1" bestFit="1" customWidth="1"/>
    <col min="11046" max="11046" width="2.125" style="1" bestFit="1" customWidth="1"/>
    <col min="11047" max="11196" width="9" style="1"/>
    <col min="11197" max="11197" width="4.375" style="1" customWidth="1"/>
    <col min="11198" max="11198" width="30.5" style="1" customWidth="1"/>
    <col min="11199" max="11200" width="9" style="1"/>
    <col min="11201" max="11201" width="10.75" style="1" customWidth="1"/>
    <col min="11202" max="11202" width="5.25" style="1" customWidth="1"/>
    <col min="11203" max="11203" width="7.625" style="1" customWidth="1"/>
    <col min="11204" max="11204" width="5.375" style="1" customWidth="1"/>
    <col min="11205" max="11205" width="7.625" style="1" customWidth="1"/>
    <col min="11206" max="11206" width="6" style="1" bestFit="1" customWidth="1"/>
    <col min="11207" max="11207" width="7.625" style="1" customWidth="1"/>
    <col min="11208" max="11208" width="5.375" style="1" customWidth="1"/>
    <col min="11209" max="11209" width="7.625" style="1" customWidth="1"/>
    <col min="11210" max="11210" width="5.375" style="1" bestFit="1" customWidth="1"/>
    <col min="11211" max="11211" width="7.625" style="1" customWidth="1"/>
    <col min="11212" max="11212" width="5.375" style="1" customWidth="1"/>
    <col min="11213" max="11213" width="7.625" style="1" customWidth="1"/>
    <col min="11214" max="11214" width="5.375" style="1" bestFit="1" customWidth="1"/>
    <col min="11215" max="11215" width="7.625" style="1" customWidth="1"/>
    <col min="11216" max="11216" width="5.375" style="1" customWidth="1"/>
    <col min="11217" max="11217" width="7.625" style="1" customWidth="1"/>
    <col min="11218" max="11218" width="5.375" style="1" bestFit="1" customWidth="1"/>
    <col min="11219" max="11219" width="7.625" style="1" customWidth="1"/>
    <col min="11220" max="11220" width="5.375" style="1" customWidth="1"/>
    <col min="11221" max="11221" width="7.625" style="1" customWidth="1"/>
    <col min="11222" max="11222" width="5.375" style="1" bestFit="1" customWidth="1"/>
    <col min="11223" max="11223" width="7.625" style="1" customWidth="1"/>
    <col min="11224" max="11224" width="5.375" style="1" customWidth="1"/>
    <col min="11225" max="11225" width="7.625" style="1" customWidth="1"/>
    <col min="11226" max="11226" width="5.375" style="1" bestFit="1" customWidth="1"/>
    <col min="11227" max="11227" width="7.625" style="1" customWidth="1"/>
    <col min="11228" max="11228" width="5.375" style="1" customWidth="1"/>
    <col min="11229" max="11229" width="7.625" style="1" customWidth="1"/>
    <col min="11230" max="11230" width="5.375" style="1" bestFit="1" customWidth="1"/>
    <col min="11231" max="11231" width="7.625" style="1" customWidth="1"/>
    <col min="11232" max="11232" width="5.375" style="1" customWidth="1"/>
    <col min="11233" max="11233" width="7.625" style="1" customWidth="1"/>
    <col min="11234" max="11234" width="5.375" style="1" bestFit="1" customWidth="1"/>
    <col min="11235" max="11235" width="7.625" style="1" customWidth="1"/>
    <col min="11236" max="11236" width="5.375" style="1" customWidth="1"/>
    <col min="11237" max="11237" width="7.625" style="1" customWidth="1"/>
    <col min="11238" max="11238" width="5.375" style="1" bestFit="1" customWidth="1"/>
    <col min="11239" max="11239" width="7.625" style="1" customWidth="1"/>
    <col min="11240" max="11240" width="5.375" style="1" customWidth="1"/>
    <col min="11241" max="11241" width="7.625" style="1" customWidth="1"/>
    <col min="11242" max="11242" width="5.375" style="1" bestFit="1" customWidth="1"/>
    <col min="11243" max="11243" width="7.625" style="1" customWidth="1"/>
    <col min="11244" max="11244" width="5.375" style="1" customWidth="1"/>
    <col min="11245" max="11245" width="7.625" style="1" customWidth="1"/>
    <col min="11246" max="11246" width="5.375" style="1" bestFit="1" customWidth="1"/>
    <col min="11247" max="11247" width="7.625" style="1" customWidth="1"/>
    <col min="11248" max="11248" width="5.375" style="1" customWidth="1"/>
    <col min="11249" max="11249" width="7.625" style="1" customWidth="1"/>
    <col min="11250" max="11250" width="5.375" style="1" bestFit="1" customWidth="1"/>
    <col min="11251" max="11251" width="7.625" style="1" customWidth="1"/>
    <col min="11252" max="11252" width="5.375" style="1" customWidth="1"/>
    <col min="11253" max="11253" width="7.625" style="1" customWidth="1"/>
    <col min="11254" max="11254" width="5.375" style="1" bestFit="1" customWidth="1"/>
    <col min="11255" max="11255" width="7.625" style="1" customWidth="1"/>
    <col min="11256" max="11256" width="5.375" style="1" customWidth="1"/>
    <col min="11257" max="11257" width="7.625" style="1" customWidth="1"/>
    <col min="11258" max="11258" width="5.375" style="1" bestFit="1" customWidth="1"/>
    <col min="11259" max="11259" width="7.625" style="1" customWidth="1"/>
    <col min="11260" max="11260" width="5.375" style="1" customWidth="1"/>
    <col min="11261" max="11261" width="7.625" style="1" customWidth="1"/>
    <col min="11262" max="11262" width="5.375" style="1" bestFit="1" customWidth="1"/>
    <col min="11263" max="11263" width="7.625" style="1" customWidth="1"/>
    <col min="11264" max="11264" width="5.375" style="1" customWidth="1"/>
    <col min="11265" max="11265" width="7.625" style="1" customWidth="1"/>
    <col min="11266" max="11266" width="5.375" style="1" bestFit="1" customWidth="1"/>
    <col min="11267" max="11267" width="7.625" style="1" customWidth="1"/>
    <col min="11268" max="11268" width="5.375" style="1" customWidth="1"/>
    <col min="11269" max="11269" width="7.625" style="1" customWidth="1"/>
    <col min="11270" max="11270" width="5.375" style="1" bestFit="1" customWidth="1"/>
    <col min="11271" max="11271" width="7.625" style="1" customWidth="1"/>
    <col min="11272" max="11272" width="5.375" style="1" customWidth="1"/>
    <col min="11273" max="11273" width="7.625" style="1" customWidth="1"/>
    <col min="11274" max="11274" width="5.375" style="1" bestFit="1" customWidth="1"/>
    <col min="11275" max="11275" width="7.625" style="1" customWidth="1"/>
    <col min="11276" max="11276" width="5.375" style="1" customWidth="1"/>
    <col min="11277" max="11277" width="7.625" style="1" customWidth="1"/>
    <col min="11278" max="11278" width="5.375" style="1" bestFit="1" customWidth="1"/>
    <col min="11279" max="11279" width="7.625" style="1" customWidth="1"/>
    <col min="11280" max="11280" width="5.375" style="1" customWidth="1"/>
    <col min="11281" max="11281" width="7.625" style="1" customWidth="1"/>
    <col min="11282" max="11282" width="5.375" style="1" bestFit="1" customWidth="1"/>
    <col min="11283" max="11283" width="7.625" style="1" customWidth="1"/>
    <col min="11284" max="11284" width="5.375" style="1" customWidth="1"/>
    <col min="11285" max="11285" width="7.625" style="1" customWidth="1"/>
    <col min="11286" max="11286" width="5.375" style="1" bestFit="1" customWidth="1"/>
    <col min="11287" max="11287" width="7.625" style="1" customWidth="1"/>
    <col min="11288" max="11288" width="5.375" style="1" customWidth="1"/>
    <col min="11289" max="11289" width="7.625" style="1" customWidth="1"/>
    <col min="11290" max="11290" width="5.375" style="1" bestFit="1" customWidth="1"/>
    <col min="11291" max="11291" width="7.625" style="1" customWidth="1"/>
    <col min="11292" max="11292" width="5.375" style="1" customWidth="1"/>
    <col min="11293" max="11293" width="7.625" style="1" customWidth="1"/>
    <col min="11294" max="11294" width="5.375" style="1" bestFit="1" customWidth="1"/>
    <col min="11295" max="11295" width="7.625" style="1" customWidth="1"/>
    <col min="11296" max="11296" width="5.375" style="1" customWidth="1"/>
    <col min="11297" max="11297" width="7.625" style="1" customWidth="1"/>
    <col min="11298" max="11298" width="5.375" style="1" bestFit="1" customWidth="1"/>
    <col min="11299" max="11299" width="9" style="1"/>
    <col min="11300" max="11301" width="5.375" style="1" bestFit="1" customWidth="1"/>
    <col min="11302" max="11302" width="2.125" style="1" bestFit="1" customWidth="1"/>
    <col min="11303" max="11452" width="9" style="1"/>
    <col min="11453" max="11453" width="4.375" style="1" customWidth="1"/>
    <col min="11454" max="11454" width="30.5" style="1" customWidth="1"/>
    <col min="11455" max="11456" width="9" style="1"/>
    <col min="11457" max="11457" width="10.75" style="1" customWidth="1"/>
    <col min="11458" max="11458" width="5.25" style="1" customWidth="1"/>
    <col min="11459" max="11459" width="7.625" style="1" customWidth="1"/>
    <col min="11460" max="11460" width="5.375" style="1" customWidth="1"/>
    <col min="11461" max="11461" width="7.625" style="1" customWidth="1"/>
    <col min="11462" max="11462" width="6" style="1" bestFit="1" customWidth="1"/>
    <col min="11463" max="11463" width="7.625" style="1" customWidth="1"/>
    <col min="11464" max="11464" width="5.375" style="1" customWidth="1"/>
    <col min="11465" max="11465" width="7.625" style="1" customWidth="1"/>
    <col min="11466" max="11466" width="5.375" style="1" bestFit="1" customWidth="1"/>
    <col min="11467" max="11467" width="7.625" style="1" customWidth="1"/>
    <col min="11468" max="11468" width="5.375" style="1" customWidth="1"/>
    <col min="11469" max="11469" width="7.625" style="1" customWidth="1"/>
    <col min="11470" max="11470" width="5.375" style="1" bestFit="1" customWidth="1"/>
    <col min="11471" max="11471" width="7.625" style="1" customWidth="1"/>
    <col min="11472" max="11472" width="5.375" style="1" customWidth="1"/>
    <col min="11473" max="11473" width="7.625" style="1" customWidth="1"/>
    <col min="11474" max="11474" width="5.375" style="1" bestFit="1" customWidth="1"/>
    <col min="11475" max="11475" width="7.625" style="1" customWidth="1"/>
    <col min="11476" max="11476" width="5.375" style="1" customWidth="1"/>
    <col min="11477" max="11477" width="7.625" style="1" customWidth="1"/>
    <col min="11478" max="11478" width="5.375" style="1" bestFit="1" customWidth="1"/>
    <col min="11479" max="11479" width="7.625" style="1" customWidth="1"/>
    <col min="11480" max="11480" width="5.375" style="1" customWidth="1"/>
    <col min="11481" max="11481" width="7.625" style="1" customWidth="1"/>
    <col min="11482" max="11482" width="5.375" style="1" bestFit="1" customWidth="1"/>
    <col min="11483" max="11483" width="7.625" style="1" customWidth="1"/>
    <col min="11484" max="11484" width="5.375" style="1" customWidth="1"/>
    <col min="11485" max="11485" width="7.625" style="1" customWidth="1"/>
    <col min="11486" max="11486" width="5.375" style="1" bestFit="1" customWidth="1"/>
    <col min="11487" max="11487" width="7.625" style="1" customWidth="1"/>
    <col min="11488" max="11488" width="5.375" style="1" customWidth="1"/>
    <col min="11489" max="11489" width="7.625" style="1" customWidth="1"/>
    <col min="11490" max="11490" width="5.375" style="1" bestFit="1" customWidth="1"/>
    <col min="11491" max="11491" width="7.625" style="1" customWidth="1"/>
    <col min="11492" max="11492" width="5.375" style="1" customWidth="1"/>
    <col min="11493" max="11493" width="7.625" style="1" customWidth="1"/>
    <col min="11494" max="11494" width="5.375" style="1" bestFit="1" customWidth="1"/>
    <col min="11495" max="11495" width="7.625" style="1" customWidth="1"/>
    <col min="11496" max="11496" width="5.375" style="1" customWidth="1"/>
    <col min="11497" max="11497" width="7.625" style="1" customWidth="1"/>
    <col min="11498" max="11498" width="5.375" style="1" bestFit="1" customWidth="1"/>
    <col min="11499" max="11499" width="7.625" style="1" customWidth="1"/>
    <col min="11500" max="11500" width="5.375" style="1" customWidth="1"/>
    <col min="11501" max="11501" width="7.625" style="1" customWidth="1"/>
    <col min="11502" max="11502" width="5.375" style="1" bestFit="1" customWidth="1"/>
    <col min="11503" max="11503" width="7.625" style="1" customWidth="1"/>
    <col min="11504" max="11504" width="5.375" style="1" customWidth="1"/>
    <col min="11505" max="11505" width="7.625" style="1" customWidth="1"/>
    <col min="11506" max="11506" width="5.375" style="1" bestFit="1" customWidth="1"/>
    <col min="11507" max="11507" width="7.625" style="1" customWidth="1"/>
    <col min="11508" max="11508" width="5.375" style="1" customWidth="1"/>
    <col min="11509" max="11509" width="7.625" style="1" customWidth="1"/>
    <col min="11510" max="11510" width="5.375" style="1" bestFit="1" customWidth="1"/>
    <col min="11511" max="11511" width="7.625" style="1" customWidth="1"/>
    <col min="11512" max="11512" width="5.375" style="1" customWidth="1"/>
    <col min="11513" max="11513" width="7.625" style="1" customWidth="1"/>
    <col min="11514" max="11514" width="5.375" style="1" bestFit="1" customWidth="1"/>
    <col min="11515" max="11515" width="7.625" style="1" customWidth="1"/>
    <col min="11516" max="11516" width="5.375" style="1" customWidth="1"/>
    <col min="11517" max="11517" width="7.625" style="1" customWidth="1"/>
    <col min="11518" max="11518" width="5.375" style="1" bestFit="1" customWidth="1"/>
    <col min="11519" max="11519" width="7.625" style="1" customWidth="1"/>
    <col min="11520" max="11520" width="5.375" style="1" customWidth="1"/>
    <col min="11521" max="11521" width="7.625" style="1" customWidth="1"/>
    <col min="11522" max="11522" width="5.375" style="1" bestFit="1" customWidth="1"/>
    <col min="11523" max="11523" width="7.625" style="1" customWidth="1"/>
    <col min="11524" max="11524" width="5.375" style="1" customWidth="1"/>
    <col min="11525" max="11525" width="7.625" style="1" customWidth="1"/>
    <col min="11526" max="11526" width="5.375" style="1" bestFit="1" customWidth="1"/>
    <col min="11527" max="11527" width="7.625" style="1" customWidth="1"/>
    <col min="11528" max="11528" width="5.375" style="1" customWidth="1"/>
    <col min="11529" max="11529" width="7.625" style="1" customWidth="1"/>
    <col min="11530" max="11530" width="5.375" style="1" bestFit="1" customWidth="1"/>
    <col min="11531" max="11531" width="7.625" style="1" customWidth="1"/>
    <col min="11532" max="11532" width="5.375" style="1" customWidth="1"/>
    <col min="11533" max="11533" width="7.625" style="1" customWidth="1"/>
    <col min="11534" max="11534" width="5.375" style="1" bestFit="1" customWidth="1"/>
    <col min="11535" max="11535" width="7.625" style="1" customWidth="1"/>
    <col min="11536" max="11536" width="5.375" style="1" customWidth="1"/>
    <col min="11537" max="11537" width="7.625" style="1" customWidth="1"/>
    <col min="11538" max="11538" width="5.375" style="1" bestFit="1" customWidth="1"/>
    <col min="11539" max="11539" width="7.625" style="1" customWidth="1"/>
    <col min="11540" max="11540" width="5.375" style="1" customWidth="1"/>
    <col min="11541" max="11541" width="7.625" style="1" customWidth="1"/>
    <col min="11542" max="11542" width="5.375" style="1" bestFit="1" customWidth="1"/>
    <col min="11543" max="11543" width="7.625" style="1" customWidth="1"/>
    <col min="11544" max="11544" width="5.375" style="1" customWidth="1"/>
    <col min="11545" max="11545" width="7.625" style="1" customWidth="1"/>
    <col min="11546" max="11546" width="5.375" style="1" bestFit="1" customWidth="1"/>
    <col min="11547" max="11547" width="7.625" style="1" customWidth="1"/>
    <col min="11548" max="11548" width="5.375" style="1" customWidth="1"/>
    <col min="11549" max="11549" width="7.625" style="1" customWidth="1"/>
    <col min="11550" max="11550" width="5.375" style="1" bestFit="1" customWidth="1"/>
    <col min="11551" max="11551" width="7.625" style="1" customWidth="1"/>
    <col min="11552" max="11552" width="5.375" style="1" customWidth="1"/>
    <col min="11553" max="11553" width="7.625" style="1" customWidth="1"/>
    <col min="11554" max="11554" width="5.375" style="1" bestFit="1" customWidth="1"/>
    <col min="11555" max="11555" width="9" style="1"/>
    <col min="11556" max="11557" width="5.375" style="1" bestFit="1" customWidth="1"/>
    <col min="11558" max="11558" width="2.125" style="1" bestFit="1" customWidth="1"/>
    <col min="11559" max="11708" width="9" style="1"/>
    <col min="11709" max="11709" width="4.375" style="1" customWidth="1"/>
    <col min="11710" max="11710" width="30.5" style="1" customWidth="1"/>
    <col min="11711" max="11712" width="9" style="1"/>
    <col min="11713" max="11713" width="10.75" style="1" customWidth="1"/>
    <col min="11714" max="11714" width="5.25" style="1" customWidth="1"/>
    <col min="11715" max="11715" width="7.625" style="1" customWidth="1"/>
    <col min="11716" max="11716" width="5.375" style="1" customWidth="1"/>
    <col min="11717" max="11717" width="7.625" style="1" customWidth="1"/>
    <col min="11718" max="11718" width="6" style="1" bestFit="1" customWidth="1"/>
    <col min="11719" max="11719" width="7.625" style="1" customWidth="1"/>
    <col min="11720" max="11720" width="5.375" style="1" customWidth="1"/>
    <col min="11721" max="11721" width="7.625" style="1" customWidth="1"/>
    <col min="11722" max="11722" width="5.375" style="1" bestFit="1" customWidth="1"/>
    <col min="11723" max="11723" width="7.625" style="1" customWidth="1"/>
    <col min="11724" max="11724" width="5.375" style="1" customWidth="1"/>
    <col min="11725" max="11725" width="7.625" style="1" customWidth="1"/>
    <col min="11726" max="11726" width="5.375" style="1" bestFit="1" customWidth="1"/>
    <col min="11727" max="11727" width="7.625" style="1" customWidth="1"/>
    <col min="11728" max="11728" width="5.375" style="1" customWidth="1"/>
    <col min="11729" max="11729" width="7.625" style="1" customWidth="1"/>
    <col min="11730" max="11730" width="5.375" style="1" bestFit="1" customWidth="1"/>
    <col min="11731" max="11731" width="7.625" style="1" customWidth="1"/>
    <col min="11732" max="11732" width="5.375" style="1" customWidth="1"/>
    <col min="11733" max="11733" width="7.625" style="1" customWidth="1"/>
    <col min="11734" max="11734" width="5.375" style="1" bestFit="1" customWidth="1"/>
    <col min="11735" max="11735" width="7.625" style="1" customWidth="1"/>
    <col min="11736" max="11736" width="5.375" style="1" customWidth="1"/>
    <col min="11737" max="11737" width="7.625" style="1" customWidth="1"/>
    <col min="11738" max="11738" width="5.375" style="1" bestFit="1" customWidth="1"/>
    <col min="11739" max="11739" width="7.625" style="1" customWidth="1"/>
    <col min="11740" max="11740" width="5.375" style="1" customWidth="1"/>
    <col min="11741" max="11741" width="7.625" style="1" customWidth="1"/>
    <col min="11742" max="11742" width="5.375" style="1" bestFit="1" customWidth="1"/>
    <col min="11743" max="11743" width="7.625" style="1" customWidth="1"/>
    <col min="11744" max="11744" width="5.375" style="1" customWidth="1"/>
    <col min="11745" max="11745" width="7.625" style="1" customWidth="1"/>
    <col min="11746" max="11746" width="5.375" style="1" bestFit="1" customWidth="1"/>
    <col min="11747" max="11747" width="7.625" style="1" customWidth="1"/>
    <col min="11748" max="11748" width="5.375" style="1" customWidth="1"/>
    <col min="11749" max="11749" width="7.625" style="1" customWidth="1"/>
    <col min="11750" max="11750" width="5.375" style="1" bestFit="1" customWidth="1"/>
    <col min="11751" max="11751" width="7.625" style="1" customWidth="1"/>
    <col min="11752" max="11752" width="5.375" style="1" customWidth="1"/>
    <col min="11753" max="11753" width="7.625" style="1" customWidth="1"/>
    <col min="11754" max="11754" width="5.375" style="1" bestFit="1" customWidth="1"/>
    <col min="11755" max="11755" width="7.625" style="1" customWidth="1"/>
    <col min="11756" max="11756" width="5.375" style="1" customWidth="1"/>
    <col min="11757" max="11757" width="7.625" style="1" customWidth="1"/>
    <col min="11758" max="11758" width="5.375" style="1" bestFit="1" customWidth="1"/>
    <col min="11759" max="11759" width="7.625" style="1" customWidth="1"/>
    <col min="11760" max="11760" width="5.375" style="1" customWidth="1"/>
    <col min="11761" max="11761" width="7.625" style="1" customWidth="1"/>
    <col min="11762" max="11762" width="5.375" style="1" bestFit="1" customWidth="1"/>
    <col min="11763" max="11763" width="7.625" style="1" customWidth="1"/>
    <col min="11764" max="11764" width="5.375" style="1" customWidth="1"/>
    <col min="11765" max="11765" width="7.625" style="1" customWidth="1"/>
    <col min="11766" max="11766" width="5.375" style="1" bestFit="1" customWidth="1"/>
    <col min="11767" max="11767" width="7.625" style="1" customWidth="1"/>
    <col min="11768" max="11768" width="5.375" style="1" customWidth="1"/>
    <col min="11769" max="11769" width="7.625" style="1" customWidth="1"/>
    <col min="11770" max="11770" width="5.375" style="1" bestFit="1" customWidth="1"/>
    <col min="11771" max="11771" width="7.625" style="1" customWidth="1"/>
    <col min="11772" max="11772" width="5.375" style="1" customWidth="1"/>
    <col min="11773" max="11773" width="7.625" style="1" customWidth="1"/>
    <col min="11774" max="11774" width="5.375" style="1" bestFit="1" customWidth="1"/>
    <col min="11775" max="11775" width="7.625" style="1" customWidth="1"/>
    <col min="11776" max="11776" width="5.375" style="1" customWidth="1"/>
    <col min="11777" max="11777" width="7.625" style="1" customWidth="1"/>
    <col min="11778" max="11778" width="5.375" style="1" bestFit="1" customWidth="1"/>
    <col min="11779" max="11779" width="7.625" style="1" customWidth="1"/>
    <col min="11780" max="11780" width="5.375" style="1" customWidth="1"/>
    <col min="11781" max="11781" width="7.625" style="1" customWidth="1"/>
    <col min="11782" max="11782" width="5.375" style="1" bestFit="1" customWidth="1"/>
    <col min="11783" max="11783" width="7.625" style="1" customWidth="1"/>
    <col min="11784" max="11784" width="5.375" style="1" customWidth="1"/>
    <col min="11785" max="11785" width="7.625" style="1" customWidth="1"/>
    <col min="11786" max="11786" width="5.375" style="1" bestFit="1" customWidth="1"/>
    <col min="11787" max="11787" width="7.625" style="1" customWidth="1"/>
    <col min="11788" max="11788" width="5.375" style="1" customWidth="1"/>
    <col min="11789" max="11789" width="7.625" style="1" customWidth="1"/>
    <col min="11790" max="11790" width="5.375" style="1" bestFit="1" customWidth="1"/>
    <col min="11791" max="11791" width="7.625" style="1" customWidth="1"/>
    <col min="11792" max="11792" width="5.375" style="1" customWidth="1"/>
    <col min="11793" max="11793" width="7.625" style="1" customWidth="1"/>
    <col min="11794" max="11794" width="5.375" style="1" bestFit="1" customWidth="1"/>
    <col min="11795" max="11795" width="7.625" style="1" customWidth="1"/>
    <col min="11796" max="11796" width="5.375" style="1" customWidth="1"/>
    <col min="11797" max="11797" width="7.625" style="1" customWidth="1"/>
    <col min="11798" max="11798" width="5.375" style="1" bestFit="1" customWidth="1"/>
    <col min="11799" max="11799" width="7.625" style="1" customWidth="1"/>
    <col min="11800" max="11800" width="5.375" style="1" customWidth="1"/>
    <col min="11801" max="11801" width="7.625" style="1" customWidth="1"/>
    <col min="11802" max="11802" width="5.375" style="1" bestFit="1" customWidth="1"/>
    <col min="11803" max="11803" width="7.625" style="1" customWidth="1"/>
    <col min="11804" max="11804" width="5.375" style="1" customWidth="1"/>
    <col min="11805" max="11805" width="7.625" style="1" customWidth="1"/>
    <col min="11806" max="11806" width="5.375" style="1" bestFit="1" customWidth="1"/>
    <col min="11807" max="11807" width="7.625" style="1" customWidth="1"/>
    <col min="11808" max="11808" width="5.375" style="1" customWidth="1"/>
    <col min="11809" max="11809" width="7.625" style="1" customWidth="1"/>
    <col min="11810" max="11810" width="5.375" style="1" bestFit="1" customWidth="1"/>
    <col min="11811" max="11811" width="9" style="1"/>
    <col min="11812" max="11813" width="5.375" style="1" bestFit="1" customWidth="1"/>
    <col min="11814" max="11814" width="2.125" style="1" bestFit="1" customWidth="1"/>
    <col min="11815" max="11964" width="9" style="1"/>
    <col min="11965" max="11965" width="4.375" style="1" customWidth="1"/>
    <col min="11966" max="11966" width="30.5" style="1" customWidth="1"/>
    <col min="11967" max="11968" width="9" style="1"/>
    <col min="11969" max="11969" width="10.75" style="1" customWidth="1"/>
    <col min="11970" max="11970" width="5.25" style="1" customWidth="1"/>
    <col min="11971" max="11971" width="7.625" style="1" customWidth="1"/>
    <col min="11972" max="11972" width="5.375" style="1" customWidth="1"/>
    <col min="11973" max="11973" width="7.625" style="1" customWidth="1"/>
    <col min="11974" max="11974" width="6" style="1" bestFit="1" customWidth="1"/>
    <col min="11975" max="11975" width="7.625" style="1" customWidth="1"/>
    <col min="11976" max="11976" width="5.375" style="1" customWidth="1"/>
    <col min="11977" max="11977" width="7.625" style="1" customWidth="1"/>
    <col min="11978" max="11978" width="5.375" style="1" bestFit="1" customWidth="1"/>
    <col min="11979" max="11979" width="7.625" style="1" customWidth="1"/>
    <col min="11980" max="11980" width="5.375" style="1" customWidth="1"/>
    <col min="11981" max="11981" width="7.625" style="1" customWidth="1"/>
    <col min="11982" max="11982" width="5.375" style="1" bestFit="1" customWidth="1"/>
    <col min="11983" max="11983" width="7.625" style="1" customWidth="1"/>
    <col min="11984" max="11984" width="5.375" style="1" customWidth="1"/>
    <col min="11985" max="11985" width="7.625" style="1" customWidth="1"/>
    <col min="11986" max="11986" width="5.375" style="1" bestFit="1" customWidth="1"/>
    <col min="11987" max="11987" width="7.625" style="1" customWidth="1"/>
    <col min="11988" max="11988" width="5.375" style="1" customWidth="1"/>
    <col min="11989" max="11989" width="7.625" style="1" customWidth="1"/>
    <col min="11990" max="11990" width="5.375" style="1" bestFit="1" customWidth="1"/>
    <col min="11991" max="11991" width="7.625" style="1" customWidth="1"/>
    <col min="11992" max="11992" width="5.375" style="1" customWidth="1"/>
    <col min="11993" max="11993" width="7.625" style="1" customWidth="1"/>
    <col min="11994" max="11994" width="5.375" style="1" bestFit="1" customWidth="1"/>
    <col min="11995" max="11995" width="7.625" style="1" customWidth="1"/>
    <col min="11996" max="11996" width="5.375" style="1" customWidth="1"/>
    <col min="11997" max="11997" width="7.625" style="1" customWidth="1"/>
    <col min="11998" max="11998" width="5.375" style="1" bestFit="1" customWidth="1"/>
    <col min="11999" max="11999" width="7.625" style="1" customWidth="1"/>
    <col min="12000" max="12000" width="5.375" style="1" customWidth="1"/>
    <col min="12001" max="12001" width="7.625" style="1" customWidth="1"/>
    <col min="12002" max="12002" width="5.375" style="1" bestFit="1" customWidth="1"/>
    <col min="12003" max="12003" width="7.625" style="1" customWidth="1"/>
    <col min="12004" max="12004" width="5.375" style="1" customWidth="1"/>
    <col min="12005" max="12005" width="7.625" style="1" customWidth="1"/>
    <col min="12006" max="12006" width="5.375" style="1" bestFit="1" customWidth="1"/>
    <col min="12007" max="12007" width="7.625" style="1" customWidth="1"/>
    <col min="12008" max="12008" width="5.375" style="1" customWidth="1"/>
    <col min="12009" max="12009" width="7.625" style="1" customWidth="1"/>
    <col min="12010" max="12010" width="5.375" style="1" bestFit="1" customWidth="1"/>
    <col min="12011" max="12011" width="7.625" style="1" customWidth="1"/>
    <col min="12012" max="12012" width="5.375" style="1" customWidth="1"/>
    <col min="12013" max="12013" width="7.625" style="1" customWidth="1"/>
    <col min="12014" max="12014" width="5.375" style="1" bestFit="1" customWidth="1"/>
    <col min="12015" max="12015" width="7.625" style="1" customWidth="1"/>
    <col min="12016" max="12016" width="5.375" style="1" customWidth="1"/>
    <col min="12017" max="12017" width="7.625" style="1" customWidth="1"/>
    <col min="12018" max="12018" width="5.375" style="1" bestFit="1" customWidth="1"/>
    <col min="12019" max="12019" width="7.625" style="1" customWidth="1"/>
    <col min="12020" max="12020" width="5.375" style="1" customWidth="1"/>
    <col min="12021" max="12021" width="7.625" style="1" customWidth="1"/>
    <col min="12022" max="12022" width="5.375" style="1" bestFit="1" customWidth="1"/>
    <col min="12023" max="12023" width="7.625" style="1" customWidth="1"/>
    <col min="12024" max="12024" width="5.375" style="1" customWidth="1"/>
    <col min="12025" max="12025" width="7.625" style="1" customWidth="1"/>
    <col min="12026" max="12026" width="5.375" style="1" bestFit="1" customWidth="1"/>
    <col min="12027" max="12027" width="7.625" style="1" customWidth="1"/>
    <col min="12028" max="12028" width="5.375" style="1" customWidth="1"/>
    <col min="12029" max="12029" width="7.625" style="1" customWidth="1"/>
    <col min="12030" max="12030" width="5.375" style="1" bestFit="1" customWidth="1"/>
    <col min="12031" max="12031" width="7.625" style="1" customWidth="1"/>
    <col min="12032" max="12032" width="5.375" style="1" customWidth="1"/>
    <col min="12033" max="12033" width="7.625" style="1" customWidth="1"/>
    <col min="12034" max="12034" width="5.375" style="1" bestFit="1" customWidth="1"/>
    <col min="12035" max="12035" width="7.625" style="1" customWidth="1"/>
    <col min="12036" max="12036" width="5.375" style="1" customWidth="1"/>
    <col min="12037" max="12037" width="7.625" style="1" customWidth="1"/>
    <col min="12038" max="12038" width="5.375" style="1" bestFit="1" customWidth="1"/>
    <col min="12039" max="12039" width="7.625" style="1" customWidth="1"/>
    <col min="12040" max="12040" width="5.375" style="1" customWidth="1"/>
    <col min="12041" max="12041" width="7.625" style="1" customWidth="1"/>
    <col min="12042" max="12042" width="5.375" style="1" bestFit="1" customWidth="1"/>
    <col min="12043" max="12043" width="7.625" style="1" customWidth="1"/>
    <col min="12044" max="12044" width="5.375" style="1" customWidth="1"/>
    <col min="12045" max="12045" width="7.625" style="1" customWidth="1"/>
    <col min="12046" max="12046" width="5.375" style="1" bestFit="1" customWidth="1"/>
    <col min="12047" max="12047" width="7.625" style="1" customWidth="1"/>
    <col min="12048" max="12048" width="5.375" style="1" customWidth="1"/>
    <col min="12049" max="12049" width="7.625" style="1" customWidth="1"/>
    <col min="12050" max="12050" width="5.375" style="1" bestFit="1" customWidth="1"/>
    <col min="12051" max="12051" width="7.625" style="1" customWidth="1"/>
    <col min="12052" max="12052" width="5.375" style="1" customWidth="1"/>
    <col min="12053" max="12053" width="7.625" style="1" customWidth="1"/>
    <col min="12054" max="12054" width="5.375" style="1" bestFit="1" customWidth="1"/>
    <col min="12055" max="12055" width="7.625" style="1" customWidth="1"/>
    <col min="12056" max="12056" width="5.375" style="1" customWidth="1"/>
    <col min="12057" max="12057" width="7.625" style="1" customWidth="1"/>
    <col min="12058" max="12058" width="5.375" style="1" bestFit="1" customWidth="1"/>
    <col min="12059" max="12059" width="7.625" style="1" customWidth="1"/>
    <col min="12060" max="12060" width="5.375" style="1" customWidth="1"/>
    <col min="12061" max="12061" width="7.625" style="1" customWidth="1"/>
    <col min="12062" max="12062" width="5.375" style="1" bestFit="1" customWidth="1"/>
    <col min="12063" max="12063" width="7.625" style="1" customWidth="1"/>
    <col min="12064" max="12064" width="5.375" style="1" customWidth="1"/>
    <col min="12065" max="12065" width="7.625" style="1" customWidth="1"/>
    <col min="12066" max="12066" width="5.375" style="1" bestFit="1" customWidth="1"/>
    <col min="12067" max="12067" width="9" style="1"/>
    <col min="12068" max="12069" width="5.375" style="1" bestFit="1" customWidth="1"/>
    <col min="12070" max="12070" width="2.125" style="1" bestFit="1" customWidth="1"/>
    <col min="12071" max="12220" width="9" style="1"/>
    <col min="12221" max="12221" width="4.375" style="1" customWidth="1"/>
    <col min="12222" max="12222" width="30.5" style="1" customWidth="1"/>
    <col min="12223" max="12224" width="9" style="1"/>
    <col min="12225" max="12225" width="10.75" style="1" customWidth="1"/>
    <col min="12226" max="12226" width="5.25" style="1" customWidth="1"/>
    <col min="12227" max="12227" width="7.625" style="1" customWidth="1"/>
    <col min="12228" max="12228" width="5.375" style="1" customWidth="1"/>
    <col min="12229" max="12229" width="7.625" style="1" customWidth="1"/>
    <col min="12230" max="12230" width="6" style="1" bestFit="1" customWidth="1"/>
    <col min="12231" max="12231" width="7.625" style="1" customWidth="1"/>
    <col min="12232" max="12232" width="5.375" style="1" customWidth="1"/>
    <col min="12233" max="12233" width="7.625" style="1" customWidth="1"/>
    <col min="12234" max="12234" width="5.375" style="1" bestFit="1" customWidth="1"/>
    <col min="12235" max="12235" width="7.625" style="1" customWidth="1"/>
    <col min="12236" max="12236" width="5.375" style="1" customWidth="1"/>
    <col min="12237" max="12237" width="7.625" style="1" customWidth="1"/>
    <col min="12238" max="12238" width="5.375" style="1" bestFit="1" customWidth="1"/>
    <col min="12239" max="12239" width="7.625" style="1" customWidth="1"/>
    <col min="12240" max="12240" width="5.375" style="1" customWidth="1"/>
    <col min="12241" max="12241" width="7.625" style="1" customWidth="1"/>
    <col min="12242" max="12242" width="5.375" style="1" bestFit="1" customWidth="1"/>
    <col min="12243" max="12243" width="7.625" style="1" customWidth="1"/>
    <col min="12244" max="12244" width="5.375" style="1" customWidth="1"/>
    <col min="12245" max="12245" width="7.625" style="1" customWidth="1"/>
    <col min="12246" max="12246" width="5.375" style="1" bestFit="1" customWidth="1"/>
    <col min="12247" max="12247" width="7.625" style="1" customWidth="1"/>
    <col min="12248" max="12248" width="5.375" style="1" customWidth="1"/>
    <col min="12249" max="12249" width="7.625" style="1" customWidth="1"/>
    <col min="12250" max="12250" width="5.375" style="1" bestFit="1" customWidth="1"/>
    <col min="12251" max="12251" width="7.625" style="1" customWidth="1"/>
    <col min="12252" max="12252" width="5.375" style="1" customWidth="1"/>
    <col min="12253" max="12253" width="7.625" style="1" customWidth="1"/>
    <col min="12254" max="12254" width="5.375" style="1" bestFit="1" customWidth="1"/>
    <col min="12255" max="12255" width="7.625" style="1" customWidth="1"/>
    <col min="12256" max="12256" width="5.375" style="1" customWidth="1"/>
    <col min="12257" max="12257" width="7.625" style="1" customWidth="1"/>
    <col min="12258" max="12258" width="5.375" style="1" bestFit="1" customWidth="1"/>
    <col min="12259" max="12259" width="7.625" style="1" customWidth="1"/>
    <col min="12260" max="12260" width="5.375" style="1" customWidth="1"/>
    <col min="12261" max="12261" width="7.625" style="1" customWidth="1"/>
    <col min="12262" max="12262" width="5.375" style="1" bestFit="1" customWidth="1"/>
    <col min="12263" max="12263" width="7.625" style="1" customWidth="1"/>
    <col min="12264" max="12264" width="5.375" style="1" customWidth="1"/>
    <col min="12265" max="12265" width="7.625" style="1" customWidth="1"/>
    <col min="12266" max="12266" width="5.375" style="1" bestFit="1" customWidth="1"/>
    <col min="12267" max="12267" width="7.625" style="1" customWidth="1"/>
    <col min="12268" max="12268" width="5.375" style="1" customWidth="1"/>
    <col min="12269" max="12269" width="7.625" style="1" customWidth="1"/>
    <col min="12270" max="12270" width="5.375" style="1" bestFit="1" customWidth="1"/>
    <col min="12271" max="12271" width="7.625" style="1" customWidth="1"/>
    <col min="12272" max="12272" width="5.375" style="1" customWidth="1"/>
    <col min="12273" max="12273" width="7.625" style="1" customWidth="1"/>
    <col min="12274" max="12274" width="5.375" style="1" bestFit="1" customWidth="1"/>
    <col min="12275" max="12275" width="7.625" style="1" customWidth="1"/>
    <col min="12276" max="12276" width="5.375" style="1" customWidth="1"/>
    <col min="12277" max="12277" width="7.625" style="1" customWidth="1"/>
    <col min="12278" max="12278" width="5.375" style="1" bestFit="1" customWidth="1"/>
    <col min="12279" max="12279" width="7.625" style="1" customWidth="1"/>
    <col min="12280" max="12280" width="5.375" style="1" customWidth="1"/>
    <col min="12281" max="12281" width="7.625" style="1" customWidth="1"/>
    <col min="12282" max="12282" width="5.375" style="1" bestFit="1" customWidth="1"/>
    <col min="12283" max="12283" width="7.625" style="1" customWidth="1"/>
    <col min="12284" max="12284" width="5.375" style="1" customWidth="1"/>
    <col min="12285" max="12285" width="7.625" style="1" customWidth="1"/>
    <col min="12286" max="12286" width="5.375" style="1" bestFit="1" customWidth="1"/>
    <col min="12287" max="12287" width="7.625" style="1" customWidth="1"/>
    <col min="12288" max="12288" width="5.375" style="1" customWidth="1"/>
    <col min="12289" max="12289" width="7.625" style="1" customWidth="1"/>
    <col min="12290" max="12290" width="5.375" style="1" bestFit="1" customWidth="1"/>
    <col min="12291" max="12291" width="7.625" style="1" customWidth="1"/>
    <col min="12292" max="12292" width="5.375" style="1" customWidth="1"/>
    <col min="12293" max="12293" width="7.625" style="1" customWidth="1"/>
    <col min="12294" max="12294" width="5.375" style="1" bestFit="1" customWidth="1"/>
    <col min="12295" max="12295" width="7.625" style="1" customWidth="1"/>
    <col min="12296" max="12296" width="5.375" style="1" customWidth="1"/>
    <col min="12297" max="12297" width="7.625" style="1" customWidth="1"/>
    <col min="12298" max="12298" width="5.375" style="1" bestFit="1" customWidth="1"/>
    <col min="12299" max="12299" width="7.625" style="1" customWidth="1"/>
    <col min="12300" max="12300" width="5.375" style="1" customWidth="1"/>
    <col min="12301" max="12301" width="7.625" style="1" customWidth="1"/>
    <col min="12302" max="12302" width="5.375" style="1" bestFit="1" customWidth="1"/>
    <col min="12303" max="12303" width="7.625" style="1" customWidth="1"/>
    <col min="12304" max="12304" width="5.375" style="1" customWidth="1"/>
    <col min="12305" max="12305" width="7.625" style="1" customWidth="1"/>
    <col min="12306" max="12306" width="5.375" style="1" bestFit="1" customWidth="1"/>
    <col min="12307" max="12307" width="7.625" style="1" customWidth="1"/>
    <col min="12308" max="12308" width="5.375" style="1" customWidth="1"/>
    <col min="12309" max="12309" width="7.625" style="1" customWidth="1"/>
    <col min="12310" max="12310" width="5.375" style="1" bestFit="1" customWidth="1"/>
    <col min="12311" max="12311" width="7.625" style="1" customWidth="1"/>
    <col min="12312" max="12312" width="5.375" style="1" customWidth="1"/>
    <col min="12313" max="12313" width="7.625" style="1" customWidth="1"/>
    <col min="12314" max="12314" width="5.375" style="1" bestFit="1" customWidth="1"/>
    <col min="12315" max="12315" width="7.625" style="1" customWidth="1"/>
    <col min="12316" max="12316" width="5.375" style="1" customWidth="1"/>
    <col min="12317" max="12317" width="7.625" style="1" customWidth="1"/>
    <col min="12318" max="12318" width="5.375" style="1" bestFit="1" customWidth="1"/>
    <col min="12319" max="12319" width="7.625" style="1" customWidth="1"/>
    <col min="12320" max="12320" width="5.375" style="1" customWidth="1"/>
    <col min="12321" max="12321" width="7.625" style="1" customWidth="1"/>
    <col min="12322" max="12322" width="5.375" style="1" bestFit="1" customWidth="1"/>
    <col min="12323" max="12323" width="9" style="1"/>
    <col min="12324" max="12325" width="5.375" style="1" bestFit="1" customWidth="1"/>
    <col min="12326" max="12326" width="2.125" style="1" bestFit="1" customWidth="1"/>
    <col min="12327" max="12476" width="9" style="1"/>
    <col min="12477" max="12477" width="4.375" style="1" customWidth="1"/>
    <col min="12478" max="12478" width="30.5" style="1" customWidth="1"/>
    <col min="12479" max="12480" width="9" style="1"/>
    <col min="12481" max="12481" width="10.75" style="1" customWidth="1"/>
    <col min="12482" max="12482" width="5.25" style="1" customWidth="1"/>
    <col min="12483" max="12483" width="7.625" style="1" customWidth="1"/>
    <col min="12484" max="12484" width="5.375" style="1" customWidth="1"/>
    <col min="12485" max="12485" width="7.625" style="1" customWidth="1"/>
    <col min="12486" max="12486" width="6" style="1" bestFit="1" customWidth="1"/>
    <col min="12487" max="12487" width="7.625" style="1" customWidth="1"/>
    <col min="12488" max="12488" width="5.375" style="1" customWidth="1"/>
    <col min="12489" max="12489" width="7.625" style="1" customWidth="1"/>
    <col min="12490" max="12490" width="5.375" style="1" bestFit="1" customWidth="1"/>
    <col min="12491" max="12491" width="7.625" style="1" customWidth="1"/>
    <col min="12492" max="12492" width="5.375" style="1" customWidth="1"/>
    <col min="12493" max="12493" width="7.625" style="1" customWidth="1"/>
    <col min="12494" max="12494" width="5.375" style="1" bestFit="1" customWidth="1"/>
    <col min="12495" max="12495" width="7.625" style="1" customWidth="1"/>
    <col min="12496" max="12496" width="5.375" style="1" customWidth="1"/>
    <col min="12497" max="12497" width="7.625" style="1" customWidth="1"/>
    <col min="12498" max="12498" width="5.375" style="1" bestFit="1" customWidth="1"/>
    <col min="12499" max="12499" width="7.625" style="1" customWidth="1"/>
    <col min="12500" max="12500" width="5.375" style="1" customWidth="1"/>
    <col min="12501" max="12501" width="7.625" style="1" customWidth="1"/>
    <col min="12502" max="12502" width="5.375" style="1" bestFit="1" customWidth="1"/>
    <col min="12503" max="12503" width="7.625" style="1" customWidth="1"/>
    <col min="12504" max="12504" width="5.375" style="1" customWidth="1"/>
    <col min="12505" max="12505" width="7.625" style="1" customWidth="1"/>
    <col min="12506" max="12506" width="5.375" style="1" bestFit="1" customWidth="1"/>
    <col min="12507" max="12507" width="7.625" style="1" customWidth="1"/>
    <col min="12508" max="12508" width="5.375" style="1" customWidth="1"/>
    <col min="12509" max="12509" width="7.625" style="1" customWidth="1"/>
    <col min="12510" max="12510" width="5.375" style="1" bestFit="1" customWidth="1"/>
    <col min="12511" max="12511" width="7.625" style="1" customWidth="1"/>
    <col min="12512" max="12512" width="5.375" style="1" customWidth="1"/>
    <col min="12513" max="12513" width="7.625" style="1" customWidth="1"/>
    <col min="12514" max="12514" width="5.375" style="1" bestFit="1" customWidth="1"/>
    <col min="12515" max="12515" width="7.625" style="1" customWidth="1"/>
    <col min="12516" max="12516" width="5.375" style="1" customWidth="1"/>
    <col min="12517" max="12517" width="7.625" style="1" customWidth="1"/>
    <col min="12518" max="12518" width="5.375" style="1" bestFit="1" customWidth="1"/>
    <col min="12519" max="12519" width="7.625" style="1" customWidth="1"/>
    <col min="12520" max="12520" width="5.375" style="1" customWidth="1"/>
    <col min="12521" max="12521" width="7.625" style="1" customWidth="1"/>
    <col min="12522" max="12522" width="5.375" style="1" bestFit="1" customWidth="1"/>
    <col min="12523" max="12523" width="7.625" style="1" customWidth="1"/>
    <col min="12524" max="12524" width="5.375" style="1" customWidth="1"/>
    <col min="12525" max="12525" width="7.625" style="1" customWidth="1"/>
    <col min="12526" max="12526" width="5.375" style="1" bestFit="1" customWidth="1"/>
    <col min="12527" max="12527" width="7.625" style="1" customWidth="1"/>
    <col min="12528" max="12528" width="5.375" style="1" customWidth="1"/>
    <col min="12529" max="12529" width="7.625" style="1" customWidth="1"/>
    <col min="12530" max="12530" width="5.375" style="1" bestFit="1" customWidth="1"/>
    <col min="12531" max="12531" width="7.625" style="1" customWidth="1"/>
    <col min="12532" max="12532" width="5.375" style="1" customWidth="1"/>
    <col min="12533" max="12533" width="7.625" style="1" customWidth="1"/>
    <col min="12534" max="12534" width="5.375" style="1" bestFit="1" customWidth="1"/>
    <col min="12535" max="12535" width="7.625" style="1" customWidth="1"/>
    <col min="12536" max="12536" width="5.375" style="1" customWidth="1"/>
    <col min="12537" max="12537" width="7.625" style="1" customWidth="1"/>
    <col min="12538" max="12538" width="5.375" style="1" bestFit="1" customWidth="1"/>
    <col min="12539" max="12539" width="7.625" style="1" customWidth="1"/>
    <col min="12540" max="12540" width="5.375" style="1" customWidth="1"/>
    <col min="12541" max="12541" width="7.625" style="1" customWidth="1"/>
    <col min="12542" max="12542" width="5.375" style="1" bestFit="1" customWidth="1"/>
    <col min="12543" max="12543" width="7.625" style="1" customWidth="1"/>
    <col min="12544" max="12544" width="5.375" style="1" customWidth="1"/>
    <col min="12545" max="12545" width="7.625" style="1" customWidth="1"/>
    <col min="12546" max="12546" width="5.375" style="1" bestFit="1" customWidth="1"/>
    <col min="12547" max="12547" width="7.625" style="1" customWidth="1"/>
    <col min="12548" max="12548" width="5.375" style="1" customWidth="1"/>
    <col min="12549" max="12549" width="7.625" style="1" customWidth="1"/>
    <col min="12550" max="12550" width="5.375" style="1" bestFit="1" customWidth="1"/>
    <col min="12551" max="12551" width="7.625" style="1" customWidth="1"/>
    <col min="12552" max="12552" width="5.375" style="1" customWidth="1"/>
    <col min="12553" max="12553" width="7.625" style="1" customWidth="1"/>
    <col min="12554" max="12554" width="5.375" style="1" bestFit="1" customWidth="1"/>
    <col min="12555" max="12555" width="7.625" style="1" customWidth="1"/>
    <col min="12556" max="12556" width="5.375" style="1" customWidth="1"/>
    <col min="12557" max="12557" width="7.625" style="1" customWidth="1"/>
    <col min="12558" max="12558" width="5.375" style="1" bestFit="1" customWidth="1"/>
    <col min="12559" max="12559" width="7.625" style="1" customWidth="1"/>
    <col min="12560" max="12560" width="5.375" style="1" customWidth="1"/>
    <col min="12561" max="12561" width="7.625" style="1" customWidth="1"/>
    <col min="12562" max="12562" width="5.375" style="1" bestFit="1" customWidth="1"/>
    <col min="12563" max="12563" width="7.625" style="1" customWidth="1"/>
    <col min="12564" max="12564" width="5.375" style="1" customWidth="1"/>
    <col min="12565" max="12565" width="7.625" style="1" customWidth="1"/>
    <col min="12566" max="12566" width="5.375" style="1" bestFit="1" customWidth="1"/>
    <col min="12567" max="12567" width="7.625" style="1" customWidth="1"/>
    <col min="12568" max="12568" width="5.375" style="1" customWidth="1"/>
    <col min="12569" max="12569" width="7.625" style="1" customWidth="1"/>
    <col min="12570" max="12570" width="5.375" style="1" bestFit="1" customWidth="1"/>
    <col min="12571" max="12571" width="7.625" style="1" customWidth="1"/>
    <col min="12572" max="12572" width="5.375" style="1" customWidth="1"/>
    <col min="12573" max="12573" width="7.625" style="1" customWidth="1"/>
    <col min="12574" max="12574" width="5.375" style="1" bestFit="1" customWidth="1"/>
    <col min="12575" max="12575" width="7.625" style="1" customWidth="1"/>
    <col min="12576" max="12576" width="5.375" style="1" customWidth="1"/>
    <col min="12577" max="12577" width="7.625" style="1" customWidth="1"/>
    <col min="12578" max="12578" width="5.375" style="1" bestFit="1" customWidth="1"/>
    <col min="12579" max="12579" width="9" style="1"/>
    <col min="12580" max="12581" width="5.375" style="1" bestFit="1" customWidth="1"/>
    <col min="12582" max="12582" width="2.125" style="1" bestFit="1" customWidth="1"/>
    <col min="12583" max="12732" width="9" style="1"/>
    <col min="12733" max="12733" width="4.375" style="1" customWidth="1"/>
    <col min="12734" max="12734" width="30.5" style="1" customWidth="1"/>
    <col min="12735" max="12736" width="9" style="1"/>
    <col min="12737" max="12737" width="10.75" style="1" customWidth="1"/>
    <col min="12738" max="12738" width="5.25" style="1" customWidth="1"/>
    <col min="12739" max="12739" width="7.625" style="1" customWidth="1"/>
    <col min="12740" max="12740" width="5.375" style="1" customWidth="1"/>
    <col min="12741" max="12741" width="7.625" style="1" customWidth="1"/>
    <col min="12742" max="12742" width="6" style="1" bestFit="1" customWidth="1"/>
    <col min="12743" max="12743" width="7.625" style="1" customWidth="1"/>
    <col min="12744" max="12744" width="5.375" style="1" customWidth="1"/>
    <col min="12745" max="12745" width="7.625" style="1" customWidth="1"/>
    <col min="12746" max="12746" width="5.375" style="1" bestFit="1" customWidth="1"/>
    <col min="12747" max="12747" width="7.625" style="1" customWidth="1"/>
    <col min="12748" max="12748" width="5.375" style="1" customWidth="1"/>
    <col min="12749" max="12749" width="7.625" style="1" customWidth="1"/>
    <col min="12750" max="12750" width="5.375" style="1" bestFit="1" customWidth="1"/>
    <col min="12751" max="12751" width="7.625" style="1" customWidth="1"/>
    <col min="12752" max="12752" width="5.375" style="1" customWidth="1"/>
    <col min="12753" max="12753" width="7.625" style="1" customWidth="1"/>
    <col min="12754" max="12754" width="5.375" style="1" bestFit="1" customWidth="1"/>
    <col min="12755" max="12755" width="7.625" style="1" customWidth="1"/>
    <col min="12756" max="12756" width="5.375" style="1" customWidth="1"/>
    <col min="12757" max="12757" width="7.625" style="1" customWidth="1"/>
    <col min="12758" max="12758" width="5.375" style="1" bestFit="1" customWidth="1"/>
    <col min="12759" max="12759" width="7.625" style="1" customWidth="1"/>
    <col min="12760" max="12760" width="5.375" style="1" customWidth="1"/>
    <col min="12761" max="12761" width="7.625" style="1" customWidth="1"/>
    <col min="12762" max="12762" width="5.375" style="1" bestFit="1" customWidth="1"/>
    <col min="12763" max="12763" width="7.625" style="1" customWidth="1"/>
    <col min="12764" max="12764" width="5.375" style="1" customWidth="1"/>
    <col min="12765" max="12765" width="7.625" style="1" customWidth="1"/>
    <col min="12766" max="12766" width="5.375" style="1" bestFit="1" customWidth="1"/>
    <col min="12767" max="12767" width="7.625" style="1" customWidth="1"/>
    <col min="12768" max="12768" width="5.375" style="1" customWidth="1"/>
    <col min="12769" max="12769" width="7.625" style="1" customWidth="1"/>
    <col min="12770" max="12770" width="5.375" style="1" bestFit="1" customWidth="1"/>
    <col min="12771" max="12771" width="7.625" style="1" customWidth="1"/>
    <col min="12772" max="12772" width="5.375" style="1" customWidth="1"/>
    <col min="12773" max="12773" width="7.625" style="1" customWidth="1"/>
    <col min="12774" max="12774" width="5.375" style="1" bestFit="1" customWidth="1"/>
    <col min="12775" max="12775" width="7.625" style="1" customWidth="1"/>
    <col min="12776" max="12776" width="5.375" style="1" customWidth="1"/>
    <col min="12777" max="12777" width="7.625" style="1" customWidth="1"/>
    <col min="12778" max="12778" width="5.375" style="1" bestFit="1" customWidth="1"/>
    <col min="12779" max="12779" width="7.625" style="1" customWidth="1"/>
    <col min="12780" max="12780" width="5.375" style="1" customWidth="1"/>
    <col min="12781" max="12781" width="7.625" style="1" customWidth="1"/>
    <col min="12782" max="12782" width="5.375" style="1" bestFit="1" customWidth="1"/>
    <col min="12783" max="12783" width="7.625" style="1" customWidth="1"/>
    <col min="12784" max="12784" width="5.375" style="1" customWidth="1"/>
    <col min="12785" max="12785" width="7.625" style="1" customWidth="1"/>
    <col min="12786" max="12786" width="5.375" style="1" bestFit="1" customWidth="1"/>
    <col min="12787" max="12787" width="7.625" style="1" customWidth="1"/>
    <col min="12788" max="12788" width="5.375" style="1" customWidth="1"/>
    <col min="12789" max="12789" width="7.625" style="1" customWidth="1"/>
    <col min="12790" max="12790" width="5.375" style="1" bestFit="1" customWidth="1"/>
    <col min="12791" max="12791" width="7.625" style="1" customWidth="1"/>
    <col min="12792" max="12792" width="5.375" style="1" customWidth="1"/>
    <col min="12793" max="12793" width="7.625" style="1" customWidth="1"/>
    <col min="12794" max="12794" width="5.375" style="1" bestFit="1" customWidth="1"/>
    <col min="12795" max="12795" width="7.625" style="1" customWidth="1"/>
    <col min="12796" max="12796" width="5.375" style="1" customWidth="1"/>
    <col min="12797" max="12797" width="7.625" style="1" customWidth="1"/>
    <col min="12798" max="12798" width="5.375" style="1" bestFit="1" customWidth="1"/>
    <col min="12799" max="12799" width="7.625" style="1" customWidth="1"/>
    <col min="12800" max="12800" width="5.375" style="1" customWidth="1"/>
    <col min="12801" max="12801" width="7.625" style="1" customWidth="1"/>
    <col min="12802" max="12802" width="5.375" style="1" bestFit="1" customWidth="1"/>
    <col min="12803" max="12803" width="7.625" style="1" customWidth="1"/>
    <col min="12804" max="12804" width="5.375" style="1" customWidth="1"/>
    <col min="12805" max="12805" width="7.625" style="1" customWidth="1"/>
    <col min="12806" max="12806" width="5.375" style="1" bestFit="1" customWidth="1"/>
    <col min="12807" max="12807" width="7.625" style="1" customWidth="1"/>
    <col min="12808" max="12808" width="5.375" style="1" customWidth="1"/>
    <col min="12809" max="12809" width="7.625" style="1" customWidth="1"/>
    <col min="12810" max="12810" width="5.375" style="1" bestFit="1" customWidth="1"/>
    <col min="12811" max="12811" width="7.625" style="1" customWidth="1"/>
    <col min="12812" max="12812" width="5.375" style="1" customWidth="1"/>
    <col min="12813" max="12813" width="7.625" style="1" customWidth="1"/>
    <col min="12814" max="12814" width="5.375" style="1" bestFit="1" customWidth="1"/>
    <col min="12815" max="12815" width="7.625" style="1" customWidth="1"/>
    <col min="12816" max="12816" width="5.375" style="1" customWidth="1"/>
    <col min="12817" max="12817" width="7.625" style="1" customWidth="1"/>
    <col min="12818" max="12818" width="5.375" style="1" bestFit="1" customWidth="1"/>
    <col min="12819" max="12819" width="7.625" style="1" customWidth="1"/>
    <col min="12820" max="12820" width="5.375" style="1" customWidth="1"/>
    <col min="12821" max="12821" width="7.625" style="1" customWidth="1"/>
    <col min="12822" max="12822" width="5.375" style="1" bestFit="1" customWidth="1"/>
    <col min="12823" max="12823" width="7.625" style="1" customWidth="1"/>
    <col min="12824" max="12824" width="5.375" style="1" customWidth="1"/>
    <col min="12825" max="12825" width="7.625" style="1" customWidth="1"/>
    <col min="12826" max="12826" width="5.375" style="1" bestFit="1" customWidth="1"/>
    <col min="12827" max="12827" width="7.625" style="1" customWidth="1"/>
    <col min="12828" max="12828" width="5.375" style="1" customWidth="1"/>
    <col min="12829" max="12829" width="7.625" style="1" customWidth="1"/>
    <col min="12830" max="12830" width="5.375" style="1" bestFit="1" customWidth="1"/>
    <col min="12831" max="12831" width="7.625" style="1" customWidth="1"/>
    <col min="12832" max="12832" width="5.375" style="1" customWidth="1"/>
    <col min="12833" max="12833" width="7.625" style="1" customWidth="1"/>
    <col min="12834" max="12834" width="5.375" style="1" bestFit="1" customWidth="1"/>
    <col min="12835" max="12835" width="9" style="1"/>
    <col min="12836" max="12837" width="5.375" style="1" bestFit="1" customWidth="1"/>
    <col min="12838" max="12838" width="2.125" style="1" bestFit="1" customWidth="1"/>
    <col min="12839" max="12988" width="9" style="1"/>
    <col min="12989" max="12989" width="4.375" style="1" customWidth="1"/>
    <col min="12990" max="12990" width="30.5" style="1" customWidth="1"/>
    <col min="12991" max="12992" width="9" style="1"/>
    <col min="12993" max="12993" width="10.75" style="1" customWidth="1"/>
    <col min="12994" max="12994" width="5.25" style="1" customWidth="1"/>
    <col min="12995" max="12995" width="7.625" style="1" customWidth="1"/>
    <col min="12996" max="12996" width="5.375" style="1" customWidth="1"/>
    <col min="12997" max="12997" width="7.625" style="1" customWidth="1"/>
    <col min="12998" max="12998" width="6" style="1" bestFit="1" customWidth="1"/>
    <col min="12999" max="12999" width="7.625" style="1" customWidth="1"/>
    <col min="13000" max="13000" width="5.375" style="1" customWidth="1"/>
    <col min="13001" max="13001" width="7.625" style="1" customWidth="1"/>
    <col min="13002" max="13002" width="5.375" style="1" bestFit="1" customWidth="1"/>
    <col min="13003" max="13003" width="7.625" style="1" customWidth="1"/>
    <col min="13004" max="13004" width="5.375" style="1" customWidth="1"/>
    <col min="13005" max="13005" width="7.625" style="1" customWidth="1"/>
    <col min="13006" max="13006" width="5.375" style="1" bestFit="1" customWidth="1"/>
    <col min="13007" max="13007" width="7.625" style="1" customWidth="1"/>
    <col min="13008" max="13008" width="5.375" style="1" customWidth="1"/>
    <col min="13009" max="13009" width="7.625" style="1" customWidth="1"/>
    <col min="13010" max="13010" width="5.375" style="1" bestFit="1" customWidth="1"/>
    <col min="13011" max="13011" width="7.625" style="1" customWidth="1"/>
    <col min="13012" max="13012" width="5.375" style="1" customWidth="1"/>
    <col min="13013" max="13013" width="7.625" style="1" customWidth="1"/>
    <col min="13014" max="13014" width="5.375" style="1" bestFit="1" customWidth="1"/>
    <col min="13015" max="13015" width="7.625" style="1" customWidth="1"/>
    <col min="13016" max="13016" width="5.375" style="1" customWidth="1"/>
    <col min="13017" max="13017" width="7.625" style="1" customWidth="1"/>
    <col min="13018" max="13018" width="5.375" style="1" bestFit="1" customWidth="1"/>
    <col min="13019" max="13019" width="7.625" style="1" customWidth="1"/>
    <col min="13020" max="13020" width="5.375" style="1" customWidth="1"/>
    <col min="13021" max="13021" width="7.625" style="1" customWidth="1"/>
    <col min="13022" max="13022" width="5.375" style="1" bestFit="1" customWidth="1"/>
    <col min="13023" max="13023" width="7.625" style="1" customWidth="1"/>
    <col min="13024" max="13024" width="5.375" style="1" customWidth="1"/>
    <col min="13025" max="13025" width="7.625" style="1" customWidth="1"/>
    <col min="13026" max="13026" width="5.375" style="1" bestFit="1" customWidth="1"/>
    <col min="13027" max="13027" width="7.625" style="1" customWidth="1"/>
    <col min="13028" max="13028" width="5.375" style="1" customWidth="1"/>
    <col min="13029" max="13029" width="7.625" style="1" customWidth="1"/>
    <col min="13030" max="13030" width="5.375" style="1" bestFit="1" customWidth="1"/>
    <col min="13031" max="13031" width="7.625" style="1" customWidth="1"/>
    <col min="13032" max="13032" width="5.375" style="1" customWidth="1"/>
    <col min="13033" max="13033" width="7.625" style="1" customWidth="1"/>
    <col min="13034" max="13034" width="5.375" style="1" bestFit="1" customWidth="1"/>
    <col min="13035" max="13035" width="7.625" style="1" customWidth="1"/>
    <col min="13036" max="13036" width="5.375" style="1" customWidth="1"/>
    <col min="13037" max="13037" width="7.625" style="1" customWidth="1"/>
    <col min="13038" max="13038" width="5.375" style="1" bestFit="1" customWidth="1"/>
    <col min="13039" max="13039" width="7.625" style="1" customWidth="1"/>
    <col min="13040" max="13040" width="5.375" style="1" customWidth="1"/>
    <col min="13041" max="13041" width="7.625" style="1" customWidth="1"/>
    <col min="13042" max="13042" width="5.375" style="1" bestFit="1" customWidth="1"/>
    <col min="13043" max="13043" width="7.625" style="1" customWidth="1"/>
    <col min="13044" max="13044" width="5.375" style="1" customWidth="1"/>
    <col min="13045" max="13045" width="7.625" style="1" customWidth="1"/>
    <col min="13046" max="13046" width="5.375" style="1" bestFit="1" customWidth="1"/>
    <col min="13047" max="13047" width="7.625" style="1" customWidth="1"/>
    <col min="13048" max="13048" width="5.375" style="1" customWidth="1"/>
    <col min="13049" max="13049" width="7.625" style="1" customWidth="1"/>
    <col min="13050" max="13050" width="5.375" style="1" bestFit="1" customWidth="1"/>
    <col min="13051" max="13051" width="7.625" style="1" customWidth="1"/>
    <col min="13052" max="13052" width="5.375" style="1" customWidth="1"/>
    <col min="13053" max="13053" width="7.625" style="1" customWidth="1"/>
    <col min="13054" max="13054" width="5.375" style="1" bestFit="1" customWidth="1"/>
    <col min="13055" max="13055" width="7.625" style="1" customWidth="1"/>
    <col min="13056" max="13056" width="5.375" style="1" customWidth="1"/>
    <col min="13057" max="13057" width="7.625" style="1" customWidth="1"/>
    <col min="13058" max="13058" width="5.375" style="1" bestFit="1" customWidth="1"/>
    <col min="13059" max="13059" width="7.625" style="1" customWidth="1"/>
    <col min="13060" max="13060" width="5.375" style="1" customWidth="1"/>
    <col min="13061" max="13061" width="7.625" style="1" customWidth="1"/>
    <col min="13062" max="13062" width="5.375" style="1" bestFit="1" customWidth="1"/>
    <col min="13063" max="13063" width="7.625" style="1" customWidth="1"/>
    <col min="13064" max="13064" width="5.375" style="1" customWidth="1"/>
    <col min="13065" max="13065" width="7.625" style="1" customWidth="1"/>
    <col min="13066" max="13066" width="5.375" style="1" bestFit="1" customWidth="1"/>
    <col min="13067" max="13067" width="7.625" style="1" customWidth="1"/>
    <col min="13068" max="13068" width="5.375" style="1" customWidth="1"/>
    <col min="13069" max="13069" width="7.625" style="1" customWidth="1"/>
    <col min="13070" max="13070" width="5.375" style="1" bestFit="1" customWidth="1"/>
    <col min="13071" max="13071" width="7.625" style="1" customWidth="1"/>
    <col min="13072" max="13072" width="5.375" style="1" customWidth="1"/>
    <col min="13073" max="13073" width="7.625" style="1" customWidth="1"/>
    <col min="13074" max="13074" width="5.375" style="1" bestFit="1" customWidth="1"/>
    <col min="13075" max="13075" width="7.625" style="1" customWidth="1"/>
    <col min="13076" max="13076" width="5.375" style="1" customWidth="1"/>
    <col min="13077" max="13077" width="7.625" style="1" customWidth="1"/>
    <col min="13078" max="13078" width="5.375" style="1" bestFit="1" customWidth="1"/>
    <col min="13079" max="13079" width="7.625" style="1" customWidth="1"/>
    <col min="13080" max="13080" width="5.375" style="1" customWidth="1"/>
    <col min="13081" max="13081" width="7.625" style="1" customWidth="1"/>
    <col min="13082" max="13082" width="5.375" style="1" bestFit="1" customWidth="1"/>
    <col min="13083" max="13083" width="7.625" style="1" customWidth="1"/>
    <col min="13084" max="13084" width="5.375" style="1" customWidth="1"/>
    <col min="13085" max="13085" width="7.625" style="1" customWidth="1"/>
    <col min="13086" max="13086" width="5.375" style="1" bestFit="1" customWidth="1"/>
    <col min="13087" max="13087" width="7.625" style="1" customWidth="1"/>
    <col min="13088" max="13088" width="5.375" style="1" customWidth="1"/>
    <col min="13089" max="13089" width="7.625" style="1" customWidth="1"/>
    <col min="13090" max="13090" width="5.375" style="1" bestFit="1" customWidth="1"/>
    <col min="13091" max="13091" width="9" style="1"/>
    <col min="13092" max="13093" width="5.375" style="1" bestFit="1" customWidth="1"/>
    <col min="13094" max="13094" width="2.125" style="1" bestFit="1" customWidth="1"/>
    <col min="13095" max="13244" width="9" style="1"/>
    <col min="13245" max="13245" width="4.375" style="1" customWidth="1"/>
    <col min="13246" max="13246" width="30.5" style="1" customWidth="1"/>
    <col min="13247" max="13248" width="9" style="1"/>
    <col min="13249" max="13249" width="10.75" style="1" customWidth="1"/>
    <col min="13250" max="13250" width="5.25" style="1" customWidth="1"/>
    <col min="13251" max="13251" width="7.625" style="1" customWidth="1"/>
    <col min="13252" max="13252" width="5.375" style="1" customWidth="1"/>
    <col min="13253" max="13253" width="7.625" style="1" customWidth="1"/>
    <col min="13254" max="13254" width="6" style="1" bestFit="1" customWidth="1"/>
    <col min="13255" max="13255" width="7.625" style="1" customWidth="1"/>
    <col min="13256" max="13256" width="5.375" style="1" customWidth="1"/>
    <col min="13257" max="13257" width="7.625" style="1" customWidth="1"/>
    <col min="13258" max="13258" width="5.375" style="1" bestFit="1" customWidth="1"/>
    <col min="13259" max="13259" width="7.625" style="1" customWidth="1"/>
    <col min="13260" max="13260" width="5.375" style="1" customWidth="1"/>
    <col min="13261" max="13261" width="7.625" style="1" customWidth="1"/>
    <col min="13262" max="13262" width="5.375" style="1" bestFit="1" customWidth="1"/>
    <col min="13263" max="13263" width="7.625" style="1" customWidth="1"/>
    <col min="13264" max="13264" width="5.375" style="1" customWidth="1"/>
    <col min="13265" max="13265" width="7.625" style="1" customWidth="1"/>
    <col min="13266" max="13266" width="5.375" style="1" bestFit="1" customWidth="1"/>
    <col min="13267" max="13267" width="7.625" style="1" customWidth="1"/>
    <col min="13268" max="13268" width="5.375" style="1" customWidth="1"/>
    <col min="13269" max="13269" width="7.625" style="1" customWidth="1"/>
    <col min="13270" max="13270" width="5.375" style="1" bestFit="1" customWidth="1"/>
    <col min="13271" max="13271" width="7.625" style="1" customWidth="1"/>
    <col min="13272" max="13272" width="5.375" style="1" customWidth="1"/>
    <col min="13273" max="13273" width="7.625" style="1" customWidth="1"/>
    <col min="13274" max="13274" width="5.375" style="1" bestFit="1" customWidth="1"/>
    <col min="13275" max="13275" width="7.625" style="1" customWidth="1"/>
    <col min="13276" max="13276" width="5.375" style="1" customWidth="1"/>
    <col min="13277" max="13277" width="7.625" style="1" customWidth="1"/>
    <col min="13278" max="13278" width="5.375" style="1" bestFit="1" customWidth="1"/>
    <col min="13279" max="13279" width="7.625" style="1" customWidth="1"/>
    <col min="13280" max="13280" width="5.375" style="1" customWidth="1"/>
    <col min="13281" max="13281" width="7.625" style="1" customWidth="1"/>
    <col min="13282" max="13282" width="5.375" style="1" bestFit="1" customWidth="1"/>
    <col min="13283" max="13283" width="7.625" style="1" customWidth="1"/>
    <col min="13284" max="13284" width="5.375" style="1" customWidth="1"/>
    <col min="13285" max="13285" width="7.625" style="1" customWidth="1"/>
    <col min="13286" max="13286" width="5.375" style="1" bestFit="1" customWidth="1"/>
    <col min="13287" max="13287" width="7.625" style="1" customWidth="1"/>
    <col min="13288" max="13288" width="5.375" style="1" customWidth="1"/>
    <col min="13289" max="13289" width="7.625" style="1" customWidth="1"/>
    <col min="13290" max="13290" width="5.375" style="1" bestFit="1" customWidth="1"/>
    <col min="13291" max="13291" width="7.625" style="1" customWidth="1"/>
    <col min="13292" max="13292" width="5.375" style="1" customWidth="1"/>
    <col min="13293" max="13293" width="7.625" style="1" customWidth="1"/>
    <col min="13294" max="13294" width="5.375" style="1" bestFit="1" customWidth="1"/>
    <col min="13295" max="13295" width="7.625" style="1" customWidth="1"/>
    <col min="13296" max="13296" width="5.375" style="1" customWidth="1"/>
    <col min="13297" max="13297" width="7.625" style="1" customWidth="1"/>
    <col min="13298" max="13298" width="5.375" style="1" bestFit="1" customWidth="1"/>
    <col min="13299" max="13299" width="7.625" style="1" customWidth="1"/>
    <col min="13300" max="13300" width="5.375" style="1" customWidth="1"/>
    <col min="13301" max="13301" width="7.625" style="1" customWidth="1"/>
    <col min="13302" max="13302" width="5.375" style="1" bestFit="1" customWidth="1"/>
    <col min="13303" max="13303" width="7.625" style="1" customWidth="1"/>
    <col min="13304" max="13304" width="5.375" style="1" customWidth="1"/>
    <col min="13305" max="13305" width="7.625" style="1" customWidth="1"/>
    <col min="13306" max="13306" width="5.375" style="1" bestFit="1" customWidth="1"/>
    <col min="13307" max="13307" width="7.625" style="1" customWidth="1"/>
    <col min="13308" max="13308" width="5.375" style="1" customWidth="1"/>
    <col min="13309" max="13309" width="7.625" style="1" customWidth="1"/>
    <col min="13310" max="13310" width="5.375" style="1" bestFit="1" customWidth="1"/>
    <col min="13311" max="13311" width="7.625" style="1" customWidth="1"/>
    <col min="13312" max="13312" width="5.375" style="1" customWidth="1"/>
    <col min="13313" max="13313" width="7.625" style="1" customWidth="1"/>
    <col min="13314" max="13314" width="5.375" style="1" bestFit="1" customWidth="1"/>
    <col min="13315" max="13315" width="7.625" style="1" customWidth="1"/>
    <col min="13316" max="13316" width="5.375" style="1" customWidth="1"/>
    <col min="13317" max="13317" width="7.625" style="1" customWidth="1"/>
    <col min="13318" max="13318" width="5.375" style="1" bestFit="1" customWidth="1"/>
    <col min="13319" max="13319" width="7.625" style="1" customWidth="1"/>
    <col min="13320" max="13320" width="5.375" style="1" customWidth="1"/>
    <col min="13321" max="13321" width="7.625" style="1" customWidth="1"/>
    <col min="13322" max="13322" width="5.375" style="1" bestFit="1" customWidth="1"/>
    <col min="13323" max="13323" width="7.625" style="1" customWidth="1"/>
    <col min="13324" max="13324" width="5.375" style="1" customWidth="1"/>
    <col min="13325" max="13325" width="7.625" style="1" customWidth="1"/>
    <col min="13326" max="13326" width="5.375" style="1" bestFit="1" customWidth="1"/>
    <col min="13327" max="13327" width="7.625" style="1" customWidth="1"/>
    <col min="13328" max="13328" width="5.375" style="1" customWidth="1"/>
    <col min="13329" max="13329" width="7.625" style="1" customWidth="1"/>
    <col min="13330" max="13330" width="5.375" style="1" bestFit="1" customWidth="1"/>
    <col min="13331" max="13331" width="7.625" style="1" customWidth="1"/>
    <col min="13332" max="13332" width="5.375" style="1" customWidth="1"/>
    <col min="13333" max="13333" width="7.625" style="1" customWidth="1"/>
    <col min="13334" max="13334" width="5.375" style="1" bestFit="1" customWidth="1"/>
    <col min="13335" max="13335" width="7.625" style="1" customWidth="1"/>
    <col min="13336" max="13336" width="5.375" style="1" customWidth="1"/>
    <col min="13337" max="13337" width="7.625" style="1" customWidth="1"/>
    <col min="13338" max="13338" width="5.375" style="1" bestFit="1" customWidth="1"/>
    <col min="13339" max="13339" width="7.625" style="1" customWidth="1"/>
    <col min="13340" max="13340" width="5.375" style="1" customWidth="1"/>
    <col min="13341" max="13341" width="7.625" style="1" customWidth="1"/>
    <col min="13342" max="13342" width="5.375" style="1" bestFit="1" customWidth="1"/>
    <col min="13343" max="13343" width="7.625" style="1" customWidth="1"/>
    <col min="13344" max="13344" width="5.375" style="1" customWidth="1"/>
    <col min="13345" max="13345" width="7.625" style="1" customWidth="1"/>
    <col min="13346" max="13346" width="5.375" style="1" bestFit="1" customWidth="1"/>
    <col min="13347" max="13347" width="9" style="1"/>
    <col min="13348" max="13349" width="5.375" style="1" bestFit="1" customWidth="1"/>
    <col min="13350" max="13350" width="2.125" style="1" bestFit="1" customWidth="1"/>
    <col min="13351" max="13500" width="9" style="1"/>
    <col min="13501" max="13501" width="4.375" style="1" customWidth="1"/>
    <col min="13502" max="13502" width="30.5" style="1" customWidth="1"/>
    <col min="13503" max="13504" width="9" style="1"/>
    <col min="13505" max="13505" width="10.75" style="1" customWidth="1"/>
    <col min="13506" max="13506" width="5.25" style="1" customWidth="1"/>
    <col min="13507" max="13507" width="7.625" style="1" customWidth="1"/>
    <col min="13508" max="13508" width="5.375" style="1" customWidth="1"/>
    <col min="13509" max="13509" width="7.625" style="1" customWidth="1"/>
    <col min="13510" max="13510" width="6" style="1" bestFit="1" customWidth="1"/>
    <col min="13511" max="13511" width="7.625" style="1" customWidth="1"/>
    <col min="13512" max="13512" width="5.375" style="1" customWidth="1"/>
    <col min="13513" max="13513" width="7.625" style="1" customWidth="1"/>
    <col min="13514" max="13514" width="5.375" style="1" bestFit="1" customWidth="1"/>
    <col min="13515" max="13515" width="7.625" style="1" customWidth="1"/>
    <col min="13516" max="13516" width="5.375" style="1" customWidth="1"/>
    <col min="13517" max="13517" width="7.625" style="1" customWidth="1"/>
    <col min="13518" max="13518" width="5.375" style="1" bestFit="1" customWidth="1"/>
    <col min="13519" max="13519" width="7.625" style="1" customWidth="1"/>
    <col min="13520" max="13520" width="5.375" style="1" customWidth="1"/>
    <col min="13521" max="13521" width="7.625" style="1" customWidth="1"/>
    <col min="13522" max="13522" width="5.375" style="1" bestFit="1" customWidth="1"/>
    <col min="13523" max="13523" width="7.625" style="1" customWidth="1"/>
    <col min="13524" max="13524" width="5.375" style="1" customWidth="1"/>
    <col min="13525" max="13525" width="7.625" style="1" customWidth="1"/>
    <col min="13526" max="13526" width="5.375" style="1" bestFit="1" customWidth="1"/>
    <col min="13527" max="13527" width="7.625" style="1" customWidth="1"/>
    <col min="13528" max="13528" width="5.375" style="1" customWidth="1"/>
    <col min="13529" max="13529" width="7.625" style="1" customWidth="1"/>
    <col min="13530" max="13530" width="5.375" style="1" bestFit="1" customWidth="1"/>
    <col min="13531" max="13531" width="7.625" style="1" customWidth="1"/>
    <col min="13532" max="13532" width="5.375" style="1" customWidth="1"/>
    <col min="13533" max="13533" width="7.625" style="1" customWidth="1"/>
    <col min="13534" max="13534" width="5.375" style="1" bestFit="1" customWidth="1"/>
    <col min="13535" max="13535" width="7.625" style="1" customWidth="1"/>
    <col min="13536" max="13536" width="5.375" style="1" customWidth="1"/>
    <col min="13537" max="13537" width="7.625" style="1" customWidth="1"/>
    <col min="13538" max="13538" width="5.375" style="1" bestFit="1" customWidth="1"/>
    <col min="13539" max="13539" width="7.625" style="1" customWidth="1"/>
    <col min="13540" max="13540" width="5.375" style="1" customWidth="1"/>
    <col min="13541" max="13541" width="7.625" style="1" customWidth="1"/>
    <col min="13542" max="13542" width="5.375" style="1" bestFit="1" customWidth="1"/>
    <col min="13543" max="13543" width="7.625" style="1" customWidth="1"/>
    <col min="13544" max="13544" width="5.375" style="1" customWidth="1"/>
    <col min="13545" max="13545" width="7.625" style="1" customWidth="1"/>
    <col min="13546" max="13546" width="5.375" style="1" bestFit="1" customWidth="1"/>
    <col min="13547" max="13547" width="7.625" style="1" customWidth="1"/>
    <col min="13548" max="13548" width="5.375" style="1" customWidth="1"/>
    <col min="13549" max="13549" width="7.625" style="1" customWidth="1"/>
    <col min="13550" max="13550" width="5.375" style="1" bestFit="1" customWidth="1"/>
    <col min="13551" max="13551" width="7.625" style="1" customWidth="1"/>
    <col min="13552" max="13552" width="5.375" style="1" customWidth="1"/>
    <col min="13553" max="13553" width="7.625" style="1" customWidth="1"/>
    <col min="13554" max="13554" width="5.375" style="1" bestFit="1" customWidth="1"/>
    <col min="13555" max="13555" width="7.625" style="1" customWidth="1"/>
    <col min="13556" max="13556" width="5.375" style="1" customWidth="1"/>
    <col min="13557" max="13557" width="7.625" style="1" customWidth="1"/>
    <col min="13558" max="13558" width="5.375" style="1" bestFit="1" customWidth="1"/>
    <col min="13559" max="13559" width="7.625" style="1" customWidth="1"/>
    <col min="13560" max="13560" width="5.375" style="1" customWidth="1"/>
    <col min="13561" max="13561" width="7.625" style="1" customWidth="1"/>
    <col min="13562" max="13562" width="5.375" style="1" bestFit="1" customWidth="1"/>
    <col min="13563" max="13563" width="7.625" style="1" customWidth="1"/>
    <col min="13564" max="13564" width="5.375" style="1" customWidth="1"/>
    <col min="13565" max="13565" width="7.625" style="1" customWidth="1"/>
    <col min="13566" max="13566" width="5.375" style="1" bestFit="1" customWidth="1"/>
    <col min="13567" max="13567" width="7.625" style="1" customWidth="1"/>
    <col min="13568" max="13568" width="5.375" style="1" customWidth="1"/>
    <col min="13569" max="13569" width="7.625" style="1" customWidth="1"/>
    <col min="13570" max="13570" width="5.375" style="1" bestFit="1" customWidth="1"/>
    <col min="13571" max="13571" width="7.625" style="1" customWidth="1"/>
    <col min="13572" max="13572" width="5.375" style="1" customWidth="1"/>
    <col min="13573" max="13573" width="7.625" style="1" customWidth="1"/>
    <col min="13574" max="13574" width="5.375" style="1" bestFit="1" customWidth="1"/>
    <col min="13575" max="13575" width="7.625" style="1" customWidth="1"/>
    <col min="13576" max="13576" width="5.375" style="1" customWidth="1"/>
    <col min="13577" max="13577" width="7.625" style="1" customWidth="1"/>
    <col min="13578" max="13578" width="5.375" style="1" bestFit="1" customWidth="1"/>
    <col min="13579" max="13579" width="7.625" style="1" customWidth="1"/>
    <col min="13580" max="13580" width="5.375" style="1" customWidth="1"/>
    <col min="13581" max="13581" width="7.625" style="1" customWidth="1"/>
    <col min="13582" max="13582" width="5.375" style="1" bestFit="1" customWidth="1"/>
    <col min="13583" max="13583" width="7.625" style="1" customWidth="1"/>
    <col min="13584" max="13584" width="5.375" style="1" customWidth="1"/>
    <col min="13585" max="13585" width="7.625" style="1" customWidth="1"/>
    <col min="13586" max="13586" width="5.375" style="1" bestFit="1" customWidth="1"/>
    <col min="13587" max="13587" width="7.625" style="1" customWidth="1"/>
    <col min="13588" max="13588" width="5.375" style="1" customWidth="1"/>
    <col min="13589" max="13589" width="7.625" style="1" customWidth="1"/>
    <col min="13590" max="13590" width="5.375" style="1" bestFit="1" customWidth="1"/>
    <col min="13591" max="13591" width="7.625" style="1" customWidth="1"/>
    <col min="13592" max="13592" width="5.375" style="1" customWidth="1"/>
    <col min="13593" max="13593" width="7.625" style="1" customWidth="1"/>
    <col min="13594" max="13594" width="5.375" style="1" bestFit="1" customWidth="1"/>
    <col min="13595" max="13595" width="7.625" style="1" customWidth="1"/>
    <col min="13596" max="13596" width="5.375" style="1" customWidth="1"/>
    <col min="13597" max="13597" width="7.625" style="1" customWidth="1"/>
    <col min="13598" max="13598" width="5.375" style="1" bestFit="1" customWidth="1"/>
    <col min="13599" max="13599" width="7.625" style="1" customWidth="1"/>
    <col min="13600" max="13600" width="5.375" style="1" customWidth="1"/>
    <col min="13601" max="13601" width="7.625" style="1" customWidth="1"/>
    <col min="13602" max="13602" width="5.375" style="1" bestFit="1" customWidth="1"/>
    <col min="13603" max="13603" width="9" style="1"/>
    <col min="13604" max="13605" width="5.375" style="1" bestFit="1" customWidth="1"/>
    <col min="13606" max="13606" width="2.125" style="1" bestFit="1" customWidth="1"/>
    <col min="13607" max="13756" width="9" style="1"/>
    <col min="13757" max="13757" width="4.375" style="1" customWidth="1"/>
    <col min="13758" max="13758" width="30.5" style="1" customWidth="1"/>
    <col min="13759" max="13760" width="9" style="1"/>
    <col min="13761" max="13761" width="10.75" style="1" customWidth="1"/>
    <col min="13762" max="13762" width="5.25" style="1" customWidth="1"/>
    <col min="13763" max="13763" width="7.625" style="1" customWidth="1"/>
    <col min="13764" max="13764" width="5.375" style="1" customWidth="1"/>
    <col min="13765" max="13765" width="7.625" style="1" customWidth="1"/>
    <col min="13766" max="13766" width="6" style="1" bestFit="1" customWidth="1"/>
    <col min="13767" max="13767" width="7.625" style="1" customWidth="1"/>
    <col min="13768" max="13768" width="5.375" style="1" customWidth="1"/>
    <col min="13769" max="13769" width="7.625" style="1" customWidth="1"/>
    <col min="13770" max="13770" width="5.375" style="1" bestFit="1" customWidth="1"/>
    <col min="13771" max="13771" width="7.625" style="1" customWidth="1"/>
    <col min="13772" max="13772" width="5.375" style="1" customWidth="1"/>
    <col min="13773" max="13773" width="7.625" style="1" customWidth="1"/>
    <col min="13774" max="13774" width="5.375" style="1" bestFit="1" customWidth="1"/>
    <col min="13775" max="13775" width="7.625" style="1" customWidth="1"/>
    <col min="13776" max="13776" width="5.375" style="1" customWidth="1"/>
    <col min="13777" max="13777" width="7.625" style="1" customWidth="1"/>
    <col min="13778" max="13778" width="5.375" style="1" bestFit="1" customWidth="1"/>
    <col min="13779" max="13779" width="7.625" style="1" customWidth="1"/>
    <col min="13780" max="13780" width="5.375" style="1" customWidth="1"/>
    <col min="13781" max="13781" width="7.625" style="1" customWidth="1"/>
    <col min="13782" max="13782" width="5.375" style="1" bestFit="1" customWidth="1"/>
    <col min="13783" max="13783" width="7.625" style="1" customWidth="1"/>
    <col min="13784" max="13784" width="5.375" style="1" customWidth="1"/>
    <col min="13785" max="13785" width="7.625" style="1" customWidth="1"/>
    <col min="13786" max="13786" width="5.375" style="1" bestFit="1" customWidth="1"/>
    <col min="13787" max="13787" width="7.625" style="1" customWidth="1"/>
    <col min="13788" max="13788" width="5.375" style="1" customWidth="1"/>
    <col min="13789" max="13789" width="7.625" style="1" customWidth="1"/>
    <col min="13790" max="13790" width="5.375" style="1" bestFit="1" customWidth="1"/>
    <col min="13791" max="13791" width="7.625" style="1" customWidth="1"/>
    <col min="13792" max="13792" width="5.375" style="1" customWidth="1"/>
    <col min="13793" max="13793" width="7.625" style="1" customWidth="1"/>
    <col min="13794" max="13794" width="5.375" style="1" bestFit="1" customWidth="1"/>
    <col min="13795" max="13795" width="7.625" style="1" customWidth="1"/>
    <col min="13796" max="13796" width="5.375" style="1" customWidth="1"/>
    <col min="13797" max="13797" width="7.625" style="1" customWidth="1"/>
    <col min="13798" max="13798" width="5.375" style="1" bestFit="1" customWidth="1"/>
    <col min="13799" max="13799" width="7.625" style="1" customWidth="1"/>
    <col min="13800" max="13800" width="5.375" style="1" customWidth="1"/>
    <col min="13801" max="13801" width="7.625" style="1" customWidth="1"/>
    <col min="13802" max="13802" width="5.375" style="1" bestFit="1" customWidth="1"/>
    <col min="13803" max="13803" width="7.625" style="1" customWidth="1"/>
    <col min="13804" max="13804" width="5.375" style="1" customWidth="1"/>
    <col min="13805" max="13805" width="7.625" style="1" customWidth="1"/>
    <col min="13806" max="13806" width="5.375" style="1" bestFit="1" customWidth="1"/>
    <col min="13807" max="13807" width="7.625" style="1" customWidth="1"/>
    <col min="13808" max="13808" width="5.375" style="1" customWidth="1"/>
    <col min="13809" max="13809" width="7.625" style="1" customWidth="1"/>
    <col min="13810" max="13810" width="5.375" style="1" bestFit="1" customWidth="1"/>
    <col min="13811" max="13811" width="7.625" style="1" customWidth="1"/>
    <col min="13812" max="13812" width="5.375" style="1" customWidth="1"/>
    <col min="13813" max="13813" width="7.625" style="1" customWidth="1"/>
    <col min="13814" max="13814" width="5.375" style="1" bestFit="1" customWidth="1"/>
    <col min="13815" max="13815" width="7.625" style="1" customWidth="1"/>
    <col min="13816" max="13816" width="5.375" style="1" customWidth="1"/>
    <col min="13817" max="13817" width="7.625" style="1" customWidth="1"/>
    <col min="13818" max="13818" width="5.375" style="1" bestFit="1" customWidth="1"/>
    <col min="13819" max="13819" width="7.625" style="1" customWidth="1"/>
    <col min="13820" max="13820" width="5.375" style="1" customWidth="1"/>
    <col min="13821" max="13821" width="7.625" style="1" customWidth="1"/>
    <col min="13822" max="13822" width="5.375" style="1" bestFit="1" customWidth="1"/>
    <col min="13823" max="13823" width="7.625" style="1" customWidth="1"/>
    <col min="13824" max="13824" width="5.375" style="1" customWidth="1"/>
    <col min="13825" max="13825" width="7.625" style="1" customWidth="1"/>
    <col min="13826" max="13826" width="5.375" style="1" bestFit="1" customWidth="1"/>
    <col min="13827" max="13827" width="7.625" style="1" customWidth="1"/>
    <col min="13828" max="13828" width="5.375" style="1" customWidth="1"/>
    <col min="13829" max="13829" width="7.625" style="1" customWidth="1"/>
    <col min="13830" max="13830" width="5.375" style="1" bestFit="1" customWidth="1"/>
    <col min="13831" max="13831" width="7.625" style="1" customWidth="1"/>
    <col min="13832" max="13832" width="5.375" style="1" customWidth="1"/>
    <col min="13833" max="13833" width="7.625" style="1" customWidth="1"/>
    <col min="13834" max="13834" width="5.375" style="1" bestFit="1" customWidth="1"/>
    <col min="13835" max="13835" width="7.625" style="1" customWidth="1"/>
    <col min="13836" max="13836" width="5.375" style="1" customWidth="1"/>
    <col min="13837" max="13837" width="7.625" style="1" customWidth="1"/>
    <col min="13838" max="13838" width="5.375" style="1" bestFit="1" customWidth="1"/>
    <col min="13839" max="13839" width="7.625" style="1" customWidth="1"/>
    <col min="13840" max="13840" width="5.375" style="1" customWidth="1"/>
    <col min="13841" max="13841" width="7.625" style="1" customWidth="1"/>
    <col min="13842" max="13842" width="5.375" style="1" bestFit="1" customWidth="1"/>
    <col min="13843" max="13843" width="7.625" style="1" customWidth="1"/>
    <col min="13844" max="13844" width="5.375" style="1" customWidth="1"/>
    <col min="13845" max="13845" width="7.625" style="1" customWidth="1"/>
    <col min="13846" max="13846" width="5.375" style="1" bestFit="1" customWidth="1"/>
    <col min="13847" max="13847" width="7.625" style="1" customWidth="1"/>
    <col min="13848" max="13848" width="5.375" style="1" customWidth="1"/>
    <col min="13849" max="13849" width="7.625" style="1" customWidth="1"/>
    <col min="13850" max="13850" width="5.375" style="1" bestFit="1" customWidth="1"/>
    <col min="13851" max="13851" width="7.625" style="1" customWidth="1"/>
    <col min="13852" max="13852" width="5.375" style="1" customWidth="1"/>
    <col min="13853" max="13853" width="7.625" style="1" customWidth="1"/>
    <col min="13854" max="13854" width="5.375" style="1" bestFit="1" customWidth="1"/>
    <col min="13855" max="13855" width="7.625" style="1" customWidth="1"/>
    <col min="13856" max="13856" width="5.375" style="1" customWidth="1"/>
    <col min="13857" max="13857" width="7.625" style="1" customWidth="1"/>
    <col min="13858" max="13858" width="5.375" style="1" bestFit="1" customWidth="1"/>
    <col min="13859" max="13859" width="9" style="1"/>
    <col min="13860" max="13861" width="5.375" style="1" bestFit="1" customWidth="1"/>
    <col min="13862" max="13862" width="2.125" style="1" bestFit="1" customWidth="1"/>
    <col min="13863" max="14012" width="9" style="1"/>
    <col min="14013" max="14013" width="4.375" style="1" customWidth="1"/>
    <col min="14014" max="14014" width="30.5" style="1" customWidth="1"/>
    <col min="14015" max="14016" width="9" style="1"/>
    <col min="14017" max="14017" width="10.75" style="1" customWidth="1"/>
    <col min="14018" max="14018" width="5.25" style="1" customWidth="1"/>
    <col min="14019" max="14019" width="7.625" style="1" customWidth="1"/>
    <col min="14020" max="14020" width="5.375" style="1" customWidth="1"/>
    <col min="14021" max="14021" width="7.625" style="1" customWidth="1"/>
    <col min="14022" max="14022" width="6" style="1" bestFit="1" customWidth="1"/>
    <col min="14023" max="14023" width="7.625" style="1" customWidth="1"/>
    <col min="14024" max="14024" width="5.375" style="1" customWidth="1"/>
    <col min="14025" max="14025" width="7.625" style="1" customWidth="1"/>
    <col min="14026" max="14026" width="5.375" style="1" bestFit="1" customWidth="1"/>
    <col min="14027" max="14027" width="7.625" style="1" customWidth="1"/>
    <col min="14028" max="14028" width="5.375" style="1" customWidth="1"/>
    <col min="14029" max="14029" width="7.625" style="1" customWidth="1"/>
    <col min="14030" max="14030" width="5.375" style="1" bestFit="1" customWidth="1"/>
    <col min="14031" max="14031" width="7.625" style="1" customWidth="1"/>
    <col min="14032" max="14032" width="5.375" style="1" customWidth="1"/>
    <col min="14033" max="14033" width="7.625" style="1" customWidth="1"/>
    <col min="14034" max="14034" width="5.375" style="1" bestFit="1" customWidth="1"/>
    <col min="14035" max="14035" width="7.625" style="1" customWidth="1"/>
    <col min="14036" max="14036" width="5.375" style="1" customWidth="1"/>
    <col min="14037" max="14037" width="7.625" style="1" customWidth="1"/>
    <col min="14038" max="14038" width="5.375" style="1" bestFit="1" customWidth="1"/>
    <col min="14039" max="14039" width="7.625" style="1" customWidth="1"/>
    <col min="14040" max="14040" width="5.375" style="1" customWidth="1"/>
    <col min="14041" max="14041" width="7.625" style="1" customWidth="1"/>
    <col min="14042" max="14042" width="5.375" style="1" bestFit="1" customWidth="1"/>
    <col min="14043" max="14043" width="7.625" style="1" customWidth="1"/>
    <col min="14044" max="14044" width="5.375" style="1" customWidth="1"/>
    <col min="14045" max="14045" width="7.625" style="1" customWidth="1"/>
    <col min="14046" max="14046" width="5.375" style="1" bestFit="1" customWidth="1"/>
    <col min="14047" max="14047" width="7.625" style="1" customWidth="1"/>
    <col min="14048" max="14048" width="5.375" style="1" customWidth="1"/>
    <col min="14049" max="14049" width="7.625" style="1" customWidth="1"/>
    <col min="14050" max="14050" width="5.375" style="1" bestFit="1" customWidth="1"/>
    <col min="14051" max="14051" width="7.625" style="1" customWidth="1"/>
    <col min="14052" max="14052" width="5.375" style="1" customWidth="1"/>
    <col min="14053" max="14053" width="7.625" style="1" customWidth="1"/>
    <col min="14054" max="14054" width="5.375" style="1" bestFit="1" customWidth="1"/>
    <col min="14055" max="14055" width="7.625" style="1" customWidth="1"/>
    <col min="14056" max="14056" width="5.375" style="1" customWidth="1"/>
    <col min="14057" max="14057" width="7.625" style="1" customWidth="1"/>
    <col min="14058" max="14058" width="5.375" style="1" bestFit="1" customWidth="1"/>
    <col min="14059" max="14059" width="7.625" style="1" customWidth="1"/>
    <col min="14060" max="14060" width="5.375" style="1" customWidth="1"/>
    <col min="14061" max="14061" width="7.625" style="1" customWidth="1"/>
    <col min="14062" max="14062" width="5.375" style="1" bestFit="1" customWidth="1"/>
    <col min="14063" max="14063" width="7.625" style="1" customWidth="1"/>
    <col min="14064" max="14064" width="5.375" style="1" customWidth="1"/>
    <col min="14065" max="14065" width="7.625" style="1" customWidth="1"/>
    <col min="14066" max="14066" width="5.375" style="1" bestFit="1" customWidth="1"/>
    <col min="14067" max="14067" width="7.625" style="1" customWidth="1"/>
    <col min="14068" max="14068" width="5.375" style="1" customWidth="1"/>
    <col min="14069" max="14069" width="7.625" style="1" customWidth="1"/>
    <col min="14070" max="14070" width="5.375" style="1" bestFit="1" customWidth="1"/>
    <col min="14071" max="14071" width="7.625" style="1" customWidth="1"/>
    <col min="14072" max="14072" width="5.375" style="1" customWidth="1"/>
    <col min="14073" max="14073" width="7.625" style="1" customWidth="1"/>
    <col min="14074" max="14074" width="5.375" style="1" bestFit="1" customWidth="1"/>
    <col min="14075" max="14075" width="7.625" style="1" customWidth="1"/>
    <col min="14076" max="14076" width="5.375" style="1" customWidth="1"/>
    <col min="14077" max="14077" width="7.625" style="1" customWidth="1"/>
    <col min="14078" max="14078" width="5.375" style="1" bestFit="1" customWidth="1"/>
    <col min="14079" max="14079" width="7.625" style="1" customWidth="1"/>
    <col min="14080" max="14080" width="5.375" style="1" customWidth="1"/>
    <col min="14081" max="14081" width="7.625" style="1" customWidth="1"/>
    <col min="14082" max="14082" width="5.375" style="1" bestFit="1" customWidth="1"/>
    <col min="14083" max="14083" width="7.625" style="1" customWidth="1"/>
    <col min="14084" max="14084" width="5.375" style="1" customWidth="1"/>
    <col min="14085" max="14085" width="7.625" style="1" customWidth="1"/>
    <col min="14086" max="14086" width="5.375" style="1" bestFit="1" customWidth="1"/>
    <col min="14087" max="14087" width="7.625" style="1" customWidth="1"/>
    <col min="14088" max="14088" width="5.375" style="1" customWidth="1"/>
    <col min="14089" max="14089" width="7.625" style="1" customWidth="1"/>
    <col min="14090" max="14090" width="5.375" style="1" bestFit="1" customWidth="1"/>
    <col min="14091" max="14091" width="7.625" style="1" customWidth="1"/>
    <col min="14092" max="14092" width="5.375" style="1" customWidth="1"/>
    <col min="14093" max="14093" width="7.625" style="1" customWidth="1"/>
    <col min="14094" max="14094" width="5.375" style="1" bestFit="1" customWidth="1"/>
    <col min="14095" max="14095" width="7.625" style="1" customWidth="1"/>
    <col min="14096" max="14096" width="5.375" style="1" customWidth="1"/>
    <col min="14097" max="14097" width="7.625" style="1" customWidth="1"/>
    <col min="14098" max="14098" width="5.375" style="1" bestFit="1" customWidth="1"/>
    <col min="14099" max="14099" width="7.625" style="1" customWidth="1"/>
    <col min="14100" max="14100" width="5.375" style="1" customWidth="1"/>
    <col min="14101" max="14101" width="7.625" style="1" customWidth="1"/>
    <col min="14102" max="14102" width="5.375" style="1" bestFit="1" customWidth="1"/>
    <col min="14103" max="14103" width="7.625" style="1" customWidth="1"/>
    <col min="14104" max="14104" width="5.375" style="1" customWidth="1"/>
    <col min="14105" max="14105" width="7.625" style="1" customWidth="1"/>
    <col min="14106" max="14106" width="5.375" style="1" bestFit="1" customWidth="1"/>
    <col min="14107" max="14107" width="7.625" style="1" customWidth="1"/>
    <col min="14108" max="14108" width="5.375" style="1" customWidth="1"/>
    <col min="14109" max="14109" width="7.625" style="1" customWidth="1"/>
    <col min="14110" max="14110" width="5.375" style="1" bestFit="1" customWidth="1"/>
    <col min="14111" max="14111" width="7.625" style="1" customWidth="1"/>
    <col min="14112" max="14112" width="5.375" style="1" customWidth="1"/>
    <col min="14113" max="14113" width="7.625" style="1" customWidth="1"/>
    <col min="14114" max="14114" width="5.375" style="1" bestFit="1" customWidth="1"/>
    <col min="14115" max="14115" width="9" style="1"/>
    <col min="14116" max="14117" width="5.375" style="1" bestFit="1" customWidth="1"/>
    <col min="14118" max="14118" width="2.125" style="1" bestFit="1" customWidth="1"/>
    <col min="14119" max="14268" width="9" style="1"/>
    <col min="14269" max="14269" width="4.375" style="1" customWidth="1"/>
    <col min="14270" max="14270" width="30.5" style="1" customWidth="1"/>
    <col min="14271" max="14272" width="9" style="1"/>
    <col min="14273" max="14273" width="10.75" style="1" customWidth="1"/>
    <col min="14274" max="14274" width="5.25" style="1" customWidth="1"/>
    <col min="14275" max="14275" width="7.625" style="1" customWidth="1"/>
    <col min="14276" max="14276" width="5.375" style="1" customWidth="1"/>
    <col min="14277" max="14277" width="7.625" style="1" customWidth="1"/>
    <col min="14278" max="14278" width="6" style="1" bestFit="1" customWidth="1"/>
    <col min="14279" max="14279" width="7.625" style="1" customWidth="1"/>
    <col min="14280" max="14280" width="5.375" style="1" customWidth="1"/>
    <col min="14281" max="14281" width="7.625" style="1" customWidth="1"/>
    <col min="14282" max="14282" width="5.375" style="1" bestFit="1" customWidth="1"/>
    <col min="14283" max="14283" width="7.625" style="1" customWidth="1"/>
    <col min="14284" max="14284" width="5.375" style="1" customWidth="1"/>
    <col min="14285" max="14285" width="7.625" style="1" customWidth="1"/>
    <col min="14286" max="14286" width="5.375" style="1" bestFit="1" customWidth="1"/>
    <col min="14287" max="14287" width="7.625" style="1" customWidth="1"/>
    <col min="14288" max="14288" width="5.375" style="1" customWidth="1"/>
    <col min="14289" max="14289" width="7.625" style="1" customWidth="1"/>
    <col min="14290" max="14290" width="5.375" style="1" bestFit="1" customWidth="1"/>
    <col min="14291" max="14291" width="7.625" style="1" customWidth="1"/>
    <col min="14292" max="14292" width="5.375" style="1" customWidth="1"/>
    <col min="14293" max="14293" width="7.625" style="1" customWidth="1"/>
    <col min="14294" max="14294" width="5.375" style="1" bestFit="1" customWidth="1"/>
    <col min="14295" max="14295" width="7.625" style="1" customWidth="1"/>
    <col min="14296" max="14296" width="5.375" style="1" customWidth="1"/>
    <col min="14297" max="14297" width="7.625" style="1" customWidth="1"/>
    <col min="14298" max="14298" width="5.375" style="1" bestFit="1" customWidth="1"/>
    <col min="14299" max="14299" width="7.625" style="1" customWidth="1"/>
    <col min="14300" max="14300" width="5.375" style="1" customWidth="1"/>
    <col min="14301" max="14301" width="7.625" style="1" customWidth="1"/>
    <col min="14302" max="14302" width="5.375" style="1" bestFit="1" customWidth="1"/>
    <col min="14303" max="14303" width="7.625" style="1" customWidth="1"/>
    <col min="14304" max="14304" width="5.375" style="1" customWidth="1"/>
    <col min="14305" max="14305" width="7.625" style="1" customWidth="1"/>
    <col min="14306" max="14306" width="5.375" style="1" bestFit="1" customWidth="1"/>
    <col min="14307" max="14307" width="7.625" style="1" customWidth="1"/>
    <col min="14308" max="14308" width="5.375" style="1" customWidth="1"/>
    <col min="14309" max="14309" width="7.625" style="1" customWidth="1"/>
    <col min="14310" max="14310" width="5.375" style="1" bestFit="1" customWidth="1"/>
    <col min="14311" max="14311" width="7.625" style="1" customWidth="1"/>
    <col min="14312" max="14312" width="5.375" style="1" customWidth="1"/>
    <col min="14313" max="14313" width="7.625" style="1" customWidth="1"/>
    <col min="14314" max="14314" width="5.375" style="1" bestFit="1" customWidth="1"/>
    <col min="14315" max="14315" width="7.625" style="1" customWidth="1"/>
    <col min="14316" max="14316" width="5.375" style="1" customWidth="1"/>
    <col min="14317" max="14317" width="7.625" style="1" customWidth="1"/>
    <col min="14318" max="14318" width="5.375" style="1" bestFit="1" customWidth="1"/>
    <col min="14319" max="14319" width="7.625" style="1" customWidth="1"/>
    <col min="14320" max="14320" width="5.375" style="1" customWidth="1"/>
    <col min="14321" max="14321" width="7.625" style="1" customWidth="1"/>
    <col min="14322" max="14322" width="5.375" style="1" bestFit="1" customWidth="1"/>
    <col min="14323" max="14323" width="7.625" style="1" customWidth="1"/>
    <col min="14324" max="14324" width="5.375" style="1" customWidth="1"/>
    <col min="14325" max="14325" width="7.625" style="1" customWidth="1"/>
    <col min="14326" max="14326" width="5.375" style="1" bestFit="1" customWidth="1"/>
    <col min="14327" max="14327" width="7.625" style="1" customWidth="1"/>
    <col min="14328" max="14328" width="5.375" style="1" customWidth="1"/>
    <col min="14329" max="14329" width="7.625" style="1" customWidth="1"/>
    <col min="14330" max="14330" width="5.375" style="1" bestFit="1" customWidth="1"/>
    <col min="14331" max="14331" width="7.625" style="1" customWidth="1"/>
    <col min="14332" max="14332" width="5.375" style="1" customWidth="1"/>
    <col min="14333" max="14333" width="7.625" style="1" customWidth="1"/>
    <col min="14334" max="14334" width="5.375" style="1" bestFit="1" customWidth="1"/>
    <col min="14335" max="14335" width="7.625" style="1" customWidth="1"/>
    <col min="14336" max="14336" width="5.375" style="1" customWidth="1"/>
    <col min="14337" max="14337" width="7.625" style="1" customWidth="1"/>
    <col min="14338" max="14338" width="5.375" style="1" bestFit="1" customWidth="1"/>
    <col min="14339" max="14339" width="7.625" style="1" customWidth="1"/>
    <col min="14340" max="14340" width="5.375" style="1" customWidth="1"/>
    <col min="14341" max="14341" width="7.625" style="1" customWidth="1"/>
    <col min="14342" max="14342" width="5.375" style="1" bestFit="1" customWidth="1"/>
    <col min="14343" max="14343" width="7.625" style="1" customWidth="1"/>
    <col min="14344" max="14344" width="5.375" style="1" customWidth="1"/>
    <col min="14345" max="14345" width="7.625" style="1" customWidth="1"/>
    <col min="14346" max="14346" width="5.375" style="1" bestFit="1" customWidth="1"/>
    <col min="14347" max="14347" width="7.625" style="1" customWidth="1"/>
    <col min="14348" max="14348" width="5.375" style="1" customWidth="1"/>
    <col min="14349" max="14349" width="7.625" style="1" customWidth="1"/>
    <col min="14350" max="14350" width="5.375" style="1" bestFit="1" customWidth="1"/>
    <col min="14351" max="14351" width="7.625" style="1" customWidth="1"/>
    <col min="14352" max="14352" width="5.375" style="1" customWidth="1"/>
    <col min="14353" max="14353" width="7.625" style="1" customWidth="1"/>
    <col min="14354" max="14354" width="5.375" style="1" bestFit="1" customWidth="1"/>
    <col min="14355" max="14355" width="7.625" style="1" customWidth="1"/>
    <col min="14356" max="14356" width="5.375" style="1" customWidth="1"/>
    <col min="14357" max="14357" width="7.625" style="1" customWidth="1"/>
    <col min="14358" max="14358" width="5.375" style="1" bestFit="1" customWidth="1"/>
    <col min="14359" max="14359" width="7.625" style="1" customWidth="1"/>
    <col min="14360" max="14360" width="5.375" style="1" customWidth="1"/>
    <col min="14361" max="14361" width="7.625" style="1" customWidth="1"/>
    <col min="14362" max="14362" width="5.375" style="1" bestFit="1" customWidth="1"/>
    <col min="14363" max="14363" width="7.625" style="1" customWidth="1"/>
    <col min="14364" max="14364" width="5.375" style="1" customWidth="1"/>
    <col min="14365" max="14365" width="7.625" style="1" customWidth="1"/>
    <col min="14366" max="14366" width="5.375" style="1" bestFit="1" customWidth="1"/>
    <col min="14367" max="14367" width="7.625" style="1" customWidth="1"/>
    <col min="14368" max="14368" width="5.375" style="1" customWidth="1"/>
    <col min="14369" max="14369" width="7.625" style="1" customWidth="1"/>
    <col min="14370" max="14370" width="5.375" style="1" bestFit="1" customWidth="1"/>
    <col min="14371" max="14371" width="9" style="1"/>
    <col min="14372" max="14373" width="5.375" style="1" bestFit="1" customWidth="1"/>
    <col min="14374" max="14374" width="2.125" style="1" bestFit="1" customWidth="1"/>
    <col min="14375" max="14524" width="9" style="1"/>
    <col min="14525" max="14525" width="4.375" style="1" customWidth="1"/>
    <col min="14526" max="14526" width="30.5" style="1" customWidth="1"/>
    <col min="14527" max="14528" width="9" style="1"/>
    <col min="14529" max="14529" width="10.75" style="1" customWidth="1"/>
    <col min="14530" max="14530" width="5.25" style="1" customWidth="1"/>
    <col min="14531" max="14531" width="7.625" style="1" customWidth="1"/>
    <col min="14532" max="14532" width="5.375" style="1" customWidth="1"/>
    <col min="14533" max="14533" width="7.625" style="1" customWidth="1"/>
    <col min="14534" max="14534" width="6" style="1" bestFit="1" customWidth="1"/>
    <col min="14535" max="14535" width="7.625" style="1" customWidth="1"/>
    <col min="14536" max="14536" width="5.375" style="1" customWidth="1"/>
    <col min="14537" max="14537" width="7.625" style="1" customWidth="1"/>
    <col min="14538" max="14538" width="5.375" style="1" bestFit="1" customWidth="1"/>
    <col min="14539" max="14539" width="7.625" style="1" customWidth="1"/>
    <col min="14540" max="14540" width="5.375" style="1" customWidth="1"/>
    <col min="14541" max="14541" width="7.625" style="1" customWidth="1"/>
    <col min="14542" max="14542" width="5.375" style="1" bestFit="1" customWidth="1"/>
    <col min="14543" max="14543" width="7.625" style="1" customWidth="1"/>
    <col min="14544" max="14544" width="5.375" style="1" customWidth="1"/>
    <col min="14545" max="14545" width="7.625" style="1" customWidth="1"/>
    <col min="14546" max="14546" width="5.375" style="1" bestFit="1" customWidth="1"/>
    <col min="14547" max="14547" width="7.625" style="1" customWidth="1"/>
    <col min="14548" max="14548" width="5.375" style="1" customWidth="1"/>
    <col min="14549" max="14549" width="7.625" style="1" customWidth="1"/>
    <col min="14550" max="14550" width="5.375" style="1" bestFit="1" customWidth="1"/>
    <col min="14551" max="14551" width="7.625" style="1" customWidth="1"/>
    <col min="14552" max="14552" width="5.375" style="1" customWidth="1"/>
    <col min="14553" max="14553" width="7.625" style="1" customWidth="1"/>
    <col min="14554" max="14554" width="5.375" style="1" bestFit="1" customWidth="1"/>
    <col min="14555" max="14555" width="7.625" style="1" customWidth="1"/>
    <col min="14556" max="14556" width="5.375" style="1" customWidth="1"/>
    <col min="14557" max="14557" width="7.625" style="1" customWidth="1"/>
    <col min="14558" max="14558" width="5.375" style="1" bestFit="1" customWidth="1"/>
    <col min="14559" max="14559" width="7.625" style="1" customWidth="1"/>
    <col min="14560" max="14560" width="5.375" style="1" customWidth="1"/>
    <col min="14561" max="14561" width="7.625" style="1" customWidth="1"/>
    <col min="14562" max="14562" width="5.375" style="1" bestFit="1" customWidth="1"/>
    <col min="14563" max="14563" width="7.625" style="1" customWidth="1"/>
    <col min="14564" max="14564" width="5.375" style="1" customWidth="1"/>
    <col min="14565" max="14565" width="7.625" style="1" customWidth="1"/>
    <col min="14566" max="14566" width="5.375" style="1" bestFit="1" customWidth="1"/>
    <col min="14567" max="14567" width="7.625" style="1" customWidth="1"/>
    <col min="14568" max="14568" width="5.375" style="1" customWidth="1"/>
    <col min="14569" max="14569" width="7.625" style="1" customWidth="1"/>
    <col min="14570" max="14570" width="5.375" style="1" bestFit="1" customWidth="1"/>
    <col min="14571" max="14571" width="7.625" style="1" customWidth="1"/>
    <col min="14572" max="14572" width="5.375" style="1" customWidth="1"/>
    <col min="14573" max="14573" width="7.625" style="1" customWidth="1"/>
    <col min="14574" max="14574" width="5.375" style="1" bestFit="1" customWidth="1"/>
    <col min="14575" max="14575" width="7.625" style="1" customWidth="1"/>
    <col min="14576" max="14576" width="5.375" style="1" customWidth="1"/>
    <col min="14577" max="14577" width="7.625" style="1" customWidth="1"/>
    <col min="14578" max="14578" width="5.375" style="1" bestFit="1" customWidth="1"/>
    <col min="14579" max="14579" width="7.625" style="1" customWidth="1"/>
    <col min="14580" max="14580" width="5.375" style="1" customWidth="1"/>
    <col min="14581" max="14581" width="7.625" style="1" customWidth="1"/>
    <col min="14582" max="14582" width="5.375" style="1" bestFit="1" customWidth="1"/>
    <col min="14583" max="14583" width="7.625" style="1" customWidth="1"/>
    <col min="14584" max="14584" width="5.375" style="1" customWidth="1"/>
    <col min="14585" max="14585" width="7.625" style="1" customWidth="1"/>
    <col min="14586" max="14586" width="5.375" style="1" bestFit="1" customWidth="1"/>
    <col min="14587" max="14587" width="7.625" style="1" customWidth="1"/>
    <col min="14588" max="14588" width="5.375" style="1" customWidth="1"/>
    <col min="14589" max="14589" width="7.625" style="1" customWidth="1"/>
    <col min="14590" max="14590" width="5.375" style="1" bestFit="1" customWidth="1"/>
    <col min="14591" max="14591" width="7.625" style="1" customWidth="1"/>
    <col min="14592" max="14592" width="5.375" style="1" customWidth="1"/>
    <col min="14593" max="14593" width="7.625" style="1" customWidth="1"/>
    <col min="14594" max="14594" width="5.375" style="1" bestFit="1" customWidth="1"/>
    <col min="14595" max="14595" width="7.625" style="1" customWidth="1"/>
    <col min="14596" max="14596" width="5.375" style="1" customWidth="1"/>
    <col min="14597" max="14597" width="7.625" style="1" customWidth="1"/>
    <col min="14598" max="14598" width="5.375" style="1" bestFit="1" customWidth="1"/>
    <col min="14599" max="14599" width="7.625" style="1" customWidth="1"/>
    <col min="14600" max="14600" width="5.375" style="1" customWidth="1"/>
    <col min="14601" max="14601" width="7.625" style="1" customWidth="1"/>
    <col min="14602" max="14602" width="5.375" style="1" bestFit="1" customWidth="1"/>
    <col min="14603" max="14603" width="7.625" style="1" customWidth="1"/>
    <col min="14604" max="14604" width="5.375" style="1" customWidth="1"/>
    <col min="14605" max="14605" width="7.625" style="1" customWidth="1"/>
    <col min="14606" max="14606" width="5.375" style="1" bestFit="1" customWidth="1"/>
    <col min="14607" max="14607" width="7.625" style="1" customWidth="1"/>
    <col min="14608" max="14608" width="5.375" style="1" customWidth="1"/>
    <col min="14609" max="14609" width="7.625" style="1" customWidth="1"/>
    <col min="14610" max="14610" width="5.375" style="1" bestFit="1" customWidth="1"/>
    <col min="14611" max="14611" width="7.625" style="1" customWidth="1"/>
    <col min="14612" max="14612" width="5.375" style="1" customWidth="1"/>
    <col min="14613" max="14613" width="7.625" style="1" customWidth="1"/>
    <col min="14614" max="14614" width="5.375" style="1" bestFit="1" customWidth="1"/>
    <col min="14615" max="14615" width="7.625" style="1" customWidth="1"/>
    <col min="14616" max="14616" width="5.375" style="1" customWidth="1"/>
    <col min="14617" max="14617" width="7.625" style="1" customWidth="1"/>
    <col min="14618" max="14618" width="5.375" style="1" bestFit="1" customWidth="1"/>
    <col min="14619" max="14619" width="7.625" style="1" customWidth="1"/>
    <col min="14620" max="14620" width="5.375" style="1" customWidth="1"/>
    <col min="14621" max="14621" width="7.625" style="1" customWidth="1"/>
    <col min="14622" max="14622" width="5.375" style="1" bestFit="1" customWidth="1"/>
    <col min="14623" max="14623" width="7.625" style="1" customWidth="1"/>
    <col min="14624" max="14624" width="5.375" style="1" customWidth="1"/>
    <col min="14625" max="14625" width="7.625" style="1" customWidth="1"/>
    <col min="14626" max="14626" width="5.375" style="1" bestFit="1" customWidth="1"/>
    <col min="14627" max="14627" width="9" style="1"/>
    <col min="14628" max="14629" width="5.375" style="1" bestFit="1" customWidth="1"/>
    <col min="14630" max="14630" width="2.125" style="1" bestFit="1" customWidth="1"/>
    <col min="14631" max="14780" width="9" style="1"/>
    <col min="14781" max="14781" width="4.375" style="1" customWidth="1"/>
    <col min="14782" max="14782" width="30.5" style="1" customWidth="1"/>
    <col min="14783" max="14784" width="9" style="1"/>
    <col min="14785" max="14785" width="10.75" style="1" customWidth="1"/>
    <col min="14786" max="14786" width="5.25" style="1" customWidth="1"/>
    <col min="14787" max="14787" width="7.625" style="1" customWidth="1"/>
    <col min="14788" max="14788" width="5.375" style="1" customWidth="1"/>
    <col min="14789" max="14789" width="7.625" style="1" customWidth="1"/>
    <col min="14790" max="14790" width="6" style="1" bestFit="1" customWidth="1"/>
    <col min="14791" max="14791" width="7.625" style="1" customWidth="1"/>
    <col min="14792" max="14792" width="5.375" style="1" customWidth="1"/>
    <col min="14793" max="14793" width="7.625" style="1" customWidth="1"/>
    <col min="14794" max="14794" width="5.375" style="1" bestFit="1" customWidth="1"/>
    <col min="14795" max="14795" width="7.625" style="1" customWidth="1"/>
    <col min="14796" max="14796" width="5.375" style="1" customWidth="1"/>
    <col min="14797" max="14797" width="7.625" style="1" customWidth="1"/>
    <col min="14798" max="14798" width="5.375" style="1" bestFit="1" customWidth="1"/>
    <col min="14799" max="14799" width="7.625" style="1" customWidth="1"/>
    <col min="14800" max="14800" width="5.375" style="1" customWidth="1"/>
    <col min="14801" max="14801" width="7.625" style="1" customWidth="1"/>
    <col min="14802" max="14802" width="5.375" style="1" bestFit="1" customWidth="1"/>
    <col min="14803" max="14803" width="7.625" style="1" customWidth="1"/>
    <col min="14804" max="14804" width="5.375" style="1" customWidth="1"/>
    <col min="14805" max="14805" width="7.625" style="1" customWidth="1"/>
    <col min="14806" max="14806" width="5.375" style="1" bestFit="1" customWidth="1"/>
    <col min="14807" max="14807" width="7.625" style="1" customWidth="1"/>
    <col min="14808" max="14808" width="5.375" style="1" customWidth="1"/>
    <col min="14809" max="14809" width="7.625" style="1" customWidth="1"/>
    <col min="14810" max="14810" width="5.375" style="1" bestFit="1" customWidth="1"/>
    <col min="14811" max="14811" width="7.625" style="1" customWidth="1"/>
    <col min="14812" max="14812" width="5.375" style="1" customWidth="1"/>
    <col min="14813" max="14813" width="7.625" style="1" customWidth="1"/>
    <col min="14814" max="14814" width="5.375" style="1" bestFit="1" customWidth="1"/>
    <col min="14815" max="14815" width="7.625" style="1" customWidth="1"/>
    <col min="14816" max="14816" width="5.375" style="1" customWidth="1"/>
    <col min="14817" max="14817" width="7.625" style="1" customWidth="1"/>
    <col min="14818" max="14818" width="5.375" style="1" bestFit="1" customWidth="1"/>
    <col min="14819" max="14819" width="7.625" style="1" customWidth="1"/>
    <col min="14820" max="14820" width="5.375" style="1" customWidth="1"/>
    <col min="14821" max="14821" width="7.625" style="1" customWidth="1"/>
    <col min="14822" max="14822" width="5.375" style="1" bestFit="1" customWidth="1"/>
    <col min="14823" max="14823" width="7.625" style="1" customWidth="1"/>
    <col min="14824" max="14824" width="5.375" style="1" customWidth="1"/>
    <col min="14825" max="14825" width="7.625" style="1" customWidth="1"/>
    <col min="14826" max="14826" width="5.375" style="1" bestFit="1" customWidth="1"/>
    <col min="14827" max="14827" width="7.625" style="1" customWidth="1"/>
    <col min="14828" max="14828" width="5.375" style="1" customWidth="1"/>
    <col min="14829" max="14829" width="7.625" style="1" customWidth="1"/>
    <col min="14830" max="14830" width="5.375" style="1" bestFit="1" customWidth="1"/>
    <col min="14831" max="14831" width="7.625" style="1" customWidth="1"/>
    <col min="14832" max="14832" width="5.375" style="1" customWidth="1"/>
    <col min="14833" max="14833" width="7.625" style="1" customWidth="1"/>
    <col min="14834" max="14834" width="5.375" style="1" bestFit="1" customWidth="1"/>
    <col min="14835" max="14835" width="7.625" style="1" customWidth="1"/>
    <col min="14836" max="14836" width="5.375" style="1" customWidth="1"/>
    <col min="14837" max="14837" width="7.625" style="1" customWidth="1"/>
    <col min="14838" max="14838" width="5.375" style="1" bestFit="1" customWidth="1"/>
    <col min="14839" max="14839" width="7.625" style="1" customWidth="1"/>
    <col min="14840" max="14840" width="5.375" style="1" customWidth="1"/>
    <col min="14841" max="14841" width="7.625" style="1" customWidth="1"/>
    <col min="14842" max="14842" width="5.375" style="1" bestFit="1" customWidth="1"/>
    <col min="14843" max="14843" width="7.625" style="1" customWidth="1"/>
    <col min="14844" max="14844" width="5.375" style="1" customWidth="1"/>
    <col min="14845" max="14845" width="7.625" style="1" customWidth="1"/>
    <col min="14846" max="14846" width="5.375" style="1" bestFit="1" customWidth="1"/>
    <col min="14847" max="14847" width="7.625" style="1" customWidth="1"/>
    <col min="14848" max="14848" width="5.375" style="1" customWidth="1"/>
    <col min="14849" max="14849" width="7.625" style="1" customWidth="1"/>
    <col min="14850" max="14850" width="5.375" style="1" bestFit="1" customWidth="1"/>
    <col min="14851" max="14851" width="7.625" style="1" customWidth="1"/>
    <col min="14852" max="14852" width="5.375" style="1" customWidth="1"/>
    <col min="14853" max="14853" width="7.625" style="1" customWidth="1"/>
    <col min="14854" max="14854" width="5.375" style="1" bestFit="1" customWidth="1"/>
    <col min="14855" max="14855" width="7.625" style="1" customWidth="1"/>
    <col min="14856" max="14856" width="5.375" style="1" customWidth="1"/>
    <col min="14857" max="14857" width="7.625" style="1" customWidth="1"/>
    <col min="14858" max="14858" width="5.375" style="1" bestFit="1" customWidth="1"/>
    <col min="14859" max="14859" width="7.625" style="1" customWidth="1"/>
    <col min="14860" max="14860" width="5.375" style="1" customWidth="1"/>
    <col min="14861" max="14861" width="7.625" style="1" customWidth="1"/>
    <col min="14862" max="14862" width="5.375" style="1" bestFit="1" customWidth="1"/>
    <col min="14863" max="14863" width="7.625" style="1" customWidth="1"/>
    <col min="14864" max="14864" width="5.375" style="1" customWidth="1"/>
    <col min="14865" max="14865" width="7.625" style="1" customWidth="1"/>
    <col min="14866" max="14866" width="5.375" style="1" bestFit="1" customWidth="1"/>
    <col min="14867" max="14867" width="7.625" style="1" customWidth="1"/>
    <col min="14868" max="14868" width="5.375" style="1" customWidth="1"/>
    <col min="14869" max="14869" width="7.625" style="1" customWidth="1"/>
    <col min="14870" max="14870" width="5.375" style="1" bestFit="1" customWidth="1"/>
    <col min="14871" max="14871" width="7.625" style="1" customWidth="1"/>
    <col min="14872" max="14872" width="5.375" style="1" customWidth="1"/>
    <col min="14873" max="14873" width="7.625" style="1" customWidth="1"/>
    <col min="14874" max="14874" width="5.375" style="1" bestFit="1" customWidth="1"/>
    <col min="14875" max="14875" width="7.625" style="1" customWidth="1"/>
    <col min="14876" max="14876" width="5.375" style="1" customWidth="1"/>
    <col min="14877" max="14877" width="7.625" style="1" customWidth="1"/>
    <col min="14878" max="14878" width="5.375" style="1" bestFit="1" customWidth="1"/>
    <col min="14879" max="14879" width="7.625" style="1" customWidth="1"/>
    <col min="14880" max="14880" width="5.375" style="1" customWidth="1"/>
    <col min="14881" max="14881" width="7.625" style="1" customWidth="1"/>
    <col min="14882" max="14882" width="5.375" style="1" bestFit="1" customWidth="1"/>
    <col min="14883" max="14883" width="9" style="1"/>
    <col min="14884" max="14885" width="5.375" style="1" bestFit="1" customWidth="1"/>
    <col min="14886" max="14886" width="2.125" style="1" bestFit="1" customWidth="1"/>
    <col min="14887" max="15036" width="9" style="1"/>
    <col min="15037" max="15037" width="4.375" style="1" customWidth="1"/>
    <col min="15038" max="15038" width="30.5" style="1" customWidth="1"/>
    <col min="15039" max="15040" width="9" style="1"/>
    <col min="15041" max="15041" width="10.75" style="1" customWidth="1"/>
    <col min="15042" max="15042" width="5.25" style="1" customWidth="1"/>
    <col min="15043" max="15043" width="7.625" style="1" customWidth="1"/>
    <col min="15044" max="15044" width="5.375" style="1" customWidth="1"/>
    <col min="15045" max="15045" width="7.625" style="1" customWidth="1"/>
    <col min="15046" max="15046" width="6" style="1" bestFit="1" customWidth="1"/>
    <col min="15047" max="15047" width="7.625" style="1" customWidth="1"/>
    <col min="15048" max="15048" width="5.375" style="1" customWidth="1"/>
    <col min="15049" max="15049" width="7.625" style="1" customWidth="1"/>
    <col min="15050" max="15050" width="5.375" style="1" bestFit="1" customWidth="1"/>
    <col min="15051" max="15051" width="7.625" style="1" customWidth="1"/>
    <col min="15052" max="15052" width="5.375" style="1" customWidth="1"/>
    <col min="15053" max="15053" width="7.625" style="1" customWidth="1"/>
    <col min="15054" max="15054" width="5.375" style="1" bestFit="1" customWidth="1"/>
    <col min="15055" max="15055" width="7.625" style="1" customWidth="1"/>
    <col min="15056" max="15056" width="5.375" style="1" customWidth="1"/>
    <col min="15057" max="15057" width="7.625" style="1" customWidth="1"/>
    <col min="15058" max="15058" width="5.375" style="1" bestFit="1" customWidth="1"/>
    <col min="15059" max="15059" width="7.625" style="1" customWidth="1"/>
    <col min="15060" max="15060" width="5.375" style="1" customWidth="1"/>
    <col min="15061" max="15061" width="7.625" style="1" customWidth="1"/>
    <col min="15062" max="15062" width="5.375" style="1" bestFit="1" customWidth="1"/>
    <col min="15063" max="15063" width="7.625" style="1" customWidth="1"/>
    <col min="15064" max="15064" width="5.375" style="1" customWidth="1"/>
    <col min="15065" max="15065" width="7.625" style="1" customWidth="1"/>
    <col min="15066" max="15066" width="5.375" style="1" bestFit="1" customWidth="1"/>
    <col min="15067" max="15067" width="7.625" style="1" customWidth="1"/>
    <col min="15068" max="15068" width="5.375" style="1" customWidth="1"/>
    <col min="15069" max="15069" width="7.625" style="1" customWidth="1"/>
    <col min="15070" max="15070" width="5.375" style="1" bestFit="1" customWidth="1"/>
    <col min="15071" max="15071" width="7.625" style="1" customWidth="1"/>
    <col min="15072" max="15072" width="5.375" style="1" customWidth="1"/>
    <col min="15073" max="15073" width="7.625" style="1" customWidth="1"/>
    <col min="15074" max="15074" width="5.375" style="1" bestFit="1" customWidth="1"/>
    <col min="15075" max="15075" width="7.625" style="1" customWidth="1"/>
    <col min="15076" max="15076" width="5.375" style="1" customWidth="1"/>
    <col min="15077" max="15077" width="7.625" style="1" customWidth="1"/>
    <col min="15078" max="15078" width="5.375" style="1" bestFit="1" customWidth="1"/>
    <col min="15079" max="15079" width="7.625" style="1" customWidth="1"/>
    <col min="15080" max="15080" width="5.375" style="1" customWidth="1"/>
    <col min="15081" max="15081" width="7.625" style="1" customWidth="1"/>
    <col min="15082" max="15082" width="5.375" style="1" bestFit="1" customWidth="1"/>
    <col min="15083" max="15083" width="7.625" style="1" customWidth="1"/>
    <col min="15084" max="15084" width="5.375" style="1" customWidth="1"/>
    <col min="15085" max="15085" width="7.625" style="1" customWidth="1"/>
    <col min="15086" max="15086" width="5.375" style="1" bestFit="1" customWidth="1"/>
    <col min="15087" max="15087" width="7.625" style="1" customWidth="1"/>
    <col min="15088" max="15088" width="5.375" style="1" customWidth="1"/>
    <col min="15089" max="15089" width="7.625" style="1" customWidth="1"/>
    <col min="15090" max="15090" width="5.375" style="1" bestFit="1" customWidth="1"/>
    <col min="15091" max="15091" width="7.625" style="1" customWidth="1"/>
    <col min="15092" max="15092" width="5.375" style="1" customWidth="1"/>
    <col min="15093" max="15093" width="7.625" style="1" customWidth="1"/>
    <col min="15094" max="15094" width="5.375" style="1" bestFit="1" customWidth="1"/>
    <col min="15095" max="15095" width="7.625" style="1" customWidth="1"/>
    <col min="15096" max="15096" width="5.375" style="1" customWidth="1"/>
    <col min="15097" max="15097" width="7.625" style="1" customWidth="1"/>
    <col min="15098" max="15098" width="5.375" style="1" bestFit="1" customWidth="1"/>
    <col min="15099" max="15099" width="7.625" style="1" customWidth="1"/>
    <col min="15100" max="15100" width="5.375" style="1" customWidth="1"/>
    <col min="15101" max="15101" width="7.625" style="1" customWidth="1"/>
    <col min="15102" max="15102" width="5.375" style="1" bestFit="1" customWidth="1"/>
    <col min="15103" max="15103" width="7.625" style="1" customWidth="1"/>
    <col min="15104" max="15104" width="5.375" style="1" customWidth="1"/>
    <col min="15105" max="15105" width="7.625" style="1" customWidth="1"/>
    <col min="15106" max="15106" width="5.375" style="1" bestFit="1" customWidth="1"/>
    <col min="15107" max="15107" width="7.625" style="1" customWidth="1"/>
    <col min="15108" max="15108" width="5.375" style="1" customWidth="1"/>
    <col min="15109" max="15109" width="7.625" style="1" customWidth="1"/>
    <col min="15110" max="15110" width="5.375" style="1" bestFit="1" customWidth="1"/>
    <col min="15111" max="15111" width="7.625" style="1" customWidth="1"/>
    <col min="15112" max="15112" width="5.375" style="1" customWidth="1"/>
    <col min="15113" max="15113" width="7.625" style="1" customWidth="1"/>
    <col min="15114" max="15114" width="5.375" style="1" bestFit="1" customWidth="1"/>
    <col min="15115" max="15115" width="7.625" style="1" customWidth="1"/>
    <col min="15116" max="15116" width="5.375" style="1" customWidth="1"/>
    <col min="15117" max="15117" width="7.625" style="1" customWidth="1"/>
    <col min="15118" max="15118" width="5.375" style="1" bestFit="1" customWidth="1"/>
    <col min="15119" max="15119" width="7.625" style="1" customWidth="1"/>
    <col min="15120" max="15120" width="5.375" style="1" customWidth="1"/>
    <col min="15121" max="15121" width="7.625" style="1" customWidth="1"/>
    <col min="15122" max="15122" width="5.375" style="1" bestFit="1" customWidth="1"/>
    <col min="15123" max="15123" width="7.625" style="1" customWidth="1"/>
    <col min="15124" max="15124" width="5.375" style="1" customWidth="1"/>
    <col min="15125" max="15125" width="7.625" style="1" customWidth="1"/>
    <col min="15126" max="15126" width="5.375" style="1" bestFit="1" customWidth="1"/>
    <col min="15127" max="15127" width="7.625" style="1" customWidth="1"/>
    <col min="15128" max="15128" width="5.375" style="1" customWidth="1"/>
    <col min="15129" max="15129" width="7.625" style="1" customWidth="1"/>
    <col min="15130" max="15130" width="5.375" style="1" bestFit="1" customWidth="1"/>
    <col min="15131" max="15131" width="7.625" style="1" customWidth="1"/>
    <col min="15132" max="15132" width="5.375" style="1" customWidth="1"/>
    <col min="15133" max="15133" width="7.625" style="1" customWidth="1"/>
    <col min="15134" max="15134" width="5.375" style="1" bestFit="1" customWidth="1"/>
    <col min="15135" max="15135" width="7.625" style="1" customWidth="1"/>
    <col min="15136" max="15136" width="5.375" style="1" customWidth="1"/>
    <col min="15137" max="15137" width="7.625" style="1" customWidth="1"/>
    <col min="15138" max="15138" width="5.375" style="1" bestFit="1" customWidth="1"/>
    <col min="15139" max="15139" width="9" style="1"/>
    <col min="15140" max="15141" width="5.375" style="1" bestFit="1" customWidth="1"/>
    <col min="15142" max="15142" width="2.125" style="1" bestFit="1" customWidth="1"/>
    <col min="15143" max="15292" width="9" style="1"/>
    <col min="15293" max="15293" width="4.375" style="1" customWidth="1"/>
    <col min="15294" max="15294" width="30.5" style="1" customWidth="1"/>
    <col min="15295" max="15296" width="9" style="1"/>
    <col min="15297" max="15297" width="10.75" style="1" customWidth="1"/>
    <col min="15298" max="15298" width="5.25" style="1" customWidth="1"/>
    <col min="15299" max="15299" width="7.625" style="1" customWidth="1"/>
    <col min="15300" max="15300" width="5.375" style="1" customWidth="1"/>
    <col min="15301" max="15301" width="7.625" style="1" customWidth="1"/>
    <col min="15302" max="15302" width="6" style="1" bestFit="1" customWidth="1"/>
    <col min="15303" max="15303" width="7.625" style="1" customWidth="1"/>
    <col min="15304" max="15304" width="5.375" style="1" customWidth="1"/>
    <col min="15305" max="15305" width="7.625" style="1" customWidth="1"/>
    <col min="15306" max="15306" width="5.375" style="1" bestFit="1" customWidth="1"/>
    <col min="15307" max="15307" width="7.625" style="1" customWidth="1"/>
    <col min="15308" max="15308" width="5.375" style="1" customWidth="1"/>
    <col min="15309" max="15309" width="7.625" style="1" customWidth="1"/>
    <col min="15310" max="15310" width="5.375" style="1" bestFit="1" customWidth="1"/>
    <col min="15311" max="15311" width="7.625" style="1" customWidth="1"/>
    <col min="15312" max="15312" width="5.375" style="1" customWidth="1"/>
    <col min="15313" max="15313" width="7.625" style="1" customWidth="1"/>
    <col min="15314" max="15314" width="5.375" style="1" bestFit="1" customWidth="1"/>
    <col min="15315" max="15315" width="7.625" style="1" customWidth="1"/>
    <col min="15316" max="15316" width="5.375" style="1" customWidth="1"/>
    <col min="15317" max="15317" width="7.625" style="1" customWidth="1"/>
    <col min="15318" max="15318" width="5.375" style="1" bestFit="1" customWidth="1"/>
    <col min="15319" max="15319" width="7.625" style="1" customWidth="1"/>
    <col min="15320" max="15320" width="5.375" style="1" customWidth="1"/>
    <col min="15321" max="15321" width="7.625" style="1" customWidth="1"/>
    <col min="15322" max="15322" width="5.375" style="1" bestFit="1" customWidth="1"/>
    <col min="15323" max="15323" width="7.625" style="1" customWidth="1"/>
    <col min="15324" max="15324" width="5.375" style="1" customWidth="1"/>
    <col min="15325" max="15325" width="7.625" style="1" customWidth="1"/>
    <col min="15326" max="15326" width="5.375" style="1" bestFit="1" customWidth="1"/>
    <col min="15327" max="15327" width="7.625" style="1" customWidth="1"/>
    <col min="15328" max="15328" width="5.375" style="1" customWidth="1"/>
    <col min="15329" max="15329" width="7.625" style="1" customWidth="1"/>
    <col min="15330" max="15330" width="5.375" style="1" bestFit="1" customWidth="1"/>
    <col min="15331" max="15331" width="7.625" style="1" customWidth="1"/>
    <col min="15332" max="15332" width="5.375" style="1" customWidth="1"/>
    <col min="15333" max="15333" width="7.625" style="1" customWidth="1"/>
    <col min="15334" max="15334" width="5.375" style="1" bestFit="1" customWidth="1"/>
    <col min="15335" max="15335" width="7.625" style="1" customWidth="1"/>
    <col min="15336" max="15336" width="5.375" style="1" customWidth="1"/>
    <col min="15337" max="15337" width="7.625" style="1" customWidth="1"/>
    <col min="15338" max="15338" width="5.375" style="1" bestFit="1" customWidth="1"/>
    <col min="15339" max="15339" width="7.625" style="1" customWidth="1"/>
    <col min="15340" max="15340" width="5.375" style="1" customWidth="1"/>
    <col min="15341" max="15341" width="7.625" style="1" customWidth="1"/>
    <col min="15342" max="15342" width="5.375" style="1" bestFit="1" customWidth="1"/>
    <col min="15343" max="15343" width="7.625" style="1" customWidth="1"/>
    <col min="15344" max="15344" width="5.375" style="1" customWidth="1"/>
    <col min="15345" max="15345" width="7.625" style="1" customWidth="1"/>
    <col min="15346" max="15346" width="5.375" style="1" bestFit="1" customWidth="1"/>
    <col min="15347" max="15347" width="7.625" style="1" customWidth="1"/>
    <col min="15348" max="15348" width="5.375" style="1" customWidth="1"/>
    <col min="15349" max="15349" width="7.625" style="1" customWidth="1"/>
    <col min="15350" max="15350" width="5.375" style="1" bestFit="1" customWidth="1"/>
    <col min="15351" max="15351" width="7.625" style="1" customWidth="1"/>
    <col min="15352" max="15352" width="5.375" style="1" customWidth="1"/>
    <col min="15353" max="15353" width="7.625" style="1" customWidth="1"/>
    <col min="15354" max="15354" width="5.375" style="1" bestFit="1" customWidth="1"/>
    <col min="15355" max="15355" width="7.625" style="1" customWidth="1"/>
    <col min="15356" max="15356" width="5.375" style="1" customWidth="1"/>
    <col min="15357" max="15357" width="7.625" style="1" customWidth="1"/>
    <col min="15358" max="15358" width="5.375" style="1" bestFit="1" customWidth="1"/>
    <col min="15359" max="15359" width="7.625" style="1" customWidth="1"/>
    <col min="15360" max="15360" width="5.375" style="1" customWidth="1"/>
    <col min="15361" max="15361" width="7.625" style="1" customWidth="1"/>
    <col min="15362" max="15362" width="5.375" style="1" bestFit="1" customWidth="1"/>
    <col min="15363" max="15363" width="7.625" style="1" customWidth="1"/>
    <col min="15364" max="15364" width="5.375" style="1" customWidth="1"/>
    <col min="15365" max="15365" width="7.625" style="1" customWidth="1"/>
    <col min="15366" max="15366" width="5.375" style="1" bestFit="1" customWidth="1"/>
    <col min="15367" max="15367" width="7.625" style="1" customWidth="1"/>
    <col min="15368" max="15368" width="5.375" style="1" customWidth="1"/>
    <col min="15369" max="15369" width="7.625" style="1" customWidth="1"/>
    <col min="15370" max="15370" width="5.375" style="1" bestFit="1" customWidth="1"/>
    <col min="15371" max="15371" width="7.625" style="1" customWidth="1"/>
    <col min="15372" max="15372" width="5.375" style="1" customWidth="1"/>
    <col min="15373" max="15373" width="7.625" style="1" customWidth="1"/>
    <col min="15374" max="15374" width="5.375" style="1" bestFit="1" customWidth="1"/>
    <col min="15375" max="15375" width="7.625" style="1" customWidth="1"/>
    <col min="15376" max="15376" width="5.375" style="1" customWidth="1"/>
    <col min="15377" max="15377" width="7.625" style="1" customWidth="1"/>
    <col min="15378" max="15378" width="5.375" style="1" bestFit="1" customWidth="1"/>
    <col min="15379" max="15379" width="7.625" style="1" customWidth="1"/>
    <col min="15380" max="15380" width="5.375" style="1" customWidth="1"/>
    <col min="15381" max="15381" width="7.625" style="1" customWidth="1"/>
    <col min="15382" max="15382" width="5.375" style="1" bestFit="1" customWidth="1"/>
    <col min="15383" max="15383" width="7.625" style="1" customWidth="1"/>
    <col min="15384" max="15384" width="5.375" style="1" customWidth="1"/>
    <col min="15385" max="15385" width="7.625" style="1" customWidth="1"/>
    <col min="15386" max="15386" width="5.375" style="1" bestFit="1" customWidth="1"/>
    <col min="15387" max="15387" width="7.625" style="1" customWidth="1"/>
    <col min="15388" max="15388" width="5.375" style="1" customWidth="1"/>
    <col min="15389" max="15389" width="7.625" style="1" customWidth="1"/>
    <col min="15390" max="15390" width="5.375" style="1" bestFit="1" customWidth="1"/>
    <col min="15391" max="15391" width="7.625" style="1" customWidth="1"/>
    <col min="15392" max="15392" width="5.375" style="1" customWidth="1"/>
    <col min="15393" max="15393" width="7.625" style="1" customWidth="1"/>
    <col min="15394" max="15394" width="5.375" style="1" bestFit="1" customWidth="1"/>
    <col min="15395" max="15395" width="9" style="1"/>
    <col min="15396" max="15397" width="5.375" style="1" bestFit="1" customWidth="1"/>
    <col min="15398" max="15398" width="2.125" style="1" bestFit="1" customWidth="1"/>
    <col min="15399" max="15548" width="9" style="1"/>
    <col min="15549" max="15549" width="4.375" style="1" customWidth="1"/>
    <col min="15550" max="15550" width="30.5" style="1" customWidth="1"/>
    <col min="15551" max="15552" width="9" style="1"/>
    <col min="15553" max="15553" width="10.75" style="1" customWidth="1"/>
    <col min="15554" max="15554" width="5.25" style="1" customWidth="1"/>
    <col min="15555" max="15555" width="7.625" style="1" customWidth="1"/>
    <col min="15556" max="15556" width="5.375" style="1" customWidth="1"/>
    <col min="15557" max="15557" width="7.625" style="1" customWidth="1"/>
    <col min="15558" max="15558" width="6" style="1" bestFit="1" customWidth="1"/>
    <col min="15559" max="15559" width="7.625" style="1" customWidth="1"/>
    <col min="15560" max="15560" width="5.375" style="1" customWidth="1"/>
    <col min="15561" max="15561" width="7.625" style="1" customWidth="1"/>
    <col min="15562" max="15562" width="5.375" style="1" bestFit="1" customWidth="1"/>
    <col min="15563" max="15563" width="7.625" style="1" customWidth="1"/>
    <col min="15564" max="15564" width="5.375" style="1" customWidth="1"/>
    <col min="15565" max="15565" width="7.625" style="1" customWidth="1"/>
    <col min="15566" max="15566" width="5.375" style="1" bestFit="1" customWidth="1"/>
    <col min="15567" max="15567" width="7.625" style="1" customWidth="1"/>
    <col min="15568" max="15568" width="5.375" style="1" customWidth="1"/>
    <col min="15569" max="15569" width="7.625" style="1" customWidth="1"/>
    <col min="15570" max="15570" width="5.375" style="1" bestFit="1" customWidth="1"/>
    <col min="15571" max="15571" width="7.625" style="1" customWidth="1"/>
    <col min="15572" max="15572" width="5.375" style="1" customWidth="1"/>
    <col min="15573" max="15573" width="7.625" style="1" customWidth="1"/>
    <col min="15574" max="15574" width="5.375" style="1" bestFit="1" customWidth="1"/>
    <col min="15575" max="15575" width="7.625" style="1" customWidth="1"/>
    <col min="15576" max="15576" width="5.375" style="1" customWidth="1"/>
    <col min="15577" max="15577" width="7.625" style="1" customWidth="1"/>
    <col min="15578" max="15578" width="5.375" style="1" bestFit="1" customWidth="1"/>
    <col min="15579" max="15579" width="7.625" style="1" customWidth="1"/>
    <col min="15580" max="15580" width="5.375" style="1" customWidth="1"/>
    <col min="15581" max="15581" width="7.625" style="1" customWidth="1"/>
    <col min="15582" max="15582" width="5.375" style="1" bestFit="1" customWidth="1"/>
    <col min="15583" max="15583" width="7.625" style="1" customWidth="1"/>
    <col min="15584" max="15584" width="5.375" style="1" customWidth="1"/>
    <col min="15585" max="15585" width="7.625" style="1" customWidth="1"/>
    <col min="15586" max="15586" width="5.375" style="1" bestFit="1" customWidth="1"/>
    <col min="15587" max="15587" width="7.625" style="1" customWidth="1"/>
    <col min="15588" max="15588" width="5.375" style="1" customWidth="1"/>
    <col min="15589" max="15589" width="7.625" style="1" customWidth="1"/>
    <col min="15590" max="15590" width="5.375" style="1" bestFit="1" customWidth="1"/>
    <col min="15591" max="15591" width="7.625" style="1" customWidth="1"/>
    <col min="15592" max="15592" width="5.375" style="1" customWidth="1"/>
    <col min="15593" max="15593" width="7.625" style="1" customWidth="1"/>
    <col min="15594" max="15594" width="5.375" style="1" bestFit="1" customWidth="1"/>
    <col min="15595" max="15595" width="7.625" style="1" customWidth="1"/>
    <col min="15596" max="15596" width="5.375" style="1" customWidth="1"/>
    <col min="15597" max="15597" width="7.625" style="1" customWidth="1"/>
    <col min="15598" max="15598" width="5.375" style="1" bestFit="1" customWidth="1"/>
    <col min="15599" max="15599" width="7.625" style="1" customWidth="1"/>
    <col min="15600" max="15600" width="5.375" style="1" customWidth="1"/>
    <col min="15601" max="15601" width="7.625" style="1" customWidth="1"/>
    <col min="15602" max="15602" width="5.375" style="1" bestFit="1" customWidth="1"/>
    <col min="15603" max="15603" width="7.625" style="1" customWidth="1"/>
    <col min="15604" max="15604" width="5.375" style="1" customWidth="1"/>
    <col min="15605" max="15605" width="7.625" style="1" customWidth="1"/>
    <col min="15606" max="15606" width="5.375" style="1" bestFit="1" customWidth="1"/>
    <col min="15607" max="15607" width="7.625" style="1" customWidth="1"/>
    <col min="15608" max="15608" width="5.375" style="1" customWidth="1"/>
    <col min="15609" max="15609" width="7.625" style="1" customWidth="1"/>
    <col min="15610" max="15610" width="5.375" style="1" bestFit="1" customWidth="1"/>
    <col min="15611" max="15611" width="7.625" style="1" customWidth="1"/>
    <col min="15612" max="15612" width="5.375" style="1" customWidth="1"/>
    <col min="15613" max="15613" width="7.625" style="1" customWidth="1"/>
    <col min="15614" max="15614" width="5.375" style="1" bestFit="1" customWidth="1"/>
    <col min="15615" max="15615" width="7.625" style="1" customWidth="1"/>
    <col min="15616" max="15616" width="5.375" style="1" customWidth="1"/>
    <col min="15617" max="15617" width="7.625" style="1" customWidth="1"/>
    <col min="15618" max="15618" width="5.375" style="1" bestFit="1" customWidth="1"/>
    <col min="15619" max="15619" width="7.625" style="1" customWidth="1"/>
    <col min="15620" max="15620" width="5.375" style="1" customWidth="1"/>
    <col min="15621" max="15621" width="7.625" style="1" customWidth="1"/>
    <col min="15622" max="15622" width="5.375" style="1" bestFit="1" customWidth="1"/>
    <col min="15623" max="15623" width="7.625" style="1" customWidth="1"/>
    <col min="15624" max="15624" width="5.375" style="1" customWidth="1"/>
    <col min="15625" max="15625" width="7.625" style="1" customWidth="1"/>
    <col min="15626" max="15626" width="5.375" style="1" bestFit="1" customWidth="1"/>
    <col min="15627" max="15627" width="7.625" style="1" customWidth="1"/>
    <col min="15628" max="15628" width="5.375" style="1" customWidth="1"/>
    <col min="15629" max="15629" width="7.625" style="1" customWidth="1"/>
    <col min="15630" max="15630" width="5.375" style="1" bestFit="1" customWidth="1"/>
    <col min="15631" max="15631" width="7.625" style="1" customWidth="1"/>
    <col min="15632" max="15632" width="5.375" style="1" customWidth="1"/>
    <col min="15633" max="15633" width="7.625" style="1" customWidth="1"/>
    <col min="15634" max="15634" width="5.375" style="1" bestFit="1" customWidth="1"/>
    <col min="15635" max="15635" width="7.625" style="1" customWidth="1"/>
    <col min="15636" max="15636" width="5.375" style="1" customWidth="1"/>
    <col min="15637" max="15637" width="7.625" style="1" customWidth="1"/>
    <col min="15638" max="15638" width="5.375" style="1" bestFit="1" customWidth="1"/>
    <col min="15639" max="15639" width="7.625" style="1" customWidth="1"/>
    <col min="15640" max="15640" width="5.375" style="1" customWidth="1"/>
    <col min="15641" max="15641" width="7.625" style="1" customWidth="1"/>
    <col min="15642" max="15642" width="5.375" style="1" bestFit="1" customWidth="1"/>
    <col min="15643" max="15643" width="7.625" style="1" customWidth="1"/>
    <col min="15644" max="15644" width="5.375" style="1" customWidth="1"/>
    <col min="15645" max="15645" width="7.625" style="1" customWidth="1"/>
    <col min="15646" max="15646" width="5.375" style="1" bestFit="1" customWidth="1"/>
    <col min="15647" max="15647" width="7.625" style="1" customWidth="1"/>
    <col min="15648" max="15648" width="5.375" style="1" customWidth="1"/>
    <col min="15649" max="15649" width="7.625" style="1" customWidth="1"/>
    <col min="15650" max="15650" width="5.375" style="1" bestFit="1" customWidth="1"/>
    <col min="15651" max="15651" width="9" style="1"/>
    <col min="15652" max="15653" width="5.375" style="1" bestFit="1" customWidth="1"/>
    <col min="15654" max="15654" width="2.125" style="1" bestFit="1" customWidth="1"/>
    <col min="15655" max="15804" width="9" style="1"/>
    <col min="15805" max="15805" width="4.375" style="1" customWidth="1"/>
    <col min="15806" max="15806" width="30.5" style="1" customWidth="1"/>
    <col min="15807" max="15808" width="9" style="1"/>
    <col min="15809" max="15809" width="10.75" style="1" customWidth="1"/>
    <col min="15810" max="15810" width="5.25" style="1" customWidth="1"/>
    <col min="15811" max="15811" width="7.625" style="1" customWidth="1"/>
    <col min="15812" max="15812" width="5.375" style="1" customWidth="1"/>
    <col min="15813" max="15813" width="7.625" style="1" customWidth="1"/>
    <col min="15814" max="15814" width="6" style="1" bestFit="1" customWidth="1"/>
    <col min="15815" max="15815" width="7.625" style="1" customWidth="1"/>
    <col min="15816" max="15816" width="5.375" style="1" customWidth="1"/>
    <col min="15817" max="15817" width="7.625" style="1" customWidth="1"/>
    <col min="15818" max="15818" width="5.375" style="1" bestFit="1" customWidth="1"/>
    <col min="15819" max="15819" width="7.625" style="1" customWidth="1"/>
    <col min="15820" max="15820" width="5.375" style="1" customWidth="1"/>
    <col min="15821" max="15821" width="7.625" style="1" customWidth="1"/>
    <col min="15822" max="15822" width="5.375" style="1" bestFit="1" customWidth="1"/>
    <col min="15823" max="15823" width="7.625" style="1" customWidth="1"/>
    <col min="15824" max="15824" width="5.375" style="1" customWidth="1"/>
    <col min="15825" max="15825" width="7.625" style="1" customWidth="1"/>
    <col min="15826" max="15826" width="5.375" style="1" bestFit="1" customWidth="1"/>
    <col min="15827" max="15827" width="7.625" style="1" customWidth="1"/>
    <col min="15828" max="15828" width="5.375" style="1" customWidth="1"/>
    <col min="15829" max="15829" width="7.625" style="1" customWidth="1"/>
    <col min="15830" max="15830" width="5.375" style="1" bestFit="1" customWidth="1"/>
    <col min="15831" max="15831" width="7.625" style="1" customWidth="1"/>
    <col min="15832" max="15832" width="5.375" style="1" customWidth="1"/>
    <col min="15833" max="15833" width="7.625" style="1" customWidth="1"/>
    <col min="15834" max="15834" width="5.375" style="1" bestFit="1" customWidth="1"/>
    <col min="15835" max="15835" width="7.625" style="1" customWidth="1"/>
    <col min="15836" max="15836" width="5.375" style="1" customWidth="1"/>
    <col min="15837" max="15837" width="7.625" style="1" customWidth="1"/>
    <col min="15838" max="15838" width="5.375" style="1" bestFit="1" customWidth="1"/>
    <col min="15839" max="15839" width="7.625" style="1" customWidth="1"/>
    <col min="15840" max="15840" width="5.375" style="1" customWidth="1"/>
    <col min="15841" max="15841" width="7.625" style="1" customWidth="1"/>
    <col min="15842" max="15842" width="5.375" style="1" bestFit="1" customWidth="1"/>
    <col min="15843" max="15843" width="7.625" style="1" customWidth="1"/>
    <col min="15844" max="15844" width="5.375" style="1" customWidth="1"/>
    <col min="15845" max="15845" width="7.625" style="1" customWidth="1"/>
    <col min="15846" max="15846" width="5.375" style="1" bestFit="1" customWidth="1"/>
    <col min="15847" max="15847" width="7.625" style="1" customWidth="1"/>
    <col min="15848" max="15848" width="5.375" style="1" customWidth="1"/>
    <col min="15849" max="15849" width="7.625" style="1" customWidth="1"/>
    <col min="15850" max="15850" width="5.375" style="1" bestFit="1" customWidth="1"/>
    <col min="15851" max="15851" width="7.625" style="1" customWidth="1"/>
    <col min="15852" max="15852" width="5.375" style="1" customWidth="1"/>
    <col min="15853" max="15853" width="7.625" style="1" customWidth="1"/>
    <col min="15854" max="15854" width="5.375" style="1" bestFit="1" customWidth="1"/>
    <col min="15855" max="15855" width="7.625" style="1" customWidth="1"/>
    <col min="15856" max="15856" width="5.375" style="1" customWidth="1"/>
    <col min="15857" max="15857" width="7.625" style="1" customWidth="1"/>
    <col min="15858" max="15858" width="5.375" style="1" bestFit="1" customWidth="1"/>
    <col min="15859" max="15859" width="7.625" style="1" customWidth="1"/>
    <col min="15860" max="15860" width="5.375" style="1" customWidth="1"/>
    <col min="15861" max="15861" width="7.625" style="1" customWidth="1"/>
    <col min="15862" max="15862" width="5.375" style="1" bestFit="1" customWidth="1"/>
    <col min="15863" max="15863" width="7.625" style="1" customWidth="1"/>
    <col min="15864" max="15864" width="5.375" style="1" customWidth="1"/>
    <col min="15865" max="15865" width="7.625" style="1" customWidth="1"/>
    <col min="15866" max="15866" width="5.375" style="1" bestFit="1" customWidth="1"/>
    <col min="15867" max="15867" width="7.625" style="1" customWidth="1"/>
    <col min="15868" max="15868" width="5.375" style="1" customWidth="1"/>
    <col min="15869" max="15869" width="7.625" style="1" customWidth="1"/>
    <col min="15870" max="15870" width="5.375" style="1" bestFit="1" customWidth="1"/>
    <col min="15871" max="15871" width="7.625" style="1" customWidth="1"/>
    <col min="15872" max="15872" width="5.375" style="1" customWidth="1"/>
    <col min="15873" max="15873" width="7.625" style="1" customWidth="1"/>
    <col min="15874" max="15874" width="5.375" style="1" bestFit="1" customWidth="1"/>
    <col min="15875" max="15875" width="7.625" style="1" customWidth="1"/>
    <col min="15876" max="15876" width="5.375" style="1" customWidth="1"/>
    <col min="15877" max="15877" width="7.625" style="1" customWidth="1"/>
    <col min="15878" max="15878" width="5.375" style="1" bestFit="1" customWidth="1"/>
    <col min="15879" max="15879" width="7.625" style="1" customWidth="1"/>
    <col min="15880" max="15880" width="5.375" style="1" customWidth="1"/>
    <col min="15881" max="15881" width="7.625" style="1" customWidth="1"/>
    <col min="15882" max="15882" width="5.375" style="1" bestFit="1" customWidth="1"/>
    <col min="15883" max="15883" width="7.625" style="1" customWidth="1"/>
    <col min="15884" max="15884" width="5.375" style="1" customWidth="1"/>
    <col min="15885" max="15885" width="7.625" style="1" customWidth="1"/>
    <col min="15886" max="15886" width="5.375" style="1" bestFit="1" customWidth="1"/>
    <col min="15887" max="15887" width="7.625" style="1" customWidth="1"/>
    <col min="15888" max="15888" width="5.375" style="1" customWidth="1"/>
    <col min="15889" max="15889" width="7.625" style="1" customWidth="1"/>
    <col min="15890" max="15890" width="5.375" style="1" bestFit="1" customWidth="1"/>
    <col min="15891" max="15891" width="7.625" style="1" customWidth="1"/>
    <col min="15892" max="15892" width="5.375" style="1" customWidth="1"/>
    <col min="15893" max="15893" width="7.625" style="1" customWidth="1"/>
    <col min="15894" max="15894" width="5.375" style="1" bestFit="1" customWidth="1"/>
    <col min="15895" max="15895" width="7.625" style="1" customWidth="1"/>
    <col min="15896" max="15896" width="5.375" style="1" customWidth="1"/>
    <col min="15897" max="15897" width="7.625" style="1" customWidth="1"/>
    <col min="15898" max="15898" width="5.375" style="1" bestFit="1" customWidth="1"/>
    <col min="15899" max="15899" width="7.625" style="1" customWidth="1"/>
    <col min="15900" max="15900" width="5.375" style="1" customWidth="1"/>
    <col min="15901" max="15901" width="7.625" style="1" customWidth="1"/>
    <col min="15902" max="15902" width="5.375" style="1" bestFit="1" customWidth="1"/>
    <col min="15903" max="15903" width="7.625" style="1" customWidth="1"/>
    <col min="15904" max="15904" width="5.375" style="1" customWidth="1"/>
    <col min="15905" max="15905" width="7.625" style="1" customWidth="1"/>
    <col min="15906" max="15906" width="5.375" style="1" bestFit="1" customWidth="1"/>
    <col min="15907" max="15907" width="9" style="1"/>
    <col min="15908" max="15909" width="5.375" style="1" bestFit="1" customWidth="1"/>
    <col min="15910" max="15910" width="2.125" style="1" bestFit="1" customWidth="1"/>
    <col min="15911" max="16060" width="9" style="1"/>
    <col min="16061" max="16061" width="4.375" style="1" customWidth="1"/>
    <col min="16062" max="16062" width="30.5" style="1" customWidth="1"/>
    <col min="16063" max="16064" width="9" style="1"/>
    <col min="16065" max="16065" width="10.75" style="1" customWidth="1"/>
    <col min="16066" max="16066" width="5.25" style="1" customWidth="1"/>
    <col min="16067" max="16067" width="7.625" style="1" customWidth="1"/>
    <col min="16068" max="16068" width="5.375" style="1" customWidth="1"/>
    <col min="16069" max="16069" width="7.625" style="1" customWidth="1"/>
    <col min="16070" max="16070" width="6" style="1" bestFit="1" customWidth="1"/>
    <col min="16071" max="16071" width="7.625" style="1" customWidth="1"/>
    <col min="16072" max="16072" width="5.375" style="1" customWidth="1"/>
    <col min="16073" max="16073" width="7.625" style="1" customWidth="1"/>
    <col min="16074" max="16074" width="5.375" style="1" bestFit="1" customWidth="1"/>
    <col min="16075" max="16075" width="7.625" style="1" customWidth="1"/>
    <col min="16076" max="16076" width="5.375" style="1" customWidth="1"/>
    <col min="16077" max="16077" width="7.625" style="1" customWidth="1"/>
    <col min="16078" max="16078" width="5.375" style="1" bestFit="1" customWidth="1"/>
    <col min="16079" max="16079" width="7.625" style="1" customWidth="1"/>
    <col min="16080" max="16080" width="5.375" style="1" customWidth="1"/>
    <col min="16081" max="16081" width="7.625" style="1" customWidth="1"/>
    <col min="16082" max="16082" width="5.375" style="1" bestFit="1" customWidth="1"/>
    <col min="16083" max="16083" width="7.625" style="1" customWidth="1"/>
    <col min="16084" max="16084" width="5.375" style="1" customWidth="1"/>
    <col min="16085" max="16085" width="7.625" style="1" customWidth="1"/>
    <col min="16086" max="16086" width="5.375" style="1" bestFit="1" customWidth="1"/>
    <col min="16087" max="16087" width="7.625" style="1" customWidth="1"/>
    <col min="16088" max="16088" width="5.375" style="1" customWidth="1"/>
    <col min="16089" max="16089" width="7.625" style="1" customWidth="1"/>
    <col min="16090" max="16090" width="5.375" style="1" bestFit="1" customWidth="1"/>
    <col min="16091" max="16091" width="7.625" style="1" customWidth="1"/>
    <col min="16092" max="16092" width="5.375" style="1" customWidth="1"/>
    <col min="16093" max="16093" width="7.625" style="1" customWidth="1"/>
    <col min="16094" max="16094" width="5.375" style="1" bestFit="1" customWidth="1"/>
    <col min="16095" max="16095" width="7.625" style="1" customWidth="1"/>
    <col min="16096" max="16096" width="5.375" style="1" customWidth="1"/>
    <col min="16097" max="16097" width="7.625" style="1" customWidth="1"/>
    <col min="16098" max="16098" width="5.375" style="1" bestFit="1" customWidth="1"/>
    <col min="16099" max="16099" width="7.625" style="1" customWidth="1"/>
    <col min="16100" max="16100" width="5.375" style="1" customWidth="1"/>
    <col min="16101" max="16101" width="7.625" style="1" customWidth="1"/>
    <col min="16102" max="16102" width="5.375" style="1" bestFit="1" customWidth="1"/>
    <col min="16103" max="16103" width="7.625" style="1" customWidth="1"/>
    <col min="16104" max="16104" width="5.375" style="1" customWidth="1"/>
    <col min="16105" max="16105" width="7.625" style="1" customWidth="1"/>
    <col min="16106" max="16106" width="5.375" style="1" bestFit="1" customWidth="1"/>
    <col min="16107" max="16107" width="7.625" style="1" customWidth="1"/>
    <col min="16108" max="16108" width="5.375" style="1" customWidth="1"/>
    <col min="16109" max="16109" width="7.625" style="1" customWidth="1"/>
    <col min="16110" max="16110" width="5.375" style="1" bestFit="1" customWidth="1"/>
    <col min="16111" max="16111" width="7.625" style="1" customWidth="1"/>
    <col min="16112" max="16112" width="5.375" style="1" customWidth="1"/>
    <col min="16113" max="16113" width="7.625" style="1" customWidth="1"/>
    <col min="16114" max="16114" width="5.375" style="1" bestFit="1" customWidth="1"/>
    <col min="16115" max="16115" width="7.625" style="1" customWidth="1"/>
    <col min="16116" max="16116" width="5.375" style="1" customWidth="1"/>
    <col min="16117" max="16117" width="7.625" style="1" customWidth="1"/>
    <col min="16118" max="16118" width="5.375" style="1" bestFit="1" customWidth="1"/>
    <col min="16119" max="16119" width="7.625" style="1" customWidth="1"/>
    <col min="16120" max="16120" width="5.375" style="1" customWidth="1"/>
    <col min="16121" max="16121" width="7.625" style="1" customWidth="1"/>
    <col min="16122" max="16122" width="5.375" style="1" bestFit="1" customWidth="1"/>
    <col min="16123" max="16123" width="7.625" style="1" customWidth="1"/>
    <col min="16124" max="16124" width="5.375" style="1" customWidth="1"/>
    <col min="16125" max="16125" width="7.625" style="1" customWidth="1"/>
    <col min="16126" max="16126" width="5.375" style="1" bestFit="1" customWidth="1"/>
    <col min="16127" max="16127" width="7.625" style="1" customWidth="1"/>
    <col min="16128" max="16128" width="5.375" style="1" customWidth="1"/>
    <col min="16129" max="16129" width="7.625" style="1" customWidth="1"/>
    <col min="16130" max="16130" width="5.375" style="1" bestFit="1" customWidth="1"/>
    <col min="16131" max="16131" width="7.625" style="1" customWidth="1"/>
    <col min="16132" max="16132" width="5.375" style="1" customWidth="1"/>
    <col min="16133" max="16133" width="7.625" style="1" customWidth="1"/>
    <col min="16134" max="16134" width="5.375" style="1" bestFit="1" customWidth="1"/>
    <col min="16135" max="16135" width="7.625" style="1" customWidth="1"/>
    <col min="16136" max="16136" width="5.375" style="1" customWidth="1"/>
    <col min="16137" max="16137" width="7.625" style="1" customWidth="1"/>
    <col min="16138" max="16138" width="5.375" style="1" bestFit="1" customWidth="1"/>
    <col min="16139" max="16139" width="7.625" style="1" customWidth="1"/>
    <col min="16140" max="16140" width="5.375" style="1" customWidth="1"/>
    <col min="16141" max="16141" width="7.625" style="1" customWidth="1"/>
    <col min="16142" max="16142" width="5.375" style="1" bestFit="1" customWidth="1"/>
    <col min="16143" max="16143" width="7.625" style="1" customWidth="1"/>
    <col min="16144" max="16144" width="5.375" style="1" customWidth="1"/>
    <col min="16145" max="16145" width="7.625" style="1" customWidth="1"/>
    <col min="16146" max="16146" width="5.375" style="1" bestFit="1" customWidth="1"/>
    <col min="16147" max="16147" width="7.625" style="1" customWidth="1"/>
    <col min="16148" max="16148" width="5.375" style="1" customWidth="1"/>
    <col min="16149" max="16149" width="7.625" style="1" customWidth="1"/>
    <col min="16150" max="16150" width="5.375" style="1" bestFit="1" customWidth="1"/>
    <col min="16151" max="16151" width="7.625" style="1" customWidth="1"/>
    <col min="16152" max="16152" width="5.375" style="1" customWidth="1"/>
    <col min="16153" max="16153" width="7.625" style="1" customWidth="1"/>
    <col min="16154" max="16154" width="5.375" style="1" bestFit="1" customWidth="1"/>
    <col min="16155" max="16155" width="7.625" style="1" customWidth="1"/>
    <col min="16156" max="16156" width="5.375" style="1" customWidth="1"/>
    <col min="16157" max="16157" width="7.625" style="1" customWidth="1"/>
    <col min="16158" max="16158" width="5.375" style="1" bestFit="1" customWidth="1"/>
    <col min="16159" max="16159" width="7.625" style="1" customWidth="1"/>
    <col min="16160" max="16160" width="5.375" style="1" customWidth="1"/>
    <col min="16161" max="16161" width="7.625" style="1" customWidth="1"/>
    <col min="16162" max="16162" width="5.375" style="1" bestFit="1" customWidth="1"/>
    <col min="16163" max="16163" width="9" style="1"/>
    <col min="16164" max="16165" width="5.375" style="1" bestFit="1" customWidth="1"/>
    <col min="16166" max="16166" width="2.125" style="1" bestFit="1" customWidth="1"/>
    <col min="16167" max="16384" width="9" style="1"/>
  </cols>
  <sheetData>
    <row r="1" spans="1:40" s="273" customFormat="1" ht="10.9" customHeight="1">
      <c r="A1" s="265"/>
      <c r="B1" s="266" t="s">
        <v>1170</v>
      </c>
      <c r="C1" s="267"/>
      <c r="D1" s="268"/>
      <c r="E1" s="268"/>
      <c r="F1" s="268"/>
      <c r="G1" s="269"/>
      <c r="H1" s="270"/>
      <c r="I1" s="271"/>
      <c r="J1" s="272"/>
      <c r="K1" s="269"/>
      <c r="L1" s="271"/>
      <c r="M1" s="271"/>
      <c r="N1" s="272"/>
      <c r="O1" s="269"/>
      <c r="P1" s="271"/>
      <c r="Q1" s="271"/>
      <c r="R1" s="272"/>
      <c r="S1" s="269"/>
      <c r="T1" s="271"/>
      <c r="U1" s="271"/>
      <c r="V1" s="272"/>
      <c r="W1" s="269"/>
      <c r="X1" s="271"/>
      <c r="Y1" s="271"/>
      <c r="Z1" s="272"/>
      <c r="AA1" s="269"/>
      <c r="AB1" s="271"/>
      <c r="AC1" s="271"/>
      <c r="AD1" s="272"/>
      <c r="AE1" s="269"/>
      <c r="AF1" s="271"/>
      <c r="AG1" s="271"/>
      <c r="AH1" s="272"/>
      <c r="AJ1" s="274"/>
      <c r="AK1" s="274"/>
    </row>
    <row r="2" spans="1:40" s="273" customFormat="1" ht="10.9" customHeight="1">
      <c r="A2" s="275"/>
      <c r="B2" s="276"/>
      <c r="C2" s="277"/>
      <c r="D2" s="278"/>
      <c r="E2" s="278"/>
      <c r="F2" s="278"/>
      <c r="G2" s="579" t="s">
        <v>1171</v>
      </c>
      <c r="H2" s="580"/>
      <c r="I2" s="580"/>
      <c r="J2" s="581"/>
      <c r="K2" s="579" t="s">
        <v>1172</v>
      </c>
      <c r="L2" s="580"/>
      <c r="M2" s="580"/>
      <c r="N2" s="581"/>
      <c r="O2" s="579" t="s">
        <v>1173</v>
      </c>
      <c r="P2" s="580"/>
      <c r="Q2" s="580"/>
      <c r="R2" s="581"/>
      <c r="S2" s="579" t="s">
        <v>1174</v>
      </c>
      <c r="T2" s="580"/>
      <c r="U2" s="580"/>
      <c r="V2" s="581"/>
      <c r="W2" s="579" t="s">
        <v>1175</v>
      </c>
      <c r="X2" s="580"/>
      <c r="Y2" s="580"/>
      <c r="Z2" s="581"/>
      <c r="AA2" s="579" t="s">
        <v>1176</v>
      </c>
      <c r="AB2" s="580"/>
      <c r="AC2" s="580"/>
      <c r="AD2" s="581"/>
      <c r="AE2" s="579" t="s">
        <v>1177</v>
      </c>
      <c r="AF2" s="580"/>
      <c r="AG2" s="580"/>
      <c r="AH2" s="581"/>
      <c r="AJ2" s="279" t="s">
        <v>1178</v>
      </c>
      <c r="AK2" s="279"/>
    </row>
    <row r="3" spans="1:40" s="273" customFormat="1" ht="9.6">
      <c r="A3" s="275"/>
      <c r="B3" s="276"/>
      <c r="C3" s="280"/>
      <c r="D3" s="281"/>
      <c r="E3" s="281"/>
      <c r="F3" s="281"/>
      <c r="G3" s="459" t="s">
        <v>1179</v>
      </c>
      <c r="H3" s="200"/>
      <c r="I3" s="460" t="s">
        <v>1180</v>
      </c>
      <c r="J3" s="201"/>
      <c r="K3" s="459" t="s">
        <v>1179</v>
      </c>
      <c r="L3" s="200"/>
      <c r="M3" s="460" t="s">
        <v>1180</v>
      </c>
      <c r="N3" s="201"/>
      <c r="O3" s="459" t="s">
        <v>1179</v>
      </c>
      <c r="P3" s="200"/>
      <c r="Q3" s="460" t="s">
        <v>1180</v>
      </c>
      <c r="R3" s="201"/>
      <c r="S3" s="459" t="s">
        <v>1179</v>
      </c>
      <c r="T3" s="200"/>
      <c r="U3" s="460" t="s">
        <v>1180</v>
      </c>
      <c r="V3" s="201"/>
      <c r="W3" s="459" t="s">
        <v>1179</v>
      </c>
      <c r="X3" s="200"/>
      <c r="Y3" s="460" t="s">
        <v>1180</v>
      </c>
      <c r="Z3" s="201"/>
      <c r="AA3" s="459" t="s">
        <v>1179</v>
      </c>
      <c r="AB3" s="200"/>
      <c r="AC3" s="460" t="s">
        <v>1180</v>
      </c>
      <c r="AD3" s="201"/>
      <c r="AE3" s="459" t="s">
        <v>1179</v>
      </c>
      <c r="AF3" s="200"/>
      <c r="AG3" s="460" t="s">
        <v>1180</v>
      </c>
      <c r="AH3" s="201"/>
      <c r="AJ3" s="274"/>
      <c r="AK3" s="274"/>
    </row>
    <row r="4" spans="1:40" s="273" customFormat="1" ht="19.899999999999999" thickBot="1">
      <c r="A4" s="282" t="s">
        <v>1181</v>
      </c>
      <c r="B4" s="202" t="s">
        <v>1182</v>
      </c>
      <c r="C4" s="203" t="s">
        <v>1183</v>
      </c>
      <c r="D4" s="203" t="s">
        <v>1184</v>
      </c>
      <c r="E4" s="204" t="s">
        <v>1185</v>
      </c>
      <c r="F4" s="205" t="s">
        <v>1186</v>
      </c>
      <c r="G4" s="206" t="s">
        <v>1187</v>
      </c>
      <c r="H4" s="207" t="s">
        <v>1186</v>
      </c>
      <c r="I4" s="203" t="s">
        <v>1187</v>
      </c>
      <c r="J4" s="205" t="s">
        <v>1186</v>
      </c>
      <c r="K4" s="206" t="s">
        <v>1187</v>
      </c>
      <c r="L4" s="207" t="s">
        <v>1186</v>
      </c>
      <c r="M4" s="203" t="s">
        <v>1187</v>
      </c>
      <c r="N4" s="205" t="s">
        <v>1186</v>
      </c>
      <c r="O4" s="206" t="s">
        <v>1187</v>
      </c>
      <c r="P4" s="207" t="s">
        <v>1186</v>
      </c>
      <c r="Q4" s="203" t="s">
        <v>1187</v>
      </c>
      <c r="R4" s="205" t="s">
        <v>1186</v>
      </c>
      <c r="S4" s="206" t="s">
        <v>1187</v>
      </c>
      <c r="T4" s="207" t="s">
        <v>1186</v>
      </c>
      <c r="U4" s="203" t="s">
        <v>1187</v>
      </c>
      <c r="V4" s="205" t="s">
        <v>1186</v>
      </c>
      <c r="W4" s="206" t="s">
        <v>1187</v>
      </c>
      <c r="X4" s="207" t="s">
        <v>1186</v>
      </c>
      <c r="Y4" s="203" t="s">
        <v>1187</v>
      </c>
      <c r="Z4" s="205" t="s">
        <v>1186</v>
      </c>
      <c r="AA4" s="206" t="s">
        <v>1187</v>
      </c>
      <c r="AB4" s="207" t="s">
        <v>1186</v>
      </c>
      <c r="AC4" s="203" t="s">
        <v>1187</v>
      </c>
      <c r="AD4" s="205" t="s">
        <v>1186</v>
      </c>
      <c r="AE4" s="206" t="s">
        <v>1187</v>
      </c>
      <c r="AF4" s="207" t="s">
        <v>1186</v>
      </c>
      <c r="AG4" s="203" t="s">
        <v>1187</v>
      </c>
      <c r="AH4" s="205" t="s">
        <v>1186</v>
      </c>
      <c r="AJ4" s="274"/>
      <c r="AK4" s="274"/>
    </row>
    <row r="5" spans="1:40" s="273" customFormat="1" ht="10.9" customHeight="1" thickBot="1">
      <c r="A5" s="283"/>
      <c r="B5" s="208" t="s">
        <v>1188</v>
      </c>
      <c r="C5" s="209"/>
      <c r="D5" s="209"/>
      <c r="E5" s="210"/>
      <c r="F5" s="211"/>
      <c r="G5" s="212"/>
      <c r="H5" s="213"/>
      <c r="I5" s="209"/>
      <c r="J5" s="211"/>
      <c r="K5" s="212"/>
      <c r="L5" s="213"/>
      <c r="M5" s="209"/>
      <c r="N5" s="211"/>
      <c r="O5" s="212"/>
      <c r="P5" s="213"/>
      <c r="Q5" s="209"/>
      <c r="R5" s="211"/>
      <c r="S5" s="212"/>
      <c r="T5" s="213"/>
      <c r="U5" s="209"/>
      <c r="V5" s="211"/>
      <c r="W5" s="212"/>
      <c r="X5" s="213"/>
      <c r="Y5" s="209"/>
      <c r="Z5" s="211"/>
      <c r="AA5" s="212"/>
      <c r="AB5" s="213"/>
      <c r="AC5" s="209"/>
      <c r="AD5" s="211"/>
      <c r="AE5" s="212"/>
      <c r="AF5" s="213"/>
      <c r="AG5" s="209"/>
      <c r="AH5" s="211"/>
      <c r="AJ5" s="274"/>
      <c r="AK5" s="274"/>
    </row>
    <row r="6" spans="1:40" s="273" customFormat="1" ht="10.9" customHeight="1">
      <c r="A6" s="284">
        <v>1</v>
      </c>
      <c r="B6" s="285" t="str">
        <f>VLOOKUP(A6,Orçamento!$A$9:$L$534,4,FALSE)</f>
        <v>SERVIÇOS INICIAIS E ADMINISTRAÇÃO</v>
      </c>
      <c r="C6" s="214">
        <f>Orçamento!J40</f>
        <v>261828.31999999995</v>
      </c>
      <c r="D6" s="214">
        <f>Orçamento!K40</f>
        <v>96979.900000000038</v>
      </c>
      <c r="E6" s="215">
        <f>C6+D6</f>
        <v>358808.22</v>
      </c>
      <c r="F6" s="215">
        <f>+E6/E26*100</f>
        <v>24.496996291916997</v>
      </c>
      <c r="G6" s="216">
        <f>+H6*$C6</f>
        <v>65457.079999999987</v>
      </c>
      <c r="H6" s="217">
        <v>0.25</v>
      </c>
      <c r="I6" s="218">
        <f>+J6*$D6</f>
        <v>24244.975000000009</v>
      </c>
      <c r="J6" s="219">
        <f>H6</f>
        <v>0.25</v>
      </c>
      <c r="K6" s="220">
        <f>+L6*$C6</f>
        <v>26182.831999999995</v>
      </c>
      <c r="L6" s="221">
        <v>0.1</v>
      </c>
      <c r="M6" s="218">
        <f>+N6*$D6</f>
        <v>9697.9900000000034</v>
      </c>
      <c r="N6" s="219">
        <f>L6</f>
        <v>0.1</v>
      </c>
      <c r="O6" s="216">
        <f>+P6*$C6</f>
        <v>26182.831999999995</v>
      </c>
      <c r="P6" s="221">
        <v>0.1</v>
      </c>
      <c r="Q6" s="218">
        <f>+R6*$D6</f>
        <v>9697.9900000000034</v>
      </c>
      <c r="R6" s="219">
        <f>P6</f>
        <v>0.1</v>
      </c>
      <c r="S6" s="220">
        <f>+T6*$C6</f>
        <v>26182.831999999995</v>
      </c>
      <c r="T6" s="221">
        <v>0.1</v>
      </c>
      <c r="U6" s="218">
        <f>+V6*$D6</f>
        <v>9697.9900000000034</v>
      </c>
      <c r="V6" s="219">
        <f>T6</f>
        <v>0.1</v>
      </c>
      <c r="W6" s="216">
        <f>+X6*$C6</f>
        <v>26182.831999999995</v>
      </c>
      <c r="X6" s="221">
        <v>0.1</v>
      </c>
      <c r="Y6" s="218">
        <f>+Z6*$D6</f>
        <v>9697.9900000000034</v>
      </c>
      <c r="Z6" s="219">
        <f>X6</f>
        <v>0.1</v>
      </c>
      <c r="AA6" s="220">
        <f>+AB6*$C6</f>
        <v>26182.831999999995</v>
      </c>
      <c r="AB6" s="221">
        <v>0.1</v>
      </c>
      <c r="AC6" s="214">
        <f>+AD6*$D6</f>
        <v>9697.9900000000034</v>
      </c>
      <c r="AD6" s="219">
        <f>AB6</f>
        <v>0.1</v>
      </c>
      <c r="AE6" s="220">
        <f>+AF6*$C6</f>
        <v>65457.079999999987</v>
      </c>
      <c r="AF6" s="221">
        <v>0.25</v>
      </c>
      <c r="AG6" s="214">
        <f>+AH6*$D6</f>
        <v>24244.975000000009</v>
      </c>
      <c r="AH6" s="219">
        <f>AF6</f>
        <v>0.25</v>
      </c>
      <c r="AJ6" s="286">
        <f>AF6+AB6+X6+T6+P6+L6+H6</f>
        <v>0.99999999999999989</v>
      </c>
      <c r="AK6" s="286">
        <f>+AH6+AD6+Z6+V6+R6+N6+J6</f>
        <v>0.99999999999999989</v>
      </c>
      <c r="AL6" s="287">
        <v>1</v>
      </c>
      <c r="AM6" s="288">
        <v>1</v>
      </c>
      <c r="AN6" s="289">
        <f>AM6-AJ6</f>
        <v>0</v>
      </c>
    </row>
    <row r="7" spans="1:40" s="297" customFormat="1" ht="10.9" customHeight="1">
      <c r="A7" s="290">
        <v>2</v>
      </c>
      <c r="B7" s="291" t="str">
        <f>VLOOKUP(A7,Orçamento!$A$9:$L$534,4,FALSE)</f>
        <v>DEMOLIÇÕES</v>
      </c>
      <c r="C7" s="292">
        <f>Orçamento!J66</f>
        <v>29251.340000000011</v>
      </c>
      <c r="D7" s="292">
        <f>Orçamento!K66</f>
        <v>12959.470000000003</v>
      </c>
      <c r="E7" s="293">
        <f t="shared" ref="E7:E24" si="0">C7+D7</f>
        <v>42210.810000000012</v>
      </c>
      <c r="F7" s="293">
        <f t="shared" ref="F7:F24" si="1">+E7/E$26*100</f>
        <v>2.881868358670304</v>
      </c>
      <c r="G7" s="223">
        <f t="shared" ref="G7:G24" si="2">+H7*$C7</f>
        <v>0</v>
      </c>
      <c r="H7" s="294"/>
      <c r="I7" s="224">
        <f t="shared" ref="I7:I24" si="3">+J7*$D7</f>
        <v>0</v>
      </c>
      <c r="J7" s="295">
        <f t="shared" ref="J7:J24" si="4">H7</f>
        <v>0</v>
      </c>
      <c r="K7" s="225">
        <f t="shared" ref="K7:K24" si="5">+L7*$C7</f>
        <v>14625.670000000006</v>
      </c>
      <c r="L7" s="296">
        <v>0.5</v>
      </c>
      <c r="M7" s="224">
        <f t="shared" ref="M7:M24" si="6">+N7*$D7</f>
        <v>6479.7350000000015</v>
      </c>
      <c r="N7" s="295">
        <f t="shared" ref="N7:N24" si="7">L7</f>
        <v>0.5</v>
      </c>
      <c r="O7" s="223">
        <f t="shared" ref="O7:O24" si="8">+P7*$C7</f>
        <v>14625.670000000006</v>
      </c>
      <c r="P7" s="296">
        <v>0.5</v>
      </c>
      <c r="Q7" s="224">
        <f t="shared" ref="Q7:Q24" si="9">+R7*$D7</f>
        <v>6479.7350000000015</v>
      </c>
      <c r="R7" s="295">
        <f t="shared" ref="R7:R24" si="10">P7</f>
        <v>0.5</v>
      </c>
      <c r="S7" s="225">
        <f t="shared" ref="S7:S24" si="11">+T7*$C7</f>
        <v>0</v>
      </c>
      <c r="T7" s="296"/>
      <c r="U7" s="224">
        <f t="shared" ref="U7:U24" si="12">+V7*$D7</f>
        <v>0</v>
      </c>
      <c r="V7" s="295">
        <f t="shared" ref="V7:V24" si="13">T7</f>
        <v>0</v>
      </c>
      <c r="W7" s="223">
        <f t="shared" ref="W7:W24" si="14">+X7*$C7</f>
        <v>0</v>
      </c>
      <c r="X7" s="296"/>
      <c r="Y7" s="224">
        <f t="shared" ref="Y7:Y24" si="15">+Z7*$D7</f>
        <v>0</v>
      </c>
      <c r="Z7" s="295">
        <f t="shared" ref="Z7:Z24" si="16">X7</f>
        <v>0</v>
      </c>
      <c r="AA7" s="225">
        <f t="shared" ref="AA7:AA24" si="17">+AB7*$C7</f>
        <v>0</v>
      </c>
      <c r="AB7" s="296"/>
      <c r="AC7" s="224">
        <f t="shared" ref="AC7:AC24" si="18">+AD7*$D7</f>
        <v>0</v>
      </c>
      <c r="AD7" s="295">
        <f t="shared" ref="AD7:AD24" si="19">AB7</f>
        <v>0</v>
      </c>
      <c r="AE7" s="225">
        <f t="shared" ref="AE7:AE24" si="20">+AF7*$C7</f>
        <v>0</v>
      </c>
      <c r="AF7" s="296"/>
      <c r="AG7" s="224">
        <f t="shared" ref="AG7:AG24" si="21">+AH7*$D7</f>
        <v>0</v>
      </c>
      <c r="AH7" s="295">
        <f t="shared" ref="AH7:AH24" si="22">AF7</f>
        <v>0</v>
      </c>
      <c r="AJ7" s="286">
        <f t="shared" ref="AJ7:AJ24" si="23">AF7+AB7+X7+T7+P7+L7+H7</f>
        <v>1</v>
      </c>
      <c r="AK7" s="286">
        <f t="shared" ref="AK7:AK24" si="24">+AH7+AD7+Z7+V7+R7+N7+J7</f>
        <v>1</v>
      </c>
      <c r="AL7" s="298">
        <v>2</v>
      </c>
      <c r="AM7" s="288">
        <v>1</v>
      </c>
      <c r="AN7" s="289">
        <f t="shared" ref="AN7:AN24" si="25">AM7-AJ7</f>
        <v>0</v>
      </c>
    </row>
    <row r="8" spans="1:40" s="287" customFormat="1" ht="10.9" customHeight="1">
      <c r="A8" s="284">
        <v>3</v>
      </c>
      <c r="B8" s="285" t="str">
        <f>VLOOKUP(A8,Orçamento!$A$9:$L$534,4,FALSE)</f>
        <v>IMPERMEABILIZAÇÕES E TRATAMENTO DE SUPERFÍCIES</v>
      </c>
      <c r="C8" s="299">
        <f>Orçamento!J78</f>
        <v>12057.83</v>
      </c>
      <c r="D8" s="299">
        <f>Orçamento!K78</f>
        <v>41642.260000000009</v>
      </c>
      <c r="E8" s="300">
        <f t="shared" si="0"/>
        <v>53700.090000000011</v>
      </c>
      <c r="F8" s="300">
        <f t="shared" si="1"/>
        <v>3.6662786198309769</v>
      </c>
      <c r="G8" s="226">
        <f t="shared" si="2"/>
        <v>0</v>
      </c>
      <c r="H8" s="301"/>
      <c r="I8" s="227">
        <f t="shared" si="3"/>
        <v>0</v>
      </c>
      <c r="J8" s="302">
        <f t="shared" si="4"/>
        <v>0</v>
      </c>
      <c r="K8" s="228">
        <f t="shared" si="5"/>
        <v>2411.5660000000003</v>
      </c>
      <c r="L8" s="303">
        <v>0.2</v>
      </c>
      <c r="M8" s="227">
        <f t="shared" si="6"/>
        <v>8328.452000000003</v>
      </c>
      <c r="N8" s="302">
        <f t="shared" si="7"/>
        <v>0.2</v>
      </c>
      <c r="O8" s="226">
        <f t="shared" si="8"/>
        <v>4823.1320000000005</v>
      </c>
      <c r="P8" s="303">
        <v>0.4</v>
      </c>
      <c r="Q8" s="227">
        <f t="shared" si="9"/>
        <v>16656.904000000006</v>
      </c>
      <c r="R8" s="302">
        <f t="shared" si="10"/>
        <v>0.4</v>
      </c>
      <c r="S8" s="228">
        <f t="shared" si="11"/>
        <v>3617.3489999999997</v>
      </c>
      <c r="T8" s="303">
        <v>0.3</v>
      </c>
      <c r="U8" s="227">
        <f t="shared" si="12"/>
        <v>12492.678000000002</v>
      </c>
      <c r="V8" s="302">
        <f t="shared" si="13"/>
        <v>0.3</v>
      </c>
      <c r="W8" s="226">
        <f t="shared" si="14"/>
        <v>1205.7830000000001</v>
      </c>
      <c r="X8" s="303">
        <v>0.1</v>
      </c>
      <c r="Y8" s="227">
        <f t="shared" si="15"/>
        <v>4164.2260000000015</v>
      </c>
      <c r="Z8" s="302">
        <f t="shared" si="16"/>
        <v>0.1</v>
      </c>
      <c r="AA8" s="228">
        <f t="shared" si="17"/>
        <v>0</v>
      </c>
      <c r="AB8" s="222"/>
      <c r="AC8" s="227">
        <f t="shared" si="18"/>
        <v>0</v>
      </c>
      <c r="AD8" s="302">
        <f t="shared" si="19"/>
        <v>0</v>
      </c>
      <c r="AE8" s="228">
        <f t="shared" si="20"/>
        <v>0</v>
      </c>
      <c r="AF8" s="222"/>
      <c r="AG8" s="227">
        <f t="shared" si="21"/>
        <v>0</v>
      </c>
      <c r="AH8" s="302">
        <f t="shared" si="22"/>
        <v>0</v>
      </c>
      <c r="AJ8" s="286">
        <f t="shared" si="23"/>
        <v>1</v>
      </c>
      <c r="AK8" s="286">
        <f t="shared" si="24"/>
        <v>1</v>
      </c>
      <c r="AL8" s="287">
        <v>3</v>
      </c>
      <c r="AM8" s="288">
        <v>1</v>
      </c>
      <c r="AN8" s="289">
        <f t="shared" si="25"/>
        <v>0</v>
      </c>
    </row>
    <row r="9" spans="1:40" s="298" customFormat="1" ht="10.9" customHeight="1">
      <c r="A9" s="290">
        <v>4</v>
      </c>
      <c r="B9" s="291" t="str">
        <f>VLOOKUP(A9,Orçamento!$A$9:$L$534,4,FALSE)</f>
        <v>PAREDES, PAINEIS E ELEMENTOS DIVISÓRIOS</v>
      </c>
      <c r="C9" s="292">
        <f>Orçamento!J85</f>
        <v>1311.34</v>
      </c>
      <c r="D9" s="292">
        <f>Orçamento!K85</f>
        <v>6007.42</v>
      </c>
      <c r="E9" s="293">
        <f t="shared" si="0"/>
        <v>7318.76</v>
      </c>
      <c r="F9" s="293">
        <f t="shared" si="1"/>
        <v>0.49967538809849582</v>
      </c>
      <c r="G9" s="223">
        <f t="shared" si="2"/>
        <v>0</v>
      </c>
      <c r="H9" s="294"/>
      <c r="I9" s="224">
        <f t="shared" si="3"/>
        <v>0</v>
      </c>
      <c r="J9" s="295">
        <f t="shared" si="4"/>
        <v>0</v>
      </c>
      <c r="K9" s="225">
        <f t="shared" si="5"/>
        <v>131.13399999999999</v>
      </c>
      <c r="L9" s="296">
        <v>0.1</v>
      </c>
      <c r="M9" s="224">
        <f t="shared" si="6"/>
        <v>600.74200000000008</v>
      </c>
      <c r="N9" s="295">
        <f t="shared" si="7"/>
        <v>0.1</v>
      </c>
      <c r="O9" s="223">
        <f t="shared" si="8"/>
        <v>393.40199999999999</v>
      </c>
      <c r="P9" s="296">
        <v>0.3</v>
      </c>
      <c r="Q9" s="224">
        <f t="shared" si="9"/>
        <v>1802.2259999999999</v>
      </c>
      <c r="R9" s="295">
        <f t="shared" si="10"/>
        <v>0.3</v>
      </c>
      <c r="S9" s="225">
        <f t="shared" si="11"/>
        <v>393.40199999999999</v>
      </c>
      <c r="T9" s="296">
        <v>0.3</v>
      </c>
      <c r="U9" s="224">
        <f t="shared" si="12"/>
        <v>1802.2259999999999</v>
      </c>
      <c r="V9" s="295">
        <f t="shared" si="13"/>
        <v>0.3</v>
      </c>
      <c r="W9" s="223">
        <f t="shared" si="14"/>
        <v>262.26799999999997</v>
      </c>
      <c r="X9" s="296">
        <v>0.2</v>
      </c>
      <c r="Y9" s="224">
        <f t="shared" si="15"/>
        <v>1201.4840000000002</v>
      </c>
      <c r="Z9" s="295">
        <f t="shared" si="16"/>
        <v>0.2</v>
      </c>
      <c r="AA9" s="225">
        <f t="shared" si="17"/>
        <v>131.13399999999999</v>
      </c>
      <c r="AB9" s="296">
        <v>0.1</v>
      </c>
      <c r="AC9" s="224">
        <f t="shared" si="18"/>
        <v>600.74200000000008</v>
      </c>
      <c r="AD9" s="295">
        <f t="shared" si="19"/>
        <v>0.1</v>
      </c>
      <c r="AE9" s="225">
        <f t="shared" si="20"/>
        <v>0</v>
      </c>
      <c r="AF9" s="296"/>
      <c r="AG9" s="224">
        <f t="shared" si="21"/>
        <v>0</v>
      </c>
      <c r="AH9" s="295">
        <f t="shared" si="22"/>
        <v>0</v>
      </c>
      <c r="AJ9" s="286">
        <f t="shared" si="23"/>
        <v>1.0000000000000002</v>
      </c>
      <c r="AK9" s="286">
        <f t="shared" si="24"/>
        <v>1.0000000000000002</v>
      </c>
      <c r="AL9" s="298">
        <v>4</v>
      </c>
      <c r="AM9" s="288">
        <v>1</v>
      </c>
      <c r="AN9" s="289">
        <f t="shared" si="25"/>
        <v>0</v>
      </c>
    </row>
    <row r="10" spans="1:40" s="287" customFormat="1" ht="10.9" customHeight="1">
      <c r="A10" s="284">
        <v>5</v>
      </c>
      <c r="B10" s="285" t="str">
        <f>VLOOKUP(A10,Orçamento!$A$9:$L$534,4,FALSE)</f>
        <v>ESQUADRIAS</v>
      </c>
      <c r="C10" s="299">
        <f>Orçamento!J93</f>
        <v>583.68999999999994</v>
      </c>
      <c r="D10" s="299">
        <f>Orçamento!K93</f>
        <v>177138.89000000004</v>
      </c>
      <c r="E10" s="300">
        <f t="shared" si="0"/>
        <v>177722.58000000005</v>
      </c>
      <c r="F10" s="300">
        <f t="shared" si="1"/>
        <v>12.133694660757559</v>
      </c>
      <c r="G10" s="226">
        <f t="shared" si="2"/>
        <v>0</v>
      </c>
      <c r="H10" s="301"/>
      <c r="I10" s="227">
        <f t="shared" si="3"/>
        <v>0</v>
      </c>
      <c r="J10" s="302">
        <f t="shared" si="4"/>
        <v>0</v>
      </c>
      <c r="K10" s="228">
        <f t="shared" si="5"/>
        <v>0</v>
      </c>
      <c r="L10" s="303"/>
      <c r="M10" s="227">
        <f t="shared" si="6"/>
        <v>0</v>
      </c>
      <c r="N10" s="302">
        <f t="shared" si="7"/>
        <v>0</v>
      </c>
      <c r="O10" s="226">
        <f t="shared" si="8"/>
        <v>58.369</v>
      </c>
      <c r="P10" s="303">
        <v>0.1</v>
      </c>
      <c r="Q10" s="227">
        <f t="shared" si="9"/>
        <v>17713.889000000006</v>
      </c>
      <c r="R10" s="302">
        <f t="shared" si="10"/>
        <v>0.1</v>
      </c>
      <c r="S10" s="228">
        <f t="shared" si="11"/>
        <v>175.10699999999997</v>
      </c>
      <c r="T10" s="303">
        <v>0.3</v>
      </c>
      <c r="U10" s="227">
        <f t="shared" si="12"/>
        <v>53141.667000000009</v>
      </c>
      <c r="V10" s="302">
        <f t="shared" si="13"/>
        <v>0.3</v>
      </c>
      <c r="W10" s="226">
        <f t="shared" si="14"/>
        <v>233.476</v>
      </c>
      <c r="X10" s="303">
        <v>0.4</v>
      </c>
      <c r="Y10" s="227">
        <f t="shared" si="15"/>
        <v>70855.556000000026</v>
      </c>
      <c r="Z10" s="302">
        <f t="shared" si="16"/>
        <v>0.4</v>
      </c>
      <c r="AA10" s="228">
        <f t="shared" si="17"/>
        <v>116.738</v>
      </c>
      <c r="AB10" s="222">
        <v>0.2</v>
      </c>
      <c r="AC10" s="227">
        <f t="shared" si="18"/>
        <v>35427.778000000013</v>
      </c>
      <c r="AD10" s="302">
        <f t="shared" si="19"/>
        <v>0.2</v>
      </c>
      <c r="AE10" s="228">
        <f t="shared" si="20"/>
        <v>0</v>
      </c>
      <c r="AF10" s="222"/>
      <c r="AG10" s="227">
        <f t="shared" si="21"/>
        <v>0</v>
      </c>
      <c r="AH10" s="302">
        <f t="shared" si="22"/>
        <v>0</v>
      </c>
      <c r="AJ10" s="286">
        <f t="shared" si="23"/>
        <v>1.0000000000000002</v>
      </c>
      <c r="AK10" s="286">
        <f t="shared" si="24"/>
        <v>1.0000000000000002</v>
      </c>
      <c r="AL10" s="287">
        <v>5</v>
      </c>
      <c r="AM10" s="288">
        <v>1</v>
      </c>
      <c r="AN10" s="289">
        <f t="shared" si="25"/>
        <v>0</v>
      </c>
    </row>
    <row r="11" spans="1:40" s="298" customFormat="1" ht="10.9" customHeight="1">
      <c r="A11" s="290">
        <v>6</v>
      </c>
      <c r="B11" s="291" t="str">
        <f>VLOOKUP(A11,Orçamento!$A$9:$L$534,4,FALSE)</f>
        <v>PISOS</v>
      </c>
      <c r="C11" s="292">
        <f>Orçamento!J105</f>
        <v>11581.29</v>
      </c>
      <c r="D11" s="292">
        <f>Orçamento!K105</f>
        <v>39011.08</v>
      </c>
      <c r="E11" s="293">
        <f t="shared" si="0"/>
        <v>50592.37</v>
      </c>
      <c r="F11" s="293">
        <f t="shared" si="1"/>
        <v>3.4541045360925482</v>
      </c>
      <c r="G11" s="223">
        <f t="shared" si="2"/>
        <v>0</v>
      </c>
      <c r="H11" s="294"/>
      <c r="I11" s="224">
        <f t="shared" si="3"/>
        <v>0</v>
      </c>
      <c r="J11" s="295">
        <f t="shared" si="4"/>
        <v>0</v>
      </c>
      <c r="K11" s="225">
        <f t="shared" si="5"/>
        <v>0</v>
      </c>
      <c r="L11" s="296"/>
      <c r="M11" s="224">
        <f t="shared" si="6"/>
        <v>0</v>
      </c>
      <c r="N11" s="295">
        <f t="shared" si="7"/>
        <v>0</v>
      </c>
      <c r="O11" s="223">
        <f t="shared" si="8"/>
        <v>3474.3870000000002</v>
      </c>
      <c r="P11" s="296">
        <v>0.3</v>
      </c>
      <c r="Q11" s="224">
        <f t="shared" si="9"/>
        <v>11703.324000000001</v>
      </c>
      <c r="R11" s="295">
        <f t="shared" si="10"/>
        <v>0.3</v>
      </c>
      <c r="S11" s="225">
        <f t="shared" si="11"/>
        <v>3474.3870000000002</v>
      </c>
      <c r="T11" s="296">
        <v>0.3</v>
      </c>
      <c r="U11" s="224">
        <f t="shared" si="12"/>
        <v>11703.324000000001</v>
      </c>
      <c r="V11" s="295">
        <f t="shared" si="13"/>
        <v>0.3</v>
      </c>
      <c r="W11" s="223">
        <f t="shared" si="14"/>
        <v>4632.5160000000005</v>
      </c>
      <c r="X11" s="296">
        <v>0.4</v>
      </c>
      <c r="Y11" s="224">
        <f t="shared" si="15"/>
        <v>15604.432000000001</v>
      </c>
      <c r="Z11" s="295">
        <f t="shared" si="16"/>
        <v>0.4</v>
      </c>
      <c r="AA11" s="225">
        <f t="shared" si="17"/>
        <v>0</v>
      </c>
      <c r="AB11" s="296"/>
      <c r="AC11" s="224">
        <f t="shared" si="18"/>
        <v>0</v>
      </c>
      <c r="AD11" s="295">
        <f t="shared" si="19"/>
        <v>0</v>
      </c>
      <c r="AE11" s="225">
        <f t="shared" si="20"/>
        <v>0</v>
      </c>
      <c r="AF11" s="296"/>
      <c r="AG11" s="224">
        <f t="shared" si="21"/>
        <v>0</v>
      </c>
      <c r="AH11" s="295">
        <f t="shared" si="22"/>
        <v>0</v>
      </c>
      <c r="AJ11" s="286">
        <f t="shared" si="23"/>
        <v>1</v>
      </c>
      <c r="AK11" s="286">
        <f t="shared" si="24"/>
        <v>1</v>
      </c>
      <c r="AL11" s="298">
        <v>6</v>
      </c>
      <c r="AM11" s="288">
        <v>1</v>
      </c>
      <c r="AN11" s="289">
        <f t="shared" si="25"/>
        <v>0</v>
      </c>
    </row>
    <row r="12" spans="1:40" s="287" customFormat="1" ht="10.9" customHeight="1">
      <c r="A12" s="284">
        <v>7</v>
      </c>
      <c r="B12" s="285" t="str">
        <f>VLOOKUP(A12,Orçamento!$A$9:$L$534,4,FALSE)</f>
        <v>TETOS E FORROS</v>
      </c>
      <c r="C12" s="299">
        <f>Orçamento!J111</f>
        <v>7606.4</v>
      </c>
      <c r="D12" s="299">
        <f>Orçamento!K111</f>
        <v>40631.540000000008</v>
      </c>
      <c r="E12" s="300">
        <f t="shared" si="0"/>
        <v>48237.94000000001</v>
      </c>
      <c r="F12" s="300">
        <f t="shared" si="1"/>
        <v>3.2933599941208564</v>
      </c>
      <c r="G12" s="226">
        <f t="shared" si="2"/>
        <v>0</v>
      </c>
      <c r="H12" s="301"/>
      <c r="I12" s="227">
        <f t="shared" si="3"/>
        <v>0</v>
      </c>
      <c r="J12" s="302">
        <f t="shared" si="4"/>
        <v>0</v>
      </c>
      <c r="K12" s="228">
        <f t="shared" si="5"/>
        <v>0</v>
      </c>
      <c r="L12" s="303"/>
      <c r="M12" s="227">
        <f t="shared" si="6"/>
        <v>0</v>
      </c>
      <c r="N12" s="302">
        <f t="shared" si="7"/>
        <v>0</v>
      </c>
      <c r="O12" s="226">
        <f t="shared" si="8"/>
        <v>760.64</v>
      </c>
      <c r="P12" s="303">
        <v>0.1</v>
      </c>
      <c r="Q12" s="227">
        <f t="shared" si="9"/>
        <v>4063.1540000000009</v>
      </c>
      <c r="R12" s="302">
        <f t="shared" si="10"/>
        <v>0.1</v>
      </c>
      <c r="S12" s="228">
        <f t="shared" si="11"/>
        <v>3042.56</v>
      </c>
      <c r="T12" s="303">
        <v>0.4</v>
      </c>
      <c r="U12" s="227">
        <f t="shared" si="12"/>
        <v>16252.616000000004</v>
      </c>
      <c r="V12" s="302">
        <f t="shared" si="13"/>
        <v>0.4</v>
      </c>
      <c r="W12" s="226">
        <f t="shared" si="14"/>
        <v>2281.9199999999996</v>
      </c>
      <c r="X12" s="303">
        <v>0.3</v>
      </c>
      <c r="Y12" s="227">
        <f t="shared" si="15"/>
        <v>12189.462000000001</v>
      </c>
      <c r="Z12" s="302">
        <f t="shared" si="16"/>
        <v>0.3</v>
      </c>
      <c r="AA12" s="228">
        <f t="shared" si="17"/>
        <v>1521.28</v>
      </c>
      <c r="AB12" s="222">
        <v>0.2</v>
      </c>
      <c r="AC12" s="227">
        <f t="shared" si="18"/>
        <v>8126.3080000000018</v>
      </c>
      <c r="AD12" s="302">
        <f t="shared" si="19"/>
        <v>0.2</v>
      </c>
      <c r="AE12" s="228">
        <f t="shared" si="20"/>
        <v>0</v>
      </c>
      <c r="AF12" s="222"/>
      <c r="AG12" s="227">
        <f t="shared" si="21"/>
        <v>0</v>
      </c>
      <c r="AH12" s="302">
        <f t="shared" si="22"/>
        <v>0</v>
      </c>
      <c r="AJ12" s="286">
        <f t="shared" si="23"/>
        <v>1</v>
      </c>
      <c r="AK12" s="286">
        <f t="shared" si="24"/>
        <v>1</v>
      </c>
      <c r="AL12" s="287">
        <v>7</v>
      </c>
      <c r="AM12" s="288">
        <v>1</v>
      </c>
      <c r="AN12" s="289">
        <f t="shared" si="25"/>
        <v>0</v>
      </c>
    </row>
    <row r="13" spans="1:40" s="298" customFormat="1" ht="10.9" customHeight="1">
      <c r="A13" s="290">
        <v>8</v>
      </c>
      <c r="B13" s="291" t="str">
        <f>VLOOKUP(A13,Orçamento!$A$9:$L$534,4,FALSE)</f>
        <v>ACABAMENTOS PISOS</v>
      </c>
      <c r="C13" s="292">
        <f>Orçamento!J119</f>
        <v>14729.82</v>
      </c>
      <c r="D13" s="292">
        <f>Orçamento!K119</f>
        <v>137279.09</v>
      </c>
      <c r="E13" s="293">
        <f t="shared" si="0"/>
        <v>152008.91</v>
      </c>
      <c r="F13" s="293">
        <f t="shared" si="1"/>
        <v>10.378139343096279</v>
      </c>
      <c r="G13" s="223">
        <f t="shared" si="2"/>
        <v>0</v>
      </c>
      <c r="H13" s="294"/>
      <c r="I13" s="224">
        <f t="shared" si="3"/>
        <v>0</v>
      </c>
      <c r="J13" s="295">
        <f t="shared" si="4"/>
        <v>0</v>
      </c>
      <c r="K13" s="225">
        <f t="shared" si="5"/>
        <v>0</v>
      </c>
      <c r="L13" s="296"/>
      <c r="M13" s="224">
        <f t="shared" si="6"/>
        <v>0</v>
      </c>
      <c r="N13" s="295">
        <f t="shared" si="7"/>
        <v>0</v>
      </c>
      <c r="O13" s="223">
        <f t="shared" si="8"/>
        <v>1472.982</v>
      </c>
      <c r="P13" s="296">
        <v>0.1</v>
      </c>
      <c r="Q13" s="224">
        <f t="shared" si="9"/>
        <v>13727.909</v>
      </c>
      <c r="R13" s="295">
        <f t="shared" si="10"/>
        <v>0.1</v>
      </c>
      <c r="S13" s="225">
        <f t="shared" si="11"/>
        <v>5891.9279999999999</v>
      </c>
      <c r="T13" s="296">
        <v>0.4</v>
      </c>
      <c r="U13" s="224">
        <f t="shared" si="12"/>
        <v>54911.635999999999</v>
      </c>
      <c r="V13" s="295">
        <f t="shared" si="13"/>
        <v>0.4</v>
      </c>
      <c r="W13" s="223">
        <f t="shared" si="14"/>
        <v>4418.9459999999999</v>
      </c>
      <c r="X13" s="296">
        <v>0.3</v>
      </c>
      <c r="Y13" s="224">
        <f t="shared" si="15"/>
        <v>41183.726999999999</v>
      </c>
      <c r="Z13" s="295">
        <f t="shared" si="16"/>
        <v>0.3</v>
      </c>
      <c r="AA13" s="225">
        <f t="shared" si="17"/>
        <v>2945.9639999999999</v>
      </c>
      <c r="AB13" s="296">
        <v>0.2</v>
      </c>
      <c r="AC13" s="224">
        <f t="shared" si="18"/>
        <v>27455.817999999999</v>
      </c>
      <c r="AD13" s="295">
        <f t="shared" si="19"/>
        <v>0.2</v>
      </c>
      <c r="AE13" s="225">
        <f t="shared" si="20"/>
        <v>0</v>
      </c>
      <c r="AF13" s="296"/>
      <c r="AG13" s="224">
        <f t="shared" si="21"/>
        <v>0</v>
      </c>
      <c r="AH13" s="295">
        <f t="shared" si="22"/>
        <v>0</v>
      </c>
      <c r="AJ13" s="286">
        <f t="shared" si="23"/>
        <v>1</v>
      </c>
      <c r="AK13" s="286">
        <f t="shared" si="24"/>
        <v>1</v>
      </c>
      <c r="AL13" s="298">
        <v>8</v>
      </c>
      <c r="AM13" s="288">
        <v>1</v>
      </c>
      <c r="AN13" s="289">
        <f t="shared" si="25"/>
        <v>0</v>
      </c>
    </row>
    <row r="14" spans="1:40" s="287" customFormat="1" ht="10.9" customHeight="1">
      <c r="A14" s="284">
        <v>9</v>
      </c>
      <c r="B14" s="285" t="str">
        <f>VLOOKUP(A14,Orçamento!$A$9:$L$534,4,FALSE)</f>
        <v>ACABAMENTOS PAREDES</v>
      </c>
      <c r="C14" s="299">
        <f>Orçamento!J143</f>
        <v>38661.64</v>
      </c>
      <c r="D14" s="299">
        <f>Orçamento!K143</f>
        <v>144547.15000000002</v>
      </c>
      <c r="E14" s="300">
        <f t="shared" si="0"/>
        <v>183208.79000000004</v>
      </c>
      <c r="F14" s="300">
        <f t="shared" si="1"/>
        <v>12.508255940392338</v>
      </c>
      <c r="G14" s="226">
        <f t="shared" si="2"/>
        <v>0</v>
      </c>
      <c r="H14" s="301"/>
      <c r="I14" s="227">
        <f t="shared" si="3"/>
        <v>0</v>
      </c>
      <c r="J14" s="302">
        <f t="shared" si="4"/>
        <v>0</v>
      </c>
      <c r="K14" s="228">
        <f t="shared" si="5"/>
        <v>0</v>
      </c>
      <c r="L14" s="303"/>
      <c r="M14" s="227">
        <f t="shared" si="6"/>
        <v>0</v>
      </c>
      <c r="N14" s="302">
        <f t="shared" si="7"/>
        <v>0</v>
      </c>
      <c r="O14" s="226">
        <f t="shared" si="8"/>
        <v>0</v>
      </c>
      <c r="P14" s="303"/>
      <c r="Q14" s="227">
        <f t="shared" si="9"/>
        <v>0</v>
      </c>
      <c r="R14" s="302">
        <f t="shared" si="10"/>
        <v>0</v>
      </c>
      <c r="S14" s="228">
        <f t="shared" si="11"/>
        <v>19330.82</v>
      </c>
      <c r="T14" s="303">
        <v>0.5</v>
      </c>
      <c r="U14" s="227">
        <f t="shared" si="12"/>
        <v>72273.575000000012</v>
      </c>
      <c r="V14" s="302">
        <f t="shared" si="13"/>
        <v>0.5</v>
      </c>
      <c r="W14" s="226">
        <f t="shared" si="14"/>
        <v>11598.492</v>
      </c>
      <c r="X14" s="303">
        <v>0.3</v>
      </c>
      <c r="Y14" s="227">
        <f t="shared" si="15"/>
        <v>43364.145000000004</v>
      </c>
      <c r="Z14" s="302">
        <f t="shared" si="16"/>
        <v>0.3</v>
      </c>
      <c r="AA14" s="228">
        <f t="shared" si="17"/>
        <v>7732.3280000000004</v>
      </c>
      <c r="AB14" s="222">
        <v>0.2</v>
      </c>
      <c r="AC14" s="227">
        <f t="shared" si="18"/>
        <v>28909.430000000008</v>
      </c>
      <c r="AD14" s="302">
        <f t="shared" si="19"/>
        <v>0.2</v>
      </c>
      <c r="AE14" s="228">
        <f t="shared" si="20"/>
        <v>0</v>
      </c>
      <c r="AF14" s="222"/>
      <c r="AG14" s="227">
        <f t="shared" si="21"/>
        <v>0</v>
      </c>
      <c r="AH14" s="302">
        <f t="shared" si="22"/>
        <v>0</v>
      </c>
      <c r="AJ14" s="286">
        <f t="shared" si="23"/>
        <v>1</v>
      </c>
      <c r="AK14" s="286">
        <f t="shared" si="24"/>
        <v>1</v>
      </c>
      <c r="AL14" s="287">
        <v>9</v>
      </c>
      <c r="AM14" s="288">
        <v>1</v>
      </c>
      <c r="AN14" s="289">
        <f t="shared" si="25"/>
        <v>0</v>
      </c>
    </row>
    <row r="15" spans="1:40" s="298" customFormat="1" ht="10.9" customHeight="1">
      <c r="A15" s="290">
        <v>10</v>
      </c>
      <c r="B15" s="291" t="str">
        <f>VLOOKUP(A15,Orçamento!$A$9:$L$534,4,FALSE)</f>
        <v>ACABAMENTOS TETOS</v>
      </c>
      <c r="C15" s="292">
        <f>Orçamento!J153</f>
        <v>12026.72</v>
      </c>
      <c r="D15" s="292">
        <f>Orçamento!K153</f>
        <v>13195.080000000002</v>
      </c>
      <c r="E15" s="293">
        <f t="shared" si="0"/>
        <v>25221.800000000003</v>
      </c>
      <c r="F15" s="293">
        <f t="shared" si="1"/>
        <v>1.7219737637991468</v>
      </c>
      <c r="G15" s="223">
        <f t="shared" si="2"/>
        <v>0</v>
      </c>
      <c r="H15" s="294"/>
      <c r="I15" s="224">
        <f t="shared" si="3"/>
        <v>0</v>
      </c>
      <c r="J15" s="295">
        <f t="shared" si="4"/>
        <v>0</v>
      </c>
      <c r="K15" s="225">
        <f t="shared" si="5"/>
        <v>0</v>
      </c>
      <c r="L15" s="296"/>
      <c r="M15" s="224">
        <f t="shared" si="6"/>
        <v>0</v>
      </c>
      <c r="N15" s="295">
        <f t="shared" si="7"/>
        <v>0</v>
      </c>
      <c r="O15" s="223">
        <f t="shared" si="8"/>
        <v>0</v>
      </c>
      <c r="P15" s="296"/>
      <c r="Q15" s="224">
        <f t="shared" si="9"/>
        <v>0</v>
      </c>
      <c r="R15" s="295">
        <f t="shared" si="10"/>
        <v>0</v>
      </c>
      <c r="S15" s="225">
        <f t="shared" si="11"/>
        <v>6013.36</v>
      </c>
      <c r="T15" s="296">
        <v>0.5</v>
      </c>
      <c r="U15" s="224">
        <f t="shared" si="12"/>
        <v>6597.5400000000009</v>
      </c>
      <c r="V15" s="295">
        <f t="shared" si="13"/>
        <v>0.5</v>
      </c>
      <c r="W15" s="223">
        <f t="shared" si="14"/>
        <v>3608.0159999999996</v>
      </c>
      <c r="X15" s="296">
        <v>0.3</v>
      </c>
      <c r="Y15" s="224">
        <f t="shared" si="15"/>
        <v>3958.5240000000003</v>
      </c>
      <c r="Z15" s="295">
        <f t="shared" si="16"/>
        <v>0.3</v>
      </c>
      <c r="AA15" s="225">
        <f t="shared" si="17"/>
        <v>2405.3440000000001</v>
      </c>
      <c r="AB15" s="296">
        <v>0.2</v>
      </c>
      <c r="AC15" s="224">
        <f t="shared" si="18"/>
        <v>2639.0160000000005</v>
      </c>
      <c r="AD15" s="295">
        <f t="shared" si="19"/>
        <v>0.2</v>
      </c>
      <c r="AE15" s="225">
        <f t="shared" si="20"/>
        <v>0</v>
      </c>
      <c r="AF15" s="296"/>
      <c r="AG15" s="224">
        <f t="shared" si="21"/>
        <v>0</v>
      </c>
      <c r="AH15" s="295">
        <f t="shared" si="22"/>
        <v>0</v>
      </c>
      <c r="AJ15" s="286">
        <f t="shared" si="23"/>
        <v>1</v>
      </c>
      <c r="AK15" s="286">
        <f t="shared" si="24"/>
        <v>1</v>
      </c>
      <c r="AL15" s="298">
        <v>10</v>
      </c>
      <c r="AM15" s="288">
        <v>1</v>
      </c>
      <c r="AN15" s="289">
        <f t="shared" si="25"/>
        <v>0</v>
      </c>
    </row>
    <row r="16" spans="1:40" s="287" customFormat="1" ht="10.9" customHeight="1">
      <c r="A16" s="284">
        <v>11</v>
      </c>
      <c r="B16" s="285" t="str">
        <f>VLOOKUP(A16,Orçamento!$A$9:$L$534,4,FALSE)</f>
        <v>LOUÇAS, METAIS E ACESSÓRIOS</v>
      </c>
      <c r="C16" s="299">
        <f>Orçamento!J171</f>
        <v>482.5499999999999</v>
      </c>
      <c r="D16" s="299">
        <f>Orçamento!K171</f>
        <v>7158.91</v>
      </c>
      <c r="E16" s="300">
        <f t="shared" si="0"/>
        <v>7641.46</v>
      </c>
      <c r="F16" s="300">
        <f t="shared" si="1"/>
        <v>0.52170715956516289</v>
      </c>
      <c r="G16" s="226">
        <f t="shared" si="2"/>
        <v>0</v>
      </c>
      <c r="H16" s="301"/>
      <c r="I16" s="227">
        <f t="shared" si="3"/>
        <v>0</v>
      </c>
      <c r="J16" s="302">
        <f t="shared" si="4"/>
        <v>0</v>
      </c>
      <c r="K16" s="228">
        <f t="shared" si="5"/>
        <v>0</v>
      </c>
      <c r="L16" s="303"/>
      <c r="M16" s="227">
        <f t="shared" si="6"/>
        <v>0</v>
      </c>
      <c r="N16" s="302">
        <f t="shared" si="7"/>
        <v>0</v>
      </c>
      <c r="O16" s="226">
        <f t="shared" si="8"/>
        <v>0</v>
      </c>
      <c r="P16" s="303"/>
      <c r="Q16" s="227">
        <f t="shared" si="9"/>
        <v>0</v>
      </c>
      <c r="R16" s="302">
        <f t="shared" si="10"/>
        <v>0</v>
      </c>
      <c r="S16" s="228">
        <f t="shared" si="11"/>
        <v>0</v>
      </c>
      <c r="T16" s="303"/>
      <c r="U16" s="227">
        <f t="shared" si="12"/>
        <v>0</v>
      </c>
      <c r="V16" s="302">
        <f t="shared" si="13"/>
        <v>0</v>
      </c>
      <c r="W16" s="226">
        <f t="shared" si="14"/>
        <v>337.78499999999991</v>
      </c>
      <c r="X16" s="303">
        <v>0.7</v>
      </c>
      <c r="Y16" s="227">
        <f t="shared" si="15"/>
        <v>5011.2369999999992</v>
      </c>
      <c r="Z16" s="302">
        <f t="shared" si="16"/>
        <v>0.7</v>
      </c>
      <c r="AA16" s="228">
        <f t="shared" si="17"/>
        <v>144.76499999999996</v>
      </c>
      <c r="AB16" s="222">
        <v>0.3</v>
      </c>
      <c r="AC16" s="227">
        <f t="shared" si="18"/>
        <v>2147.6729999999998</v>
      </c>
      <c r="AD16" s="302">
        <f t="shared" si="19"/>
        <v>0.3</v>
      </c>
      <c r="AE16" s="228">
        <f t="shared" si="20"/>
        <v>0</v>
      </c>
      <c r="AF16" s="222"/>
      <c r="AG16" s="227">
        <f t="shared" si="21"/>
        <v>0</v>
      </c>
      <c r="AH16" s="302">
        <f t="shared" si="22"/>
        <v>0</v>
      </c>
      <c r="AJ16" s="286">
        <f t="shared" si="23"/>
        <v>1</v>
      </c>
      <c r="AK16" s="286">
        <f t="shared" si="24"/>
        <v>1</v>
      </c>
      <c r="AL16" s="287">
        <v>11</v>
      </c>
      <c r="AM16" s="288">
        <v>1</v>
      </c>
      <c r="AN16" s="289">
        <f t="shared" si="25"/>
        <v>0</v>
      </c>
    </row>
    <row r="17" spans="1:40" s="298" customFormat="1" ht="10.9" customHeight="1">
      <c r="A17" s="290">
        <v>12</v>
      </c>
      <c r="B17" s="291" t="str">
        <f>VLOOKUP(A17,Orçamento!$A$9:$L$534,4,FALSE)</f>
        <v>INSTALAÇÕES HIDROSSANITÁRIAS</v>
      </c>
      <c r="C17" s="292">
        <f>Orçamento!J215</f>
        <v>1972.4899999999998</v>
      </c>
      <c r="D17" s="292">
        <f>Orçamento!K215</f>
        <v>4956.0499999999993</v>
      </c>
      <c r="E17" s="293">
        <f t="shared" si="0"/>
        <v>6928.5399999999991</v>
      </c>
      <c r="F17" s="293">
        <f t="shared" si="1"/>
        <v>0.47303380811175005</v>
      </c>
      <c r="G17" s="223">
        <f t="shared" si="2"/>
        <v>0</v>
      </c>
      <c r="H17" s="294"/>
      <c r="I17" s="224">
        <f t="shared" si="3"/>
        <v>0</v>
      </c>
      <c r="J17" s="295">
        <f t="shared" si="4"/>
        <v>0</v>
      </c>
      <c r="K17" s="225">
        <f t="shared" si="5"/>
        <v>98.624499999999998</v>
      </c>
      <c r="L17" s="296">
        <v>0.05</v>
      </c>
      <c r="M17" s="224">
        <f t="shared" si="6"/>
        <v>247.80249999999998</v>
      </c>
      <c r="N17" s="295">
        <f t="shared" si="7"/>
        <v>0.05</v>
      </c>
      <c r="O17" s="223">
        <f t="shared" si="8"/>
        <v>394.49799999999999</v>
      </c>
      <c r="P17" s="296">
        <v>0.2</v>
      </c>
      <c r="Q17" s="224">
        <f t="shared" si="9"/>
        <v>991.20999999999992</v>
      </c>
      <c r="R17" s="295">
        <f t="shared" si="10"/>
        <v>0.2</v>
      </c>
      <c r="S17" s="225">
        <f t="shared" si="11"/>
        <v>591.74699999999996</v>
      </c>
      <c r="T17" s="296">
        <v>0.3</v>
      </c>
      <c r="U17" s="224">
        <f t="shared" si="12"/>
        <v>1486.8149999999998</v>
      </c>
      <c r="V17" s="295">
        <f t="shared" si="13"/>
        <v>0.3</v>
      </c>
      <c r="W17" s="223">
        <f t="shared" si="14"/>
        <v>591.74699999999996</v>
      </c>
      <c r="X17" s="296">
        <v>0.3</v>
      </c>
      <c r="Y17" s="224">
        <f t="shared" si="15"/>
        <v>1486.8149999999998</v>
      </c>
      <c r="Z17" s="295">
        <f t="shared" si="16"/>
        <v>0.3</v>
      </c>
      <c r="AA17" s="225">
        <f t="shared" si="17"/>
        <v>295.87349999999998</v>
      </c>
      <c r="AB17" s="296">
        <v>0.15</v>
      </c>
      <c r="AC17" s="224">
        <f t="shared" si="18"/>
        <v>743.40749999999991</v>
      </c>
      <c r="AD17" s="295">
        <f t="shared" si="19"/>
        <v>0.15</v>
      </c>
      <c r="AE17" s="225">
        <f t="shared" si="20"/>
        <v>0</v>
      </c>
      <c r="AF17" s="296"/>
      <c r="AG17" s="224">
        <f t="shared" si="21"/>
        <v>0</v>
      </c>
      <c r="AH17" s="295">
        <f t="shared" si="22"/>
        <v>0</v>
      </c>
      <c r="AJ17" s="286">
        <f t="shared" si="23"/>
        <v>1</v>
      </c>
      <c r="AK17" s="286">
        <f t="shared" si="24"/>
        <v>1</v>
      </c>
      <c r="AL17" s="298">
        <v>12</v>
      </c>
      <c r="AM17" s="288">
        <v>1</v>
      </c>
      <c r="AN17" s="289">
        <f t="shared" si="25"/>
        <v>0</v>
      </c>
    </row>
    <row r="18" spans="1:40" s="287" customFormat="1" ht="10.9" customHeight="1">
      <c r="A18" s="284">
        <v>13</v>
      </c>
      <c r="B18" s="285" t="str">
        <f>VLOOKUP(A18,Orçamento!$A$9:$L$534,4,FALSE)</f>
        <v>INSTALAÇÕES ELÉTRICAS</v>
      </c>
      <c r="C18" s="299">
        <f>Orçamento!J304</f>
        <v>29402.040000000026</v>
      </c>
      <c r="D18" s="299">
        <f>Orçamento!K304</f>
        <v>105597.89999999994</v>
      </c>
      <c r="E18" s="300">
        <f t="shared" si="0"/>
        <v>134999.93999999997</v>
      </c>
      <c r="F18" s="300">
        <f t="shared" si="1"/>
        <v>9.2168820145453108</v>
      </c>
      <c r="G18" s="226">
        <f t="shared" si="2"/>
        <v>0</v>
      </c>
      <c r="H18" s="301"/>
      <c r="I18" s="227">
        <f t="shared" si="3"/>
        <v>0</v>
      </c>
      <c r="J18" s="302">
        <f t="shared" si="4"/>
        <v>0</v>
      </c>
      <c r="K18" s="228">
        <f t="shared" si="5"/>
        <v>1470.1020000000015</v>
      </c>
      <c r="L18" s="303">
        <v>0.05</v>
      </c>
      <c r="M18" s="227">
        <f t="shared" si="6"/>
        <v>5279.8949999999968</v>
      </c>
      <c r="N18" s="302">
        <f t="shared" si="7"/>
        <v>0.05</v>
      </c>
      <c r="O18" s="226">
        <f t="shared" si="8"/>
        <v>5880.4080000000058</v>
      </c>
      <c r="P18" s="303">
        <v>0.2</v>
      </c>
      <c r="Q18" s="227">
        <f t="shared" si="9"/>
        <v>21119.579999999987</v>
      </c>
      <c r="R18" s="302">
        <f t="shared" si="10"/>
        <v>0.2</v>
      </c>
      <c r="S18" s="228">
        <f t="shared" si="11"/>
        <v>8820.6120000000083</v>
      </c>
      <c r="T18" s="303">
        <v>0.3</v>
      </c>
      <c r="U18" s="227">
        <f t="shared" si="12"/>
        <v>31679.369999999981</v>
      </c>
      <c r="V18" s="302">
        <f t="shared" si="13"/>
        <v>0.3</v>
      </c>
      <c r="W18" s="226">
        <f t="shared" si="14"/>
        <v>8820.6120000000083</v>
      </c>
      <c r="X18" s="303">
        <v>0.3</v>
      </c>
      <c r="Y18" s="227">
        <f t="shared" si="15"/>
        <v>31679.369999999981</v>
      </c>
      <c r="Z18" s="302">
        <f t="shared" si="16"/>
        <v>0.3</v>
      </c>
      <c r="AA18" s="228">
        <f t="shared" si="17"/>
        <v>4410.3060000000041</v>
      </c>
      <c r="AB18" s="222">
        <v>0.15</v>
      </c>
      <c r="AC18" s="227">
        <f t="shared" si="18"/>
        <v>15839.68499999999</v>
      </c>
      <c r="AD18" s="302">
        <f t="shared" si="19"/>
        <v>0.15</v>
      </c>
      <c r="AE18" s="228">
        <f t="shared" si="20"/>
        <v>0</v>
      </c>
      <c r="AF18" s="222"/>
      <c r="AG18" s="227">
        <f t="shared" si="21"/>
        <v>0</v>
      </c>
      <c r="AH18" s="302">
        <f t="shared" si="22"/>
        <v>0</v>
      </c>
      <c r="AJ18" s="286">
        <f t="shared" si="23"/>
        <v>1</v>
      </c>
      <c r="AK18" s="286">
        <f t="shared" si="24"/>
        <v>1</v>
      </c>
      <c r="AL18" s="287">
        <v>13</v>
      </c>
      <c r="AM18" s="288">
        <v>1</v>
      </c>
      <c r="AN18" s="289">
        <f t="shared" si="25"/>
        <v>0</v>
      </c>
    </row>
    <row r="19" spans="1:40" s="298" customFormat="1" ht="10.9" customHeight="1">
      <c r="A19" s="290">
        <v>14</v>
      </c>
      <c r="B19" s="291" t="str">
        <f>VLOOKUP(A19,Orçamento!$A$9:$L$534,4,FALSE)</f>
        <v>INSTALAÇÕES DE CABEAMENTO ESTRUTURADO</v>
      </c>
      <c r="C19" s="292">
        <f>Orçamento!J360</f>
        <v>14458.23</v>
      </c>
      <c r="D19" s="292">
        <f>Orçamento!K360</f>
        <v>67927.69</v>
      </c>
      <c r="E19" s="293">
        <f t="shared" si="0"/>
        <v>82385.919999999998</v>
      </c>
      <c r="F19" s="293">
        <f t="shared" si="1"/>
        <v>5.6247529021106892</v>
      </c>
      <c r="G19" s="223">
        <f t="shared" si="2"/>
        <v>0</v>
      </c>
      <c r="H19" s="294"/>
      <c r="I19" s="224">
        <f t="shared" si="3"/>
        <v>0</v>
      </c>
      <c r="J19" s="295">
        <f t="shared" si="4"/>
        <v>0</v>
      </c>
      <c r="K19" s="225">
        <f t="shared" si="5"/>
        <v>0</v>
      </c>
      <c r="L19" s="296"/>
      <c r="M19" s="224">
        <f t="shared" si="6"/>
        <v>0</v>
      </c>
      <c r="N19" s="295">
        <f t="shared" si="7"/>
        <v>0</v>
      </c>
      <c r="O19" s="223">
        <f t="shared" si="8"/>
        <v>2891.6460000000002</v>
      </c>
      <c r="P19" s="296">
        <v>0.2</v>
      </c>
      <c r="Q19" s="224">
        <f t="shared" si="9"/>
        <v>13585.538</v>
      </c>
      <c r="R19" s="295">
        <f t="shared" si="10"/>
        <v>0.2</v>
      </c>
      <c r="S19" s="225">
        <f t="shared" si="11"/>
        <v>4337.4690000000001</v>
      </c>
      <c r="T19" s="296">
        <v>0.3</v>
      </c>
      <c r="U19" s="224">
        <f t="shared" si="12"/>
        <v>20378.307000000001</v>
      </c>
      <c r="V19" s="295">
        <f t="shared" si="13"/>
        <v>0.3</v>
      </c>
      <c r="W19" s="223">
        <f t="shared" si="14"/>
        <v>4337.4690000000001</v>
      </c>
      <c r="X19" s="296">
        <v>0.3</v>
      </c>
      <c r="Y19" s="224">
        <f t="shared" si="15"/>
        <v>20378.307000000001</v>
      </c>
      <c r="Z19" s="295">
        <f t="shared" si="16"/>
        <v>0.3</v>
      </c>
      <c r="AA19" s="225">
        <f t="shared" si="17"/>
        <v>2891.6460000000002</v>
      </c>
      <c r="AB19" s="296">
        <v>0.2</v>
      </c>
      <c r="AC19" s="224">
        <f t="shared" si="18"/>
        <v>13585.538</v>
      </c>
      <c r="AD19" s="295">
        <f t="shared" si="19"/>
        <v>0.2</v>
      </c>
      <c r="AE19" s="225">
        <f t="shared" si="20"/>
        <v>0</v>
      </c>
      <c r="AF19" s="296"/>
      <c r="AG19" s="224">
        <f t="shared" si="21"/>
        <v>0</v>
      </c>
      <c r="AH19" s="295">
        <f t="shared" si="22"/>
        <v>0</v>
      </c>
      <c r="AJ19" s="286">
        <f t="shared" si="23"/>
        <v>1</v>
      </c>
      <c r="AK19" s="286">
        <f t="shared" si="24"/>
        <v>1</v>
      </c>
      <c r="AL19" s="298">
        <v>14</v>
      </c>
      <c r="AM19" s="288">
        <v>1</v>
      </c>
      <c r="AN19" s="289">
        <f t="shared" si="25"/>
        <v>0</v>
      </c>
    </row>
    <row r="20" spans="1:40" s="287" customFormat="1" ht="10.9" customHeight="1">
      <c r="A20" s="284">
        <v>15</v>
      </c>
      <c r="B20" s="285" t="str">
        <f>VLOOKUP(A20,Orçamento!$A$9:$L$534,4,FALSE)</f>
        <v>INSTALAÇÃO DE CLIMATIZAÇÃO</v>
      </c>
      <c r="C20" s="299">
        <f>Orçamento!J399</f>
        <v>17941.830000000002</v>
      </c>
      <c r="D20" s="299">
        <f>Orçamento!K399</f>
        <v>53417.65</v>
      </c>
      <c r="E20" s="300">
        <f t="shared" si="0"/>
        <v>71359.48000000001</v>
      </c>
      <c r="F20" s="300">
        <f t="shared" si="1"/>
        <v>4.8719422229321436</v>
      </c>
      <c r="G20" s="226">
        <f t="shared" si="2"/>
        <v>0</v>
      </c>
      <c r="H20" s="301"/>
      <c r="I20" s="227">
        <f t="shared" si="3"/>
        <v>0</v>
      </c>
      <c r="J20" s="302">
        <f t="shared" si="4"/>
        <v>0</v>
      </c>
      <c r="K20" s="228">
        <f t="shared" si="5"/>
        <v>0</v>
      </c>
      <c r="L20" s="303"/>
      <c r="M20" s="227">
        <f t="shared" si="6"/>
        <v>0</v>
      </c>
      <c r="N20" s="302">
        <f t="shared" si="7"/>
        <v>0</v>
      </c>
      <c r="O20" s="226">
        <f t="shared" si="8"/>
        <v>7176.7320000000009</v>
      </c>
      <c r="P20" s="303">
        <v>0.4</v>
      </c>
      <c r="Q20" s="227">
        <f t="shared" si="9"/>
        <v>21367.06</v>
      </c>
      <c r="R20" s="302">
        <f t="shared" si="10"/>
        <v>0.4</v>
      </c>
      <c r="S20" s="228">
        <f t="shared" si="11"/>
        <v>7176.7320000000009</v>
      </c>
      <c r="T20" s="303">
        <v>0.4</v>
      </c>
      <c r="U20" s="227">
        <f t="shared" si="12"/>
        <v>21367.06</v>
      </c>
      <c r="V20" s="302">
        <f t="shared" si="13"/>
        <v>0.4</v>
      </c>
      <c r="W20" s="226">
        <f t="shared" si="14"/>
        <v>3588.3660000000004</v>
      </c>
      <c r="X20" s="303">
        <v>0.2</v>
      </c>
      <c r="Y20" s="227">
        <f t="shared" si="15"/>
        <v>10683.53</v>
      </c>
      <c r="Z20" s="302">
        <f t="shared" si="16"/>
        <v>0.2</v>
      </c>
      <c r="AA20" s="228">
        <f t="shared" si="17"/>
        <v>0</v>
      </c>
      <c r="AB20" s="222"/>
      <c r="AC20" s="227">
        <f t="shared" si="18"/>
        <v>0</v>
      </c>
      <c r="AD20" s="302">
        <f t="shared" si="19"/>
        <v>0</v>
      </c>
      <c r="AE20" s="228">
        <f t="shared" si="20"/>
        <v>0</v>
      </c>
      <c r="AF20" s="222"/>
      <c r="AG20" s="227">
        <f t="shared" si="21"/>
        <v>0</v>
      </c>
      <c r="AH20" s="302">
        <f t="shared" si="22"/>
        <v>0</v>
      </c>
      <c r="AJ20" s="286">
        <f t="shared" si="23"/>
        <v>1</v>
      </c>
      <c r="AK20" s="286">
        <f t="shared" si="24"/>
        <v>1</v>
      </c>
      <c r="AL20" s="298">
        <v>15</v>
      </c>
      <c r="AM20" s="288">
        <v>1</v>
      </c>
      <c r="AN20" s="289">
        <f t="shared" si="25"/>
        <v>0</v>
      </c>
    </row>
    <row r="21" spans="1:40" s="298" customFormat="1" ht="10.9" customHeight="1">
      <c r="A21" s="290">
        <v>16</v>
      </c>
      <c r="B21" s="291" t="str">
        <f>VLOOKUP(A21,Orçamento!$A$9:$L$534,4,FALSE)</f>
        <v>INSTALAÇÕES PREVENTIVAS CONTRA INCÊNDIO</v>
      </c>
      <c r="C21" s="292">
        <f>Orçamento!J430</f>
        <v>1386.2600000000002</v>
      </c>
      <c r="D21" s="292">
        <f>Orçamento!K430</f>
        <v>12755.27</v>
      </c>
      <c r="E21" s="293">
        <f t="shared" si="0"/>
        <v>14141.53</v>
      </c>
      <c r="F21" s="293">
        <f t="shared" si="1"/>
        <v>0.96548793662540133</v>
      </c>
      <c r="G21" s="223">
        <f t="shared" si="2"/>
        <v>0</v>
      </c>
      <c r="H21" s="294"/>
      <c r="I21" s="224">
        <f t="shared" si="3"/>
        <v>0</v>
      </c>
      <c r="J21" s="295">
        <f t="shared" si="4"/>
        <v>0</v>
      </c>
      <c r="K21" s="225">
        <f t="shared" si="5"/>
        <v>0</v>
      </c>
      <c r="L21" s="296"/>
      <c r="M21" s="224">
        <f t="shared" si="6"/>
        <v>0</v>
      </c>
      <c r="N21" s="295">
        <f t="shared" si="7"/>
        <v>0</v>
      </c>
      <c r="O21" s="223">
        <f t="shared" si="8"/>
        <v>0</v>
      </c>
      <c r="P21" s="296"/>
      <c r="Q21" s="224">
        <f t="shared" si="9"/>
        <v>0</v>
      </c>
      <c r="R21" s="295">
        <f t="shared" si="10"/>
        <v>0</v>
      </c>
      <c r="S21" s="225">
        <f t="shared" si="11"/>
        <v>0</v>
      </c>
      <c r="T21" s="296"/>
      <c r="U21" s="224">
        <f t="shared" si="12"/>
        <v>0</v>
      </c>
      <c r="V21" s="295">
        <f t="shared" si="13"/>
        <v>0</v>
      </c>
      <c r="W21" s="223">
        <f t="shared" si="14"/>
        <v>693.13000000000011</v>
      </c>
      <c r="X21" s="296">
        <v>0.5</v>
      </c>
      <c r="Y21" s="224">
        <f t="shared" si="15"/>
        <v>6377.6350000000002</v>
      </c>
      <c r="Z21" s="295">
        <f t="shared" si="16"/>
        <v>0.5</v>
      </c>
      <c r="AA21" s="225">
        <f t="shared" si="17"/>
        <v>693.13000000000011</v>
      </c>
      <c r="AB21" s="296">
        <v>0.5</v>
      </c>
      <c r="AC21" s="224">
        <f t="shared" si="18"/>
        <v>6377.6350000000002</v>
      </c>
      <c r="AD21" s="295">
        <f t="shared" si="19"/>
        <v>0.5</v>
      </c>
      <c r="AE21" s="225">
        <f t="shared" si="20"/>
        <v>0</v>
      </c>
      <c r="AF21" s="296"/>
      <c r="AG21" s="224">
        <f t="shared" si="21"/>
        <v>0</v>
      </c>
      <c r="AH21" s="295">
        <f t="shared" si="22"/>
        <v>0</v>
      </c>
      <c r="AJ21" s="286">
        <f t="shared" si="23"/>
        <v>1</v>
      </c>
      <c r="AK21" s="286">
        <f t="shared" si="24"/>
        <v>1</v>
      </c>
      <c r="AL21" s="287">
        <v>16</v>
      </c>
      <c r="AM21" s="288">
        <v>1</v>
      </c>
      <c r="AN21" s="289">
        <f t="shared" si="25"/>
        <v>0</v>
      </c>
    </row>
    <row r="22" spans="1:40" s="287" customFormat="1" ht="10.9" customHeight="1">
      <c r="A22" s="275">
        <v>17</v>
      </c>
      <c r="B22" s="285" t="str">
        <f>VLOOKUP(A22,Orçamento!$A$9:$L$534,4,FALSE)</f>
        <v>RODAPÉS, SOLEIRAS, PEITORIS, RUFO E PINGADEIRA</v>
      </c>
      <c r="C22" s="299">
        <f>Orçamento!J443</f>
        <v>1967.7399999999998</v>
      </c>
      <c r="D22" s="299">
        <f>Orçamento!K443</f>
        <v>19272.989999999998</v>
      </c>
      <c r="E22" s="300">
        <f t="shared" si="0"/>
        <v>21240.729999999996</v>
      </c>
      <c r="F22" s="300">
        <f t="shared" si="1"/>
        <v>1.4501732542459871</v>
      </c>
      <c r="G22" s="226">
        <f t="shared" si="2"/>
        <v>0</v>
      </c>
      <c r="H22" s="301"/>
      <c r="I22" s="227">
        <f t="shared" si="3"/>
        <v>0</v>
      </c>
      <c r="J22" s="302">
        <f t="shared" si="4"/>
        <v>0</v>
      </c>
      <c r="K22" s="228">
        <f t="shared" si="5"/>
        <v>0</v>
      </c>
      <c r="L22" s="303"/>
      <c r="M22" s="227">
        <f t="shared" si="6"/>
        <v>0</v>
      </c>
      <c r="N22" s="302">
        <f t="shared" si="7"/>
        <v>0</v>
      </c>
      <c r="O22" s="226">
        <f t="shared" si="8"/>
        <v>196.774</v>
      </c>
      <c r="P22" s="303">
        <v>0.1</v>
      </c>
      <c r="Q22" s="227">
        <f t="shared" si="9"/>
        <v>1927.299</v>
      </c>
      <c r="R22" s="302">
        <f t="shared" si="10"/>
        <v>0.1</v>
      </c>
      <c r="S22" s="228">
        <f t="shared" si="11"/>
        <v>787.096</v>
      </c>
      <c r="T22" s="303">
        <v>0.4</v>
      </c>
      <c r="U22" s="227">
        <f t="shared" si="12"/>
        <v>7709.1959999999999</v>
      </c>
      <c r="V22" s="302">
        <f t="shared" si="13"/>
        <v>0.4</v>
      </c>
      <c r="W22" s="226">
        <f t="shared" si="14"/>
        <v>983.86999999999989</v>
      </c>
      <c r="X22" s="303">
        <v>0.5</v>
      </c>
      <c r="Y22" s="227">
        <f t="shared" si="15"/>
        <v>9636.494999999999</v>
      </c>
      <c r="Z22" s="302">
        <f t="shared" si="16"/>
        <v>0.5</v>
      </c>
      <c r="AA22" s="228">
        <f t="shared" si="17"/>
        <v>0</v>
      </c>
      <c r="AB22" s="222"/>
      <c r="AC22" s="227">
        <f t="shared" si="18"/>
        <v>0</v>
      </c>
      <c r="AD22" s="302">
        <f t="shared" si="19"/>
        <v>0</v>
      </c>
      <c r="AE22" s="228">
        <f t="shared" si="20"/>
        <v>0</v>
      </c>
      <c r="AF22" s="222"/>
      <c r="AG22" s="227">
        <f t="shared" si="21"/>
        <v>0</v>
      </c>
      <c r="AH22" s="302">
        <f t="shared" si="22"/>
        <v>0</v>
      </c>
      <c r="AJ22" s="286">
        <f t="shared" si="23"/>
        <v>1</v>
      </c>
      <c r="AK22" s="286">
        <f t="shared" si="24"/>
        <v>1</v>
      </c>
      <c r="AL22" s="298">
        <v>17</v>
      </c>
      <c r="AM22" s="288">
        <v>1</v>
      </c>
      <c r="AN22" s="289">
        <f t="shared" si="25"/>
        <v>0</v>
      </c>
    </row>
    <row r="23" spans="1:40" s="298" customFormat="1" ht="10.9" customHeight="1">
      <c r="A23" s="290">
        <v>18</v>
      </c>
      <c r="B23" s="291" t="str">
        <f>VLOOKUP(A23,Orçamento!$A$9:$L$534,4,FALSE)</f>
        <v>ACESSIBILIDADE</v>
      </c>
      <c r="C23" s="292">
        <f>Orçamento!J447</f>
        <v>893.4</v>
      </c>
      <c r="D23" s="292">
        <f>Orçamento!K447</f>
        <v>3648.24</v>
      </c>
      <c r="E23" s="293">
        <f t="shared" si="0"/>
        <v>4541.6399999999994</v>
      </c>
      <c r="F23" s="293">
        <f t="shared" si="1"/>
        <v>0.31007243434730092</v>
      </c>
      <c r="G23" s="223">
        <f t="shared" si="2"/>
        <v>0</v>
      </c>
      <c r="H23" s="294"/>
      <c r="I23" s="224">
        <f t="shared" si="3"/>
        <v>0</v>
      </c>
      <c r="J23" s="295">
        <f t="shared" si="4"/>
        <v>0</v>
      </c>
      <c r="K23" s="225">
        <f t="shared" si="5"/>
        <v>0</v>
      </c>
      <c r="L23" s="296"/>
      <c r="M23" s="224">
        <f t="shared" si="6"/>
        <v>0</v>
      </c>
      <c r="N23" s="295">
        <f t="shared" si="7"/>
        <v>0</v>
      </c>
      <c r="O23" s="223">
        <f t="shared" si="8"/>
        <v>0</v>
      </c>
      <c r="P23" s="296"/>
      <c r="Q23" s="224">
        <f t="shared" si="9"/>
        <v>0</v>
      </c>
      <c r="R23" s="295">
        <f t="shared" si="10"/>
        <v>0</v>
      </c>
      <c r="S23" s="225">
        <f t="shared" si="11"/>
        <v>0</v>
      </c>
      <c r="T23" s="296"/>
      <c r="U23" s="224">
        <f t="shared" si="12"/>
        <v>0</v>
      </c>
      <c r="V23" s="295">
        <f t="shared" si="13"/>
        <v>0</v>
      </c>
      <c r="W23" s="223">
        <f t="shared" si="14"/>
        <v>0</v>
      </c>
      <c r="X23" s="296"/>
      <c r="Y23" s="224">
        <f t="shared" si="15"/>
        <v>0</v>
      </c>
      <c r="Z23" s="295">
        <f t="shared" si="16"/>
        <v>0</v>
      </c>
      <c r="AA23" s="225">
        <f t="shared" si="17"/>
        <v>893.4</v>
      </c>
      <c r="AB23" s="296">
        <v>1</v>
      </c>
      <c r="AC23" s="224">
        <f t="shared" si="18"/>
        <v>3648.24</v>
      </c>
      <c r="AD23" s="295">
        <f t="shared" si="19"/>
        <v>1</v>
      </c>
      <c r="AE23" s="225">
        <f t="shared" si="20"/>
        <v>0</v>
      </c>
      <c r="AF23" s="296"/>
      <c r="AG23" s="224">
        <f t="shared" si="21"/>
        <v>0</v>
      </c>
      <c r="AH23" s="295">
        <f t="shared" si="22"/>
        <v>0</v>
      </c>
      <c r="AJ23" s="286">
        <f t="shared" si="23"/>
        <v>1</v>
      </c>
      <c r="AK23" s="286">
        <f t="shared" si="24"/>
        <v>1</v>
      </c>
      <c r="AL23" s="298">
        <v>18</v>
      </c>
      <c r="AM23" s="288">
        <v>1</v>
      </c>
      <c r="AN23" s="289">
        <f t="shared" si="25"/>
        <v>0</v>
      </c>
    </row>
    <row r="24" spans="1:40" s="287" customFormat="1" ht="10.9" customHeight="1">
      <c r="A24" s="275">
        <v>19</v>
      </c>
      <c r="B24" s="285" t="str">
        <f>VLOOKUP(A24,Orçamento!$A$9:$L$534,4,FALSE)</f>
        <v>COMPLEMENTAÇÃO DA OBRA</v>
      </c>
      <c r="C24" s="299">
        <f>Orçamento!J457</f>
        <v>3292.51</v>
      </c>
      <c r="D24" s="299">
        <f>Orçamento!K457</f>
        <v>19140.900000000001</v>
      </c>
      <c r="E24" s="300">
        <f t="shared" si="0"/>
        <v>22433.410000000003</v>
      </c>
      <c r="F24" s="300">
        <f t="shared" si="1"/>
        <v>1.5316013707407645</v>
      </c>
      <c r="G24" s="226">
        <f t="shared" si="2"/>
        <v>0</v>
      </c>
      <c r="H24" s="301"/>
      <c r="I24" s="227">
        <f t="shared" si="3"/>
        <v>0</v>
      </c>
      <c r="J24" s="302">
        <f t="shared" si="4"/>
        <v>0</v>
      </c>
      <c r="K24" s="228">
        <f t="shared" si="5"/>
        <v>1975.5060000000001</v>
      </c>
      <c r="L24" s="303">
        <v>0.6</v>
      </c>
      <c r="M24" s="227">
        <f t="shared" si="6"/>
        <v>11484.54</v>
      </c>
      <c r="N24" s="302">
        <f t="shared" si="7"/>
        <v>0.6</v>
      </c>
      <c r="O24" s="226">
        <f t="shared" si="8"/>
        <v>0</v>
      </c>
      <c r="P24" s="303"/>
      <c r="Q24" s="227">
        <f t="shared" si="9"/>
        <v>0</v>
      </c>
      <c r="R24" s="302">
        <f t="shared" si="10"/>
        <v>0</v>
      </c>
      <c r="S24" s="228">
        <f t="shared" si="11"/>
        <v>0</v>
      </c>
      <c r="T24" s="303"/>
      <c r="U24" s="227">
        <f t="shared" si="12"/>
        <v>0</v>
      </c>
      <c r="V24" s="302">
        <f t="shared" si="13"/>
        <v>0</v>
      </c>
      <c r="W24" s="226">
        <f t="shared" si="14"/>
        <v>0</v>
      </c>
      <c r="X24" s="303"/>
      <c r="Y24" s="227">
        <f t="shared" si="15"/>
        <v>0</v>
      </c>
      <c r="Z24" s="302">
        <f t="shared" si="16"/>
        <v>0</v>
      </c>
      <c r="AA24" s="228">
        <f t="shared" si="17"/>
        <v>0</v>
      </c>
      <c r="AB24" s="222"/>
      <c r="AC24" s="227">
        <f t="shared" si="18"/>
        <v>0</v>
      </c>
      <c r="AD24" s="302">
        <f t="shared" si="19"/>
        <v>0</v>
      </c>
      <c r="AE24" s="228">
        <f t="shared" si="20"/>
        <v>1317.012231275</v>
      </c>
      <c r="AF24" s="222">
        <v>0.40000249999999998</v>
      </c>
      <c r="AG24" s="227">
        <f t="shared" si="21"/>
        <v>7656.4078522500004</v>
      </c>
      <c r="AH24" s="302">
        <f t="shared" si="22"/>
        <v>0.40000249999999998</v>
      </c>
      <c r="AJ24" s="286">
        <f t="shared" si="23"/>
        <v>1.0000024999999999</v>
      </c>
      <c r="AK24" s="286">
        <f t="shared" si="24"/>
        <v>1.0000024999999999</v>
      </c>
      <c r="AL24" s="287">
        <v>19</v>
      </c>
      <c r="AM24" s="288">
        <v>1</v>
      </c>
      <c r="AN24" s="289">
        <f t="shared" si="25"/>
        <v>-2.4999999999053557E-6</v>
      </c>
    </row>
    <row r="25" spans="1:40" s="287" customFormat="1" ht="10.9" customHeight="1">
      <c r="A25" s="284"/>
      <c r="B25" s="304"/>
      <c r="C25" s="305"/>
      <c r="D25" s="305"/>
      <c r="E25" s="300"/>
      <c r="F25" s="300"/>
      <c r="G25" s="226"/>
      <c r="H25" s="306"/>
      <c r="I25" s="227"/>
      <c r="J25" s="302"/>
      <c r="K25" s="228"/>
      <c r="L25" s="307"/>
      <c r="M25" s="227"/>
      <c r="N25" s="302"/>
      <c r="O25" s="226"/>
      <c r="P25" s="307"/>
      <c r="Q25" s="227"/>
      <c r="R25" s="302"/>
      <c r="S25" s="228"/>
      <c r="T25" s="307"/>
      <c r="U25" s="227"/>
      <c r="V25" s="302"/>
      <c r="W25" s="226"/>
      <c r="X25" s="307"/>
      <c r="Y25" s="227"/>
      <c r="Z25" s="302"/>
      <c r="AA25" s="226"/>
      <c r="AB25" s="307"/>
      <c r="AC25" s="227"/>
      <c r="AD25" s="302"/>
      <c r="AE25" s="228"/>
      <c r="AF25" s="307"/>
      <c r="AG25" s="227"/>
      <c r="AH25" s="307"/>
      <c r="AJ25" s="308"/>
      <c r="AK25" s="308"/>
    </row>
    <row r="26" spans="1:40" s="273" customFormat="1" ht="10.9" customHeight="1">
      <c r="A26" s="309"/>
      <c r="B26" s="310" t="s">
        <v>1111</v>
      </c>
      <c r="C26" s="311">
        <f>TRUNC(SUM(C6:C24),2)</f>
        <v>461435.44</v>
      </c>
      <c r="D26" s="311">
        <f>TRUNC(SUM(D6:D24),2)</f>
        <v>1003267.48</v>
      </c>
      <c r="E26" s="312">
        <f>SUM(E6:E24)</f>
        <v>1464702.92</v>
      </c>
      <c r="F26" s="312">
        <f>SUM(F6:F25)</f>
        <v>100</v>
      </c>
      <c r="G26" s="313"/>
      <c r="H26" s="314"/>
      <c r="I26" s="305"/>
      <c r="J26" s="315"/>
      <c r="K26" s="316"/>
      <c r="L26" s="305"/>
      <c r="M26" s="305"/>
      <c r="N26" s="317"/>
      <c r="O26" s="313"/>
      <c r="P26" s="305"/>
      <c r="Q26" s="305"/>
      <c r="R26" s="315"/>
      <c r="S26" s="316"/>
      <c r="T26" s="305"/>
      <c r="U26" s="305"/>
      <c r="V26" s="317"/>
      <c r="W26" s="313"/>
      <c r="X26" s="305"/>
      <c r="Y26" s="305"/>
      <c r="Z26" s="315"/>
      <c r="AA26" s="316"/>
      <c r="AB26" s="305"/>
      <c r="AC26" s="305"/>
      <c r="AD26" s="315"/>
      <c r="AE26" s="316"/>
      <c r="AF26" s="305"/>
      <c r="AG26" s="305"/>
      <c r="AH26" s="315"/>
      <c r="AJ26" s="274"/>
      <c r="AK26" s="274"/>
    </row>
    <row r="27" spans="1:40" s="287" customFormat="1" ht="10.9" customHeight="1">
      <c r="A27" s="318"/>
      <c r="B27" s="276"/>
      <c r="C27" s="319"/>
      <c r="D27" s="320"/>
      <c r="E27" s="320"/>
      <c r="F27" s="320"/>
      <c r="G27" s="321"/>
      <c r="H27" s="322"/>
      <c r="I27" s="323"/>
      <c r="J27" s="324"/>
      <c r="K27" s="325"/>
      <c r="L27" s="326"/>
      <c r="M27" s="323"/>
      <c r="N27" s="327"/>
      <c r="O27" s="321"/>
      <c r="P27" s="326"/>
      <c r="Q27" s="323"/>
      <c r="R27" s="324"/>
      <c r="S27" s="325"/>
      <c r="T27" s="326"/>
      <c r="U27" s="323"/>
      <c r="V27" s="327"/>
      <c r="W27" s="321"/>
      <c r="X27" s="326"/>
      <c r="Y27" s="323"/>
      <c r="Z27" s="324"/>
      <c r="AA27" s="325"/>
      <c r="AB27" s="326"/>
      <c r="AC27" s="323"/>
      <c r="AD27" s="324"/>
      <c r="AE27" s="325"/>
      <c r="AF27" s="326"/>
      <c r="AG27" s="323"/>
      <c r="AH27" s="324"/>
      <c r="AJ27" s="274"/>
      <c r="AK27" s="274"/>
    </row>
    <row r="28" spans="1:40" s="287" customFormat="1" ht="10.9" customHeight="1">
      <c r="A28" s="318"/>
      <c r="B28" s="276" t="s">
        <v>1189</v>
      </c>
      <c r="C28" s="319"/>
      <c r="D28" s="320"/>
      <c r="E28" s="320"/>
      <c r="F28" s="320"/>
      <c r="G28" s="328">
        <f>SUM(G6:G25)</f>
        <v>65457.079999999987</v>
      </c>
      <c r="H28" s="329">
        <f>+G28/$C26</f>
        <v>0.1418553373360312</v>
      </c>
      <c r="I28" s="326"/>
      <c r="J28" s="330"/>
      <c r="K28" s="331">
        <f>SUM(K6:K25)</f>
        <v>46895.434499999996</v>
      </c>
      <c r="L28" s="332">
        <f>+K28/$C26</f>
        <v>0.10162945980048692</v>
      </c>
      <c r="M28" s="326"/>
      <c r="N28" s="333"/>
      <c r="O28" s="328">
        <f>SUM(O6:O25)</f>
        <v>68331.472000000009</v>
      </c>
      <c r="P28" s="332">
        <f>+O28/$C26</f>
        <v>0.14808457711874062</v>
      </c>
      <c r="Q28" s="326"/>
      <c r="R28" s="330"/>
      <c r="S28" s="331">
        <f>SUM(S6:S25)</f>
        <v>89835.400999999998</v>
      </c>
      <c r="T28" s="332">
        <f>+S28/$C26</f>
        <v>0.19468682552861566</v>
      </c>
      <c r="U28" s="326"/>
      <c r="V28" s="333"/>
      <c r="W28" s="328">
        <f>SUM(W6:W25)</f>
        <v>73777.228000000003</v>
      </c>
      <c r="X28" s="332">
        <f>+W28/$C26</f>
        <v>0.15988634943167782</v>
      </c>
      <c r="Y28" s="326"/>
      <c r="Z28" s="330"/>
      <c r="AA28" s="331">
        <f>SUM(AA6:AA25)</f>
        <v>50364.740499999993</v>
      </c>
      <c r="AB28" s="332">
        <f>+AA28/$C26</f>
        <v>0.10914796769836316</v>
      </c>
      <c r="AC28" s="326"/>
      <c r="AD28" s="330"/>
      <c r="AE28" s="331">
        <f>SUM(AE6:AE25)</f>
        <v>66774.09223127499</v>
      </c>
      <c r="AF28" s="332">
        <f>+AE28/$C26</f>
        <v>0.1447095009244955</v>
      </c>
      <c r="AG28" s="326"/>
      <c r="AH28" s="330"/>
      <c r="AJ28" s="274"/>
      <c r="AK28" s="274"/>
    </row>
    <row r="29" spans="1:40" s="287" customFormat="1" ht="10.9" customHeight="1">
      <c r="A29" s="318"/>
      <c r="B29" s="276" t="s">
        <v>1190</v>
      </c>
      <c r="C29" s="319"/>
      <c r="D29" s="320"/>
      <c r="E29" s="320"/>
      <c r="F29" s="320"/>
      <c r="G29" s="321"/>
      <c r="H29" s="322"/>
      <c r="I29" s="334">
        <f>SUM(I6:I25)</f>
        <v>24244.975000000009</v>
      </c>
      <c r="J29" s="335">
        <f>+I29/$D26</f>
        <v>2.4166013035726037E-2</v>
      </c>
      <c r="K29" s="325"/>
      <c r="L29" s="326"/>
      <c r="M29" s="334">
        <f>SUM(M6:M25)</f>
        <v>42119.156500000012</v>
      </c>
      <c r="N29" s="336">
        <f>+M29/$D26</f>
        <v>4.1981981216016304E-2</v>
      </c>
      <c r="O29" s="321"/>
      <c r="P29" s="326"/>
      <c r="Q29" s="334">
        <f>SUM(Q6:Q25)</f>
        <v>140835.81800000003</v>
      </c>
      <c r="R29" s="335">
        <f>+Q29/$D26</f>
        <v>0.14037713850746963</v>
      </c>
      <c r="S29" s="325"/>
      <c r="T29" s="326"/>
      <c r="U29" s="334">
        <f>SUM(U6:U25)</f>
        <v>321494.00000000006</v>
      </c>
      <c r="V29" s="336">
        <f>+U29/$D26</f>
        <v>0.32044694601284202</v>
      </c>
      <c r="W29" s="321"/>
      <c r="X29" s="326"/>
      <c r="Y29" s="334">
        <f>SUM(Y6:Y25)</f>
        <v>287472.93500000006</v>
      </c>
      <c r="Z29" s="335">
        <f>+Y29/$D26</f>
        <v>0.28653668212190042</v>
      </c>
      <c r="AA29" s="325"/>
      <c r="AB29" s="326"/>
      <c r="AC29" s="334">
        <f>SUM(AC6:AC26)</f>
        <v>155199.26050000003</v>
      </c>
      <c r="AD29" s="335">
        <f>+AC29/$D26</f>
        <v>0.15469380159715734</v>
      </c>
      <c r="AE29" s="325"/>
      <c r="AF29" s="326"/>
      <c r="AG29" s="334">
        <f>SUM(AG6:AG26)</f>
        <v>31901.382852250012</v>
      </c>
      <c r="AH29" s="335">
        <f>+AG29/$D26</f>
        <v>3.179748520529143E-2</v>
      </c>
      <c r="AJ29" s="274"/>
      <c r="AK29" s="274"/>
    </row>
    <row r="30" spans="1:40" s="287" customFormat="1" ht="10.9" customHeight="1">
      <c r="A30" s="318"/>
      <c r="B30" s="276"/>
      <c r="C30" s="319"/>
      <c r="D30" s="320"/>
      <c r="E30" s="320"/>
      <c r="F30" s="320"/>
      <c r="G30" s="321"/>
      <c r="H30" s="322"/>
      <c r="I30" s="323"/>
      <c r="J30" s="324"/>
      <c r="K30" s="325"/>
      <c r="L30" s="326"/>
      <c r="M30" s="323"/>
      <c r="N30" s="327"/>
      <c r="O30" s="321"/>
      <c r="P30" s="326"/>
      <c r="Q30" s="323"/>
      <c r="R30" s="324"/>
      <c r="S30" s="325"/>
      <c r="T30" s="326"/>
      <c r="U30" s="323"/>
      <c r="V30" s="327"/>
      <c r="W30" s="321"/>
      <c r="X30" s="326"/>
      <c r="Y30" s="323"/>
      <c r="Z30" s="324"/>
      <c r="AA30" s="325"/>
      <c r="AB30" s="326"/>
      <c r="AC30" s="323"/>
      <c r="AD30" s="324"/>
      <c r="AE30" s="325"/>
      <c r="AF30" s="326"/>
      <c r="AG30" s="323"/>
      <c r="AH30" s="324"/>
      <c r="AJ30" s="274"/>
      <c r="AK30" s="274"/>
    </row>
    <row r="31" spans="1:40" s="287" customFormat="1" ht="10.9" customHeight="1">
      <c r="A31" s="318"/>
      <c r="B31" s="276" t="s">
        <v>1191</v>
      </c>
      <c r="C31" s="311">
        <f>TRUNC(+C26+C26*Orçamento!$F$478/100,2)</f>
        <v>583564.30000000005</v>
      </c>
      <c r="D31" s="320"/>
      <c r="E31" s="320"/>
      <c r="F31" s="337"/>
      <c r="G31" s="311">
        <f>TRUNC(+G28+G28*Orçamento!$F$478/100,2)</f>
        <v>82781.710000000006</v>
      </c>
      <c r="H31" s="329"/>
      <c r="I31" s="326"/>
      <c r="J31" s="330"/>
      <c r="K31" s="311">
        <f>TRUNC(+K28+K28*Orçamento!$F$478/100,2)</f>
        <v>59307.32</v>
      </c>
      <c r="L31" s="329"/>
      <c r="M31" s="326"/>
      <c r="N31" s="330"/>
      <c r="O31" s="311">
        <f>TRUNC(+O28+O28*Orçamento!$F$478/100,2)</f>
        <v>86416.87</v>
      </c>
      <c r="P31" s="329"/>
      <c r="Q31" s="326"/>
      <c r="R31" s="330"/>
      <c r="S31" s="311">
        <f>TRUNC(+S28+S28*Orçamento!$F$478/100,2)</f>
        <v>113612.28</v>
      </c>
      <c r="T31" s="329"/>
      <c r="U31" s="326"/>
      <c r="V31" s="330"/>
      <c r="W31" s="311">
        <f>TRUNC(+W28+W28*Orçamento!$F$478/100,2)</f>
        <v>93303.96</v>
      </c>
      <c r="X31" s="329"/>
      <c r="Y31" s="326"/>
      <c r="Z31" s="330"/>
      <c r="AA31" s="311">
        <f>TRUNC(+AA28+AA28*Orçamento!$F$478/100,2)</f>
        <v>63694.85</v>
      </c>
      <c r="AB31" s="329"/>
      <c r="AC31" s="326"/>
      <c r="AD31" s="330"/>
      <c r="AE31" s="311">
        <f>TRUNC(+AE28+AE28*Orçamento!$F$478/100,2)</f>
        <v>84447.29</v>
      </c>
      <c r="AF31" s="329"/>
      <c r="AG31" s="326"/>
      <c r="AH31" s="330"/>
      <c r="AJ31" s="274"/>
      <c r="AK31" s="274"/>
    </row>
    <row r="32" spans="1:40" s="287" customFormat="1" ht="10.9" customHeight="1">
      <c r="A32" s="318"/>
      <c r="B32" s="276" t="s">
        <v>1192</v>
      </c>
      <c r="C32" s="319"/>
      <c r="D32" s="311">
        <f>TRUNC(+D26+D26*Orçamento!$F$478/100,2)</f>
        <v>1268803.9099999999</v>
      </c>
      <c r="E32" s="311">
        <f>SUM(C31,D32)</f>
        <v>1852368.21</v>
      </c>
      <c r="F32" s="320"/>
      <c r="G32" s="321"/>
      <c r="H32" s="338"/>
      <c r="I32" s="311">
        <f>TRUNC(+I29+I29*Orçamento!$F$478/100,2)</f>
        <v>30661.93</v>
      </c>
      <c r="J32" s="335"/>
      <c r="K32" s="321"/>
      <c r="L32" s="338"/>
      <c r="M32" s="311">
        <f>TRUNC(+M29+M29*Orçamento!$F$478/100,2)</f>
        <v>53266.9</v>
      </c>
      <c r="N32" s="335"/>
      <c r="O32" s="321"/>
      <c r="P32" s="338"/>
      <c r="Q32" s="311">
        <f>TRUNC(+Q29+Q29*Orçamento!$F$478/100,2)</f>
        <v>178111.06</v>
      </c>
      <c r="R32" s="335"/>
      <c r="S32" s="321"/>
      <c r="T32" s="338"/>
      <c r="U32" s="311">
        <f>TRUNC(+U29+U29*Orçamento!$F$478/100,2)</f>
        <v>406584.33</v>
      </c>
      <c r="V32" s="335"/>
      <c r="W32" s="321"/>
      <c r="X32" s="338"/>
      <c r="Y32" s="311">
        <f>TRUNC(+Y29+Y29*Orçamento!$F$478/100,2)</f>
        <v>363558.86</v>
      </c>
      <c r="Z32" s="335"/>
      <c r="AA32" s="321"/>
      <c r="AB32" s="338"/>
      <c r="AC32" s="311">
        <f>TRUNC(+AC29+AC29*Orçamento!$F$478/100,2)</f>
        <v>196276.1</v>
      </c>
      <c r="AD32" s="335"/>
      <c r="AE32" s="321"/>
      <c r="AF32" s="338"/>
      <c r="AG32" s="311">
        <f>TRUNC(+AG29+AG29*Orçamento!$F$478/100,2)</f>
        <v>40344.769999999997</v>
      </c>
      <c r="AH32" s="335"/>
      <c r="AJ32" s="274"/>
      <c r="AK32" s="274"/>
    </row>
    <row r="33" spans="1:38" s="287" customFormat="1" ht="10.9" customHeight="1" thickBot="1">
      <c r="A33" s="339"/>
      <c r="B33" s="340"/>
      <c r="C33" s="341"/>
      <c r="D33" s="342"/>
      <c r="E33" s="342"/>
      <c r="F33" s="342"/>
      <c r="G33" s="343"/>
      <c r="H33" s="344"/>
      <c r="I33" s="345"/>
      <c r="J33" s="346"/>
      <c r="K33" s="347"/>
      <c r="L33" s="348"/>
      <c r="M33" s="345"/>
      <c r="N33" s="349"/>
      <c r="O33" s="343"/>
      <c r="P33" s="348"/>
      <c r="Q33" s="345"/>
      <c r="R33" s="346"/>
      <c r="S33" s="347"/>
      <c r="T33" s="348"/>
      <c r="U33" s="345"/>
      <c r="V33" s="349"/>
      <c r="W33" s="343"/>
      <c r="X33" s="348"/>
      <c r="Y33" s="345"/>
      <c r="Z33" s="346"/>
      <c r="AA33" s="347"/>
      <c r="AB33" s="348"/>
      <c r="AC33" s="345"/>
      <c r="AD33" s="346"/>
      <c r="AE33" s="347"/>
      <c r="AF33" s="348"/>
      <c r="AG33" s="345"/>
      <c r="AH33" s="346"/>
      <c r="AJ33" s="274"/>
      <c r="AK33" s="274"/>
    </row>
    <row r="34" spans="1:38" s="350" customFormat="1" ht="10.9" customHeight="1" thickBot="1">
      <c r="A34" s="283"/>
      <c r="B34" s="229" t="s">
        <v>1193</v>
      </c>
      <c r="C34" s="230"/>
      <c r="D34" s="230"/>
      <c r="E34" s="231"/>
      <c r="F34" s="231"/>
      <c r="G34" s="232"/>
      <c r="H34" s="233"/>
      <c r="I34" s="230"/>
      <c r="J34" s="234"/>
      <c r="K34" s="235"/>
      <c r="L34" s="233"/>
      <c r="M34" s="230"/>
      <c r="N34" s="234"/>
      <c r="O34" s="232"/>
      <c r="P34" s="233"/>
      <c r="Q34" s="230"/>
      <c r="R34" s="234"/>
      <c r="S34" s="235"/>
      <c r="T34" s="233"/>
      <c r="U34" s="230"/>
      <c r="V34" s="234"/>
      <c r="W34" s="232"/>
      <c r="X34" s="233"/>
      <c r="Y34" s="230"/>
      <c r="Z34" s="234"/>
      <c r="AA34" s="235"/>
      <c r="AB34" s="233"/>
      <c r="AC34" s="230"/>
      <c r="AD34" s="211"/>
      <c r="AE34" s="235"/>
      <c r="AF34" s="233"/>
      <c r="AG34" s="230"/>
      <c r="AH34" s="211"/>
      <c r="AJ34" s="351"/>
      <c r="AK34" s="351"/>
    </row>
    <row r="35" spans="1:38" s="298" customFormat="1" ht="10.9" customHeight="1">
      <c r="A35" s="290">
        <v>20</v>
      </c>
      <c r="B35" s="291" t="str">
        <f>VLOOKUP(A35,Orçamento!$A$9:$L$534,4,FALSE)</f>
        <v>EQUIPAMENTOS (BDI REDUZIDO)</v>
      </c>
      <c r="C35" s="352">
        <f>Orçamento!J496</f>
        <v>0</v>
      </c>
      <c r="D35" s="353">
        <f>Orçamento!K496</f>
        <v>129057.25000000001</v>
      </c>
      <c r="E35" s="353">
        <f>C35+D35</f>
        <v>129057.25000000001</v>
      </c>
      <c r="F35" s="354">
        <f>+E35/E$26*100</f>
        <v>8.8111553706740757</v>
      </c>
      <c r="G35" s="236">
        <f>+H35*$C35</f>
        <v>0</v>
      </c>
      <c r="H35" s="355"/>
      <c r="I35" s="237">
        <f>+J35*$D35</f>
        <v>0</v>
      </c>
      <c r="J35" s="356">
        <f t="shared" ref="J35" si="26">H35</f>
        <v>0</v>
      </c>
      <c r="K35" s="236">
        <f>+L35*$C35</f>
        <v>0</v>
      </c>
      <c r="L35" s="357"/>
      <c r="M35" s="237">
        <f>+N35*$D35</f>
        <v>0</v>
      </c>
      <c r="N35" s="356">
        <f t="shared" ref="N35" si="27">L35</f>
        <v>0</v>
      </c>
      <c r="O35" s="236">
        <f>+P35*$C35</f>
        <v>0</v>
      </c>
      <c r="P35" s="357">
        <v>0.4</v>
      </c>
      <c r="Q35" s="237">
        <f>+R35*$D35</f>
        <v>51622.900000000009</v>
      </c>
      <c r="R35" s="356">
        <f t="shared" ref="R35" si="28">P35</f>
        <v>0.4</v>
      </c>
      <c r="S35" s="236">
        <f>+T35*$C35</f>
        <v>0</v>
      </c>
      <c r="T35" s="357">
        <v>0.4</v>
      </c>
      <c r="U35" s="237">
        <f>+V35*$D35</f>
        <v>51622.900000000009</v>
      </c>
      <c r="V35" s="356">
        <f t="shared" ref="V35" si="29">T35</f>
        <v>0.4</v>
      </c>
      <c r="W35" s="236">
        <f>+X35*$C35</f>
        <v>0</v>
      </c>
      <c r="X35" s="357">
        <v>0.2</v>
      </c>
      <c r="Y35" s="237">
        <f>+Z35*$D35</f>
        <v>25811.450000000004</v>
      </c>
      <c r="Z35" s="356">
        <f t="shared" ref="Z35" si="30">X35</f>
        <v>0.2</v>
      </c>
      <c r="AA35" s="236">
        <f>+AB35*$C35</f>
        <v>0</v>
      </c>
      <c r="AB35" s="357"/>
      <c r="AC35" s="237">
        <f>+AD35*$D35</f>
        <v>0</v>
      </c>
      <c r="AD35" s="356">
        <f t="shared" ref="AD35" si="31">AB35</f>
        <v>0</v>
      </c>
      <c r="AE35" s="236">
        <f>+AF35*$C35</f>
        <v>0</v>
      </c>
      <c r="AF35" s="357"/>
      <c r="AG35" s="237">
        <f>+AH35*$D35</f>
        <v>0</v>
      </c>
      <c r="AH35" s="356">
        <f t="shared" ref="AH35" si="32">AF35</f>
        <v>0</v>
      </c>
      <c r="AJ35" s="286">
        <f>AF35+AB35+X35+T35+P35+L35+H35</f>
        <v>1</v>
      </c>
      <c r="AK35" s="286">
        <f>+AH35+AD35+Z35+V35+R35+N35+J35</f>
        <v>1</v>
      </c>
      <c r="AL35" s="298">
        <v>21</v>
      </c>
    </row>
    <row r="36" spans="1:38" s="287" customFormat="1" ht="10.9" customHeight="1">
      <c r="A36" s="275"/>
      <c r="B36" s="359"/>
      <c r="C36" s="316"/>
      <c r="D36" s="305"/>
      <c r="E36" s="299"/>
      <c r="F36" s="360"/>
      <c r="G36" s="226"/>
      <c r="H36" s="306"/>
      <c r="I36" s="227"/>
      <c r="J36" s="302"/>
      <c r="K36" s="226"/>
      <c r="L36" s="307"/>
      <c r="M36" s="227"/>
      <c r="N36" s="302"/>
      <c r="O36" s="226"/>
      <c r="P36" s="307"/>
      <c r="Q36" s="227"/>
      <c r="R36" s="302"/>
      <c r="S36" s="226"/>
      <c r="T36" s="307"/>
      <c r="U36" s="227"/>
      <c r="V36" s="302"/>
      <c r="W36" s="226"/>
      <c r="X36" s="307"/>
      <c r="Y36" s="227"/>
      <c r="Z36" s="302"/>
      <c r="AA36" s="226"/>
      <c r="AB36" s="307"/>
      <c r="AC36" s="227"/>
      <c r="AD36" s="302"/>
      <c r="AE36" s="226"/>
      <c r="AF36" s="307"/>
      <c r="AG36" s="227"/>
      <c r="AH36" s="302"/>
      <c r="AJ36" s="361"/>
      <c r="AK36" s="361"/>
    </row>
    <row r="37" spans="1:38" s="273" customFormat="1" ht="10.9" customHeight="1">
      <c r="A37" s="309"/>
      <c r="B37" s="310" t="s">
        <v>1194</v>
      </c>
      <c r="C37" s="362">
        <f>SUM(C35:C35)</f>
        <v>0</v>
      </c>
      <c r="D37" s="363">
        <f>SUM(D35:D36)</f>
        <v>129057.25000000001</v>
      </c>
      <c r="E37" s="363">
        <f>SUM(E35:E36)</f>
        <v>129057.25000000001</v>
      </c>
      <c r="F37" s="364">
        <f>SUM(F26:F36)</f>
        <v>108.81115537067407</v>
      </c>
      <c r="G37" s="313"/>
      <c r="H37" s="314"/>
      <c r="I37" s="305"/>
      <c r="J37" s="315"/>
      <c r="K37" s="313"/>
      <c r="L37" s="305"/>
      <c r="M37" s="305"/>
      <c r="N37" s="315"/>
      <c r="O37" s="313"/>
      <c r="P37" s="305"/>
      <c r="Q37" s="305"/>
      <c r="R37" s="315"/>
      <c r="S37" s="313"/>
      <c r="T37" s="305"/>
      <c r="U37" s="305"/>
      <c r="V37" s="315"/>
      <c r="W37" s="313"/>
      <c r="X37" s="305"/>
      <c r="Y37" s="305"/>
      <c r="Z37" s="315"/>
      <c r="AA37" s="313"/>
      <c r="AB37" s="305"/>
      <c r="AC37" s="305"/>
      <c r="AD37" s="315"/>
      <c r="AE37" s="313"/>
      <c r="AF37" s="305"/>
      <c r="AG37" s="305"/>
      <c r="AH37" s="315"/>
      <c r="AJ37" s="274"/>
      <c r="AK37" s="274"/>
    </row>
    <row r="38" spans="1:38" s="287" customFormat="1" ht="10.9" customHeight="1">
      <c r="A38" s="318"/>
      <c r="B38" s="276"/>
      <c r="C38" s="365"/>
      <c r="D38" s="366"/>
      <c r="E38" s="366"/>
      <c r="F38" s="367"/>
      <c r="G38" s="321"/>
      <c r="H38" s="322"/>
      <c r="I38" s="323"/>
      <c r="J38" s="324"/>
      <c r="K38" s="321"/>
      <c r="L38" s="326"/>
      <c r="M38" s="323"/>
      <c r="N38" s="324"/>
      <c r="O38" s="321"/>
      <c r="P38" s="326"/>
      <c r="Q38" s="323"/>
      <c r="R38" s="324"/>
      <c r="S38" s="321"/>
      <c r="T38" s="326"/>
      <c r="U38" s="323"/>
      <c r="V38" s="324"/>
      <c r="W38" s="321"/>
      <c r="X38" s="326"/>
      <c r="Y38" s="323"/>
      <c r="Z38" s="324"/>
      <c r="AA38" s="321"/>
      <c r="AB38" s="326"/>
      <c r="AC38" s="323"/>
      <c r="AD38" s="324"/>
      <c r="AE38" s="321"/>
      <c r="AF38" s="326"/>
      <c r="AG38" s="323"/>
      <c r="AH38" s="324"/>
      <c r="AJ38" s="274"/>
      <c r="AK38" s="274"/>
    </row>
    <row r="39" spans="1:38" s="287" customFormat="1" ht="10.9" customHeight="1">
      <c r="A39" s="318"/>
      <c r="B39" s="276" t="s">
        <v>1189</v>
      </c>
      <c r="C39" s="365"/>
      <c r="D39" s="366"/>
      <c r="E39" s="366"/>
      <c r="F39" s="367"/>
      <c r="G39" s="328">
        <f>SUM(G35:G36)</f>
        <v>0</v>
      </c>
      <c r="H39" s="329" t="e">
        <f>+G39/$C37</f>
        <v>#DIV/0!</v>
      </c>
      <c r="I39" s="326"/>
      <c r="J39" s="330"/>
      <c r="K39" s="328">
        <f>TRUNC(SUM(K35:K36),2)</f>
        <v>0</v>
      </c>
      <c r="L39" s="332" t="e">
        <f>+K39/$C37</f>
        <v>#DIV/0!</v>
      </c>
      <c r="M39" s="326"/>
      <c r="N39" s="330"/>
      <c r="O39" s="328">
        <f>TRUNC(SUM(O35:O36),2)</f>
        <v>0</v>
      </c>
      <c r="P39" s="332" t="e">
        <f>+O39/$C37</f>
        <v>#DIV/0!</v>
      </c>
      <c r="Q39" s="326"/>
      <c r="R39" s="330"/>
      <c r="S39" s="328">
        <f>TRUNC(SUM(S35:S35),2)</f>
        <v>0</v>
      </c>
      <c r="T39" s="332" t="e">
        <f>+S39/$C37</f>
        <v>#DIV/0!</v>
      </c>
      <c r="U39" s="326"/>
      <c r="V39" s="330"/>
      <c r="W39" s="328">
        <f>TRUNC(SUM(W35:W35),2)</f>
        <v>0</v>
      </c>
      <c r="X39" s="332" t="e">
        <f>+W39/$C37</f>
        <v>#DIV/0!</v>
      </c>
      <c r="Y39" s="326"/>
      <c r="Z39" s="330"/>
      <c r="AA39" s="328">
        <f>SUM(AA35:AA35)</f>
        <v>0</v>
      </c>
      <c r="AB39" s="332" t="e">
        <f>+AA39/$C37</f>
        <v>#DIV/0!</v>
      </c>
      <c r="AC39" s="326"/>
      <c r="AD39" s="330"/>
      <c r="AE39" s="328">
        <f>SUM(AE35:AE35)</f>
        <v>0</v>
      </c>
      <c r="AF39" s="332" t="e">
        <f>+AE39/$C37</f>
        <v>#DIV/0!</v>
      </c>
      <c r="AG39" s="326"/>
      <c r="AH39" s="330"/>
      <c r="AJ39" s="274"/>
      <c r="AK39" s="274"/>
    </row>
    <row r="40" spans="1:38" s="372" customFormat="1" ht="10.9" customHeight="1" thickBot="1">
      <c r="A40" s="318"/>
      <c r="B40" s="276" t="s">
        <v>1190</v>
      </c>
      <c r="C40" s="365"/>
      <c r="D40" s="366"/>
      <c r="E40" s="366"/>
      <c r="F40" s="367"/>
      <c r="G40" s="321"/>
      <c r="H40" s="322"/>
      <c r="I40" s="334">
        <f>SUM(I35:I37)</f>
        <v>0</v>
      </c>
      <c r="J40" s="335">
        <f>+I40/$D37</f>
        <v>0</v>
      </c>
      <c r="K40" s="321"/>
      <c r="L40" s="326"/>
      <c r="M40" s="334">
        <f>SUM(M35:M35)</f>
        <v>0</v>
      </c>
      <c r="N40" s="335">
        <f>+M40/$D37</f>
        <v>0</v>
      </c>
      <c r="O40" s="321"/>
      <c r="P40" s="326"/>
      <c r="Q40" s="334">
        <f>SUM(Q35:Q37)</f>
        <v>51622.900000000009</v>
      </c>
      <c r="R40" s="335">
        <f>+Q40/$D37</f>
        <v>0.4</v>
      </c>
      <c r="S40" s="321"/>
      <c r="T40" s="326"/>
      <c r="U40" s="334">
        <f>SUM(U35:U37)</f>
        <v>51622.900000000009</v>
      </c>
      <c r="V40" s="335">
        <f>+U40/$D37</f>
        <v>0.4</v>
      </c>
      <c r="W40" s="321"/>
      <c r="X40" s="326"/>
      <c r="Y40" s="334">
        <f>SUM(Y35:Y37)</f>
        <v>25811.450000000004</v>
      </c>
      <c r="Z40" s="335">
        <f>+Y40/$D37</f>
        <v>0.2</v>
      </c>
      <c r="AA40" s="321"/>
      <c r="AB40" s="326"/>
      <c r="AC40" s="334">
        <f>SUM(AC35:AC37)</f>
        <v>0</v>
      </c>
      <c r="AD40" s="335">
        <f>+AC40/$D37</f>
        <v>0</v>
      </c>
      <c r="AE40" s="321"/>
      <c r="AF40" s="326"/>
      <c r="AG40" s="334">
        <f>SUM(AG35:AG37)</f>
        <v>0</v>
      </c>
      <c r="AH40" s="335">
        <f>+AG40/$D37</f>
        <v>0</v>
      </c>
      <c r="AJ40" s="373"/>
      <c r="AK40" s="373"/>
    </row>
    <row r="41" spans="1:38" s="287" customFormat="1" ht="10.9" customHeight="1">
      <c r="A41" s="318"/>
      <c r="B41" s="276"/>
      <c r="C41" s="365"/>
      <c r="D41" s="366"/>
      <c r="E41" s="366"/>
      <c r="F41" s="367"/>
      <c r="G41" s="321"/>
      <c r="H41" s="322"/>
      <c r="I41" s="323"/>
      <c r="J41" s="324"/>
      <c r="K41" s="321"/>
      <c r="L41" s="326"/>
      <c r="M41" s="323"/>
      <c r="N41" s="324"/>
      <c r="O41" s="321"/>
      <c r="P41" s="326"/>
      <c r="Q41" s="323"/>
      <c r="R41" s="324"/>
      <c r="S41" s="321"/>
      <c r="T41" s="326"/>
      <c r="U41" s="323"/>
      <c r="V41" s="324"/>
      <c r="W41" s="321"/>
      <c r="X41" s="326"/>
      <c r="Y41" s="323"/>
      <c r="Z41" s="324"/>
      <c r="AA41" s="321"/>
      <c r="AB41" s="326"/>
      <c r="AC41" s="323"/>
      <c r="AD41" s="324"/>
      <c r="AE41" s="321"/>
      <c r="AF41" s="326"/>
      <c r="AG41" s="323"/>
      <c r="AH41" s="324"/>
      <c r="AJ41" s="274"/>
      <c r="AK41" s="274"/>
    </row>
    <row r="42" spans="1:38" s="287" customFormat="1" ht="10.9" customHeight="1">
      <c r="A42" s="318"/>
      <c r="B42" s="276" t="s">
        <v>1195</v>
      </c>
      <c r="C42" s="362">
        <f>TRUNC(+C37+C37*Orçamento!$F$517/100,2)</f>
        <v>0</v>
      </c>
      <c r="D42" s="366"/>
      <c r="E42" s="366"/>
      <c r="F42" s="367"/>
      <c r="G42" s="362">
        <f>TRUNC(+G39+G39*Orçamento!$F$517/100,2)</f>
        <v>0</v>
      </c>
      <c r="H42" s="329"/>
      <c r="I42" s="326"/>
      <c r="J42" s="330"/>
      <c r="K42" s="362">
        <f>TRUNC(+K39+K39*Orçamento!$F$517/100,2)</f>
        <v>0</v>
      </c>
      <c r="L42" s="329"/>
      <c r="M42" s="326"/>
      <c r="N42" s="330"/>
      <c r="O42" s="362">
        <f>TRUNC(+O39+O39*Orçamento!$F$517/100,2)</f>
        <v>0</v>
      </c>
      <c r="P42" s="329"/>
      <c r="Q42" s="326"/>
      <c r="R42" s="330"/>
      <c r="S42" s="362">
        <f>TRUNC(+S39+S39*Orçamento!$F$517/100,2)</f>
        <v>0</v>
      </c>
      <c r="T42" s="329"/>
      <c r="U42" s="326"/>
      <c r="V42" s="330"/>
      <c r="W42" s="362">
        <f>TRUNC(+W39+W39*Orçamento!$F$517/100,2)</f>
        <v>0</v>
      </c>
      <c r="X42" s="329"/>
      <c r="Y42" s="326"/>
      <c r="Z42" s="330"/>
      <c r="AA42" s="362">
        <f>TRUNC(+AA39+AA39*Orçamento!$F$517/100,2)</f>
        <v>0</v>
      </c>
      <c r="AB42" s="329"/>
      <c r="AC42" s="326"/>
      <c r="AD42" s="330"/>
      <c r="AE42" s="362">
        <f>TRUNC(+AE39+AE39*Orçamento!$F$517/100,2)</f>
        <v>0</v>
      </c>
      <c r="AF42" s="329"/>
      <c r="AG42" s="326"/>
      <c r="AH42" s="330"/>
      <c r="AJ42" s="274"/>
      <c r="AK42" s="274"/>
    </row>
    <row r="43" spans="1:38" s="287" customFormat="1" ht="10.9" customHeight="1">
      <c r="A43" s="318"/>
      <c r="B43" s="276" t="s">
        <v>1196</v>
      </c>
      <c r="C43" s="365"/>
      <c r="D43" s="362">
        <f>TRUNC(+D37+D37*Orçamento!$F$517/100,2)</f>
        <v>158857.99</v>
      </c>
      <c r="E43" s="363">
        <f>SUM(C42,D43)</f>
        <v>158857.99</v>
      </c>
      <c r="F43" s="367"/>
      <c r="G43" s="321"/>
      <c r="H43" s="322"/>
      <c r="I43" s="362">
        <f>TRUNC(+I40+I40*Orçamento!$F$517/100,2)</f>
        <v>0</v>
      </c>
      <c r="J43" s="335"/>
      <c r="K43" s="321"/>
      <c r="L43" s="322"/>
      <c r="M43" s="362">
        <f>TRUNC(+M40+M40*Orçamento!$F$517/100,2)</f>
        <v>0</v>
      </c>
      <c r="N43" s="335"/>
      <c r="O43" s="321"/>
      <c r="P43" s="322"/>
      <c r="Q43" s="362">
        <f>TRUNC(+Q40+Q40*Orçamento!$F$517/100,2)</f>
        <v>63543.19</v>
      </c>
      <c r="R43" s="335"/>
      <c r="S43" s="321"/>
      <c r="T43" s="322"/>
      <c r="U43" s="362">
        <f>TRUNC(+U40+U40*Orçamento!$F$517/100,2)</f>
        <v>63543.19</v>
      </c>
      <c r="V43" s="335"/>
      <c r="W43" s="321"/>
      <c r="X43" s="322"/>
      <c r="Y43" s="362">
        <f>TRUNC(+Y40+Y40*Orçamento!$F$517/100,2)</f>
        <v>31771.59</v>
      </c>
      <c r="Z43" s="335"/>
      <c r="AA43" s="321"/>
      <c r="AB43" s="322"/>
      <c r="AC43" s="362">
        <f>TRUNC(+AC40+AC40*Orçamento!$F$517/100,2)</f>
        <v>0</v>
      </c>
      <c r="AD43" s="335"/>
      <c r="AE43" s="321"/>
      <c r="AF43" s="322"/>
      <c r="AG43" s="362">
        <f>TRUNC(+AG40+AG40*Orçamento!$F$517/100,2)</f>
        <v>0</v>
      </c>
      <c r="AH43" s="335"/>
      <c r="AJ43" s="274"/>
      <c r="AK43" s="274"/>
    </row>
    <row r="44" spans="1:38" s="287" customFormat="1" ht="10.15" thickBot="1">
      <c r="A44" s="375"/>
      <c r="B44" s="376"/>
      <c r="C44" s="377"/>
      <c r="D44" s="378"/>
      <c r="E44" s="378"/>
      <c r="F44" s="379"/>
      <c r="G44" s="380"/>
      <c r="H44" s="381"/>
      <c r="I44" s="382"/>
      <c r="J44" s="383"/>
      <c r="K44" s="380"/>
      <c r="L44" s="384"/>
      <c r="M44" s="382"/>
      <c r="N44" s="383"/>
      <c r="O44" s="380"/>
      <c r="P44" s="384"/>
      <c r="Q44" s="382"/>
      <c r="R44" s="383"/>
      <c r="S44" s="380"/>
      <c r="T44" s="384"/>
      <c r="U44" s="382"/>
      <c r="V44" s="383"/>
      <c r="W44" s="380"/>
      <c r="X44" s="384"/>
      <c r="Y44" s="382"/>
      <c r="Z44" s="383"/>
      <c r="AA44" s="380"/>
      <c r="AB44" s="384"/>
      <c r="AC44" s="382"/>
      <c r="AD44" s="383"/>
      <c r="AE44" s="380"/>
      <c r="AF44" s="384"/>
      <c r="AG44" s="382"/>
      <c r="AH44" s="383"/>
      <c r="AJ44" s="274"/>
      <c r="AK44" s="274"/>
    </row>
    <row r="45" spans="1:38" s="350" customFormat="1" ht="9.6" hidden="1">
      <c r="A45" s="387"/>
      <c r="B45" s="238" t="s">
        <v>1197</v>
      </c>
      <c r="C45" s="239"/>
      <c r="D45" s="239"/>
      <c r="E45" s="240"/>
      <c r="F45" s="240"/>
      <c r="G45" s="241"/>
      <c r="H45" s="242"/>
      <c r="I45" s="239"/>
      <c r="J45" s="243"/>
      <c r="K45" s="244"/>
      <c r="L45" s="242"/>
      <c r="M45" s="239"/>
      <c r="N45" s="240"/>
      <c r="O45" s="241"/>
      <c r="P45" s="242"/>
      <c r="Q45" s="239"/>
      <c r="R45" s="243"/>
      <c r="S45" s="244"/>
      <c r="T45" s="242"/>
      <c r="U45" s="239"/>
      <c r="V45" s="240"/>
      <c r="W45" s="245"/>
      <c r="X45" s="246"/>
      <c r="Y45" s="247"/>
      <c r="Z45" s="248"/>
      <c r="AA45" s="244"/>
      <c r="AB45" s="242"/>
      <c r="AC45" s="239"/>
      <c r="AD45" s="243"/>
      <c r="AE45" s="244"/>
      <c r="AF45" s="242"/>
      <c r="AG45" s="239"/>
      <c r="AH45" s="243"/>
      <c r="AJ45" s="351"/>
      <c r="AK45" s="351"/>
    </row>
    <row r="46" spans="1:38" s="298" customFormat="1" ht="9.6" hidden="1">
      <c r="A46" s="388">
        <v>20</v>
      </c>
      <c r="B46" s="389" t="s">
        <v>1198</v>
      </c>
      <c r="C46" s="390">
        <v>0</v>
      </c>
      <c r="D46" s="390">
        <v>0</v>
      </c>
      <c r="E46" s="391">
        <f>C46+D46</f>
        <v>0</v>
      </c>
      <c r="F46" s="391">
        <f>+E46/E$26*100</f>
        <v>0</v>
      </c>
      <c r="G46" s="249">
        <f>+H46*$C46</f>
        <v>0</v>
      </c>
      <c r="H46" s="392"/>
      <c r="I46" s="250">
        <f>+J46*$D46</f>
        <v>0</v>
      </c>
      <c r="J46" s="393">
        <v>0</v>
      </c>
      <c r="K46" s="249">
        <f>+L46*$C46</f>
        <v>0</v>
      </c>
      <c r="L46" s="394">
        <v>0.1</v>
      </c>
      <c r="M46" s="250">
        <f>+N46*$D46</f>
        <v>0</v>
      </c>
      <c r="N46" s="393">
        <v>0.1</v>
      </c>
      <c r="O46" s="249">
        <f>+P46*$C46</f>
        <v>0</v>
      </c>
      <c r="P46" s="394">
        <v>0.3</v>
      </c>
      <c r="Q46" s="250">
        <f>+R46*$D46</f>
        <v>0</v>
      </c>
      <c r="R46" s="393">
        <f>P46</f>
        <v>0.3</v>
      </c>
      <c r="S46" s="249">
        <f>+T46*$C46</f>
        <v>0</v>
      </c>
      <c r="T46" s="394">
        <v>0.3</v>
      </c>
      <c r="U46" s="250">
        <f>+V46*$D46</f>
        <v>0</v>
      </c>
      <c r="V46" s="393">
        <f>T46</f>
        <v>0.3</v>
      </c>
      <c r="W46" s="223">
        <f>+X46*$C46</f>
        <v>0</v>
      </c>
      <c r="X46" s="358">
        <v>0.2</v>
      </c>
      <c r="Y46" s="224">
        <f>+Z46*$D46</f>
        <v>0</v>
      </c>
      <c r="Z46" s="295">
        <f>X46</f>
        <v>0.2</v>
      </c>
      <c r="AA46" s="249">
        <f>+AB46*$C46</f>
        <v>0</v>
      </c>
      <c r="AB46" s="394">
        <v>0.1</v>
      </c>
      <c r="AC46" s="250">
        <f>+AD46*$D46</f>
        <v>0</v>
      </c>
      <c r="AD46" s="393">
        <f>AB46</f>
        <v>0.1</v>
      </c>
      <c r="AE46" s="249">
        <f>+AF46*$C46</f>
        <v>0</v>
      </c>
      <c r="AF46" s="394">
        <v>0.1</v>
      </c>
      <c r="AG46" s="250">
        <f>+AH46*$D46</f>
        <v>0</v>
      </c>
      <c r="AH46" s="393">
        <f>AF46</f>
        <v>0.1</v>
      </c>
      <c r="AJ46" s="395" t="e">
        <f>+#REF!+#REF!+#REF!+#REF!+#REF!+#REF!+#REF!+#REF!+#REF!+#REF!+AF46+X46+T46+P46+L46+H46</f>
        <v>#REF!</v>
      </c>
      <c r="AK46" s="395" t="e">
        <f>+#REF!+#REF!+#REF!+#REF!+#REF!+#REF!+#REF!+#REF!+#REF!+#REF!+AH46+Z46+V46+R46+N46+J46</f>
        <v>#REF!</v>
      </c>
      <c r="AL46" s="298">
        <v>18</v>
      </c>
    </row>
    <row r="47" spans="1:38" s="287" customFormat="1" ht="9.6" hidden="1">
      <c r="A47" s="396"/>
      <c r="B47" s="397"/>
      <c r="C47" s="398"/>
      <c r="D47" s="398"/>
      <c r="E47" s="399"/>
      <c r="F47" s="399"/>
      <c r="G47" s="251"/>
      <c r="H47" s="400"/>
      <c r="I47" s="252"/>
      <c r="J47" s="401"/>
      <c r="K47" s="251"/>
      <c r="L47" s="402"/>
      <c r="M47" s="252"/>
      <c r="N47" s="401"/>
      <c r="O47" s="251"/>
      <c r="P47" s="402"/>
      <c r="Q47" s="252"/>
      <c r="R47" s="401"/>
      <c r="S47" s="251"/>
      <c r="T47" s="402"/>
      <c r="U47" s="252"/>
      <c r="V47" s="401"/>
      <c r="W47" s="226"/>
      <c r="X47" s="307"/>
      <c r="Y47" s="227"/>
      <c r="Z47" s="302"/>
      <c r="AA47" s="251"/>
      <c r="AB47" s="402"/>
      <c r="AC47" s="252"/>
      <c r="AD47" s="401"/>
      <c r="AE47" s="251"/>
      <c r="AF47" s="402"/>
      <c r="AG47" s="252"/>
      <c r="AH47" s="401"/>
      <c r="AJ47" s="361"/>
      <c r="AK47" s="361"/>
    </row>
    <row r="48" spans="1:38" s="273" customFormat="1" ht="9.6" hidden="1">
      <c r="A48" s="403"/>
      <c r="B48" s="404" t="s">
        <v>1199</v>
      </c>
      <c r="C48" s="405">
        <f>SUM(C46:C46)</f>
        <v>0</v>
      </c>
      <c r="D48" s="405">
        <f>SUM(D46:D47)</f>
        <v>0</v>
      </c>
      <c r="E48" s="405">
        <f>SUM(E46:E47)</f>
        <v>0</v>
      </c>
      <c r="F48" s="406">
        <f>SUM(F33:F47)</f>
        <v>117.62231074134814</v>
      </c>
      <c r="G48" s="407"/>
      <c r="H48" s="408"/>
      <c r="I48" s="398"/>
      <c r="J48" s="398"/>
      <c r="K48" s="407"/>
      <c r="L48" s="398"/>
      <c r="M48" s="398"/>
      <c r="N48" s="398"/>
      <c r="O48" s="407"/>
      <c r="P48" s="398"/>
      <c r="Q48" s="398"/>
      <c r="R48" s="398"/>
      <c r="S48" s="407"/>
      <c r="T48" s="398"/>
      <c r="U48" s="398"/>
      <c r="V48" s="398"/>
      <c r="W48" s="313"/>
      <c r="X48" s="305"/>
      <c r="Y48" s="305"/>
      <c r="Z48" s="315"/>
      <c r="AA48" s="407"/>
      <c r="AB48" s="398"/>
      <c r="AC48" s="398"/>
      <c r="AD48" s="398"/>
      <c r="AE48" s="407"/>
      <c r="AF48" s="398"/>
      <c r="AG48" s="398"/>
      <c r="AH48" s="398"/>
      <c r="AJ48" s="274"/>
      <c r="AK48" s="274"/>
    </row>
    <row r="49" spans="1:37" s="287" customFormat="1" ht="9.6" hidden="1">
      <c r="A49" s="409"/>
      <c r="B49" s="273"/>
      <c r="C49" s="410"/>
      <c r="D49" s="410"/>
      <c r="E49" s="410"/>
      <c r="F49" s="410"/>
      <c r="G49" s="370"/>
      <c r="H49" s="411"/>
      <c r="I49" s="374"/>
      <c r="J49" s="412"/>
      <c r="K49" s="370"/>
      <c r="L49" s="274"/>
      <c r="M49" s="374"/>
      <c r="N49" s="412"/>
      <c r="O49" s="370"/>
      <c r="P49" s="274"/>
      <c r="Q49" s="374"/>
      <c r="R49" s="412"/>
      <c r="S49" s="370"/>
      <c r="T49" s="274"/>
      <c r="U49" s="374"/>
      <c r="V49" s="412"/>
      <c r="W49" s="321"/>
      <c r="X49" s="326"/>
      <c r="Y49" s="323"/>
      <c r="Z49" s="324"/>
      <c r="AA49" s="370"/>
      <c r="AB49" s="274"/>
      <c r="AC49" s="374"/>
      <c r="AD49" s="412"/>
      <c r="AE49" s="370"/>
      <c r="AF49" s="274"/>
      <c r="AG49" s="374"/>
      <c r="AH49" s="412"/>
      <c r="AJ49" s="274"/>
      <c r="AK49" s="274"/>
    </row>
    <row r="50" spans="1:37" s="287" customFormat="1" ht="9.6" hidden="1">
      <c r="A50" s="409"/>
      <c r="B50" s="273" t="s">
        <v>1189</v>
      </c>
      <c r="C50" s="410"/>
      <c r="D50" s="410"/>
      <c r="E50" s="410"/>
      <c r="F50" s="410"/>
      <c r="G50" s="368">
        <f>SUM(G46:G47)</f>
        <v>0</v>
      </c>
      <c r="H50" s="413" t="e">
        <f>+G50/$C48</f>
        <v>#DIV/0!</v>
      </c>
      <c r="I50" s="274"/>
      <c r="J50" s="274"/>
      <c r="K50" s="368">
        <f>TRUNC(SUM(K46:K47),2)</f>
        <v>0</v>
      </c>
      <c r="L50" s="369" t="e">
        <f>+K50/$C48</f>
        <v>#DIV/0!</v>
      </c>
      <c r="M50" s="274"/>
      <c r="N50" s="274"/>
      <c r="O50" s="368">
        <f>TRUNC(SUM(O46:O47),2)</f>
        <v>0</v>
      </c>
      <c r="P50" s="369" t="e">
        <f>+O50/$C48</f>
        <v>#DIV/0!</v>
      </c>
      <c r="Q50" s="274"/>
      <c r="R50" s="274"/>
      <c r="S50" s="368">
        <f>TRUNC(SUM(S46:S46),2)</f>
        <v>0</v>
      </c>
      <c r="T50" s="369" t="e">
        <f>+S50/$C48</f>
        <v>#DIV/0!</v>
      </c>
      <c r="U50" s="274"/>
      <c r="V50" s="274"/>
      <c r="W50" s="328">
        <f>TRUNC(SUM(W46:W46),2)</f>
        <v>0</v>
      </c>
      <c r="X50" s="332" t="e">
        <f>+W50/$C48</f>
        <v>#DIV/0!</v>
      </c>
      <c r="Y50" s="326"/>
      <c r="Z50" s="330"/>
      <c r="AA50" s="368">
        <f>SUM(AA46:AA46)</f>
        <v>0</v>
      </c>
      <c r="AB50" s="369" t="e">
        <f>+AA50/$C48</f>
        <v>#DIV/0!</v>
      </c>
      <c r="AC50" s="274"/>
      <c r="AD50" s="274"/>
      <c r="AE50" s="368">
        <f>SUM(AE46:AE46)</f>
        <v>0</v>
      </c>
      <c r="AF50" s="369" t="e">
        <f>+AE50/$C48</f>
        <v>#DIV/0!</v>
      </c>
      <c r="AG50" s="274"/>
      <c r="AH50" s="274"/>
      <c r="AJ50" s="274"/>
      <c r="AK50" s="274"/>
    </row>
    <row r="51" spans="1:37" s="372" customFormat="1" ht="10.15" hidden="1" thickBot="1">
      <c r="A51" s="409"/>
      <c r="B51" s="273" t="s">
        <v>1190</v>
      </c>
      <c r="C51" s="410"/>
      <c r="D51" s="410"/>
      <c r="E51" s="410"/>
      <c r="F51" s="410"/>
      <c r="G51" s="370"/>
      <c r="H51" s="411"/>
      <c r="I51" s="371">
        <f>SUM(I46:I48)</f>
        <v>0</v>
      </c>
      <c r="J51" s="369" t="e">
        <f>+I51/$D48</f>
        <v>#DIV/0!</v>
      </c>
      <c r="K51" s="370"/>
      <c r="L51" s="274"/>
      <c r="M51" s="371">
        <f>SUM(M46:M46)</f>
        <v>0</v>
      </c>
      <c r="N51" s="369" t="e">
        <f>+M51/$D48</f>
        <v>#DIV/0!</v>
      </c>
      <c r="O51" s="370"/>
      <c r="P51" s="274"/>
      <c r="Q51" s="371">
        <f>SUM(Q46:Q48)</f>
        <v>0</v>
      </c>
      <c r="R51" s="369" t="e">
        <f>+Q51/$D48</f>
        <v>#DIV/0!</v>
      </c>
      <c r="S51" s="370"/>
      <c r="T51" s="274"/>
      <c r="U51" s="371">
        <f>SUM(U46:U48)</f>
        <v>0</v>
      </c>
      <c r="V51" s="369" t="e">
        <f>+U51/$D48</f>
        <v>#DIV/0!</v>
      </c>
      <c r="W51" s="321"/>
      <c r="X51" s="326"/>
      <c r="Y51" s="334">
        <f>SUM(Y46:Y48)</f>
        <v>0</v>
      </c>
      <c r="Z51" s="335" t="e">
        <f>+Y51/$D48</f>
        <v>#DIV/0!</v>
      </c>
      <c r="AA51" s="370"/>
      <c r="AB51" s="274"/>
      <c r="AC51" s="371">
        <f>SUM(AC46:AC48)</f>
        <v>0</v>
      </c>
      <c r="AD51" s="369" t="e">
        <f>+AC51/$D48</f>
        <v>#DIV/0!</v>
      </c>
      <c r="AE51" s="370"/>
      <c r="AF51" s="274"/>
      <c r="AG51" s="371">
        <f>SUM(AG46:AG48)</f>
        <v>0</v>
      </c>
      <c r="AH51" s="369" t="e">
        <f>+AG51/$D48</f>
        <v>#DIV/0!</v>
      </c>
      <c r="AJ51" s="373"/>
      <c r="AK51" s="373"/>
    </row>
    <row r="52" spans="1:37" s="287" customFormat="1" ht="9.6" hidden="1">
      <c r="A52" s="409"/>
      <c r="B52" s="273"/>
      <c r="C52" s="410"/>
      <c r="D52" s="410"/>
      <c r="E52" s="410"/>
      <c r="F52" s="410"/>
      <c r="G52" s="370"/>
      <c r="H52" s="411"/>
      <c r="I52" s="374"/>
      <c r="J52" s="412"/>
      <c r="K52" s="370"/>
      <c r="L52" s="274"/>
      <c r="M52" s="374"/>
      <c r="N52" s="412"/>
      <c r="O52" s="370"/>
      <c r="P52" s="274"/>
      <c r="Q52" s="374"/>
      <c r="R52" s="412"/>
      <c r="S52" s="370"/>
      <c r="T52" s="274"/>
      <c r="U52" s="374"/>
      <c r="V52" s="412"/>
      <c r="W52" s="321"/>
      <c r="X52" s="326"/>
      <c r="Y52" s="323"/>
      <c r="Z52" s="324"/>
      <c r="AA52" s="370"/>
      <c r="AB52" s="274"/>
      <c r="AC52" s="374"/>
      <c r="AD52" s="412"/>
      <c r="AE52" s="370"/>
      <c r="AF52" s="274"/>
      <c r="AG52" s="374"/>
      <c r="AH52" s="412"/>
      <c r="AJ52" s="274"/>
      <c r="AK52" s="274"/>
    </row>
    <row r="53" spans="1:37" s="287" customFormat="1" ht="9.6" hidden="1">
      <c r="A53" s="409"/>
      <c r="B53" s="273" t="s">
        <v>1200</v>
      </c>
      <c r="C53" s="405">
        <v>0</v>
      </c>
      <c r="D53" s="410"/>
      <c r="E53" s="410"/>
      <c r="F53" s="410"/>
      <c r="G53" s="368">
        <v>0</v>
      </c>
      <c r="H53" s="413"/>
      <c r="I53" s="274"/>
      <c r="J53" s="274"/>
      <c r="K53" s="368">
        <v>0</v>
      </c>
      <c r="L53" s="413"/>
      <c r="M53" s="274"/>
      <c r="N53" s="274"/>
      <c r="O53" s="368">
        <v>0</v>
      </c>
      <c r="P53" s="413"/>
      <c r="Q53" s="274"/>
      <c r="R53" s="274"/>
      <c r="S53" s="368">
        <v>0</v>
      </c>
      <c r="T53" s="413"/>
      <c r="U53" s="274"/>
      <c r="V53" s="274"/>
      <c r="W53" s="328">
        <v>0</v>
      </c>
      <c r="X53" s="329"/>
      <c r="Y53" s="326"/>
      <c r="Z53" s="330"/>
      <c r="AA53" s="368">
        <v>0</v>
      </c>
      <c r="AB53" s="413"/>
      <c r="AC53" s="274"/>
      <c r="AD53" s="274"/>
      <c r="AE53" s="368">
        <v>0</v>
      </c>
      <c r="AF53" s="413"/>
      <c r="AG53" s="274"/>
      <c r="AH53" s="274"/>
      <c r="AJ53" s="274"/>
      <c r="AK53" s="274"/>
    </row>
    <row r="54" spans="1:37" s="287" customFormat="1" ht="9.6" hidden="1">
      <c r="A54" s="409"/>
      <c r="B54" s="273" t="s">
        <v>1201</v>
      </c>
      <c r="C54" s="410"/>
      <c r="D54" s="405">
        <v>0</v>
      </c>
      <c r="E54" s="405">
        <f>SUM(C53,D54)</f>
        <v>0</v>
      </c>
      <c r="F54" s="410"/>
      <c r="G54" s="370"/>
      <c r="H54" s="411"/>
      <c r="I54" s="405">
        <v>0</v>
      </c>
      <c r="J54" s="369"/>
      <c r="K54" s="370"/>
      <c r="L54" s="411"/>
      <c r="M54" s="405">
        <v>0</v>
      </c>
      <c r="N54" s="369"/>
      <c r="O54" s="370"/>
      <c r="P54" s="411"/>
      <c r="Q54" s="405">
        <v>0</v>
      </c>
      <c r="R54" s="369"/>
      <c r="S54" s="370"/>
      <c r="T54" s="411"/>
      <c r="U54" s="405">
        <v>0</v>
      </c>
      <c r="V54" s="369"/>
      <c r="W54" s="321"/>
      <c r="X54" s="322"/>
      <c r="Y54" s="363">
        <v>0</v>
      </c>
      <c r="Z54" s="335"/>
      <c r="AA54" s="370"/>
      <c r="AB54" s="411"/>
      <c r="AC54" s="405">
        <v>0</v>
      </c>
      <c r="AD54" s="369"/>
      <c r="AE54" s="370"/>
      <c r="AF54" s="411"/>
      <c r="AG54" s="405">
        <v>0</v>
      </c>
      <c r="AH54" s="369"/>
      <c r="AJ54" s="274"/>
      <c r="AK54" s="274"/>
    </row>
    <row r="55" spans="1:37" s="287" customFormat="1" ht="10.15" hidden="1" thickBot="1">
      <c r="A55" s="414"/>
      <c r="B55" s="415"/>
      <c r="C55" s="416"/>
      <c r="D55" s="416"/>
      <c r="E55" s="416"/>
      <c r="F55" s="416"/>
      <c r="G55" s="385"/>
      <c r="H55" s="417"/>
      <c r="I55" s="386"/>
      <c r="J55" s="418"/>
      <c r="K55" s="385"/>
      <c r="L55" s="373"/>
      <c r="M55" s="386"/>
      <c r="N55" s="418"/>
      <c r="O55" s="385"/>
      <c r="P55" s="373"/>
      <c r="Q55" s="386"/>
      <c r="R55" s="418"/>
      <c r="S55" s="385"/>
      <c r="T55" s="373"/>
      <c r="U55" s="386"/>
      <c r="V55" s="418"/>
      <c r="W55" s="321"/>
      <c r="X55" s="326"/>
      <c r="Y55" s="323"/>
      <c r="Z55" s="324"/>
      <c r="AA55" s="385"/>
      <c r="AB55" s="373"/>
      <c r="AC55" s="386"/>
      <c r="AD55" s="418"/>
      <c r="AE55" s="385"/>
      <c r="AF55" s="373"/>
      <c r="AG55" s="386"/>
      <c r="AH55" s="418"/>
      <c r="AJ55" s="274"/>
      <c r="AK55" s="274"/>
    </row>
    <row r="56" spans="1:37" s="287" customFormat="1" ht="9.6">
      <c r="A56" s="419"/>
      <c r="B56" s="420"/>
      <c r="C56" s="421"/>
      <c r="D56" s="410"/>
      <c r="E56" s="410"/>
      <c r="F56" s="410"/>
      <c r="G56" s="422"/>
      <c r="H56" s="423"/>
      <c r="I56" s="424"/>
      <c r="J56" s="425"/>
      <c r="K56" s="426"/>
      <c r="L56" s="427"/>
      <c r="M56" s="424"/>
      <c r="N56" s="428"/>
      <c r="O56" s="422"/>
      <c r="P56" s="427"/>
      <c r="Q56" s="424"/>
      <c r="R56" s="425"/>
      <c r="S56" s="426"/>
      <c r="T56" s="427"/>
      <c r="U56" s="424"/>
      <c r="V56" s="425"/>
      <c r="W56" s="426"/>
      <c r="X56" s="427"/>
      <c r="Y56" s="424"/>
      <c r="Z56" s="425"/>
      <c r="AA56" s="426"/>
      <c r="AB56" s="427"/>
      <c r="AC56" s="424"/>
      <c r="AD56" s="425"/>
      <c r="AE56" s="426"/>
      <c r="AF56" s="427"/>
      <c r="AG56" s="424"/>
      <c r="AH56" s="425"/>
      <c r="AJ56" s="274"/>
      <c r="AK56" s="274"/>
    </row>
    <row r="57" spans="1:37" s="287" customFormat="1" ht="10.9" customHeight="1">
      <c r="A57" s="339"/>
      <c r="B57" s="340" t="s">
        <v>1202</v>
      </c>
      <c r="C57" s="341"/>
      <c r="D57" s="342"/>
      <c r="E57" s="342"/>
      <c r="F57" s="342"/>
      <c r="G57" s="429"/>
      <c r="H57" s="344"/>
      <c r="I57" s="345">
        <f>G31+I32+G53+I54+G42+I43</f>
        <v>113443.64000000001</v>
      </c>
      <c r="J57" s="346">
        <f>TRUNC((+I57/$E$58),6)</f>
        <v>5.6404999999999997E-2</v>
      </c>
      <c r="K57" s="430"/>
      <c r="L57" s="348"/>
      <c r="M57" s="345">
        <f>K31+M32+K53+M54+K42+M43</f>
        <v>112574.22</v>
      </c>
      <c r="N57" s="349">
        <f>TRUNC((+M57/$E$58),6)</f>
        <v>5.5972000000000001E-2</v>
      </c>
      <c r="O57" s="429"/>
      <c r="P57" s="348"/>
      <c r="Q57" s="345">
        <f>O31+Q32+O53+Q54+O42+Q43</f>
        <v>328071.12</v>
      </c>
      <c r="R57" s="346">
        <f>TRUNC((+Q57/$E$58),6)</f>
        <v>0.16311899999999999</v>
      </c>
      <c r="S57" s="430"/>
      <c r="T57" s="348"/>
      <c r="U57" s="345">
        <f>S31+U32+S53+U54+S42+U43</f>
        <v>583739.80000000005</v>
      </c>
      <c r="V57" s="346">
        <f>TRUNC((+U57/$E$58),6)</f>
        <v>0.29024</v>
      </c>
      <c r="W57" s="430"/>
      <c r="X57" s="348"/>
      <c r="Y57" s="345">
        <f>W31+Y32+W53+Y54+W42+Y43</f>
        <v>488634.41000000003</v>
      </c>
      <c r="Z57" s="346">
        <f>TRUNC((+Y57/$E$58),6)</f>
        <v>0.242953</v>
      </c>
      <c r="AA57" s="430"/>
      <c r="AB57" s="348"/>
      <c r="AC57" s="345">
        <f>AA31+AC32+AA53+AC54+AA42+AC43</f>
        <v>259970.95</v>
      </c>
      <c r="AD57" s="346">
        <f>TRUNC((+AC57/$E$58),6)</f>
        <v>0.12925900000000001</v>
      </c>
      <c r="AE57" s="430"/>
      <c r="AF57" s="348"/>
      <c r="AG57" s="345">
        <f>AE31+AG32+AE53+AG54+AE42+AG43</f>
        <v>124792.06</v>
      </c>
      <c r="AH57" s="346">
        <f>TRUNC((+AG57/$E$58),6)</f>
        <v>6.2046999999999998E-2</v>
      </c>
      <c r="AJ57" s="274"/>
      <c r="AK57" s="431"/>
    </row>
    <row r="58" spans="1:37" s="287" customFormat="1" ht="10.9" customHeight="1">
      <c r="A58" s="339"/>
      <c r="B58" s="340" t="s">
        <v>1203</v>
      </c>
      <c r="C58" s="341"/>
      <c r="D58" s="342"/>
      <c r="E58" s="312">
        <f>SUM(E32+E54+E43)</f>
        <v>2011226.2</v>
      </c>
      <c r="F58" s="342"/>
      <c r="G58" s="429"/>
      <c r="H58" s="344"/>
      <c r="I58" s="345">
        <f>+I57</f>
        <v>113443.64000000001</v>
      </c>
      <c r="J58" s="346">
        <f>+J57</f>
        <v>5.6404999999999997E-2</v>
      </c>
      <c r="K58" s="430"/>
      <c r="L58" s="348"/>
      <c r="M58" s="345">
        <f>TRUNC(+M57+I58,3)</f>
        <v>226017.86</v>
      </c>
      <c r="N58" s="349">
        <f>+N57+J58</f>
        <v>0.112377</v>
      </c>
      <c r="O58" s="429"/>
      <c r="P58" s="348"/>
      <c r="Q58" s="345">
        <f>TRUNC(+Q57+M58,3)</f>
        <v>554088.98</v>
      </c>
      <c r="R58" s="346">
        <f>+R57+N58</f>
        <v>0.27549599999999996</v>
      </c>
      <c r="S58" s="430"/>
      <c r="T58" s="348"/>
      <c r="U58" s="345">
        <f>TRUNC(+U57+Q58,3)</f>
        <v>1137828.78</v>
      </c>
      <c r="V58" s="346">
        <f>+V57+R58</f>
        <v>0.56573600000000002</v>
      </c>
      <c r="W58" s="430"/>
      <c r="X58" s="348"/>
      <c r="Y58" s="345">
        <f>TRUNC(+Y57+U58,3)</f>
        <v>1626463.19</v>
      </c>
      <c r="Z58" s="346">
        <f>+Z57+V58</f>
        <v>0.80868899999999999</v>
      </c>
      <c r="AA58" s="430"/>
      <c r="AB58" s="348"/>
      <c r="AC58" s="345">
        <f>TRUNC(+AC57+Y58,3)</f>
        <v>1886434.14</v>
      </c>
      <c r="AD58" s="346">
        <f>+AD57+Z58</f>
        <v>0.937948</v>
      </c>
      <c r="AE58" s="430"/>
      <c r="AF58" s="348"/>
      <c r="AG58" s="345">
        <f>TRUNC(+AG57+AC58,3)</f>
        <v>2011226.2</v>
      </c>
      <c r="AH58" s="346">
        <f>+AH57+AD58</f>
        <v>0.99999499999999997</v>
      </c>
      <c r="AI58" s="274">
        <f>E58-AG58</f>
        <v>0</v>
      </c>
      <c r="AJ58" s="274"/>
      <c r="AK58" s="274"/>
    </row>
    <row r="59" spans="1:37" s="287" customFormat="1" ht="10.9" customHeight="1" thickBot="1">
      <c r="A59" s="432"/>
      <c r="B59" s="433"/>
      <c r="C59" s="434"/>
      <c r="D59" s="435"/>
      <c r="E59" s="435"/>
      <c r="F59" s="435"/>
      <c r="G59" s="380"/>
      <c r="H59" s="381"/>
      <c r="I59" s="384"/>
      <c r="J59" s="436"/>
      <c r="K59" s="437"/>
      <c r="L59" s="384"/>
      <c r="M59" s="384"/>
      <c r="N59" s="438"/>
      <c r="O59" s="380"/>
      <c r="P59" s="384"/>
      <c r="Q59" s="384"/>
      <c r="R59" s="436"/>
      <c r="S59" s="437"/>
      <c r="T59" s="384"/>
      <c r="U59" s="384"/>
      <c r="V59" s="436"/>
      <c r="W59" s="437"/>
      <c r="X59" s="384"/>
      <c r="Y59" s="384"/>
      <c r="Z59" s="436"/>
      <c r="AA59" s="437"/>
      <c r="AB59" s="384"/>
      <c r="AC59" s="384"/>
      <c r="AD59" s="436"/>
      <c r="AE59" s="437"/>
      <c r="AF59" s="384"/>
      <c r="AG59" s="384"/>
      <c r="AH59" s="436"/>
      <c r="AJ59" s="274"/>
      <c r="AK59" s="274"/>
    </row>
    <row r="60" spans="1:37" ht="10.9" customHeight="1"/>
    <row r="61" spans="1:37">
      <c r="B61" s="253" t="s">
        <v>1204</v>
      </c>
      <c r="C61" s="254" t="s">
        <v>1165</v>
      </c>
      <c r="D61" s="255"/>
      <c r="E61" s="256"/>
      <c r="F61" s="257"/>
      <c r="J61" s="443"/>
    </row>
    <row r="62" spans="1:37" s="444" customFormat="1" ht="10.15">
      <c r="B62" s="258" t="s">
        <v>1205</v>
      </c>
      <c r="C62" s="259" t="s">
        <v>1167</v>
      </c>
      <c r="D62" s="260"/>
      <c r="E62" s="261"/>
      <c r="F62" s="262"/>
      <c r="H62" s="445"/>
      <c r="J62" s="443"/>
      <c r="K62" s="443"/>
      <c r="L62" s="443"/>
      <c r="Y62" s="443"/>
    </row>
    <row r="63" spans="1:37" s="444" customFormat="1" ht="10.15">
      <c r="B63" s="258" t="s">
        <v>1206</v>
      </c>
      <c r="C63" s="263"/>
      <c r="D63" s="260"/>
      <c r="E63" s="261"/>
      <c r="F63" s="262"/>
      <c r="H63" s="445"/>
      <c r="J63" s="443"/>
      <c r="L63" s="443"/>
    </row>
    <row r="64" spans="1:37" s="444" customFormat="1" ht="10.15">
      <c r="H64" s="445"/>
      <c r="L64" s="443"/>
    </row>
    <row r="65" spans="1:37" s="444" customFormat="1" ht="10.15">
      <c r="H65" s="445"/>
      <c r="L65" s="443"/>
    </row>
    <row r="66" spans="1:37" s="444" customFormat="1" ht="10.15">
      <c r="D66" s="446"/>
      <c r="E66" s="264" t="s">
        <v>1168</v>
      </c>
      <c r="F66" s="446"/>
      <c r="H66" s="445"/>
      <c r="L66" s="443"/>
    </row>
    <row r="68" spans="1:37" ht="15.6">
      <c r="B68" s="439"/>
      <c r="C68" s="447"/>
      <c r="D68" s="447"/>
      <c r="E68" s="447"/>
      <c r="F68" s="447"/>
      <c r="G68" s="447"/>
      <c r="H68" s="448"/>
      <c r="I68" s="447"/>
      <c r="J68" s="447"/>
    </row>
    <row r="69" spans="1:37">
      <c r="B69" s="439"/>
      <c r="C69" s="440"/>
    </row>
    <row r="70" spans="1:37" s="450" customFormat="1" ht="12">
      <c r="A70" s="449"/>
      <c r="D70" s="449"/>
      <c r="E70" s="449"/>
      <c r="F70" s="449"/>
      <c r="G70" s="451"/>
      <c r="H70" s="452"/>
      <c r="I70" s="453"/>
      <c r="J70" s="454"/>
      <c r="K70" s="454"/>
      <c r="L70" s="454"/>
      <c r="M70" s="454"/>
      <c r="N70" s="454"/>
      <c r="O70" s="454"/>
      <c r="P70" s="454"/>
      <c r="Q70" s="454"/>
      <c r="R70" s="454"/>
      <c r="S70" s="454"/>
      <c r="T70" s="454"/>
      <c r="U70" s="454"/>
      <c r="V70" s="454"/>
      <c r="W70" s="454"/>
      <c r="X70" s="454"/>
      <c r="Y70" s="454"/>
      <c r="Z70" s="454"/>
      <c r="AA70" s="454"/>
      <c r="AB70" s="454"/>
      <c r="AC70" s="454"/>
      <c r="AD70" s="454"/>
      <c r="AE70" s="454"/>
      <c r="AF70" s="454"/>
      <c r="AG70" s="454"/>
      <c r="AH70" s="454"/>
      <c r="AJ70" s="454"/>
      <c r="AK70" s="454"/>
    </row>
    <row r="71" spans="1:37" s="450" customFormat="1" ht="12">
      <c r="A71" s="449"/>
      <c r="B71" s="455"/>
      <c r="D71" s="449"/>
      <c r="E71" s="449"/>
      <c r="F71" s="449"/>
      <c r="G71" s="451"/>
      <c r="H71" s="456"/>
      <c r="I71" s="453"/>
      <c r="J71" s="454"/>
      <c r="K71" s="454"/>
      <c r="L71" s="454"/>
      <c r="M71" s="454"/>
      <c r="N71" s="454"/>
      <c r="O71" s="454"/>
      <c r="P71" s="454"/>
      <c r="Q71" s="454"/>
      <c r="R71" s="454"/>
      <c r="S71" s="454"/>
      <c r="T71" s="454"/>
      <c r="U71" s="454"/>
      <c r="V71" s="454"/>
      <c r="W71" s="454"/>
      <c r="X71" s="454"/>
      <c r="Y71" s="454"/>
      <c r="Z71" s="454"/>
      <c r="AA71" s="454"/>
      <c r="AB71" s="454"/>
      <c r="AC71" s="454"/>
      <c r="AD71" s="454"/>
      <c r="AE71" s="454"/>
      <c r="AF71" s="454"/>
      <c r="AG71" s="454"/>
      <c r="AH71" s="454"/>
      <c r="AJ71" s="454"/>
      <c r="AK71" s="454"/>
    </row>
    <row r="72" spans="1:37" s="450" customFormat="1" ht="12">
      <c r="A72" s="449"/>
      <c r="B72" s="455"/>
      <c r="D72" s="449"/>
      <c r="E72" s="449"/>
      <c r="F72" s="449"/>
      <c r="G72" s="451"/>
      <c r="H72" s="456"/>
      <c r="I72" s="453"/>
      <c r="J72" s="454"/>
      <c r="K72" s="454"/>
      <c r="L72" s="454"/>
      <c r="M72" s="454"/>
      <c r="N72" s="454"/>
      <c r="O72" s="454"/>
      <c r="P72" s="454"/>
      <c r="Q72" s="454"/>
      <c r="R72" s="454"/>
      <c r="S72" s="454"/>
      <c r="T72" s="454"/>
      <c r="U72" s="454"/>
      <c r="V72" s="454"/>
      <c r="W72" s="454"/>
      <c r="X72" s="454"/>
      <c r="Y72" s="454"/>
      <c r="Z72" s="454"/>
      <c r="AA72" s="454"/>
      <c r="AB72" s="454"/>
      <c r="AC72" s="454"/>
      <c r="AD72" s="454"/>
      <c r="AE72" s="454"/>
      <c r="AF72" s="454"/>
      <c r="AG72" s="454"/>
      <c r="AH72" s="454"/>
      <c r="AJ72" s="454"/>
      <c r="AK72" s="454"/>
    </row>
    <row r="73" spans="1:37" s="450" customFormat="1" ht="12">
      <c r="A73" s="449"/>
      <c r="B73" s="455"/>
      <c r="D73" s="449"/>
      <c r="E73" s="449"/>
      <c r="F73" s="449"/>
      <c r="G73" s="451"/>
      <c r="H73" s="456"/>
      <c r="I73" s="453"/>
      <c r="J73" s="454"/>
      <c r="K73" s="454"/>
      <c r="L73" s="454"/>
      <c r="M73" s="454"/>
      <c r="N73" s="454"/>
      <c r="O73" s="454"/>
      <c r="P73" s="454"/>
      <c r="Q73" s="454"/>
      <c r="R73" s="454"/>
      <c r="S73" s="454"/>
      <c r="T73" s="454"/>
      <c r="U73" s="454"/>
      <c r="V73" s="454"/>
      <c r="W73" s="454"/>
      <c r="X73" s="454"/>
      <c r="Y73" s="454"/>
      <c r="Z73" s="454"/>
      <c r="AA73" s="454"/>
      <c r="AB73" s="454"/>
      <c r="AC73" s="454"/>
      <c r="AD73" s="454"/>
      <c r="AE73" s="454"/>
      <c r="AF73" s="454"/>
      <c r="AG73" s="454"/>
      <c r="AH73" s="454"/>
      <c r="AJ73" s="454"/>
      <c r="AK73" s="454"/>
    </row>
    <row r="74" spans="1:37" s="450" customFormat="1" ht="12">
      <c r="A74" s="449"/>
      <c r="B74" s="455"/>
      <c r="D74" s="449"/>
      <c r="E74" s="449"/>
      <c r="F74" s="449"/>
      <c r="G74" s="451"/>
      <c r="H74" s="456"/>
      <c r="I74" s="453"/>
      <c r="J74" s="454"/>
      <c r="K74" s="454"/>
      <c r="L74" s="454"/>
      <c r="M74" s="454"/>
      <c r="N74" s="454"/>
      <c r="O74" s="454"/>
      <c r="P74" s="454"/>
      <c r="Q74" s="454"/>
      <c r="R74" s="454"/>
      <c r="S74" s="454"/>
      <c r="T74" s="454"/>
      <c r="U74" s="454"/>
      <c r="V74" s="454"/>
      <c r="W74" s="454"/>
      <c r="X74" s="454"/>
      <c r="Y74" s="454"/>
      <c r="Z74" s="454"/>
      <c r="AA74" s="454"/>
      <c r="AB74" s="454"/>
      <c r="AC74" s="454"/>
      <c r="AD74" s="454"/>
      <c r="AE74" s="454"/>
      <c r="AF74" s="454"/>
      <c r="AG74" s="454"/>
      <c r="AH74" s="454"/>
      <c r="AJ74" s="454"/>
      <c r="AK74" s="454"/>
    </row>
    <row r="75" spans="1:37" s="450" customFormat="1" ht="12">
      <c r="A75" s="449"/>
      <c r="B75" s="455"/>
      <c r="D75" s="449"/>
      <c r="E75" s="449"/>
      <c r="F75" s="449"/>
      <c r="G75" s="451"/>
      <c r="H75" s="456"/>
      <c r="I75" s="453"/>
      <c r="J75" s="454"/>
      <c r="K75" s="454"/>
      <c r="L75" s="454"/>
      <c r="M75" s="454"/>
      <c r="N75" s="454"/>
      <c r="O75" s="454"/>
      <c r="P75" s="454"/>
      <c r="Q75" s="454"/>
      <c r="R75" s="454"/>
      <c r="S75" s="454"/>
      <c r="T75" s="454"/>
      <c r="U75" s="454"/>
      <c r="V75" s="454"/>
      <c r="W75" s="454"/>
      <c r="X75" s="454"/>
      <c r="Y75" s="454"/>
      <c r="Z75" s="454"/>
      <c r="AA75" s="454"/>
      <c r="AB75" s="454"/>
      <c r="AC75" s="454"/>
      <c r="AD75" s="454"/>
      <c r="AE75" s="454"/>
      <c r="AF75" s="454"/>
      <c r="AG75" s="454"/>
      <c r="AH75" s="454"/>
      <c r="AJ75" s="454"/>
      <c r="AK75" s="454"/>
    </row>
    <row r="76" spans="1:37" s="450" customFormat="1" ht="11.45">
      <c r="A76" s="449"/>
      <c r="B76" s="449"/>
      <c r="D76" s="449"/>
      <c r="E76" s="449"/>
      <c r="F76" s="449"/>
      <c r="G76" s="451"/>
      <c r="H76" s="457"/>
      <c r="I76" s="453"/>
      <c r="J76" s="454"/>
      <c r="K76" s="454"/>
      <c r="L76" s="454"/>
      <c r="M76" s="454"/>
      <c r="N76" s="454"/>
      <c r="O76" s="454"/>
      <c r="P76" s="454"/>
      <c r="Q76" s="454"/>
      <c r="R76" s="454"/>
      <c r="S76" s="454"/>
      <c r="T76" s="454"/>
      <c r="U76" s="454"/>
      <c r="V76" s="454"/>
      <c r="W76" s="454"/>
      <c r="X76" s="454"/>
      <c r="Y76" s="454"/>
      <c r="Z76" s="454"/>
      <c r="AA76" s="454"/>
      <c r="AB76" s="454"/>
      <c r="AC76" s="454"/>
      <c r="AD76" s="454"/>
      <c r="AE76" s="454"/>
      <c r="AF76" s="454"/>
      <c r="AG76" s="454"/>
      <c r="AH76" s="454"/>
      <c r="AJ76" s="454"/>
      <c r="AK76" s="454"/>
    </row>
    <row r="77" spans="1:37" s="450" customFormat="1" ht="11.45">
      <c r="A77" s="449"/>
      <c r="B77" s="449"/>
      <c r="C77" s="458"/>
      <c r="D77" s="449"/>
      <c r="E77" s="449"/>
      <c r="F77" s="449"/>
      <c r="G77" s="451"/>
      <c r="H77" s="457"/>
      <c r="I77" s="453"/>
      <c r="J77" s="454"/>
      <c r="K77" s="454"/>
      <c r="L77" s="454"/>
      <c r="M77" s="454"/>
      <c r="N77" s="454"/>
      <c r="O77" s="454"/>
      <c r="P77" s="454"/>
      <c r="Q77" s="454"/>
      <c r="R77" s="454"/>
      <c r="S77" s="454"/>
      <c r="T77" s="454"/>
      <c r="U77" s="454"/>
      <c r="V77" s="454"/>
      <c r="W77" s="454"/>
      <c r="X77" s="454"/>
      <c r="Y77" s="454"/>
      <c r="Z77" s="454"/>
      <c r="AA77" s="454"/>
      <c r="AB77" s="454"/>
      <c r="AC77" s="454"/>
      <c r="AD77" s="454"/>
      <c r="AE77" s="454"/>
      <c r="AF77" s="454"/>
      <c r="AG77" s="454"/>
      <c r="AH77" s="454"/>
      <c r="AJ77" s="454"/>
      <c r="AK77" s="454"/>
    </row>
  </sheetData>
  <mergeCells count="7">
    <mergeCell ref="AA2:AD2"/>
    <mergeCell ref="AE2:AH2"/>
    <mergeCell ref="G2:J2"/>
    <mergeCell ref="K2:N2"/>
    <mergeCell ref="O2:R2"/>
    <mergeCell ref="S2:V2"/>
    <mergeCell ref="W2:Z2"/>
  </mergeCells>
  <pageMargins left="0.59055118110236227" right="0.59055118110236227" top="0.78740157480314965" bottom="0.59055118110236227" header="0.31496062992125984" footer="0.31496062992125984"/>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4C6FE-2031-4824-B616-DC7CD9651A1B}">
  <sheetPr>
    <pageSetUpPr fitToPage="1"/>
  </sheetPr>
  <dimension ref="A1:N320"/>
  <sheetViews>
    <sheetView showWhiteSpace="0" topLeftCell="A313" zoomScale="90" zoomScaleNormal="90" workbookViewId="0">
      <selection activeCell="L320" sqref="L320"/>
    </sheetView>
  </sheetViews>
  <sheetFormatPr defaultColWidth="9" defaultRowHeight="13.9"/>
  <cols>
    <col min="1" max="1" width="5.75" style="2" customWidth="1"/>
    <col min="2" max="2" width="12.875" style="2" bestFit="1" customWidth="1"/>
    <col min="3" max="3" width="10" style="2" bestFit="1" customWidth="1"/>
    <col min="4" max="4" width="60" style="518" bestFit="1" customWidth="1"/>
    <col min="5" max="5" width="30" style="2" bestFit="1" customWidth="1"/>
    <col min="6" max="6" width="10" style="1" bestFit="1" customWidth="1"/>
    <col min="7" max="7" width="10" style="494" bestFit="1" customWidth="1"/>
    <col min="8" max="8" width="12.125" style="35" bestFit="1" customWidth="1"/>
    <col min="9" max="9" width="14.625" style="35" bestFit="1" customWidth="1"/>
    <col min="10" max="10" width="10" style="504" bestFit="1" customWidth="1"/>
    <col min="11" max="11" width="14.875" style="504" customWidth="1"/>
    <col min="12" max="12" width="15" style="504" bestFit="1" customWidth="1"/>
    <col min="13" max="13" width="9" style="1"/>
    <col min="14" max="14" width="15.625" style="1" bestFit="1" customWidth="1"/>
    <col min="15" max="16384" width="9" style="1"/>
  </cols>
  <sheetData>
    <row r="1" spans="1:12">
      <c r="A1" s="3" t="s">
        <v>0</v>
      </c>
      <c r="B1" s="3"/>
      <c r="C1" s="8"/>
      <c r="D1" s="4"/>
      <c r="E1" s="4" t="s">
        <v>1</v>
      </c>
      <c r="F1" s="75"/>
      <c r="G1" s="492"/>
      <c r="H1" s="495"/>
      <c r="I1" s="495"/>
      <c r="J1" s="498"/>
      <c r="K1" s="498"/>
      <c r="L1" s="499"/>
    </row>
    <row r="2" spans="1:12" ht="14.25" customHeight="1">
      <c r="A2" s="3" t="s">
        <v>2</v>
      </c>
      <c r="B2" s="3"/>
      <c r="C2" s="647"/>
      <c r="D2" s="5"/>
      <c r="E2" s="74" t="s">
        <v>1207</v>
      </c>
      <c r="F2" s="582"/>
      <c r="G2" s="582"/>
      <c r="H2" s="582"/>
      <c r="I2" s="496"/>
      <c r="J2" s="500"/>
      <c r="K2" s="500"/>
      <c r="L2" s="501"/>
    </row>
    <row r="3" spans="1:12" ht="14.25" customHeight="1">
      <c r="A3" s="5"/>
      <c r="B3" s="5"/>
      <c r="C3" s="647"/>
      <c r="D3" s="5"/>
      <c r="E3" s="74" t="s">
        <v>4</v>
      </c>
      <c r="F3" s="582"/>
      <c r="G3" s="582"/>
      <c r="H3" s="582"/>
      <c r="I3" s="496"/>
      <c r="J3" s="500"/>
      <c r="K3" s="500"/>
      <c r="L3" s="501"/>
    </row>
    <row r="4" spans="1:12" ht="15" customHeight="1">
      <c r="A4" s="4" t="s">
        <v>5</v>
      </c>
      <c r="B4" s="4"/>
      <c r="C4" s="647"/>
      <c r="D4" s="5"/>
      <c r="E4" s="74"/>
      <c r="F4" s="582"/>
      <c r="G4" s="582"/>
      <c r="H4" s="582"/>
      <c r="I4" s="496"/>
      <c r="J4" s="500"/>
      <c r="K4" s="500"/>
      <c r="L4" s="502" t="s">
        <v>6</v>
      </c>
    </row>
    <row r="5" spans="1:12">
      <c r="A5" s="6" t="s">
        <v>7</v>
      </c>
      <c r="B5" s="6"/>
      <c r="C5" s="647"/>
      <c r="D5" s="5"/>
      <c r="E5" s="647"/>
      <c r="F5" s="5"/>
      <c r="G5" s="674"/>
      <c r="H5" s="675"/>
      <c r="I5" s="675"/>
      <c r="J5" s="676"/>
      <c r="K5" s="676"/>
      <c r="L5" s="45">
        <f>Orçamento!L5</f>
        <v>3</v>
      </c>
    </row>
    <row r="6" spans="1:12" ht="21" customHeight="1">
      <c r="A6" s="583" t="s">
        <v>1208</v>
      </c>
      <c r="B6" s="583"/>
      <c r="C6" s="583"/>
      <c r="D6" s="583"/>
      <c r="E6" s="583"/>
      <c r="F6" s="583"/>
      <c r="G6" s="583"/>
      <c r="H6" s="583"/>
      <c r="I6" s="583"/>
      <c r="J6" s="583"/>
      <c r="K6" s="583"/>
      <c r="L6" s="583"/>
    </row>
    <row r="7" spans="1:12" s="2" customFormat="1" ht="30" customHeight="1">
      <c r="A7" s="76" t="s">
        <v>9</v>
      </c>
      <c r="B7" s="76" t="s">
        <v>10</v>
      </c>
      <c r="C7" s="76" t="s">
        <v>11</v>
      </c>
      <c r="D7" s="77" t="s">
        <v>12</v>
      </c>
      <c r="E7" s="76" t="s">
        <v>1209</v>
      </c>
      <c r="F7" s="76" t="s">
        <v>13</v>
      </c>
      <c r="G7" s="493" t="s">
        <v>14</v>
      </c>
      <c r="H7" s="497" t="s">
        <v>1210</v>
      </c>
      <c r="I7" s="497" t="s">
        <v>16</v>
      </c>
      <c r="J7" s="503" t="s">
        <v>1211</v>
      </c>
      <c r="K7" s="503" t="s">
        <v>1212</v>
      </c>
      <c r="L7" s="503" t="s">
        <v>1213</v>
      </c>
    </row>
    <row r="8" spans="1:12" ht="26.1" customHeight="1">
      <c r="A8" s="485">
        <v>1</v>
      </c>
      <c r="B8" s="485" t="s">
        <v>222</v>
      </c>
      <c r="C8" s="485" t="s">
        <v>55</v>
      </c>
      <c r="D8" s="486" t="s">
        <v>223</v>
      </c>
      <c r="E8" s="485" t="s">
        <v>1214</v>
      </c>
      <c r="F8" s="485" t="s">
        <v>46</v>
      </c>
      <c r="G8" s="517" t="s">
        <v>1215</v>
      </c>
      <c r="H8" s="488">
        <v>1749.08</v>
      </c>
      <c r="I8" s="488">
        <f>TRUNC(G8*H8,2)</f>
        <v>167509.39000000001</v>
      </c>
      <c r="J8" s="489">
        <f t="shared" ref="J8:J71" si="0">I8/$L$320</f>
        <v>0.10510326029794057</v>
      </c>
      <c r="K8" s="489">
        <f>J8</f>
        <v>0.10510326029794057</v>
      </c>
      <c r="L8" s="491" t="str">
        <f>IF(K8&lt;=80%," A", IF(K8&lt;=90%,"B","C"))</f>
        <v xml:space="preserve"> A</v>
      </c>
    </row>
    <row r="9" spans="1:12" ht="26.1" customHeight="1">
      <c r="A9" s="485">
        <v>2</v>
      </c>
      <c r="B9" s="485" t="s">
        <v>73</v>
      </c>
      <c r="C9" s="485" t="s">
        <v>44</v>
      </c>
      <c r="D9" s="486" t="s">
        <v>74</v>
      </c>
      <c r="E9" s="485" t="s">
        <v>1216</v>
      </c>
      <c r="F9" s="485" t="s">
        <v>75</v>
      </c>
      <c r="G9" s="517" t="s">
        <v>1217</v>
      </c>
      <c r="H9" s="488">
        <v>142.52000000000001</v>
      </c>
      <c r="I9" s="488">
        <f t="shared" ref="I9:I72" si="1">TRUNC(G9*H9,2)</f>
        <v>131688.48000000001</v>
      </c>
      <c r="J9" s="489">
        <f t="shared" si="0"/>
        <v>8.2627538621447671E-2</v>
      </c>
      <c r="K9" s="489">
        <f t="shared" ref="K9:K72" si="2">K8+J9</f>
        <v>0.18773079891938824</v>
      </c>
      <c r="L9" s="491" t="str">
        <f t="shared" ref="L9:L72" si="3">IF(K9&lt;=80%," A", IF(K9&lt;=90%,"B","C"))</f>
        <v xml:space="preserve"> A</v>
      </c>
    </row>
    <row r="10" spans="1:12" ht="51.95" customHeight="1">
      <c r="A10" s="485">
        <v>3</v>
      </c>
      <c r="B10" s="485" t="s">
        <v>275</v>
      </c>
      <c r="C10" s="485" t="s">
        <v>55</v>
      </c>
      <c r="D10" s="486" t="s">
        <v>276</v>
      </c>
      <c r="E10" s="485" t="s">
        <v>1218</v>
      </c>
      <c r="F10" s="485" t="s">
        <v>46</v>
      </c>
      <c r="G10" s="517" t="s">
        <v>1219</v>
      </c>
      <c r="H10" s="488">
        <v>211.9</v>
      </c>
      <c r="I10" s="488">
        <f t="shared" si="1"/>
        <v>109533.22</v>
      </c>
      <c r="J10" s="489">
        <f t="shared" si="0"/>
        <v>6.8726287719939688E-2</v>
      </c>
      <c r="K10" s="489">
        <f t="shared" si="2"/>
        <v>0.25645708663932792</v>
      </c>
      <c r="L10" s="491" t="str">
        <f t="shared" si="3"/>
        <v xml:space="preserve"> A</v>
      </c>
    </row>
    <row r="11" spans="1:12" ht="65.099999999999994" customHeight="1">
      <c r="A11" s="485">
        <v>4</v>
      </c>
      <c r="B11" s="485" t="s">
        <v>1147</v>
      </c>
      <c r="C11" s="485" t="s">
        <v>24</v>
      </c>
      <c r="D11" s="486" t="s">
        <v>1148</v>
      </c>
      <c r="E11" s="485" t="s">
        <v>1220</v>
      </c>
      <c r="F11" s="485" t="s">
        <v>26</v>
      </c>
      <c r="G11" s="517" t="s">
        <v>1221</v>
      </c>
      <c r="H11" s="488">
        <v>11629</v>
      </c>
      <c r="I11" s="488">
        <f t="shared" si="1"/>
        <v>104661</v>
      </c>
      <c r="J11" s="489">
        <f t="shared" si="0"/>
        <v>6.5669228011890887E-2</v>
      </c>
      <c r="K11" s="489">
        <f t="shared" si="2"/>
        <v>0.32212631465121883</v>
      </c>
      <c r="L11" s="491" t="str">
        <f t="shared" si="3"/>
        <v xml:space="preserve"> A</v>
      </c>
    </row>
    <row r="12" spans="1:12" ht="51.95" customHeight="1">
      <c r="A12" s="485">
        <v>5</v>
      </c>
      <c r="B12" s="485" t="s">
        <v>334</v>
      </c>
      <c r="C12" s="485" t="s">
        <v>24</v>
      </c>
      <c r="D12" s="486" t="s">
        <v>335</v>
      </c>
      <c r="E12" s="485" t="s">
        <v>1222</v>
      </c>
      <c r="F12" s="485" t="s">
        <v>46</v>
      </c>
      <c r="G12" s="517" t="s">
        <v>1223</v>
      </c>
      <c r="H12" s="488">
        <v>892.79</v>
      </c>
      <c r="I12" s="488">
        <f t="shared" si="1"/>
        <v>55638.67</v>
      </c>
      <c r="J12" s="489">
        <f t="shared" si="0"/>
        <v>3.4910315270333295E-2</v>
      </c>
      <c r="K12" s="489">
        <f t="shared" si="2"/>
        <v>0.35703662992155211</v>
      </c>
      <c r="L12" s="491" t="str">
        <f t="shared" si="3"/>
        <v xml:space="preserve"> A</v>
      </c>
    </row>
    <row r="13" spans="1:12" ht="39" customHeight="1">
      <c r="A13" s="485">
        <v>6</v>
      </c>
      <c r="B13" s="485" t="s">
        <v>317</v>
      </c>
      <c r="C13" s="485" t="s">
        <v>44</v>
      </c>
      <c r="D13" s="486" t="s">
        <v>318</v>
      </c>
      <c r="E13" s="485" t="s">
        <v>1224</v>
      </c>
      <c r="F13" s="485" t="s">
        <v>46</v>
      </c>
      <c r="G13" s="517" t="s">
        <v>1225</v>
      </c>
      <c r="H13" s="488">
        <v>378.74</v>
      </c>
      <c r="I13" s="488">
        <f t="shared" si="1"/>
        <v>55530.85</v>
      </c>
      <c r="J13" s="489">
        <f t="shared" si="0"/>
        <v>3.4842663937322507E-2</v>
      </c>
      <c r="K13" s="489">
        <f t="shared" si="2"/>
        <v>0.3918792938588746</v>
      </c>
      <c r="L13" s="491" t="str">
        <f t="shared" si="3"/>
        <v xml:space="preserve"> A</v>
      </c>
    </row>
    <row r="14" spans="1:12" ht="24" customHeight="1">
      <c r="A14" s="485">
        <v>7</v>
      </c>
      <c r="B14" s="485" t="s">
        <v>83</v>
      </c>
      <c r="C14" s="485" t="s">
        <v>44</v>
      </c>
      <c r="D14" s="486" t="s">
        <v>84</v>
      </c>
      <c r="E14" s="485" t="s">
        <v>1216</v>
      </c>
      <c r="F14" s="485" t="s">
        <v>85</v>
      </c>
      <c r="G14" s="517" t="s">
        <v>1226</v>
      </c>
      <c r="H14" s="488">
        <v>7450.56</v>
      </c>
      <c r="I14" s="488">
        <f t="shared" si="1"/>
        <v>52153.919999999998</v>
      </c>
      <c r="J14" s="489">
        <f t="shared" si="0"/>
        <v>3.2723819418827613E-2</v>
      </c>
      <c r="K14" s="489">
        <f t="shared" si="2"/>
        <v>0.42460311327770223</v>
      </c>
      <c r="L14" s="491" t="str">
        <f t="shared" si="3"/>
        <v xml:space="preserve"> A</v>
      </c>
    </row>
    <row r="15" spans="1:12" ht="39" customHeight="1">
      <c r="A15" s="485">
        <v>8</v>
      </c>
      <c r="B15" s="485" t="s">
        <v>334</v>
      </c>
      <c r="C15" s="485" t="s">
        <v>24</v>
      </c>
      <c r="D15" s="486" t="s">
        <v>337</v>
      </c>
      <c r="E15" s="485" t="s">
        <v>1222</v>
      </c>
      <c r="F15" s="485" t="s">
        <v>46</v>
      </c>
      <c r="G15" s="517" t="s">
        <v>1227</v>
      </c>
      <c r="H15" s="488">
        <v>892.79</v>
      </c>
      <c r="I15" s="488">
        <f t="shared" si="1"/>
        <v>44684.13</v>
      </c>
      <c r="J15" s="489">
        <f t="shared" si="0"/>
        <v>2.8036922267921899E-2</v>
      </c>
      <c r="K15" s="489">
        <f t="shared" si="2"/>
        <v>0.45264003554562415</v>
      </c>
      <c r="L15" s="491" t="str">
        <f t="shared" si="3"/>
        <v xml:space="preserve"> A</v>
      </c>
    </row>
    <row r="16" spans="1:12" ht="39" customHeight="1">
      <c r="A16" s="485">
        <v>9</v>
      </c>
      <c r="B16" s="485" t="s">
        <v>263</v>
      </c>
      <c r="C16" s="485" t="s">
        <v>44</v>
      </c>
      <c r="D16" s="486" t="s">
        <v>264</v>
      </c>
      <c r="E16" s="485" t="s">
        <v>1228</v>
      </c>
      <c r="F16" s="485" t="s">
        <v>46</v>
      </c>
      <c r="G16" s="517" t="s">
        <v>1229</v>
      </c>
      <c r="H16" s="488">
        <v>85.98</v>
      </c>
      <c r="I16" s="488">
        <f t="shared" si="1"/>
        <v>42561.81</v>
      </c>
      <c r="J16" s="489">
        <f t="shared" si="0"/>
        <v>2.6705279000666701E-2</v>
      </c>
      <c r="K16" s="489">
        <f t="shared" si="2"/>
        <v>0.47934531454629087</v>
      </c>
      <c r="L16" s="491" t="str">
        <f t="shared" si="3"/>
        <v xml:space="preserve"> A</v>
      </c>
    </row>
    <row r="17" spans="1:12" ht="65.099999999999994" customHeight="1">
      <c r="A17" s="485">
        <v>10</v>
      </c>
      <c r="B17" s="485" t="s">
        <v>280</v>
      </c>
      <c r="C17" s="485" t="s">
        <v>55</v>
      </c>
      <c r="D17" s="486" t="s">
        <v>281</v>
      </c>
      <c r="E17" s="485" t="s">
        <v>1218</v>
      </c>
      <c r="F17" s="485" t="s">
        <v>46</v>
      </c>
      <c r="G17" s="517" t="s">
        <v>1230</v>
      </c>
      <c r="H17" s="488">
        <v>190.91</v>
      </c>
      <c r="I17" s="488">
        <f t="shared" si="1"/>
        <v>41517.19</v>
      </c>
      <c r="J17" s="489">
        <f t="shared" si="0"/>
        <v>2.6049835340031115E-2</v>
      </c>
      <c r="K17" s="489">
        <f t="shared" si="2"/>
        <v>0.50539514988632195</v>
      </c>
      <c r="L17" s="491" t="str">
        <f t="shared" si="3"/>
        <v xml:space="preserve"> A</v>
      </c>
    </row>
    <row r="18" spans="1:12" ht="51.95" customHeight="1">
      <c r="A18" s="485">
        <v>11</v>
      </c>
      <c r="B18" s="485" t="s">
        <v>48</v>
      </c>
      <c r="C18" s="485" t="s">
        <v>44</v>
      </c>
      <c r="D18" s="486" t="s">
        <v>49</v>
      </c>
      <c r="E18" s="485" t="s">
        <v>1231</v>
      </c>
      <c r="F18" s="485" t="s">
        <v>46</v>
      </c>
      <c r="G18" s="517" t="s">
        <v>1232</v>
      </c>
      <c r="H18" s="488">
        <v>98.19</v>
      </c>
      <c r="I18" s="488">
        <f t="shared" si="1"/>
        <v>28712.71</v>
      </c>
      <c r="J18" s="489">
        <f t="shared" si="0"/>
        <v>1.8015703077835104E-2</v>
      </c>
      <c r="K18" s="489">
        <f t="shared" si="2"/>
        <v>0.52341085296415701</v>
      </c>
      <c r="L18" s="491" t="str">
        <f t="shared" si="3"/>
        <v xml:space="preserve"> A</v>
      </c>
    </row>
    <row r="19" spans="1:12" ht="51.95" customHeight="1">
      <c r="A19" s="485">
        <v>12</v>
      </c>
      <c r="B19" s="485" t="s">
        <v>253</v>
      </c>
      <c r="C19" s="485" t="s">
        <v>44</v>
      </c>
      <c r="D19" s="486" t="s">
        <v>254</v>
      </c>
      <c r="E19" s="485" t="s">
        <v>1233</v>
      </c>
      <c r="F19" s="485" t="s">
        <v>46</v>
      </c>
      <c r="G19" s="517" t="s">
        <v>1219</v>
      </c>
      <c r="H19" s="488">
        <v>50.4</v>
      </c>
      <c r="I19" s="488">
        <f t="shared" si="1"/>
        <v>26052.26</v>
      </c>
      <c r="J19" s="489">
        <f t="shared" si="0"/>
        <v>1.6346411769093211E-2</v>
      </c>
      <c r="K19" s="489">
        <f t="shared" si="2"/>
        <v>0.53975726473325025</v>
      </c>
      <c r="L19" s="491" t="str">
        <f t="shared" si="3"/>
        <v xml:space="preserve"> A</v>
      </c>
    </row>
    <row r="20" spans="1:12" ht="52.9">
      <c r="A20" s="485">
        <v>13</v>
      </c>
      <c r="B20" s="485" t="s">
        <v>646</v>
      </c>
      <c r="C20" s="485" t="s">
        <v>44</v>
      </c>
      <c r="D20" s="486" t="s">
        <v>1234</v>
      </c>
      <c r="E20" s="485" t="s">
        <v>1235</v>
      </c>
      <c r="F20" s="485" t="s">
        <v>152</v>
      </c>
      <c r="G20" s="517" t="s">
        <v>1236</v>
      </c>
      <c r="H20" s="488">
        <v>68.77</v>
      </c>
      <c r="I20" s="488">
        <f t="shared" si="1"/>
        <v>24757.200000000001</v>
      </c>
      <c r="J20" s="489">
        <f t="shared" si="0"/>
        <v>1.5533830287652374E-2</v>
      </c>
      <c r="K20" s="489">
        <f t="shared" si="2"/>
        <v>0.55529109502090268</v>
      </c>
      <c r="L20" s="491" t="str">
        <f t="shared" si="3"/>
        <v xml:space="preserve"> A</v>
      </c>
    </row>
    <row r="21" spans="1:12" ht="24" customHeight="1">
      <c r="A21" s="485">
        <v>14</v>
      </c>
      <c r="B21" s="485" t="s">
        <v>77</v>
      </c>
      <c r="C21" s="485" t="s">
        <v>24</v>
      </c>
      <c r="D21" s="486" t="s">
        <v>78</v>
      </c>
      <c r="E21" s="485" t="s">
        <v>1237</v>
      </c>
      <c r="F21" s="485" t="s">
        <v>75</v>
      </c>
      <c r="G21" s="517" t="s">
        <v>1238</v>
      </c>
      <c r="H21" s="488">
        <v>133.35</v>
      </c>
      <c r="I21" s="488">
        <f t="shared" si="1"/>
        <v>23469.599999999999</v>
      </c>
      <c r="J21" s="489">
        <f t="shared" si="0"/>
        <v>1.4725929560656542E-2</v>
      </c>
      <c r="K21" s="489">
        <f t="shared" si="2"/>
        <v>0.57001702458155923</v>
      </c>
      <c r="L21" s="491" t="str">
        <f t="shared" si="3"/>
        <v xml:space="preserve"> A</v>
      </c>
    </row>
    <row r="22" spans="1:12" ht="51.95" customHeight="1">
      <c r="A22" s="485">
        <v>15</v>
      </c>
      <c r="B22" s="485" t="s">
        <v>80</v>
      </c>
      <c r="C22" s="485" t="s">
        <v>24</v>
      </c>
      <c r="D22" s="486" t="s">
        <v>81</v>
      </c>
      <c r="E22" s="485" t="s">
        <v>1237</v>
      </c>
      <c r="F22" s="485" t="s">
        <v>75</v>
      </c>
      <c r="G22" s="517" t="s">
        <v>1238</v>
      </c>
      <c r="H22" s="488">
        <v>133.35</v>
      </c>
      <c r="I22" s="488">
        <f t="shared" si="1"/>
        <v>23469.599999999999</v>
      </c>
      <c r="J22" s="489">
        <f t="shared" si="0"/>
        <v>1.4725929560656542E-2</v>
      </c>
      <c r="K22" s="489">
        <f t="shared" si="2"/>
        <v>0.58474295414221578</v>
      </c>
      <c r="L22" s="491" t="str">
        <f t="shared" si="3"/>
        <v xml:space="preserve"> A</v>
      </c>
    </row>
    <row r="23" spans="1:12" ht="52.9">
      <c r="A23" s="485">
        <v>16</v>
      </c>
      <c r="B23" s="485" t="s">
        <v>186</v>
      </c>
      <c r="C23" s="485" t="s">
        <v>44</v>
      </c>
      <c r="D23" s="486" t="s">
        <v>187</v>
      </c>
      <c r="E23" s="485" t="s">
        <v>1233</v>
      </c>
      <c r="F23" s="485" t="s">
        <v>46</v>
      </c>
      <c r="G23" s="517" t="s">
        <v>1239</v>
      </c>
      <c r="H23" s="488">
        <v>59.22</v>
      </c>
      <c r="I23" s="488">
        <f t="shared" si="1"/>
        <v>22637.43</v>
      </c>
      <c r="J23" s="489">
        <f t="shared" si="0"/>
        <v>1.420378701018736E-2</v>
      </c>
      <c r="K23" s="489">
        <f t="shared" si="2"/>
        <v>0.59894674115240309</v>
      </c>
      <c r="L23" s="491" t="str">
        <f t="shared" si="3"/>
        <v xml:space="preserve"> A</v>
      </c>
    </row>
    <row r="24" spans="1:12" ht="39" customHeight="1">
      <c r="A24" s="485">
        <v>17</v>
      </c>
      <c r="B24" s="485" t="s">
        <v>189</v>
      </c>
      <c r="C24" s="485" t="s">
        <v>44</v>
      </c>
      <c r="D24" s="486" t="s">
        <v>190</v>
      </c>
      <c r="E24" s="485" t="s">
        <v>1240</v>
      </c>
      <c r="F24" s="485" t="s">
        <v>46</v>
      </c>
      <c r="G24" s="517" t="s">
        <v>1241</v>
      </c>
      <c r="H24" s="488">
        <v>130.69</v>
      </c>
      <c r="I24" s="488">
        <f t="shared" si="1"/>
        <v>21536.400000000001</v>
      </c>
      <c r="J24" s="489">
        <f t="shared" si="0"/>
        <v>1.3512949065605021E-2</v>
      </c>
      <c r="K24" s="489">
        <f t="shared" si="2"/>
        <v>0.61245969021800817</v>
      </c>
      <c r="L24" s="491" t="str">
        <f t="shared" si="3"/>
        <v xml:space="preserve"> A</v>
      </c>
    </row>
    <row r="25" spans="1:12" ht="26.1" customHeight="1">
      <c r="A25" s="485">
        <v>18</v>
      </c>
      <c r="B25" s="485" t="s">
        <v>54</v>
      </c>
      <c r="C25" s="485" t="s">
        <v>55</v>
      </c>
      <c r="D25" s="486" t="s">
        <v>56</v>
      </c>
      <c r="E25" s="485" t="s">
        <v>1242</v>
      </c>
      <c r="F25" s="485" t="s">
        <v>57</v>
      </c>
      <c r="G25" s="517" t="s">
        <v>1243</v>
      </c>
      <c r="H25" s="488">
        <v>19421.38</v>
      </c>
      <c r="I25" s="488">
        <f t="shared" si="1"/>
        <v>19421.38</v>
      </c>
      <c r="J25" s="489">
        <f t="shared" si="0"/>
        <v>1.2185886161278581E-2</v>
      </c>
      <c r="K25" s="489">
        <f t="shared" si="2"/>
        <v>0.62464557637928675</v>
      </c>
      <c r="L25" s="491" t="str">
        <f t="shared" si="3"/>
        <v xml:space="preserve"> A</v>
      </c>
    </row>
    <row r="26" spans="1:12" ht="39" customHeight="1">
      <c r="A26" s="485">
        <v>19</v>
      </c>
      <c r="B26" s="485" t="s">
        <v>62</v>
      </c>
      <c r="C26" s="485" t="s">
        <v>55</v>
      </c>
      <c r="D26" s="486" t="s">
        <v>63</v>
      </c>
      <c r="E26" s="485" t="s">
        <v>1242</v>
      </c>
      <c r="F26" s="485" t="s">
        <v>57</v>
      </c>
      <c r="G26" s="517" t="s">
        <v>1243</v>
      </c>
      <c r="H26" s="488">
        <v>18430.310000000001</v>
      </c>
      <c r="I26" s="488">
        <f t="shared" si="1"/>
        <v>18430.310000000001</v>
      </c>
      <c r="J26" s="489">
        <f t="shared" si="0"/>
        <v>1.1564042286236831E-2</v>
      </c>
      <c r="K26" s="489">
        <f t="shared" si="2"/>
        <v>0.63620961866552361</v>
      </c>
      <c r="L26" s="491" t="str">
        <f t="shared" si="3"/>
        <v xml:space="preserve"> A</v>
      </c>
    </row>
    <row r="27" spans="1:12" ht="39" customHeight="1">
      <c r="A27" s="485">
        <v>20</v>
      </c>
      <c r="B27" s="485" t="s">
        <v>1101</v>
      </c>
      <c r="C27" s="485" t="s">
        <v>44</v>
      </c>
      <c r="D27" s="486" t="s">
        <v>1102</v>
      </c>
      <c r="E27" s="485" t="s">
        <v>1244</v>
      </c>
      <c r="F27" s="485" t="s">
        <v>1103</v>
      </c>
      <c r="G27" s="517" t="s">
        <v>1245</v>
      </c>
      <c r="H27" s="488">
        <v>2.88</v>
      </c>
      <c r="I27" s="488">
        <f t="shared" si="1"/>
        <v>16588.8</v>
      </c>
      <c r="J27" s="489">
        <f t="shared" si="0"/>
        <v>1.0408592404464467E-2</v>
      </c>
      <c r="K27" s="489">
        <f t="shared" si="2"/>
        <v>0.64661821106998807</v>
      </c>
      <c r="L27" s="491" t="str">
        <f t="shared" si="3"/>
        <v xml:space="preserve"> A</v>
      </c>
    </row>
    <row r="28" spans="1:12" ht="39" customHeight="1">
      <c r="A28" s="485">
        <v>21</v>
      </c>
      <c r="B28" s="485" t="s">
        <v>721</v>
      </c>
      <c r="C28" s="485" t="s">
        <v>24</v>
      </c>
      <c r="D28" s="486" t="s">
        <v>722</v>
      </c>
      <c r="E28" s="485" t="s">
        <v>1246</v>
      </c>
      <c r="F28" s="485" t="s">
        <v>26</v>
      </c>
      <c r="G28" s="517" t="s">
        <v>1247</v>
      </c>
      <c r="H28" s="488">
        <v>192.52</v>
      </c>
      <c r="I28" s="488">
        <f t="shared" si="1"/>
        <v>16556.72</v>
      </c>
      <c r="J28" s="489">
        <f t="shared" si="0"/>
        <v>1.0388463905456991E-2</v>
      </c>
      <c r="K28" s="489">
        <f t="shared" si="2"/>
        <v>0.65700667497544507</v>
      </c>
      <c r="L28" s="491" t="str">
        <f t="shared" si="3"/>
        <v xml:space="preserve"> A</v>
      </c>
    </row>
    <row r="29" spans="1:12" ht="26.1" customHeight="1">
      <c r="A29" s="485">
        <v>22</v>
      </c>
      <c r="B29" s="485" t="s">
        <v>59</v>
      </c>
      <c r="C29" s="485" t="s">
        <v>55</v>
      </c>
      <c r="D29" s="486" t="s">
        <v>60</v>
      </c>
      <c r="E29" s="485" t="s">
        <v>1242</v>
      </c>
      <c r="F29" s="485" t="s">
        <v>57</v>
      </c>
      <c r="G29" s="517" t="s">
        <v>1243</v>
      </c>
      <c r="H29" s="488">
        <v>16203.96</v>
      </c>
      <c r="I29" s="488">
        <f t="shared" si="1"/>
        <v>16203.96</v>
      </c>
      <c r="J29" s="489">
        <f t="shared" si="0"/>
        <v>1.0167125710011939E-2</v>
      </c>
      <c r="K29" s="489">
        <f t="shared" si="2"/>
        <v>0.66717380068545706</v>
      </c>
      <c r="L29" s="491" t="str">
        <f t="shared" si="3"/>
        <v xml:space="preserve"> A</v>
      </c>
    </row>
    <row r="30" spans="1:12" ht="105.6">
      <c r="A30" s="485">
        <v>23</v>
      </c>
      <c r="B30" s="485" t="s">
        <v>1142</v>
      </c>
      <c r="C30" s="485" t="s">
        <v>24</v>
      </c>
      <c r="D30" s="486" t="s">
        <v>1143</v>
      </c>
      <c r="E30" s="485" t="s">
        <v>1220</v>
      </c>
      <c r="F30" s="485" t="s">
        <v>26</v>
      </c>
      <c r="G30" s="517" t="s">
        <v>1248</v>
      </c>
      <c r="H30" s="488">
        <v>7359.28</v>
      </c>
      <c r="I30" s="488">
        <f t="shared" si="1"/>
        <v>14718.56</v>
      </c>
      <c r="J30" s="489">
        <f t="shared" si="0"/>
        <v>9.2351159710560449E-3</v>
      </c>
      <c r="K30" s="489">
        <f t="shared" si="2"/>
        <v>0.67640891665651315</v>
      </c>
      <c r="L30" s="491" t="str">
        <f t="shared" si="3"/>
        <v xml:space="preserve"> A</v>
      </c>
    </row>
    <row r="31" spans="1:12" ht="52.9">
      <c r="A31" s="485">
        <v>24</v>
      </c>
      <c r="B31" s="485" t="s">
        <v>634</v>
      </c>
      <c r="C31" s="485" t="s">
        <v>44</v>
      </c>
      <c r="D31" s="486" t="s">
        <v>1249</v>
      </c>
      <c r="E31" s="485" t="s">
        <v>1250</v>
      </c>
      <c r="F31" s="485" t="s">
        <v>152</v>
      </c>
      <c r="G31" s="517" t="s">
        <v>1251</v>
      </c>
      <c r="H31" s="488">
        <v>5.79</v>
      </c>
      <c r="I31" s="488">
        <f t="shared" si="1"/>
        <v>13283.41</v>
      </c>
      <c r="J31" s="489">
        <f t="shared" si="0"/>
        <v>8.3346354426714012E-3</v>
      </c>
      <c r="K31" s="489">
        <f t="shared" si="2"/>
        <v>0.68474355209918458</v>
      </c>
      <c r="L31" s="491" t="str">
        <f t="shared" si="3"/>
        <v xml:space="preserve"> A</v>
      </c>
    </row>
    <row r="32" spans="1:12" ht="26.45">
      <c r="A32" s="485">
        <v>25</v>
      </c>
      <c r="B32" s="485" t="s">
        <v>65</v>
      </c>
      <c r="C32" s="485" t="s">
        <v>55</v>
      </c>
      <c r="D32" s="486" t="s">
        <v>66</v>
      </c>
      <c r="E32" s="485" t="s">
        <v>1242</v>
      </c>
      <c r="F32" s="485" t="s">
        <v>57</v>
      </c>
      <c r="G32" s="517" t="s">
        <v>1243</v>
      </c>
      <c r="H32" s="488">
        <v>12781.15</v>
      </c>
      <c r="I32" s="488">
        <f t="shared" si="1"/>
        <v>12781.15</v>
      </c>
      <c r="J32" s="489">
        <f t="shared" si="0"/>
        <v>8.0194939242332793E-3</v>
      </c>
      <c r="K32" s="489">
        <f t="shared" si="2"/>
        <v>0.69276304602341787</v>
      </c>
      <c r="L32" s="491" t="str">
        <f t="shared" si="3"/>
        <v xml:space="preserve"> A</v>
      </c>
    </row>
    <row r="33" spans="1:12" ht="39.6">
      <c r="A33" s="485">
        <v>26</v>
      </c>
      <c r="B33" s="485" t="s">
        <v>805</v>
      </c>
      <c r="C33" s="485" t="s">
        <v>24</v>
      </c>
      <c r="D33" s="486" t="s">
        <v>806</v>
      </c>
      <c r="E33" s="485" t="s">
        <v>1252</v>
      </c>
      <c r="F33" s="485" t="s">
        <v>26</v>
      </c>
      <c r="G33" s="517" t="s">
        <v>1248</v>
      </c>
      <c r="H33" s="488">
        <v>5980.45</v>
      </c>
      <c r="I33" s="488">
        <f t="shared" si="1"/>
        <v>11960.9</v>
      </c>
      <c r="J33" s="489">
        <f t="shared" si="0"/>
        <v>7.5048305417244792E-3</v>
      </c>
      <c r="K33" s="489">
        <f t="shared" si="2"/>
        <v>0.70026787656514233</v>
      </c>
      <c r="L33" s="491" t="str">
        <f t="shared" si="3"/>
        <v xml:space="preserve"> A</v>
      </c>
    </row>
    <row r="34" spans="1:12" ht="26.45">
      <c r="A34" s="485">
        <v>27</v>
      </c>
      <c r="B34" s="485" t="s">
        <v>837</v>
      </c>
      <c r="C34" s="485" t="s">
        <v>24</v>
      </c>
      <c r="D34" s="486" t="s">
        <v>838</v>
      </c>
      <c r="E34" s="485" t="s">
        <v>1253</v>
      </c>
      <c r="F34" s="485" t="s">
        <v>26</v>
      </c>
      <c r="G34" s="517" t="s">
        <v>1254</v>
      </c>
      <c r="H34" s="488">
        <v>808.29</v>
      </c>
      <c r="I34" s="488">
        <f t="shared" si="1"/>
        <v>11316.06</v>
      </c>
      <c r="J34" s="489">
        <f t="shared" si="0"/>
        <v>7.1002276333709596E-3</v>
      </c>
      <c r="K34" s="489">
        <f t="shared" si="2"/>
        <v>0.70736810419851326</v>
      </c>
      <c r="L34" s="491" t="str">
        <f t="shared" si="3"/>
        <v xml:space="preserve"> A</v>
      </c>
    </row>
    <row r="35" spans="1:12">
      <c r="A35" s="485">
        <v>28</v>
      </c>
      <c r="B35" s="485" t="s">
        <v>1072</v>
      </c>
      <c r="C35" s="485" t="s">
        <v>55</v>
      </c>
      <c r="D35" s="486" t="s">
        <v>1073</v>
      </c>
      <c r="E35" s="485" t="s">
        <v>1255</v>
      </c>
      <c r="F35" s="485" t="s">
        <v>268</v>
      </c>
      <c r="G35" s="517" t="s">
        <v>1256</v>
      </c>
      <c r="H35" s="488">
        <v>252.38</v>
      </c>
      <c r="I35" s="488">
        <f t="shared" si="1"/>
        <v>11170.33</v>
      </c>
      <c r="J35" s="489">
        <f t="shared" si="0"/>
        <v>7.0087897854794546E-3</v>
      </c>
      <c r="K35" s="489">
        <f t="shared" si="2"/>
        <v>0.71437689398399273</v>
      </c>
      <c r="L35" s="491" t="str">
        <f t="shared" si="3"/>
        <v xml:space="preserve"> A</v>
      </c>
    </row>
    <row r="36" spans="1:12">
      <c r="A36" s="485">
        <v>29</v>
      </c>
      <c r="B36" s="485" t="s">
        <v>147</v>
      </c>
      <c r="C36" s="485" t="s">
        <v>55</v>
      </c>
      <c r="D36" s="486" t="s">
        <v>148</v>
      </c>
      <c r="E36" s="485" t="s">
        <v>1257</v>
      </c>
      <c r="F36" s="485" t="s">
        <v>46</v>
      </c>
      <c r="G36" s="517" t="s">
        <v>1258</v>
      </c>
      <c r="H36" s="488">
        <v>15.29</v>
      </c>
      <c r="I36" s="488">
        <f t="shared" si="1"/>
        <v>10483.74</v>
      </c>
      <c r="J36" s="489">
        <f t="shared" si="0"/>
        <v>6.5779909658552948E-3</v>
      </c>
      <c r="K36" s="489">
        <f t="shared" si="2"/>
        <v>0.72095488494984805</v>
      </c>
      <c r="L36" s="491" t="str">
        <f t="shared" si="3"/>
        <v xml:space="preserve"> A</v>
      </c>
    </row>
    <row r="37" spans="1:12" ht="39.6">
      <c r="A37" s="485">
        <v>30</v>
      </c>
      <c r="B37" s="485" t="s">
        <v>523</v>
      </c>
      <c r="C37" s="485" t="s">
        <v>44</v>
      </c>
      <c r="D37" s="486" t="s">
        <v>524</v>
      </c>
      <c r="E37" s="485" t="s">
        <v>1250</v>
      </c>
      <c r="F37" s="485" t="s">
        <v>152</v>
      </c>
      <c r="G37" s="517" t="s">
        <v>1259</v>
      </c>
      <c r="H37" s="488">
        <v>21.79</v>
      </c>
      <c r="I37" s="488">
        <f t="shared" si="1"/>
        <v>10287.049999999999</v>
      </c>
      <c r="J37" s="489">
        <f t="shared" si="0"/>
        <v>6.4545784200391943E-3</v>
      </c>
      <c r="K37" s="489">
        <f t="shared" si="2"/>
        <v>0.72740946336988721</v>
      </c>
      <c r="L37" s="491" t="str">
        <f t="shared" si="3"/>
        <v xml:space="preserve"> A</v>
      </c>
    </row>
    <row r="38" spans="1:12" ht="39.6">
      <c r="A38" s="485">
        <v>31</v>
      </c>
      <c r="B38" s="485" t="s">
        <v>724</v>
      </c>
      <c r="C38" s="485" t="s">
        <v>24</v>
      </c>
      <c r="D38" s="486" t="s">
        <v>725</v>
      </c>
      <c r="E38" s="485" t="s">
        <v>1246</v>
      </c>
      <c r="F38" s="485" t="s">
        <v>26</v>
      </c>
      <c r="G38" s="517" t="s">
        <v>1260</v>
      </c>
      <c r="H38" s="488">
        <v>410.62</v>
      </c>
      <c r="I38" s="488">
        <f t="shared" si="1"/>
        <v>10265.5</v>
      </c>
      <c r="J38" s="489">
        <f t="shared" si="0"/>
        <v>6.4410569376947089E-3</v>
      </c>
      <c r="K38" s="489">
        <f t="shared" si="2"/>
        <v>0.73385052030758191</v>
      </c>
      <c r="L38" s="491" t="str">
        <f t="shared" si="3"/>
        <v xml:space="preserve"> A</v>
      </c>
    </row>
    <row r="39" spans="1:12" ht="26.45">
      <c r="A39" s="485">
        <v>32</v>
      </c>
      <c r="B39" s="485" t="s">
        <v>342</v>
      </c>
      <c r="C39" s="485" t="s">
        <v>44</v>
      </c>
      <c r="D39" s="486" t="s">
        <v>343</v>
      </c>
      <c r="E39" s="485" t="s">
        <v>1261</v>
      </c>
      <c r="F39" s="485" t="s">
        <v>46</v>
      </c>
      <c r="G39" s="517" t="s">
        <v>1262</v>
      </c>
      <c r="H39" s="488">
        <v>19.62</v>
      </c>
      <c r="I39" s="488">
        <f t="shared" si="1"/>
        <v>10155.5</v>
      </c>
      <c r="J39" s="489">
        <f t="shared" si="0"/>
        <v>6.3720377702750587E-3</v>
      </c>
      <c r="K39" s="489">
        <f t="shared" si="2"/>
        <v>0.74022255807785697</v>
      </c>
      <c r="L39" s="491" t="str">
        <f t="shared" si="3"/>
        <v xml:space="preserve"> A</v>
      </c>
    </row>
    <row r="40" spans="1:12" ht="39.6">
      <c r="A40" s="485">
        <v>33</v>
      </c>
      <c r="B40" s="485" t="s">
        <v>840</v>
      </c>
      <c r="C40" s="485" t="s">
        <v>24</v>
      </c>
      <c r="D40" s="486" t="s">
        <v>841</v>
      </c>
      <c r="E40" s="485" t="s">
        <v>1246</v>
      </c>
      <c r="F40" s="485" t="s">
        <v>760</v>
      </c>
      <c r="G40" s="517" t="s">
        <v>1243</v>
      </c>
      <c r="H40" s="488">
        <v>9826.1</v>
      </c>
      <c r="I40" s="488">
        <f t="shared" si="1"/>
        <v>9826.1</v>
      </c>
      <c r="J40" s="489">
        <f t="shared" si="0"/>
        <v>6.1653567362020345E-3</v>
      </c>
      <c r="K40" s="489">
        <f t="shared" si="2"/>
        <v>0.74638791481405897</v>
      </c>
      <c r="L40" s="491" t="str">
        <f t="shared" si="3"/>
        <v xml:space="preserve"> A</v>
      </c>
    </row>
    <row r="41" spans="1:12" ht="26.45">
      <c r="A41" s="485">
        <v>34</v>
      </c>
      <c r="B41" s="485" t="s">
        <v>846</v>
      </c>
      <c r="C41" s="485" t="s">
        <v>55</v>
      </c>
      <c r="D41" s="486" t="s">
        <v>849</v>
      </c>
      <c r="E41" s="485" t="s">
        <v>1263</v>
      </c>
      <c r="F41" s="485" t="s">
        <v>268</v>
      </c>
      <c r="G41" s="517" t="s">
        <v>1264</v>
      </c>
      <c r="H41" s="488">
        <v>12.96</v>
      </c>
      <c r="I41" s="488">
        <f t="shared" si="1"/>
        <v>9148.4599999999991</v>
      </c>
      <c r="J41" s="489">
        <f t="shared" si="0"/>
        <v>5.7401735670179277E-3</v>
      </c>
      <c r="K41" s="489">
        <f t="shared" si="2"/>
        <v>0.75212808838107692</v>
      </c>
      <c r="L41" s="491" t="str">
        <f t="shared" si="3"/>
        <v xml:space="preserve"> A</v>
      </c>
    </row>
    <row r="42" spans="1:12" ht="39.6">
      <c r="A42" s="485">
        <v>35</v>
      </c>
      <c r="B42" s="485" t="s">
        <v>917</v>
      </c>
      <c r="C42" s="485" t="s">
        <v>24</v>
      </c>
      <c r="D42" s="486" t="s">
        <v>918</v>
      </c>
      <c r="E42" s="485" t="s">
        <v>1222</v>
      </c>
      <c r="F42" s="485" t="s">
        <v>776</v>
      </c>
      <c r="G42" s="517" t="s">
        <v>1265</v>
      </c>
      <c r="H42" s="488">
        <v>218.38</v>
      </c>
      <c r="I42" s="488">
        <f t="shared" si="1"/>
        <v>8735.2000000000007</v>
      </c>
      <c r="J42" s="489">
        <f t="shared" si="0"/>
        <v>5.4808748294920681E-3</v>
      </c>
      <c r="K42" s="489">
        <f t="shared" si="2"/>
        <v>0.75760896321056903</v>
      </c>
      <c r="L42" s="491" t="str">
        <f t="shared" si="3"/>
        <v xml:space="preserve"> A</v>
      </c>
    </row>
    <row r="43" spans="1:12" ht="52.9">
      <c r="A43" s="485">
        <v>36</v>
      </c>
      <c r="B43" s="485" t="s">
        <v>892</v>
      </c>
      <c r="C43" s="485" t="s">
        <v>24</v>
      </c>
      <c r="D43" s="486" t="s">
        <v>893</v>
      </c>
      <c r="E43" s="485" t="s">
        <v>1266</v>
      </c>
      <c r="F43" s="485" t="s">
        <v>152</v>
      </c>
      <c r="G43" s="517" t="s">
        <v>1267</v>
      </c>
      <c r="H43" s="488">
        <v>120.15</v>
      </c>
      <c r="I43" s="488">
        <f t="shared" si="1"/>
        <v>8410.5</v>
      </c>
      <c r="J43" s="489">
        <f t="shared" si="0"/>
        <v>5.2771427962087919E-3</v>
      </c>
      <c r="K43" s="489">
        <f t="shared" si="2"/>
        <v>0.76288610600677786</v>
      </c>
      <c r="L43" s="491" t="str">
        <f t="shared" si="3"/>
        <v xml:space="preserve"> A</v>
      </c>
    </row>
    <row r="44" spans="1:12" ht="52.9">
      <c r="A44" s="485">
        <v>37</v>
      </c>
      <c r="B44" s="485" t="s">
        <v>881</v>
      </c>
      <c r="C44" s="485" t="s">
        <v>24</v>
      </c>
      <c r="D44" s="486" t="s">
        <v>882</v>
      </c>
      <c r="E44" s="485" t="s">
        <v>1252</v>
      </c>
      <c r="F44" s="485" t="s">
        <v>26</v>
      </c>
      <c r="G44" s="517" t="s">
        <v>1221</v>
      </c>
      <c r="H44" s="488">
        <v>896.92</v>
      </c>
      <c r="I44" s="488">
        <f t="shared" si="1"/>
        <v>8072.28</v>
      </c>
      <c r="J44" s="489">
        <f t="shared" si="0"/>
        <v>5.0649276798026641E-3</v>
      </c>
      <c r="K44" s="489">
        <f t="shared" si="2"/>
        <v>0.76795103368658058</v>
      </c>
      <c r="L44" s="491" t="str">
        <f t="shared" si="3"/>
        <v xml:space="preserve"> A</v>
      </c>
    </row>
    <row r="45" spans="1:12" ht="26.45">
      <c r="A45" s="485">
        <v>38</v>
      </c>
      <c r="B45" s="485" t="s">
        <v>205</v>
      </c>
      <c r="C45" s="485" t="s">
        <v>24</v>
      </c>
      <c r="D45" s="486" t="s">
        <v>206</v>
      </c>
      <c r="E45" s="485" t="s">
        <v>1268</v>
      </c>
      <c r="F45" s="485" t="s">
        <v>46</v>
      </c>
      <c r="G45" s="517" t="s">
        <v>1269</v>
      </c>
      <c r="H45" s="488">
        <v>500.39</v>
      </c>
      <c r="I45" s="488">
        <f t="shared" si="1"/>
        <v>8046.27</v>
      </c>
      <c r="J45" s="489">
        <f t="shared" si="0"/>
        <v>5.0486077839427997E-3</v>
      </c>
      <c r="K45" s="489">
        <f t="shared" si="2"/>
        <v>0.77299964147052336</v>
      </c>
      <c r="L45" s="491" t="str">
        <f t="shared" si="3"/>
        <v xml:space="preserve"> A</v>
      </c>
    </row>
    <row r="46" spans="1:12" ht="26.45">
      <c r="A46" s="485">
        <v>39</v>
      </c>
      <c r="B46" s="485" t="s">
        <v>35</v>
      </c>
      <c r="C46" s="485" t="s">
        <v>24</v>
      </c>
      <c r="D46" s="486" t="s">
        <v>36</v>
      </c>
      <c r="E46" s="485" t="s">
        <v>1270</v>
      </c>
      <c r="F46" s="485" t="s">
        <v>26</v>
      </c>
      <c r="G46" s="517" t="s">
        <v>1243</v>
      </c>
      <c r="H46" s="488">
        <v>7917.79</v>
      </c>
      <c r="I46" s="488">
        <f t="shared" si="1"/>
        <v>7917.79</v>
      </c>
      <c r="J46" s="489">
        <f t="shared" si="0"/>
        <v>4.9679933963966477E-3</v>
      </c>
      <c r="K46" s="489">
        <f t="shared" si="2"/>
        <v>0.77796763486692</v>
      </c>
      <c r="L46" s="491" t="str">
        <f t="shared" si="3"/>
        <v xml:space="preserve"> A</v>
      </c>
    </row>
    <row r="47" spans="1:12" ht="26.1" customHeight="1">
      <c r="A47" s="485">
        <v>40</v>
      </c>
      <c r="B47" s="485" t="s">
        <v>348</v>
      </c>
      <c r="C47" s="485" t="s">
        <v>44</v>
      </c>
      <c r="D47" s="486" t="s">
        <v>349</v>
      </c>
      <c r="E47" s="485" t="s">
        <v>1261</v>
      </c>
      <c r="F47" s="485" t="s">
        <v>46</v>
      </c>
      <c r="G47" s="517" t="s">
        <v>1262</v>
      </c>
      <c r="H47" s="488">
        <v>15.27</v>
      </c>
      <c r="I47" s="488">
        <f t="shared" si="1"/>
        <v>7903.9</v>
      </c>
      <c r="J47" s="489">
        <f t="shared" si="0"/>
        <v>4.9592781578924753E-3</v>
      </c>
      <c r="K47" s="489">
        <f t="shared" si="2"/>
        <v>0.78292691302481243</v>
      </c>
      <c r="L47" s="491" t="str">
        <f t="shared" si="3"/>
        <v xml:space="preserve"> A</v>
      </c>
    </row>
    <row r="48" spans="1:12" ht="26.1" customHeight="1">
      <c r="A48" s="485">
        <v>41</v>
      </c>
      <c r="B48" s="485" t="s">
        <v>144</v>
      </c>
      <c r="C48" s="485" t="s">
        <v>44</v>
      </c>
      <c r="D48" s="486" t="s">
        <v>145</v>
      </c>
      <c r="E48" s="485" t="s">
        <v>1271</v>
      </c>
      <c r="F48" s="485" t="s">
        <v>46</v>
      </c>
      <c r="G48" s="517" t="s">
        <v>1258</v>
      </c>
      <c r="H48" s="488">
        <v>11.37</v>
      </c>
      <c r="I48" s="488">
        <f t="shared" si="1"/>
        <v>7795.95</v>
      </c>
      <c r="J48" s="489">
        <f t="shared" si="0"/>
        <v>4.8915452567747375E-3</v>
      </c>
      <c r="K48" s="489">
        <f t="shared" si="2"/>
        <v>0.78781845828158714</v>
      </c>
      <c r="L48" s="491" t="str">
        <f t="shared" si="3"/>
        <v xml:space="preserve"> A</v>
      </c>
    </row>
    <row r="49" spans="1:12" ht="51.95" customHeight="1">
      <c r="A49" s="485">
        <v>42</v>
      </c>
      <c r="B49" s="485" t="s">
        <v>1062</v>
      </c>
      <c r="C49" s="485" t="s">
        <v>55</v>
      </c>
      <c r="D49" s="486" t="s">
        <v>1063</v>
      </c>
      <c r="E49" s="485" t="s">
        <v>1272</v>
      </c>
      <c r="F49" s="485" t="s">
        <v>268</v>
      </c>
      <c r="G49" s="517" t="s">
        <v>1273</v>
      </c>
      <c r="H49" s="488">
        <v>68.39</v>
      </c>
      <c r="I49" s="488">
        <f t="shared" si="1"/>
        <v>7556.41</v>
      </c>
      <c r="J49" s="489">
        <f t="shared" si="0"/>
        <v>4.7412466080138009E-3</v>
      </c>
      <c r="K49" s="489">
        <f t="shared" si="2"/>
        <v>0.79255970488960092</v>
      </c>
      <c r="L49" s="491" t="str">
        <f t="shared" si="3"/>
        <v xml:space="preserve"> A</v>
      </c>
    </row>
    <row r="50" spans="1:12" ht="51.95" customHeight="1">
      <c r="A50" s="485">
        <v>43</v>
      </c>
      <c r="B50" s="485" t="s">
        <v>298</v>
      </c>
      <c r="C50" s="485" t="s">
        <v>44</v>
      </c>
      <c r="D50" s="486" t="s">
        <v>299</v>
      </c>
      <c r="E50" s="485" t="s">
        <v>1274</v>
      </c>
      <c r="F50" s="485" t="s">
        <v>46</v>
      </c>
      <c r="G50" s="517" t="s">
        <v>1275</v>
      </c>
      <c r="H50" s="488">
        <v>53.68</v>
      </c>
      <c r="I50" s="488">
        <f t="shared" si="1"/>
        <v>7448.1</v>
      </c>
      <c r="J50" s="489">
        <f t="shared" si="0"/>
        <v>4.6732878259845081E-3</v>
      </c>
      <c r="K50" s="489">
        <f t="shared" si="2"/>
        <v>0.79723299271558545</v>
      </c>
      <c r="L50" s="491" t="str">
        <f t="shared" si="3"/>
        <v xml:space="preserve"> A</v>
      </c>
    </row>
    <row r="51" spans="1:12" ht="117" customHeight="1">
      <c r="A51" s="478">
        <v>44</v>
      </c>
      <c r="B51" s="513" t="s">
        <v>192</v>
      </c>
      <c r="C51" s="513" t="s">
        <v>44</v>
      </c>
      <c r="D51" s="514" t="s">
        <v>193</v>
      </c>
      <c r="E51" s="513" t="s">
        <v>1233</v>
      </c>
      <c r="F51" s="513" t="s">
        <v>46</v>
      </c>
      <c r="G51" s="515" t="s">
        <v>1241</v>
      </c>
      <c r="H51" s="516">
        <v>44.87</v>
      </c>
      <c r="I51" s="481">
        <f t="shared" si="1"/>
        <v>7394.12</v>
      </c>
      <c r="J51" s="482">
        <f t="shared" si="0"/>
        <v>4.6394182381907555E-3</v>
      </c>
      <c r="K51" s="482">
        <f t="shared" si="2"/>
        <v>0.80187241095377626</v>
      </c>
      <c r="L51" s="484" t="str">
        <f t="shared" si="3"/>
        <v>B</v>
      </c>
    </row>
    <row r="52" spans="1:12" ht="26.1" customHeight="1">
      <c r="A52" s="478">
        <v>45</v>
      </c>
      <c r="B52" s="513" t="s">
        <v>935</v>
      </c>
      <c r="C52" s="513" t="s">
        <v>24</v>
      </c>
      <c r="D52" s="514" t="s">
        <v>936</v>
      </c>
      <c r="E52" s="513" t="s">
        <v>1222</v>
      </c>
      <c r="F52" s="513" t="s">
        <v>776</v>
      </c>
      <c r="G52" s="515" t="s">
        <v>1276</v>
      </c>
      <c r="H52" s="516">
        <v>58.36</v>
      </c>
      <c r="I52" s="481">
        <f t="shared" si="1"/>
        <v>7236.64</v>
      </c>
      <c r="J52" s="482">
        <f t="shared" si="0"/>
        <v>4.5406078883248784E-3</v>
      </c>
      <c r="K52" s="482">
        <f t="shared" si="2"/>
        <v>0.80641301884210115</v>
      </c>
      <c r="L52" s="484" t="str">
        <f t="shared" si="3"/>
        <v>B</v>
      </c>
    </row>
    <row r="53" spans="1:12" ht="51.95" customHeight="1">
      <c r="A53" s="478">
        <v>46</v>
      </c>
      <c r="B53" s="513" t="s">
        <v>846</v>
      </c>
      <c r="C53" s="513" t="s">
        <v>55</v>
      </c>
      <c r="D53" s="514" t="s">
        <v>847</v>
      </c>
      <c r="E53" s="513" t="s">
        <v>1263</v>
      </c>
      <c r="F53" s="513" t="s">
        <v>268</v>
      </c>
      <c r="G53" s="515" t="s">
        <v>1277</v>
      </c>
      <c r="H53" s="516">
        <v>12.96</v>
      </c>
      <c r="I53" s="481">
        <f t="shared" si="1"/>
        <v>7096.89</v>
      </c>
      <c r="J53" s="482">
        <f t="shared" si="0"/>
        <v>4.4529221733530956E-3</v>
      </c>
      <c r="K53" s="482">
        <f t="shared" si="2"/>
        <v>0.81086594101545428</v>
      </c>
      <c r="L53" s="484" t="str">
        <f t="shared" si="3"/>
        <v>B</v>
      </c>
    </row>
    <row r="54" spans="1:12" ht="39" customHeight="1">
      <c r="A54" s="478">
        <v>47</v>
      </c>
      <c r="B54" s="513" t="s">
        <v>259</v>
      </c>
      <c r="C54" s="513" t="s">
        <v>44</v>
      </c>
      <c r="D54" s="514" t="s">
        <v>260</v>
      </c>
      <c r="E54" s="513" t="s">
        <v>1233</v>
      </c>
      <c r="F54" s="513" t="s">
        <v>46</v>
      </c>
      <c r="G54" s="515" t="s">
        <v>1278</v>
      </c>
      <c r="H54" s="516">
        <v>98.9</v>
      </c>
      <c r="I54" s="481">
        <f t="shared" si="1"/>
        <v>6643.11</v>
      </c>
      <c r="J54" s="482">
        <f t="shared" si="0"/>
        <v>4.1681992843377426E-3</v>
      </c>
      <c r="K54" s="482">
        <f t="shared" si="2"/>
        <v>0.81503414029979204</v>
      </c>
      <c r="L54" s="484" t="str">
        <f t="shared" si="3"/>
        <v>B</v>
      </c>
    </row>
    <row r="55" spans="1:12" ht="39" customHeight="1">
      <c r="A55" s="478">
        <v>48</v>
      </c>
      <c r="B55" s="513" t="s">
        <v>843</v>
      </c>
      <c r="C55" s="513" t="s">
        <v>24</v>
      </c>
      <c r="D55" s="514" t="s">
        <v>844</v>
      </c>
      <c r="E55" s="513" t="s">
        <v>1246</v>
      </c>
      <c r="F55" s="513" t="s">
        <v>26</v>
      </c>
      <c r="G55" s="515" t="s">
        <v>1243</v>
      </c>
      <c r="H55" s="516">
        <v>6120.06</v>
      </c>
      <c r="I55" s="481">
        <f t="shared" si="1"/>
        <v>6120.06</v>
      </c>
      <c r="J55" s="482">
        <f t="shared" si="0"/>
        <v>3.8400131432573068E-3</v>
      </c>
      <c r="K55" s="482">
        <f t="shared" si="2"/>
        <v>0.81887415344304937</v>
      </c>
      <c r="L55" s="484" t="str">
        <f t="shared" si="3"/>
        <v>B</v>
      </c>
    </row>
    <row r="56" spans="1:12" ht="24" customHeight="1">
      <c r="A56" s="478">
        <v>49</v>
      </c>
      <c r="B56" s="513" t="s">
        <v>640</v>
      </c>
      <c r="C56" s="513" t="s">
        <v>44</v>
      </c>
      <c r="D56" s="514" t="s">
        <v>1279</v>
      </c>
      <c r="E56" s="513" t="s">
        <v>1250</v>
      </c>
      <c r="F56" s="513" t="s">
        <v>152</v>
      </c>
      <c r="G56" s="515" t="s">
        <v>1280</v>
      </c>
      <c r="H56" s="516">
        <v>12.13</v>
      </c>
      <c r="I56" s="481">
        <f t="shared" si="1"/>
        <v>5944.91</v>
      </c>
      <c r="J56" s="482">
        <f t="shared" si="0"/>
        <v>3.7301158053159272E-3</v>
      </c>
      <c r="K56" s="482">
        <f t="shared" si="2"/>
        <v>0.82260426924836527</v>
      </c>
      <c r="L56" s="484" t="str">
        <f t="shared" si="3"/>
        <v>B</v>
      </c>
    </row>
    <row r="57" spans="1:12" ht="51.95" customHeight="1">
      <c r="A57" s="478">
        <v>50</v>
      </c>
      <c r="B57" s="513" t="s">
        <v>40</v>
      </c>
      <c r="C57" s="513" t="s">
        <v>24</v>
      </c>
      <c r="D57" s="514" t="s">
        <v>41</v>
      </c>
      <c r="E57" s="513" t="s">
        <v>1270</v>
      </c>
      <c r="F57" s="513" t="s">
        <v>26</v>
      </c>
      <c r="G57" s="515" t="s">
        <v>1243</v>
      </c>
      <c r="H57" s="516">
        <v>5903.19</v>
      </c>
      <c r="I57" s="481">
        <f t="shared" si="1"/>
        <v>5903.19</v>
      </c>
      <c r="J57" s="482">
        <f t="shared" si="0"/>
        <v>3.7039387174545835E-3</v>
      </c>
      <c r="K57" s="482">
        <f t="shared" si="2"/>
        <v>0.82630820796581983</v>
      </c>
      <c r="L57" s="484" t="str">
        <f t="shared" si="3"/>
        <v>B</v>
      </c>
    </row>
    <row r="58" spans="1:12" ht="90.95" customHeight="1">
      <c r="A58" s="478">
        <v>51</v>
      </c>
      <c r="B58" s="513" t="s">
        <v>900</v>
      </c>
      <c r="C58" s="513" t="s">
        <v>24</v>
      </c>
      <c r="D58" s="514" t="s">
        <v>901</v>
      </c>
      <c r="E58" s="513" t="s">
        <v>1281</v>
      </c>
      <c r="F58" s="513" t="s">
        <v>26</v>
      </c>
      <c r="G58" s="515" t="s">
        <v>1254</v>
      </c>
      <c r="H58" s="516">
        <v>400.51</v>
      </c>
      <c r="I58" s="481">
        <f t="shared" si="1"/>
        <v>5607.14</v>
      </c>
      <c r="J58" s="482">
        <f t="shared" si="0"/>
        <v>3.5181830400492441E-3</v>
      </c>
      <c r="K58" s="482">
        <f t="shared" si="2"/>
        <v>0.82982639100586908</v>
      </c>
      <c r="L58" s="484" t="str">
        <f t="shared" si="3"/>
        <v>B</v>
      </c>
    </row>
    <row r="59" spans="1:12" ht="26.1" customHeight="1">
      <c r="A59" s="478">
        <v>52</v>
      </c>
      <c r="B59" s="513" t="s">
        <v>1139</v>
      </c>
      <c r="C59" s="513" t="s">
        <v>24</v>
      </c>
      <c r="D59" s="514" t="s">
        <v>1140</v>
      </c>
      <c r="E59" s="513" t="s">
        <v>1220</v>
      </c>
      <c r="F59" s="513" t="s">
        <v>26</v>
      </c>
      <c r="G59" s="515" t="s">
        <v>1243</v>
      </c>
      <c r="H59" s="516">
        <v>5503.01</v>
      </c>
      <c r="I59" s="481">
        <f t="shared" si="1"/>
        <v>5503.01</v>
      </c>
      <c r="J59" s="482">
        <f t="shared" si="0"/>
        <v>3.452846986381897E-3</v>
      </c>
      <c r="K59" s="482">
        <f t="shared" si="2"/>
        <v>0.83327923799225101</v>
      </c>
      <c r="L59" s="484" t="str">
        <f t="shared" si="3"/>
        <v>B</v>
      </c>
    </row>
    <row r="60" spans="1:12" ht="39" customHeight="1">
      <c r="A60" s="478">
        <v>53</v>
      </c>
      <c r="B60" s="513" t="s">
        <v>751</v>
      </c>
      <c r="C60" s="513" t="s">
        <v>55</v>
      </c>
      <c r="D60" s="514" t="s">
        <v>752</v>
      </c>
      <c r="E60" s="513" t="s">
        <v>1282</v>
      </c>
      <c r="F60" s="513" t="s">
        <v>57</v>
      </c>
      <c r="G60" s="515" t="s">
        <v>1283</v>
      </c>
      <c r="H60" s="516">
        <v>227.69</v>
      </c>
      <c r="I60" s="481">
        <f t="shared" si="1"/>
        <v>5464.56</v>
      </c>
      <c r="J60" s="482">
        <f t="shared" si="0"/>
        <v>3.4287216501338465E-3</v>
      </c>
      <c r="K60" s="482">
        <f t="shared" si="2"/>
        <v>0.83670795964238487</v>
      </c>
      <c r="L60" s="484" t="str">
        <f t="shared" si="3"/>
        <v>B</v>
      </c>
    </row>
    <row r="61" spans="1:12" ht="26.1" customHeight="1">
      <c r="A61" s="478">
        <v>54</v>
      </c>
      <c r="B61" s="513" t="s">
        <v>604</v>
      </c>
      <c r="C61" s="513" t="s">
        <v>55</v>
      </c>
      <c r="D61" s="514" t="s">
        <v>605</v>
      </c>
      <c r="E61" s="513" t="s">
        <v>1263</v>
      </c>
      <c r="F61" s="513" t="s">
        <v>268</v>
      </c>
      <c r="G61" s="515" t="s">
        <v>1284</v>
      </c>
      <c r="H61" s="516">
        <v>40.520000000000003</v>
      </c>
      <c r="I61" s="481">
        <f t="shared" si="1"/>
        <v>5150.09</v>
      </c>
      <c r="J61" s="482">
        <f t="shared" si="0"/>
        <v>3.2314083994205976E-3</v>
      </c>
      <c r="K61" s="482">
        <f t="shared" si="2"/>
        <v>0.83993936804180547</v>
      </c>
      <c r="L61" s="484" t="str">
        <f t="shared" si="3"/>
        <v>B</v>
      </c>
    </row>
    <row r="62" spans="1:12" ht="26.1" customHeight="1">
      <c r="A62" s="478">
        <v>55</v>
      </c>
      <c r="B62" s="513" t="s">
        <v>968</v>
      </c>
      <c r="C62" s="513" t="s">
        <v>24</v>
      </c>
      <c r="D62" s="514" t="s">
        <v>969</v>
      </c>
      <c r="E62" s="513" t="s">
        <v>1252</v>
      </c>
      <c r="F62" s="513" t="s">
        <v>970</v>
      </c>
      <c r="G62" s="515" t="s">
        <v>1285</v>
      </c>
      <c r="H62" s="516">
        <v>108.7</v>
      </c>
      <c r="I62" s="481">
        <f t="shared" si="1"/>
        <v>4891.5</v>
      </c>
      <c r="J62" s="482">
        <f t="shared" si="0"/>
        <v>3.069156885756531E-3</v>
      </c>
      <c r="K62" s="482">
        <f t="shared" si="2"/>
        <v>0.84300852492756195</v>
      </c>
      <c r="L62" s="484" t="str">
        <f t="shared" si="3"/>
        <v>B</v>
      </c>
    </row>
    <row r="63" spans="1:12" ht="39" customHeight="1">
      <c r="A63" s="478">
        <v>56</v>
      </c>
      <c r="B63" s="513" t="s">
        <v>126</v>
      </c>
      <c r="C63" s="513" t="s">
        <v>44</v>
      </c>
      <c r="D63" s="514" t="s">
        <v>127</v>
      </c>
      <c r="E63" s="513" t="s">
        <v>1271</v>
      </c>
      <c r="F63" s="513" t="s">
        <v>46</v>
      </c>
      <c r="G63" s="515" t="s">
        <v>1286</v>
      </c>
      <c r="H63" s="516">
        <v>22.73</v>
      </c>
      <c r="I63" s="481">
        <f t="shared" si="1"/>
        <v>4871.49</v>
      </c>
      <c r="J63" s="482">
        <f t="shared" si="0"/>
        <v>3.0566016717559199E-3</v>
      </c>
      <c r="K63" s="482">
        <f t="shared" si="2"/>
        <v>0.84606512659931787</v>
      </c>
      <c r="L63" s="484" t="str">
        <f t="shared" si="3"/>
        <v>B</v>
      </c>
    </row>
    <row r="64" spans="1:12" ht="26.1" customHeight="1">
      <c r="A64" s="478">
        <v>57</v>
      </c>
      <c r="B64" s="513" t="s">
        <v>637</v>
      </c>
      <c r="C64" s="513" t="s">
        <v>44</v>
      </c>
      <c r="D64" s="514" t="s">
        <v>1287</v>
      </c>
      <c r="E64" s="513" t="s">
        <v>1250</v>
      </c>
      <c r="F64" s="513" t="s">
        <v>152</v>
      </c>
      <c r="G64" s="515" t="s">
        <v>1288</v>
      </c>
      <c r="H64" s="516">
        <v>8.57</v>
      </c>
      <c r="I64" s="481">
        <f t="shared" si="1"/>
        <v>4673.22</v>
      </c>
      <c r="J64" s="482">
        <f t="shared" si="0"/>
        <v>2.9321977597168837E-3</v>
      </c>
      <c r="K64" s="482">
        <f t="shared" si="2"/>
        <v>0.84899732435903474</v>
      </c>
      <c r="L64" s="484" t="str">
        <f t="shared" si="3"/>
        <v>B</v>
      </c>
    </row>
    <row r="65" spans="1:12" ht="39" customHeight="1">
      <c r="A65" s="478">
        <v>58</v>
      </c>
      <c r="B65" s="513" t="s">
        <v>312</v>
      </c>
      <c r="C65" s="513" t="s">
        <v>44</v>
      </c>
      <c r="D65" s="514" t="s">
        <v>313</v>
      </c>
      <c r="E65" s="513" t="s">
        <v>1261</v>
      </c>
      <c r="F65" s="513" t="s">
        <v>46</v>
      </c>
      <c r="G65" s="515" t="s">
        <v>1289</v>
      </c>
      <c r="H65" s="516">
        <v>13.06</v>
      </c>
      <c r="I65" s="481">
        <f t="shared" si="1"/>
        <v>4655.1000000000004</v>
      </c>
      <c r="J65" s="482">
        <f t="shared" si="0"/>
        <v>2.9208284205019378E-3</v>
      </c>
      <c r="K65" s="482">
        <f t="shared" si="2"/>
        <v>0.85191815277953664</v>
      </c>
      <c r="L65" s="484" t="str">
        <f t="shared" si="3"/>
        <v>B</v>
      </c>
    </row>
    <row r="66" spans="1:12" ht="26.1" customHeight="1">
      <c r="A66" s="478">
        <v>59</v>
      </c>
      <c r="B66" s="513" t="s">
        <v>31</v>
      </c>
      <c r="C66" s="513" t="s">
        <v>24</v>
      </c>
      <c r="D66" s="514" t="s">
        <v>32</v>
      </c>
      <c r="E66" s="513" t="s">
        <v>1237</v>
      </c>
      <c r="F66" s="513" t="s">
        <v>33</v>
      </c>
      <c r="G66" s="515" t="s">
        <v>1219</v>
      </c>
      <c r="H66" s="516">
        <v>9</v>
      </c>
      <c r="I66" s="481">
        <f t="shared" si="1"/>
        <v>4652.1899999999996</v>
      </c>
      <c r="J66" s="482">
        <f t="shared" si="0"/>
        <v>2.9190025498001993E-3</v>
      </c>
      <c r="K66" s="482">
        <f t="shared" si="2"/>
        <v>0.8548371553293368</v>
      </c>
      <c r="L66" s="484" t="str">
        <f t="shared" si="3"/>
        <v>B</v>
      </c>
    </row>
    <row r="67" spans="1:12" ht="26.1" customHeight="1">
      <c r="A67" s="478">
        <v>60</v>
      </c>
      <c r="B67" s="513" t="s">
        <v>823</v>
      </c>
      <c r="C67" s="513" t="s">
        <v>24</v>
      </c>
      <c r="D67" s="514" t="s">
        <v>824</v>
      </c>
      <c r="E67" s="513" t="s">
        <v>1252</v>
      </c>
      <c r="F67" s="513" t="s">
        <v>57</v>
      </c>
      <c r="G67" s="515" t="s">
        <v>1243</v>
      </c>
      <c r="H67" s="516">
        <v>4599.2299999999996</v>
      </c>
      <c r="I67" s="481">
        <f t="shared" si="1"/>
        <v>4599.2299999999996</v>
      </c>
      <c r="J67" s="482">
        <f t="shared" si="0"/>
        <v>2.8857729579225204E-3</v>
      </c>
      <c r="K67" s="482">
        <f t="shared" si="2"/>
        <v>0.85772292828725927</v>
      </c>
      <c r="L67" s="484" t="str">
        <f t="shared" si="3"/>
        <v>B</v>
      </c>
    </row>
    <row r="68" spans="1:12" ht="39" customHeight="1">
      <c r="A68" s="478">
        <v>61</v>
      </c>
      <c r="B68" s="513" t="s">
        <v>1086</v>
      </c>
      <c r="C68" s="513" t="s">
        <v>44</v>
      </c>
      <c r="D68" s="514" t="s">
        <v>1087</v>
      </c>
      <c r="E68" s="513" t="s">
        <v>1290</v>
      </c>
      <c r="F68" s="513" t="s">
        <v>46</v>
      </c>
      <c r="G68" s="515" t="s">
        <v>1291</v>
      </c>
      <c r="H68" s="516">
        <v>160.03</v>
      </c>
      <c r="I68" s="481">
        <f t="shared" si="1"/>
        <v>4541.6499999999996</v>
      </c>
      <c r="J68" s="482">
        <f t="shared" si="0"/>
        <v>2.8496445610132165E-3</v>
      </c>
      <c r="K68" s="482">
        <f t="shared" si="2"/>
        <v>0.86057257284827249</v>
      </c>
      <c r="L68" s="484" t="str">
        <f t="shared" si="3"/>
        <v>B</v>
      </c>
    </row>
    <row r="69" spans="1:12" ht="51.95" customHeight="1">
      <c r="A69" s="478">
        <v>62</v>
      </c>
      <c r="B69" s="513" t="s">
        <v>228</v>
      </c>
      <c r="C69" s="513" t="s">
        <v>44</v>
      </c>
      <c r="D69" s="514" t="s">
        <v>229</v>
      </c>
      <c r="E69" s="513" t="s">
        <v>1292</v>
      </c>
      <c r="F69" s="513" t="s">
        <v>26</v>
      </c>
      <c r="G69" s="515" t="s">
        <v>1243</v>
      </c>
      <c r="H69" s="516">
        <v>4390.0200000000004</v>
      </c>
      <c r="I69" s="481">
        <f t="shared" si="1"/>
        <v>4390.0200000000004</v>
      </c>
      <c r="J69" s="482">
        <f t="shared" si="0"/>
        <v>2.7545047759601122E-3</v>
      </c>
      <c r="K69" s="482">
        <f t="shared" si="2"/>
        <v>0.86332707762423255</v>
      </c>
      <c r="L69" s="484" t="str">
        <f t="shared" si="3"/>
        <v>B</v>
      </c>
    </row>
    <row r="70" spans="1:12" ht="51.95" customHeight="1">
      <c r="A70" s="478">
        <v>63</v>
      </c>
      <c r="B70" s="513" t="s">
        <v>250</v>
      </c>
      <c r="C70" s="513" t="s">
        <v>44</v>
      </c>
      <c r="D70" s="514" t="s">
        <v>251</v>
      </c>
      <c r="E70" s="513" t="s">
        <v>1293</v>
      </c>
      <c r="F70" s="513" t="s">
        <v>46</v>
      </c>
      <c r="G70" s="515" t="s">
        <v>1294</v>
      </c>
      <c r="H70" s="516">
        <v>85.15</v>
      </c>
      <c r="I70" s="481">
        <f t="shared" si="1"/>
        <v>4237.0600000000004</v>
      </c>
      <c r="J70" s="482">
        <f t="shared" si="0"/>
        <v>2.658530486428206E-3</v>
      </c>
      <c r="K70" s="482">
        <f t="shared" si="2"/>
        <v>0.86598560811066072</v>
      </c>
      <c r="L70" s="484" t="str">
        <f t="shared" si="3"/>
        <v>B</v>
      </c>
    </row>
    <row r="71" spans="1:12" ht="39" customHeight="1">
      <c r="A71" s="478">
        <v>64</v>
      </c>
      <c r="B71" s="513" t="s">
        <v>215</v>
      </c>
      <c r="C71" s="513" t="s">
        <v>55</v>
      </c>
      <c r="D71" s="514" t="s">
        <v>270</v>
      </c>
      <c r="E71" s="513" t="s">
        <v>1295</v>
      </c>
      <c r="F71" s="513" t="s">
        <v>46</v>
      </c>
      <c r="G71" s="515" t="s">
        <v>1296</v>
      </c>
      <c r="H71" s="516">
        <v>184.93</v>
      </c>
      <c r="I71" s="481">
        <f t="shared" si="1"/>
        <v>4177.5600000000004</v>
      </c>
      <c r="J71" s="482">
        <f t="shared" si="0"/>
        <v>2.6211973913239407E-3</v>
      </c>
      <c r="K71" s="482">
        <f t="shared" si="2"/>
        <v>0.86860680550198466</v>
      </c>
      <c r="L71" s="484" t="str">
        <f t="shared" si="3"/>
        <v>B</v>
      </c>
    </row>
    <row r="72" spans="1:12" ht="26.1" customHeight="1">
      <c r="A72" s="478">
        <v>65</v>
      </c>
      <c r="B72" s="513" t="s">
        <v>189</v>
      </c>
      <c r="C72" s="513" t="s">
        <v>44</v>
      </c>
      <c r="D72" s="514" t="s">
        <v>195</v>
      </c>
      <c r="E72" s="513" t="s">
        <v>1240</v>
      </c>
      <c r="F72" s="513" t="s">
        <v>46</v>
      </c>
      <c r="G72" s="515" t="s">
        <v>1297</v>
      </c>
      <c r="H72" s="516">
        <v>130.69</v>
      </c>
      <c r="I72" s="481">
        <f t="shared" si="1"/>
        <v>4140.25</v>
      </c>
      <c r="J72" s="482">
        <f t="shared" ref="J72:J135" si="4">I72/$L$320</f>
        <v>2.597787344629148E-3</v>
      </c>
      <c r="K72" s="482">
        <f t="shared" si="2"/>
        <v>0.87120459284661378</v>
      </c>
      <c r="L72" s="484" t="str">
        <f t="shared" si="3"/>
        <v>B</v>
      </c>
    </row>
    <row r="73" spans="1:12" ht="39" customHeight="1">
      <c r="A73" s="478">
        <v>66</v>
      </c>
      <c r="B73" s="513" t="s">
        <v>106</v>
      </c>
      <c r="C73" s="513" t="s">
        <v>24</v>
      </c>
      <c r="D73" s="514" t="s">
        <v>107</v>
      </c>
      <c r="E73" s="513" t="s">
        <v>1237</v>
      </c>
      <c r="F73" s="513" t="s">
        <v>108</v>
      </c>
      <c r="G73" s="515" t="s">
        <v>1226</v>
      </c>
      <c r="H73" s="516">
        <v>579.91999999999996</v>
      </c>
      <c r="I73" s="481">
        <f t="shared" ref="I73:I136" si="5">TRUNC(G73*H73,2)</f>
        <v>4059.44</v>
      </c>
      <c r="J73" s="482">
        <f t="shared" si="4"/>
        <v>2.5470833544547671E-3</v>
      </c>
      <c r="K73" s="482">
        <f t="shared" ref="K73:K136" si="6">K72+J73</f>
        <v>0.87375167620106853</v>
      </c>
      <c r="L73" s="484" t="str">
        <f t="shared" ref="L73:L136" si="7">IF(K73&lt;=80%," A", IF(K73&lt;=90%,"B","C"))</f>
        <v>B</v>
      </c>
    </row>
    <row r="74" spans="1:12" ht="26.1" customHeight="1">
      <c r="A74" s="478">
        <v>67</v>
      </c>
      <c r="B74" s="513" t="s">
        <v>89</v>
      </c>
      <c r="C74" s="513" t="s">
        <v>55</v>
      </c>
      <c r="D74" s="514" t="s">
        <v>92</v>
      </c>
      <c r="E74" s="513" t="s">
        <v>1298</v>
      </c>
      <c r="F74" s="513" t="s">
        <v>46</v>
      </c>
      <c r="G74" s="515" t="s">
        <v>1299</v>
      </c>
      <c r="H74" s="516">
        <v>1.1000000000000001</v>
      </c>
      <c r="I74" s="481">
        <f t="shared" si="5"/>
        <v>3980.2</v>
      </c>
      <c r="J74" s="482">
        <f t="shared" si="4"/>
        <v>2.497364456033557E-3</v>
      </c>
      <c r="K74" s="482">
        <f t="shared" si="6"/>
        <v>0.87624904065710207</v>
      </c>
      <c r="L74" s="484" t="str">
        <f t="shared" si="7"/>
        <v>B</v>
      </c>
    </row>
    <row r="75" spans="1:12" ht="39" customHeight="1">
      <c r="A75" s="478">
        <v>68</v>
      </c>
      <c r="B75" s="513" t="s">
        <v>113</v>
      </c>
      <c r="C75" s="513" t="s">
        <v>44</v>
      </c>
      <c r="D75" s="514" t="s">
        <v>114</v>
      </c>
      <c r="E75" s="513" t="s">
        <v>1271</v>
      </c>
      <c r="F75" s="513" t="s">
        <v>115</v>
      </c>
      <c r="G75" s="515" t="s">
        <v>1300</v>
      </c>
      <c r="H75" s="516">
        <v>51.85</v>
      </c>
      <c r="I75" s="481">
        <f t="shared" si="5"/>
        <v>3706.23</v>
      </c>
      <c r="J75" s="482">
        <f t="shared" si="4"/>
        <v>2.3254628078702706E-3</v>
      </c>
      <c r="K75" s="482">
        <f t="shared" si="6"/>
        <v>0.87857450346497235</v>
      </c>
      <c r="L75" s="484" t="str">
        <f t="shared" si="7"/>
        <v>B</v>
      </c>
    </row>
    <row r="76" spans="1:12" ht="26.1" customHeight="1">
      <c r="A76" s="478">
        <v>69</v>
      </c>
      <c r="B76" s="513" t="s">
        <v>345</v>
      </c>
      <c r="C76" s="513" t="s">
        <v>44</v>
      </c>
      <c r="D76" s="514" t="s">
        <v>346</v>
      </c>
      <c r="E76" s="513" t="s">
        <v>1261</v>
      </c>
      <c r="F76" s="513" t="s">
        <v>46</v>
      </c>
      <c r="G76" s="515" t="s">
        <v>1301</v>
      </c>
      <c r="H76" s="516">
        <v>4.87</v>
      </c>
      <c r="I76" s="481">
        <f t="shared" si="5"/>
        <v>3643.14</v>
      </c>
      <c r="J76" s="482">
        <f t="shared" si="4"/>
        <v>2.2858771781202182E-3</v>
      </c>
      <c r="K76" s="482">
        <f t="shared" si="6"/>
        <v>0.88086038064309258</v>
      </c>
      <c r="L76" s="484" t="str">
        <f t="shared" si="7"/>
        <v>B</v>
      </c>
    </row>
    <row r="77" spans="1:12" ht="26.1" customHeight="1">
      <c r="A77" s="478">
        <v>70</v>
      </c>
      <c r="B77" s="513" t="s">
        <v>631</v>
      </c>
      <c r="C77" s="513" t="s">
        <v>44</v>
      </c>
      <c r="D77" s="514" t="s">
        <v>1302</v>
      </c>
      <c r="E77" s="513" t="s">
        <v>1250</v>
      </c>
      <c r="F77" s="513" t="s">
        <v>152</v>
      </c>
      <c r="G77" s="515" t="s">
        <v>1303</v>
      </c>
      <c r="H77" s="516">
        <v>4.29</v>
      </c>
      <c r="I77" s="481">
        <f t="shared" si="5"/>
        <v>3625.05</v>
      </c>
      <c r="J77" s="482">
        <f t="shared" si="4"/>
        <v>2.2745266623145689E-3</v>
      </c>
      <c r="K77" s="482">
        <f t="shared" si="6"/>
        <v>0.88313490730540711</v>
      </c>
      <c r="L77" s="484" t="str">
        <f t="shared" si="7"/>
        <v>B</v>
      </c>
    </row>
    <row r="78" spans="1:12" ht="51.95" customHeight="1">
      <c r="A78" s="478">
        <v>71</v>
      </c>
      <c r="B78" s="513" t="s">
        <v>348</v>
      </c>
      <c r="C78" s="513" t="s">
        <v>44</v>
      </c>
      <c r="D78" s="514" t="s">
        <v>354</v>
      </c>
      <c r="E78" s="513" t="s">
        <v>1261</v>
      </c>
      <c r="F78" s="513" t="s">
        <v>46</v>
      </c>
      <c r="G78" s="515" t="s">
        <v>1304</v>
      </c>
      <c r="H78" s="516">
        <v>15.27</v>
      </c>
      <c r="I78" s="481">
        <f t="shared" si="5"/>
        <v>3519.27</v>
      </c>
      <c r="J78" s="482">
        <f t="shared" si="4"/>
        <v>2.2081553211359272E-3</v>
      </c>
      <c r="K78" s="482">
        <f t="shared" si="6"/>
        <v>0.88534306262654305</v>
      </c>
      <c r="L78" s="484" t="str">
        <f t="shared" si="7"/>
        <v>B</v>
      </c>
    </row>
    <row r="79" spans="1:12" ht="24" customHeight="1">
      <c r="A79" s="478">
        <v>72</v>
      </c>
      <c r="B79" s="513" t="s">
        <v>669</v>
      </c>
      <c r="C79" s="513" t="s">
        <v>24</v>
      </c>
      <c r="D79" s="514" t="s">
        <v>670</v>
      </c>
      <c r="E79" s="513" t="s">
        <v>1246</v>
      </c>
      <c r="F79" s="513" t="s">
        <v>57</v>
      </c>
      <c r="G79" s="515" t="s">
        <v>1305</v>
      </c>
      <c r="H79" s="516">
        <v>573.73</v>
      </c>
      <c r="I79" s="481">
        <f t="shared" si="5"/>
        <v>3442.38</v>
      </c>
      <c r="J79" s="482">
        <f t="shared" si="4"/>
        <v>2.1599109231095915E-3</v>
      </c>
      <c r="K79" s="482">
        <f t="shared" si="6"/>
        <v>0.88750297354965269</v>
      </c>
      <c r="L79" s="484" t="str">
        <f t="shared" si="7"/>
        <v>B</v>
      </c>
    </row>
    <row r="80" spans="1:12" ht="78" customHeight="1">
      <c r="A80" s="478">
        <v>73</v>
      </c>
      <c r="B80" s="513" t="s">
        <v>215</v>
      </c>
      <c r="C80" s="513" t="s">
        <v>55</v>
      </c>
      <c r="D80" s="514" t="s">
        <v>216</v>
      </c>
      <c r="E80" s="513" t="s">
        <v>1295</v>
      </c>
      <c r="F80" s="513" t="s">
        <v>46</v>
      </c>
      <c r="G80" s="515" t="s">
        <v>1306</v>
      </c>
      <c r="H80" s="516">
        <v>184.93</v>
      </c>
      <c r="I80" s="481">
        <f t="shared" si="5"/>
        <v>3356.47</v>
      </c>
      <c r="J80" s="482">
        <f t="shared" si="4"/>
        <v>2.1060069533548448E-3</v>
      </c>
      <c r="K80" s="482">
        <f t="shared" si="6"/>
        <v>0.88960898050300752</v>
      </c>
      <c r="L80" s="484" t="str">
        <f t="shared" si="7"/>
        <v>B</v>
      </c>
    </row>
    <row r="81" spans="1:12" ht="39" customHeight="1">
      <c r="A81" s="478">
        <v>74</v>
      </c>
      <c r="B81" s="513" t="s">
        <v>938</v>
      </c>
      <c r="C81" s="513" t="s">
        <v>24</v>
      </c>
      <c r="D81" s="514" t="s">
        <v>939</v>
      </c>
      <c r="E81" s="513" t="s">
        <v>1266</v>
      </c>
      <c r="F81" s="513" t="s">
        <v>152</v>
      </c>
      <c r="G81" s="515" t="s">
        <v>1307</v>
      </c>
      <c r="H81" s="516">
        <v>5.52</v>
      </c>
      <c r="I81" s="481">
        <f t="shared" si="5"/>
        <v>3312</v>
      </c>
      <c r="J81" s="482">
        <f t="shared" si="4"/>
        <v>2.0781043863080098E-3</v>
      </c>
      <c r="K81" s="482">
        <f t="shared" si="6"/>
        <v>0.89168708488931547</v>
      </c>
      <c r="L81" s="484" t="str">
        <f t="shared" si="7"/>
        <v>B</v>
      </c>
    </row>
    <row r="82" spans="1:12" ht="26.1" customHeight="1">
      <c r="A82" s="478">
        <v>75</v>
      </c>
      <c r="B82" s="513" t="s">
        <v>1011</v>
      </c>
      <c r="C82" s="513" t="s">
        <v>24</v>
      </c>
      <c r="D82" s="514" t="s">
        <v>1012</v>
      </c>
      <c r="E82" s="513" t="s">
        <v>1222</v>
      </c>
      <c r="F82" s="513" t="s">
        <v>26</v>
      </c>
      <c r="G82" s="515" t="s">
        <v>1243</v>
      </c>
      <c r="H82" s="516">
        <v>3232</v>
      </c>
      <c r="I82" s="481">
        <f t="shared" si="5"/>
        <v>3232</v>
      </c>
      <c r="J82" s="482">
        <f t="shared" si="4"/>
        <v>2.0279086281846282E-3</v>
      </c>
      <c r="K82" s="482">
        <f t="shared" si="6"/>
        <v>0.89371499351750006</v>
      </c>
      <c r="L82" s="484" t="str">
        <f t="shared" si="7"/>
        <v>B</v>
      </c>
    </row>
    <row r="83" spans="1:12" ht="39" customHeight="1">
      <c r="A83" s="478">
        <v>76</v>
      </c>
      <c r="B83" s="513" t="s">
        <v>569</v>
      </c>
      <c r="C83" s="513" t="s">
        <v>44</v>
      </c>
      <c r="D83" s="514" t="s">
        <v>570</v>
      </c>
      <c r="E83" s="513" t="s">
        <v>1308</v>
      </c>
      <c r="F83" s="513" t="s">
        <v>26</v>
      </c>
      <c r="G83" s="515" t="s">
        <v>1309</v>
      </c>
      <c r="H83" s="516">
        <v>266.88</v>
      </c>
      <c r="I83" s="481">
        <f t="shared" si="5"/>
        <v>3202.56</v>
      </c>
      <c r="J83" s="482">
        <f t="shared" si="4"/>
        <v>2.0094365891952237E-3</v>
      </c>
      <c r="K83" s="482">
        <f t="shared" si="6"/>
        <v>0.89572443010669534</v>
      </c>
      <c r="L83" s="484" t="str">
        <f t="shared" si="7"/>
        <v>B</v>
      </c>
    </row>
    <row r="84" spans="1:12" ht="51.95" customHeight="1">
      <c r="A84" s="478">
        <v>77</v>
      </c>
      <c r="B84" s="513" t="s">
        <v>889</v>
      </c>
      <c r="C84" s="513" t="s">
        <v>44</v>
      </c>
      <c r="D84" s="514" t="s">
        <v>890</v>
      </c>
      <c r="E84" s="513" t="s">
        <v>1310</v>
      </c>
      <c r="F84" s="513" t="s">
        <v>152</v>
      </c>
      <c r="G84" s="515" t="s">
        <v>1267</v>
      </c>
      <c r="H84" s="516">
        <v>44.67</v>
      </c>
      <c r="I84" s="481">
        <f t="shared" si="5"/>
        <v>3126.9</v>
      </c>
      <c r="J84" s="482">
        <f t="shared" si="4"/>
        <v>1.961963950950035E-3</v>
      </c>
      <c r="K84" s="482">
        <f t="shared" si="6"/>
        <v>0.89768639405764539</v>
      </c>
      <c r="L84" s="484" t="str">
        <f t="shared" si="7"/>
        <v>B</v>
      </c>
    </row>
    <row r="85" spans="1:12" ht="39" customHeight="1">
      <c r="A85" s="478">
        <v>78</v>
      </c>
      <c r="B85" s="513" t="s">
        <v>235</v>
      </c>
      <c r="C85" s="513" t="s">
        <v>24</v>
      </c>
      <c r="D85" s="514" t="s">
        <v>236</v>
      </c>
      <c r="E85" s="513" t="s">
        <v>1311</v>
      </c>
      <c r="F85" s="513" t="s">
        <v>26</v>
      </c>
      <c r="G85" s="515" t="s">
        <v>1248</v>
      </c>
      <c r="H85" s="516">
        <v>1532.89</v>
      </c>
      <c r="I85" s="481">
        <f t="shared" si="5"/>
        <v>3065.78</v>
      </c>
      <c r="J85" s="482">
        <f t="shared" si="4"/>
        <v>1.9236143917437715E-3</v>
      </c>
      <c r="K85" s="482">
        <f t="shared" si="6"/>
        <v>0.89961000844938921</v>
      </c>
      <c r="L85" s="484" t="str">
        <f t="shared" si="7"/>
        <v>B</v>
      </c>
    </row>
    <row r="86" spans="1:12" ht="51.95" customHeight="1">
      <c r="A86" s="470">
        <v>79</v>
      </c>
      <c r="B86" s="505" t="s">
        <v>851</v>
      </c>
      <c r="C86" s="505" t="s">
        <v>24</v>
      </c>
      <c r="D86" s="506" t="s">
        <v>852</v>
      </c>
      <c r="E86" s="505" t="s">
        <v>1246</v>
      </c>
      <c r="F86" s="505" t="s">
        <v>152</v>
      </c>
      <c r="G86" s="507" t="s">
        <v>1312</v>
      </c>
      <c r="H86" s="508">
        <v>15.22</v>
      </c>
      <c r="I86" s="473">
        <f t="shared" si="5"/>
        <v>3044</v>
      </c>
      <c r="J86" s="474">
        <f t="shared" si="4"/>
        <v>1.9099485965946806E-3</v>
      </c>
      <c r="K86" s="474">
        <f t="shared" si="6"/>
        <v>0.90151995704598387</v>
      </c>
      <c r="L86" s="476" t="str">
        <f t="shared" si="7"/>
        <v>C</v>
      </c>
    </row>
    <row r="87" spans="1:12" ht="26.1" customHeight="1">
      <c r="A87" s="470">
        <v>80</v>
      </c>
      <c r="B87" s="505" t="s">
        <v>955</v>
      </c>
      <c r="C87" s="505" t="s">
        <v>24</v>
      </c>
      <c r="D87" s="506" t="s">
        <v>956</v>
      </c>
      <c r="E87" s="505" t="s">
        <v>1246</v>
      </c>
      <c r="F87" s="505" t="s">
        <v>776</v>
      </c>
      <c r="G87" s="507" t="s">
        <v>1248</v>
      </c>
      <c r="H87" s="508">
        <v>1487.32</v>
      </c>
      <c r="I87" s="473">
        <f t="shared" si="5"/>
        <v>2974.64</v>
      </c>
      <c r="J87" s="474">
        <f t="shared" si="4"/>
        <v>1.8664288743017086E-3</v>
      </c>
      <c r="K87" s="474">
        <f t="shared" si="6"/>
        <v>0.90338638592028553</v>
      </c>
      <c r="L87" s="476" t="str">
        <f t="shared" si="7"/>
        <v>C</v>
      </c>
    </row>
    <row r="88" spans="1:12" ht="26.1" customHeight="1">
      <c r="A88" s="470">
        <v>81</v>
      </c>
      <c r="B88" s="505" t="s">
        <v>995</v>
      </c>
      <c r="C88" s="505" t="s">
        <v>55</v>
      </c>
      <c r="D88" s="506" t="s">
        <v>996</v>
      </c>
      <c r="E88" s="505" t="s">
        <v>1282</v>
      </c>
      <c r="F88" s="505" t="s">
        <v>57</v>
      </c>
      <c r="G88" s="507" t="s">
        <v>1309</v>
      </c>
      <c r="H88" s="508">
        <v>232.65</v>
      </c>
      <c r="I88" s="473">
        <f t="shared" si="5"/>
        <v>2791.8</v>
      </c>
      <c r="J88" s="474">
        <f t="shared" si="4"/>
        <v>1.7517064691107195E-3</v>
      </c>
      <c r="K88" s="474">
        <f t="shared" si="6"/>
        <v>0.90513809238939624</v>
      </c>
      <c r="L88" s="476" t="str">
        <f t="shared" si="7"/>
        <v>C</v>
      </c>
    </row>
    <row r="89" spans="1:12" ht="39" customHeight="1">
      <c r="A89" s="470">
        <v>82</v>
      </c>
      <c r="B89" s="505" t="s">
        <v>295</v>
      </c>
      <c r="C89" s="505" t="s">
        <v>44</v>
      </c>
      <c r="D89" s="506" t="s">
        <v>296</v>
      </c>
      <c r="E89" s="505" t="s">
        <v>1313</v>
      </c>
      <c r="F89" s="505" t="s">
        <v>46</v>
      </c>
      <c r="G89" s="507" t="s">
        <v>1314</v>
      </c>
      <c r="H89" s="508">
        <v>32.49</v>
      </c>
      <c r="I89" s="473">
        <f t="shared" si="5"/>
        <v>2754.82</v>
      </c>
      <c r="J89" s="474">
        <f t="shared" si="4"/>
        <v>1.7285034799181861E-3</v>
      </c>
      <c r="K89" s="474">
        <f t="shared" si="6"/>
        <v>0.9068665958693144</v>
      </c>
      <c r="L89" s="476" t="str">
        <f t="shared" si="7"/>
        <v>C</v>
      </c>
    </row>
    <row r="90" spans="1:12" ht="26.1" customHeight="1">
      <c r="A90" s="470">
        <v>83</v>
      </c>
      <c r="B90" s="505" t="s">
        <v>736</v>
      </c>
      <c r="C90" s="505" t="s">
        <v>55</v>
      </c>
      <c r="D90" s="506" t="s">
        <v>737</v>
      </c>
      <c r="E90" s="505" t="s">
        <v>1282</v>
      </c>
      <c r="F90" s="505" t="s">
        <v>268</v>
      </c>
      <c r="G90" s="507" t="s">
        <v>1315</v>
      </c>
      <c r="H90" s="508">
        <v>29.57</v>
      </c>
      <c r="I90" s="473">
        <f t="shared" si="5"/>
        <v>2720.44</v>
      </c>
      <c r="J90" s="474">
        <f t="shared" si="4"/>
        <v>1.7069318528646626E-3</v>
      </c>
      <c r="K90" s="474">
        <f t="shared" si="6"/>
        <v>0.90857352772217903</v>
      </c>
      <c r="L90" s="476" t="str">
        <f t="shared" si="7"/>
        <v>C</v>
      </c>
    </row>
    <row r="91" spans="1:12" ht="26.1" customHeight="1">
      <c r="A91" s="470">
        <v>84</v>
      </c>
      <c r="B91" s="505" t="s">
        <v>306</v>
      </c>
      <c r="C91" s="505" t="s">
        <v>44</v>
      </c>
      <c r="D91" s="506" t="s">
        <v>307</v>
      </c>
      <c r="E91" s="505" t="s">
        <v>1261</v>
      </c>
      <c r="F91" s="505" t="s">
        <v>46</v>
      </c>
      <c r="G91" s="507" t="s">
        <v>1316</v>
      </c>
      <c r="H91" s="508">
        <v>16.46</v>
      </c>
      <c r="I91" s="473">
        <f t="shared" si="5"/>
        <v>2646.1</v>
      </c>
      <c r="J91" s="474">
        <f t="shared" si="4"/>
        <v>1.6602874446285099E-3</v>
      </c>
      <c r="K91" s="474">
        <f t="shared" si="6"/>
        <v>0.91023381516680757</v>
      </c>
      <c r="L91" s="476" t="str">
        <f t="shared" si="7"/>
        <v>C</v>
      </c>
    </row>
    <row r="92" spans="1:12" ht="39" customHeight="1">
      <c r="A92" s="470">
        <v>85</v>
      </c>
      <c r="B92" s="505" t="s">
        <v>225</v>
      </c>
      <c r="C92" s="505" t="s">
        <v>44</v>
      </c>
      <c r="D92" s="506" t="s">
        <v>226</v>
      </c>
      <c r="E92" s="505" t="s">
        <v>1292</v>
      </c>
      <c r="F92" s="505" t="s">
        <v>26</v>
      </c>
      <c r="G92" s="507" t="s">
        <v>1243</v>
      </c>
      <c r="H92" s="508">
        <v>2547.91</v>
      </c>
      <c r="I92" s="473">
        <f t="shared" si="5"/>
        <v>2547.91</v>
      </c>
      <c r="J92" s="474">
        <f t="shared" si="4"/>
        <v>1.5986784260018242E-3</v>
      </c>
      <c r="K92" s="474">
        <f t="shared" si="6"/>
        <v>0.91183249359280938</v>
      </c>
      <c r="L92" s="476" t="str">
        <f t="shared" si="7"/>
        <v>C</v>
      </c>
    </row>
    <row r="93" spans="1:12" ht="24" customHeight="1">
      <c r="A93" s="470">
        <v>86</v>
      </c>
      <c r="B93" s="505" t="s">
        <v>123</v>
      </c>
      <c r="C93" s="505" t="s">
        <v>44</v>
      </c>
      <c r="D93" s="506" t="s">
        <v>124</v>
      </c>
      <c r="E93" s="505" t="s">
        <v>1271</v>
      </c>
      <c r="F93" s="505" t="s">
        <v>46</v>
      </c>
      <c r="G93" s="507" t="s">
        <v>1317</v>
      </c>
      <c r="H93" s="508">
        <v>24.49</v>
      </c>
      <c r="I93" s="473">
        <f t="shared" si="5"/>
        <v>2497.4899999999998</v>
      </c>
      <c r="J93" s="474">
        <f t="shared" si="4"/>
        <v>1.5670425494445626E-3</v>
      </c>
      <c r="K93" s="474">
        <f t="shared" si="6"/>
        <v>0.91339953614225389</v>
      </c>
      <c r="L93" s="476" t="str">
        <f t="shared" si="7"/>
        <v>C</v>
      </c>
    </row>
    <row r="94" spans="1:12" ht="51.95" customHeight="1">
      <c r="A94" s="470">
        <v>87</v>
      </c>
      <c r="B94" s="505" t="s">
        <v>1031</v>
      </c>
      <c r="C94" s="505" t="s">
        <v>55</v>
      </c>
      <c r="D94" s="506" t="s">
        <v>1032</v>
      </c>
      <c r="E94" s="505" t="s">
        <v>1318</v>
      </c>
      <c r="F94" s="505" t="s">
        <v>268</v>
      </c>
      <c r="G94" s="507" t="s">
        <v>1319</v>
      </c>
      <c r="H94" s="508">
        <v>32.19</v>
      </c>
      <c r="I94" s="473">
        <f t="shared" si="5"/>
        <v>2405.88</v>
      </c>
      <c r="J94" s="474">
        <f t="shared" si="4"/>
        <v>1.5095621319235252E-3</v>
      </c>
      <c r="K94" s="474">
        <f t="shared" si="6"/>
        <v>0.91490909827417743</v>
      </c>
      <c r="L94" s="476" t="str">
        <f t="shared" si="7"/>
        <v>C</v>
      </c>
    </row>
    <row r="95" spans="1:12" ht="26.1" customHeight="1">
      <c r="A95" s="470">
        <v>88</v>
      </c>
      <c r="B95" s="505" t="s">
        <v>584</v>
      </c>
      <c r="C95" s="505" t="s">
        <v>44</v>
      </c>
      <c r="D95" s="506" t="s">
        <v>585</v>
      </c>
      <c r="E95" s="505" t="s">
        <v>1320</v>
      </c>
      <c r="F95" s="505" t="s">
        <v>152</v>
      </c>
      <c r="G95" s="507" t="s">
        <v>1321</v>
      </c>
      <c r="H95" s="508">
        <v>17.260000000000002</v>
      </c>
      <c r="I95" s="473">
        <f t="shared" si="5"/>
        <v>2330.1</v>
      </c>
      <c r="J95" s="474">
        <f t="shared" si="4"/>
        <v>1.4620142000411516E-3</v>
      </c>
      <c r="K95" s="474">
        <f t="shared" si="6"/>
        <v>0.91637111247421854</v>
      </c>
      <c r="L95" s="476" t="str">
        <f t="shared" si="7"/>
        <v>C</v>
      </c>
    </row>
    <row r="96" spans="1:12" ht="24" customHeight="1">
      <c r="A96" s="470">
        <v>89</v>
      </c>
      <c r="B96" s="505" t="s">
        <v>643</v>
      </c>
      <c r="C96" s="505" t="s">
        <v>44</v>
      </c>
      <c r="D96" s="506" t="s">
        <v>1322</v>
      </c>
      <c r="E96" s="505" t="s">
        <v>1235</v>
      </c>
      <c r="F96" s="505" t="s">
        <v>152</v>
      </c>
      <c r="G96" s="507" t="s">
        <v>1323</v>
      </c>
      <c r="H96" s="508">
        <v>34.08</v>
      </c>
      <c r="I96" s="473">
        <f t="shared" si="5"/>
        <v>2310.62</v>
      </c>
      <c r="J96" s="474">
        <f t="shared" si="4"/>
        <v>1.4497915329381081E-3</v>
      </c>
      <c r="K96" s="474">
        <f t="shared" si="6"/>
        <v>0.91782090400715666</v>
      </c>
      <c r="L96" s="476" t="str">
        <f t="shared" si="7"/>
        <v>C</v>
      </c>
    </row>
    <row r="97" spans="1:12" ht="39" customHeight="1">
      <c r="A97" s="470">
        <v>90</v>
      </c>
      <c r="B97" s="505" t="s">
        <v>197</v>
      </c>
      <c r="C97" s="505" t="s">
        <v>24</v>
      </c>
      <c r="D97" s="506" t="s">
        <v>198</v>
      </c>
      <c r="E97" s="505" t="s">
        <v>1324</v>
      </c>
      <c r="F97" s="505" t="s">
        <v>46</v>
      </c>
      <c r="G97" s="507" t="s">
        <v>1325</v>
      </c>
      <c r="H97" s="508">
        <v>12.22</v>
      </c>
      <c r="I97" s="473">
        <f t="shared" si="5"/>
        <v>2160.12</v>
      </c>
      <c r="J97" s="474">
        <f t="shared" si="4"/>
        <v>1.3553607629684958E-3</v>
      </c>
      <c r="K97" s="474">
        <f t="shared" si="6"/>
        <v>0.91917626477012515</v>
      </c>
      <c r="L97" s="476" t="str">
        <f t="shared" si="7"/>
        <v>C</v>
      </c>
    </row>
    <row r="98" spans="1:12" ht="24" customHeight="1">
      <c r="A98" s="470">
        <v>91</v>
      </c>
      <c r="B98" s="505" t="s">
        <v>166</v>
      </c>
      <c r="C98" s="505" t="s">
        <v>55</v>
      </c>
      <c r="D98" s="506" t="s">
        <v>167</v>
      </c>
      <c r="E98" s="505" t="s">
        <v>1257</v>
      </c>
      <c r="F98" s="505" t="s">
        <v>46</v>
      </c>
      <c r="G98" s="507" t="s">
        <v>1326</v>
      </c>
      <c r="H98" s="508">
        <v>21.86</v>
      </c>
      <c r="I98" s="473">
        <f t="shared" si="5"/>
        <v>2151.02</v>
      </c>
      <c r="J98" s="474">
        <f t="shared" si="4"/>
        <v>1.3496509954819612E-3</v>
      </c>
      <c r="K98" s="474">
        <f t="shared" si="6"/>
        <v>0.92052591576560716</v>
      </c>
      <c r="L98" s="476" t="str">
        <f t="shared" si="7"/>
        <v>C</v>
      </c>
    </row>
    <row r="99" spans="1:12" ht="24" customHeight="1">
      <c r="A99" s="470">
        <v>92</v>
      </c>
      <c r="B99" s="505" t="s">
        <v>755</v>
      </c>
      <c r="C99" s="505" t="s">
        <v>24</v>
      </c>
      <c r="D99" s="506" t="s">
        <v>756</v>
      </c>
      <c r="E99" s="505" t="s">
        <v>1246</v>
      </c>
      <c r="F99" s="505" t="s">
        <v>26</v>
      </c>
      <c r="G99" s="507" t="s">
        <v>1243</v>
      </c>
      <c r="H99" s="508">
        <v>2134.3200000000002</v>
      </c>
      <c r="I99" s="473">
        <f t="shared" si="5"/>
        <v>2134.3200000000002</v>
      </c>
      <c r="J99" s="474">
        <f t="shared" si="4"/>
        <v>1.3391726309737054E-3</v>
      </c>
      <c r="K99" s="474">
        <f t="shared" si="6"/>
        <v>0.92186508839658088</v>
      </c>
      <c r="L99" s="476" t="str">
        <f t="shared" si="7"/>
        <v>C</v>
      </c>
    </row>
    <row r="100" spans="1:12" ht="39" customHeight="1">
      <c r="A100" s="470">
        <v>93</v>
      </c>
      <c r="B100" s="505" t="s">
        <v>218</v>
      </c>
      <c r="C100" s="505" t="s">
        <v>44</v>
      </c>
      <c r="D100" s="506" t="s">
        <v>219</v>
      </c>
      <c r="E100" s="505" t="s">
        <v>1327</v>
      </c>
      <c r="F100" s="505" t="s">
        <v>46</v>
      </c>
      <c r="G100" s="507" t="s">
        <v>1328</v>
      </c>
      <c r="H100" s="508">
        <v>143.68</v>
      </c>
      <c r="I100" s="473">
        <f t="shared" si="5"/>
        <v>2081.92</v>
      </c>
      <c r="J100" s="474">
        <f t="shared" si="4"/>
        <v>1.3062944094028902E-3</v>
      </c>
      <c r="K100" s="474">
        <f t="shared" si="6"/>
        <v>0.92317138280598376</v>
      </c>
      <c r="L100" s="476" t="str">
        <f t="shared" si="7"/>
        <v>C</v>
      </c>
    </row>
    <row r="101" spans="1:12" ht="39" customHeight="1">
      <c r="A101" s="470">
        <v>94</v>
      </c>
      <c r="B101" s="505" t="s">
        <v>828</v>
      </c>
      <c r="C101" s="505" t="s">
        <v>24</v>
      </c>
      <c r="D101" s="506" t="s">
        <v>829</v>
      </c>
      <c r="E101" s="505" t="s">
        <v>1246</v>
      </c>
      <c r="F101" s="505" t="s">
        <v>57</v>
      </c>
      <c r="G101" s="507" t="s">
        <v>1283</v>
      </c>
      <c r="H101" s="508">
        <v>84.89</v>
      </c>
      <c r="I101" s="473">
        <f t="shared" si="5"/>
        <v>2037.36</v>
      </c>
      <c r="J101" s="474">
        <f t="shared" si="4"/>
        <v>1.2783353721281664E-3</v>
      </c>
      <c r="K101" s="474">
        <f t="shared" si="6"/>
        <v>0.92444971817811195</v>
      </c>
      <c r="L101" s="476" t="str">
        <f t="shared" si="7"/>
        <v>C</v>
      </c>
    </row>
    <row r="102" spans="1:12" ht="65.099999999999994" customHeight="1">
      <c r="A102" s="470">
        <v>95</v>
      </c>
      <c r="B102" s="505" t="s">
        <v>1092</v>
      </c>
      <c r="C102" s="505" t="s">
        <v>24</v>
      </c>
      <c r="D102" s="506" t="s">
        <v>1093</v>
      </c>
      <c r="E102" s="505" t="s">
        <v>1237</v>
      </c>
      <c r="F102" s="505" t="s">
        <v>46</v>
      </c>
      <c r="G102" s="507" t="s">
        <v>1219</v>
      </c>
      <c r="H102" s="508">
        <v>3.94</v>
      </c>
      <c r="I102" s="473">
        <f t="shared" si="5"/>
        <v>2036.62</v>
      </c>
      <c r="J102" s="474">
        <f t="shared" si="4"/>
        <v>1.2778710613655252E-3</v>
      </c>
      <c r="K102" s="474">
        <f t="shared" si="6"/>
        <v>0.92572758923947751</v>
      </c>
      <c r="L102" s="476" t="str">
        <f t="shared" si="7"/>
        <v>C</v>
      </c>
    </row>
    <row r="103" spans="1:12" ht="26.1" customHeight="1">
      <c r="A103" s="470">
        <v>96</v>
      </c>
      <c r="B103" s="505" t="s">
        <v>1040</v>
      </c>
      <c r="C103" s="505" t="s">
        <v>55</v>
      </c>
      <c r="D103" s="506" t="s">
        <v>1041</v>
      </c>
      <c r="E103" s="505" t="s">
        <v>1329</v>
      </c>
      <c r="F103" s="505" t="s">
        <v>57</v>
      </c>
      <c r="G103" s="507" t="s">
        <v>1243</v>
      </c>
      <c r="H103" s="508">
        <v>2006.07</v>
      </c>
      <c r="I103" s="473">
        <f t="shared" si="5"/>
        <v>2006.07</v>
      </c>
      <c r="J103" s="474">
        <f t="shared" si="4"/>
        <v>1.2587025562321586E-3</v>
      </c>
      <c r="K103" s="474">
        <f t="shared" si="6"/>
        <v>0.92698629179570968</v>
      </c>
      <c r="L103" s="476" t="str">
        <f t="shared" si="7"/>
        <v>C</v>
      </c>
    </row>
    <row r="104" spans="1:12" ht="51.95" customHeight="1">
      <c r="A104" s="470">
        <v>97</v>
      </c>
      <c r="B104" s="505" t="s">
        <v>929</v>
      </c>
      <c r="C104" s="505" t="s">
        <v>24</v>
      </c>
      <c r="D104" s="506" t="s">
        <v>930</v>
      </c>
      <c r="E104" s="505">
        <v>61.1</v>
      </c>
      <c r="F104" s="505" t="s">
        <v>152</v>
      </c>
      <c r="G104" s="507" t="s">
        <v>1330</v>
      </c>
      <c r="H104" s="508">
        <v>45.41</v>
      </c>
      <c r="I104" s="473">
        <f t="shared" si="5"/>
        <v>1907.22</v>
      </c>
      <c r="J104" s="474">
        <f t="shared" si="4"/>
        <v>1.1966794226009551E-3</v>
      </c>
      <c r="K104" s="474">
        <f t="shared" si="6"/>
        <v>0.92818297121831062</v>
      </c>
      <c r="L104" s="476" t="str">
        <f t="shared" si="7"/>
        <v>C</v>
      </c>
    </row>
    <row r="105" spans="1:12" ht="51.95" customHeight="1">
      <c r="A105" s="470">
        <v>98</v>
      </c>
      <c r="B105" s="505" t="s">
        <v>532</v>
      </c>
      <c r="C105" s="505" t="s">
        <v>44</v>
      </c>
      <c r="D105" s="506" t="s">
        <v>533</v>
      </c>
      <c r="E105" s="505" t="s">
        <v>1235</v>
      </c>
      <c r="F105" s="505" t="s">
        <v>152</v>
      </c>
      <c r="G105" s="507" t="s">
        <v>1331</v>
      </c>
      <c r="H105" s="508">
        <v>21.03</v>
      </c>
      <c r="I105" s="473">
        <f t="shared" si="5"/>
        <v>1892.7</v>
      </c>
      <c r="J105" s="474">
        <f t="shared" si="4"/>
        <v>1.1875688925015611E-3</v>
      </c>
      <c r="K105" s="474">
        <f t="shared" si="6"/>
        <v>0.92937054011081222</v>
      </c>
      <c r="L105" s="476" t="str">
        <f t="shared" si="7"/>
        <v>C</v>
      </c>
    </row>
    <row r="106" spans="1:12" ht="26.1" customHeight="1">
      <c r="A106" s="470">
        <v>99</v>
      </c>
      <c r="B106" s="505" t="s">
        <v>138</v>
      </c>
      <c r="C106" s="505" t="s">
        <v>24</v>
      </c>
      <c r="D106" s="506" t="s">
        <v>139</v>
      </c>
      <c r="E106" s="505" t="s">
        <v>1332</v>
      </c>
      <c r="F106" s="505" t="s">
        <v>46</v>
      </c>
      <c r="G106" s="507" t="s">
        <v>1333</v>
      </c>
      <c r="H106" s="508">
        <v>23.8</v>
      </c>
      <c r="I106" s="473">
        <f t="shared" si="5"/>
        <v>1879.01</v>
      </c>
      <c r="J106" s="474">
        <f t="shared" si="4"/>
        <v>1.1789791433926974E-3</v>
      </c>
      <c r="K106" s="474">
        <f t="shared" si="6"/>
        <v>0.93054951925420493</v>
      </c>
      <c r="L106" s="476" t="str">
        <f t="shared" si="7"/>
        <v>C</v>
      </c>
    </row>
    <row r="107" spans="1:12" ht="39" customHeight="1">
      <c r="A107" s="470">
        <v>100</v>
      </c>
      <c r="B107" s="505" t="s">
        <v>144</v>
      </c>
      <c r="C107" s="505" t="s">
        <v>44</v>
      </c>
      <c r="D107" s="506" t="s">
        <v>178</v>
      </c>
      <c r="E107" s="505" t="s">
        <v>1271</v>
      </c>
      <c r="F107" s="505" t="s">
        <v>46</v>
      </c>
      <c r="G107" s="507" t="s">
        <v>1241</v>
      </c>
      <c r="H107" s="508">
        <v>11.37</v>
      </c>
      <c r="I107" s="473">
        <f t="shared" si="5"/>
        <v>1873.66</v>
      </c>
      <c r="J107" s="474">
        <f t="shared" si="4"/>
        <v>1.1756223020681963E-3</v>
      </c>
      <c r="K107" s="474">
        <f t="shared" si="6"/>
        <v>0.93172514155627317</v>
      </c>
      <c r="L107" s="476" t="str">
        <f t="shared" si="7"/>
        <v>C</v>
      </c>
    </row>
    <row r="108" spans="1:12" ht="26.1" customHeight="1">
      <c r="A108" s="470">
        <v>101</v>
      </c>
      <c r="B108" s="505" t="s">
        <v>1334</v>
      </c>
      <c r="C108" s="505" t="s">
        <v>24</v>
      </c>
      <c r="D108" s="506" t="s">
        <v>25</v>
      </c>
      <c r="E108" s="505" t="s">
        <v>1237</v>
      </c>
      <c r="F108" s="505" t="s">
        <v>26</v>
      </c>
      <c r="G108" s="507" t="s">
        <v>1243</v>
      </c>
      <c r="H108" s="508">
        <v>1871.54</v>
      </c>
      <c r="I108" s="473">
        <f t="shared" si="5"/>
        <v>1871.54</v>
      </c>
      <c r="J108" s="474">
        <f t="shared" si="4"/>
        <v>1.1742921144779267E-3</v>
      </c>
      <c r="K108" s="474">
        <f t="shared" si="6"/>
        <v>0.93289943367075112</v>
      </c>
      <c r="L108" s="476" t="str">
        <f t="shared" si="7"/>
        <v>C</v>
      </c>
    </row>
    <row r="109" spans="1:12" ht="26.1" customHeight="1">
      <c r="A109" s="470">
        <v>102</v>
      </c>
      <c r="B109" s="505" t="s">
        <v>1098</v>
      </c>
      <c r="C109" s="505" t="s">
        <v>44</v>
      </c>
      <c r="D109" s="506" t="s">
        <v>1099</v>
      </c>
      <c r="E109" s="505" t="s">
        <v>1244</v>
      </c>
      <c r="F109" s="505" t="s">
        <v>115</v>
      </c>
      <c r="G109" s="507" t="s">
        <v>1335</v>
      </c>
      <c r="H109" s="508">
        <v>9.7100000000000009</v>
      </c>
      <c r="I109" s="473">
        <f t="shared" si="5"/>
        <v>1864.32</v>
      </c>
      <c r="J109" s="474">
        <f t="shared" si="4"/>
        <v>1.1697619473072915E-3</v>
      </c>
      <c r="K109" s="474">
        <f t="shared" si="6"/>
        <v>0.93406919561805846</v>
      </c>
      <c r="L109" s="476" t="str">
        <f t="shared" si="7"/>
        <v>C</v>
      </c>
    </row>
    <row r="110" spans="1:12" ht="26.1" customHeight="1">
      <c r="A110" s="470">
        <v>103</v>
      </c>
      <c r="B110" s="505" t="s">
        <v>962</v>
      </c>
      <c r="C110" s="505" t="s">
        <v>44</v>
      </c>
      <c r="D110" s="506" t="s">
        <v>963</v>
      </c>
      <c r="E110" s="505" t="s">
        <v>1250</v>
      </c>
      <c r="F110" s="505" t="s">
        <v>152</v>
      </c>
      <c r="G110" s="507" t="s">
        <v>1331</v>
      </c>
      <c r="H110" s="508">
        <v>20.34</v>
      </c>
      <c r="I110" s="473">
        <f t="shared" si="5"/>
        <v>1830.6</v>
      </c>
      <c r="J110" s="474">
        <f t="shared" si="4"/>
        <v>1.1486044352582859E-3</v>
      </c>
      <c r="K110" s="474">
        <f t="shared" si="6"/>
        <v>0.93521780005331678</v>
      </c>
      <c r="L110" s="476" t="str">
        <f t="shared" si="7"/>
        <v>C</v>
      </c>
    </row>
    <row r="111" spans="1:12" ht="26.1" customHeight="1">
      <c r="A111" s="470">
        <v>104</v>
      </c>
      <c r="B111" s="505" t="s">
        <v>739</v>
      </c>
      <c r="C111" s="505" t="s">
        <v>24</v>
      </c>
      <c r="D111" s="506" t="s">
        <v>740</v>
      </c>
      <c r="E111" s="505" t="s">
        <v>1253</v>
      </c>
      <c r="F111" s="505" t="s">
        <v>152</v>
      </c>
      <c r="G111" s="507" t="s">
        <v>1315</v>
      </c>
      <c r="H111" s="508">
        <v>19.649999999999999</v>
      </c>
      <c r="I111" s="473">
        <f t="shared" si="5"/>
        <v>1807.8</v>
      </c>
      <c r="J111" s="474">
        <f t="shared" si="4"/>
        <v>1.1342986441931222E-3</v>
      </c>
      <c r="K111" s="474">
        <f t="shared" si="6"/>
        <v>0.9363520986975099</v>
      </c>
      <c r="L111" s="476" t="str">
        <f t="shared" si="7"/>
        <v>C</v>
      </c>
    </row>
    <row r="112" spans="1:12" ht="26.1" customHeight="1">
      <c r="A112" s="470">
        <v>105</v>
      </c>
      <c r="B112" s="505" t="s">
        <v>538</v>
      </c>
      <c r="C112" s="505" t="s">
        <v>55</v>
      </c>
      <c r="D112" s="506" t="s">
        <v>539</v>
      </c>
      <c r="E112" s="505" t="s">
        <v>1336</v>
      </c>
      <c r="F112" s="505" t="s">
        <v>57</v>
      </c>
      <c r="G112" s="507" t="s">
        <v>1221</v>
      </c>
      <c r="H112" s="508">
        <v>199.69</v>
      </c>
      <c r="I112" s="473">
        <f t="shared" si="5"/>
        <v>1797.21</v>
      </c>
      <c r="J112" s="474">
        <f t="shared" si="4"/>
        <v>1.1276539807115395E-3</v>
      </c>
      <c r="K112" s="474">
        <f t="shared" si="6"/>
        <v>0.93747975267822148</v>
      </c>
      <c r="L112" s="476" t="str">
        <f t="shared" si="7"/>
        <v>C</v>
      </c>
    </row>
    <row r="113" spans="1:12" ht="26.1" customHeight="1">
      <c r="A113" s="470">
        <v>106</v>
      </c>
      <c r="B113" s="505" t="s">
        <v>529</v>
      </c>
      <c r="C113" s="505" t="s">
        <v>44</v>
      </c>
      <c r="D113" s="506" t="s">
        <v>530</v>
      </c>
      <c r="E113" s="505" t="s">
        <v>1250</v>
      </c>
      <c r="F113" s="505" t="s">
        <v>152</v>
      </c>
      <c r="G113" s="507" t="s">
        <v>1337</v>
      </c>
      <c r="H113" s="508">
        <v>22.14</v>
      </c>
      <c r="I113" s="473">
        <f t="shared" si="5"/>
        <v>1771.2</v>
      </c>
      <c r="J113" s="474">
        <f t="shared" si="4"/>
        <v>1.111334084851675E-3</v>
      </c>
      <c r="K113" s="474">
        <f t="shared" si="6"/>
        <v>0.93859108676307312</v>
      </c>
      <c r="L113" s="476" t="str">
        <f t="shared" si="7"/>
        <v>C</v>
      </c>
    </row>
    <row r="114" spans="1:12" ht="26.1" customHeight="1">
      <c r="A114" s="470">
        <v>107</v>
      </c>
      <c r="B114" s="505" t="s">
        <v>941</v>
      </c>
      <c r="C114" s="505" t="s">
        <v>24</v>
      </c>
      <c r="D114" s="506" t="s">
        <v>942</v>
      </c>
      <c r="E114" s="505" t="s">
        <v>1222</v>
      </c>
      <c r="F114" s="505" t="s">
        <v>46</v>
      </c>
      <c r="G114" s="507" t="s">
        <v>1338</v>
      </c>
      <c r="H114" s="508">
        <v>174.72</v>
      </c>
      <c r="I114" s="473">
        <f t="shared" si="5"/>
        <v>1747.2</v>
      </c>
      <c r="J114" s="474">
        <f t="shared" si="4"/>
        <v>1.0962753574146604E-3</v>
      </c>
      <c r="K114" s="474">
        <f t="shared" si="6"/>
        <v>0.93968736212048776</v>
      </c>
      <c r="L114" s="476" t="str">
        <f t="shared" si="7"/>
        <v>C</v>
      </c>
    </row>
    <row r="115" spans="1:12" ht="39" customHeight="1">
      <c r="A115" s="470">
        <v>108</v>
      </c>
      <c r="B115" s="505" t="s">
        <v>309</v>
      </c>
      <c r="C115" s="505" t="s">
        <v>44</v>
      </c>
      <c r="D115" s="506" t="s">
        <v>310</v>
      </c>
      <c r="E115" s="505" t="s">
        <v>1261</v>
      </c>
      <c r="F115" s="505" t="s">
        <v>46</v>
      </c>
      <c r="G115" s="507" t="s">
        <v>1339</v>
      </c>
      <c r="H115" s="508">
        <v>3.97</v>
      </c>
      <c r="I115" s="473">
        <f t="shared" si="5"/>
        <v>1716.7</v>
      </c>
      <c r="J115" s="474">
        <f t="shared" si="4"/>
        <v>1.077138224630121E-3</v>
      </c>
      <c r="K115" s="474">
        <f t="shared" si="6"/>
        <v>0.94076450034511783</v>
      </c>
      <c r="L115" s="476" t="str">
        <f t="shared" si="7"/>
        <v>C</v>
      </c>
    </row>
    <row r="116" spans="1:12" ht="51.95" customHeight="1">
      <c r="A116" s="470">
        <v>109</v>
      </c>
      <c r="B116" s="505" t="s">
        <v>959</v>
      </c>
      <c r="C116" s="505" t="s">
        <v>24</v>
      </c>
      <c r="D116" s="506" t="s">
        <v>960</v>
      </c>
      <c r="E116" s="505" t="s">
        <v>1246</v>
      </c>
      <c r="F116" s="505" t="s">
        <v>152</v>
      </c>
      <c r="G116" s="507" t="s">
        <v>1331</v>
      </c>
      <c r="H116" s="508">
        <v>18.23</v>
      </c>
      <c r="I116" s="473">
        <f t="shared" si="5"/>
        <v>1640.7</v>
      </c>
      <c r="J116" s="474">
        <f t="shared" si="4"/>
        <v>1.0294522544129082E-3</v>
      </c>
      <c r="K116" s="474">
        <f t="shared" si="6"/>
        <v>0.94179395259953069</v>
      </c>
      <c r="L116" s="476" t="str">
        <f t="shared" si="7"/>
        <v>C</v>
      </c>
    </row>
    <row r="117" spans="1:12" ht="26.1" customHeight="1">
      <c r="A117" s="470">
        <v>110</v>
      </c>
      <c r="B117" s="505" t="s">
        <v>301</v>
      </c>
      <c r="C117" s="505" t="s">
        <v>55</v>
      </c>
      <c r="D117" s="506" t="s">
        <v>302</v>
      </c>
      <c r="E117" s="505" t="s">
        <v>1257</v>
      </c>
      <c r="F117" s="505" t="s">
        <v>46</v>
      </c>
      <c r="G117" s="507" t="s">
        <v>1340</v>
      </c>
      <c r="H117" s="508">
        <v>7.74</v>
      </c>
      <c r="I117" s="473">
        <f t="shared" si="5"/>
        <v>1616.65</v>
      </c>
      <c r="J117" s="474">
        <f t="shared" si="4"/>
        <v>1.0143621546270666E-3</v>
      </c>
      <c r="K117" s="474">
        <f t="shared" si="6"/>
        <v>0.94280831475415772</v>
      </c>
      <c r="L117" s="476" t="str">
        <f t="shared" si="7"/>
        <v>C</v>
      </c>
    </row>
    <row r="118" spans="1:12" ht="39" customHeight="1">
      <c r="A118" s="470">
        <v>111</v>
      </c>
      <c r="B118" s="505" t="s">
        <v>331</v>
      </c>
      <c r="C118" s="505" t="s">
        <v>24</v>
      </c>
      <c r="D118" s="506" t="s">
        <v>332</v>
      </c>
      <c r="E118" s="505" t="s">
        <v>1222</v>
      </c>
      <c r="F118" s="505" t="s">
        <v>46</v>
      </c>
      <c r="G118" s="507" t="s">
        <v>1341</v>
      </c>
      <c r="H118" s="508">
        <v>62.89</v>
      </c>
      <c r="I118" s="473">
        <f t="shared" si="5"/>
        <v>1612.49</v>
      </c>
      <c r="J118" s="474">
        <f t="shared" si="4"/>
        <v>1.0117519752046507E-3</v>
      </c>
      <c r="K118" s="474">
        <f t="shared" si="6"/>
        <v>0.94382006672936236</v>
      </c>
      <c r="L118" s="476" t="str">
        <f t="shared" si="7"/>
        <v>C</v>
      </c>
    </row>
    <row r="119" spans="1:12" ht="51.95" customHeight="1">
      <c r="A119" s="470">
        <v>112</v>
      </c>
      <c r="B119" s="505" t="s">
        <v>895</v>
      </c>
      <c r="C119" s="505" t="s">
        <v>24</v>
      </c>
      <c r="D119" s="506" t="s">
        <v>896</v>
      </c>
      <c r="E119" s="505">
        <v>99</v>
      </c>
      <c r="F119" s="505" t="s">
        <v>57</v>
      </c>
      <c r="G119" s="507" t="s">
        <v>1342</v>
      </c>
      <c r="H119" s="508">
        <v>29.78</v>
      </c>
      <c r="I119" s="473">
        <f t="shared" si="5"/>
        <v>1608.12</v>
      </c>
      <c r="J119" s="474">
        <f t="shared" si="4"/>
        <v>1.0090100319171608E-3</v>
      </c>
      <c r="K119" s="474">
        <f t="shared" si="6"/>
        <v>0.94482907676127947</v>
      </c>
      <c r="L119" s="476" t="str">
        <f t="shared" si="7"/>
        <v>C</v>
      </c>
    </row>
    <row r="120" spans="1:12" ht="26.1" customHeight="1">
      <c r="A120" s="470">
        <v>113</v>
      </c>
      <c r="B120" s="505" t="s">
        <v>550</v>
      </c>
      <c r="C120" s="505" t="s">
        <v>55</v>
      </c>
      <c r="D120" s="506" t="s">
        <v>551</v>
      </c>
      <c r="E120" s="505" t="s">
        <v>1336</v>
      </c>
      <c r="F120" s="505" t="s">
        <v>57</v>
      </c>
      <c r="G120" s="507" t="s">
        <v>1343</v>
      </c>
      <c r="H120" s="508">
        <v>27.09</v>
      </c>
      <c r="I120" s="473">
        <f t="shared" si="5"/>
        <v>1598.31</v>
      </c>
      <c r="J120" s="474">
        <f t="shared" si="4"/>
        <v>1.0028547770772813E-3</v>
      </c>
      <c r="K120" s="474">
        <f t="shared" si="6"/>
        <v>0.94583193153835676</v>
      </c>
      <c r="L120" s="476" t="str">
        <f t="shared" si="7"/>
        <v>C</v>
      </c>
    </row>
    <row r="121" spans="1:12" ht="39" customHeight="1">
      <c r="A121" s="470">
        <v>114</v>
      </c>
      <c r="B121" s="505" t="s">
        <v>617</v>
      </c>
      <c r="C121" s="505" t="s">
        <v>55</v>
      </c>
      <c r="D121" s="506" t="s">
        <v>618</v>
      </c>
      <c r="E121" s="505" t="s">
        <v>1344</v>
      </c>
      <c r="F121" s="505" t="s">
        <v>57</v>
      </c>
      <c r="G121" s="507" t="s">
        <v>1345</v>
      </c>
      <c r="H121" s="508">
        <v>12.67</v>
      </c>
      <c r="I121" s="473">
        <f t="shared" si="5"/>
        <v>1533.07</v>
      </c>
      <c r="J121" s="474">
        <f t="shared" si="4"/>
        <v>9.6192013632766325E-4</v>
      </c>
      <c r="K121" s="474">
        <f t="shared" si="6"/>
        <v>0.94679385167468444</v>
      </c>
      <c r="L121" s="476" t="str">
        <f t="shared" si="7"/>
        <v>C</v>
      </c>
    </row>
    <row r="122" spans="1:12" ht="51.95" customHeight="1">
      <c r="A122" s="470">
        <v>115</v>
      </c>
      <c r="B122" s="505" t="s">
        <v>390</v>
      </c>
      <c r="C122" s="505" t="s">
        <v>24</v>
      </c>
      <c r="D122" s="506" t="s">
        <v>391</v>
      </c>
      <c r="E122" s="505" t="s">
        <v>1266</v>
      </c>
      <c r="F122" s="505" t="s">
        <v>33</v>
      </c>
      <c r="G122" s="507" t="s">
        <v>1346</v>
      </c>
      <c r="H122" s="508">
        <v>805.28</v>
      </c>
      <c r="I122" s="473">
        <f t="shared" si="5"/>
        <v>1530.03</v>
      </c>
      <c r="J122" s="474">
        <f t="shared" si="4"/>
        <v>9.6001269751897476E-4</v>
      </c>
      <c r="K122" s="474">
        <f t="shared" si="6"/>
        <v>0.94775386437220344</v>
      </c>
      <c r="L122" s="476" t="str">
        <f t="shared" si="7"/>
        <v>C</v>
      </c>
    </row>
    <row r="123" spans="1:12" ht="39" customHeight="1">
      <c r="A123" s="470">
        <v>116</v>
      </c>
      <c r="B123" s="505" t="s">
        <v>328</v>
      </c>
      <c r="C123" s="505" t="s">
        <v>24</v>
      </c>
      <c r="D123" s="506" t="s">
        <v>329</v>
      </c>
      <c r="E123" s="505" t="s">
        <v>1347</v>
      </c>
      <c r="F123" s="505" t="s">
        <v>46</v>
      </c>
      <c r="G123" s="507" t="s">
        <v>1341</v>
      </c>
      <c r="H123" s="508">
        <v>58.6</v>
      </c>
      <c r="I123" s="473">
        <f t="shared" si="5"/>
        <v>1502.5</v>
      </c>
      <c r="J123" s="474">
        <f t="shared" si="4"/>
        <v>9.4273908225476599E-4</v>
      </c>
      <c r="K123" s="474">
        <f t="shared" si="6"/>
        <v>0.94869660345445816</v>
      </c>
      <c r="L123" s="476" t="str">
        <f t="shared" si="7"/>
        <v>C</v>
      </c>
    </row>
    <row r="124" spans="1:12" ht="51.95" customHeight="1">
      <c r="A124" s="470">
        <v>117</v>
      </c>
      <c r="B124" s="505" t="s">
        <v>266</v>
      </c>
      <c r="C124" s="505" t="s">
        <v>55</v>
      </c>
      <c r="D124" s="506" t="s">
        <v>267</v>
      </c>
      <c r="E124" s="505" t="s">
        <v>1272</v>
      </c>
      <c r="F124" s="505" t="s">
        <v>268</v>
      </c>
      <c r="G124" s="507" t="s">
        <v>1348</v>
      </c>
      <c r="H124" s="508">
        <v>25.86</v>
      </c>
      <c r="I124" s="473">
        <f t="shared" si="5"/>
        <v>1498.58</v>
      </c>
      <c r="J124" s="474">
        <f t="shared" si="4"/>
        <v>9.4027949010672021E-4</v>
      </c>
      <c r="K124" s="474">
        <f t="shared" si="6"/>
        <v>0.94963688294456483</v>
      </c>
      <c r="L124" s="476" t="str">
        <f t="shared" si="7"/>
        <v>C</v>
      </c>
    </row>
    <row r="125" spans="1:12" ht="26.1" customHeight="1">
      <c r="A125" s="470">
        <v>118</v>
      </c>
      <c r="B125" s="505" t="s">
        <v>43</v>
      </c>
      <c r="C125" s="505" t="s">
        <v>44</v>
      </c>
      <c r="D125" s="506" t="s">
        <v>45</v>
      </c>
      <c r="E125" s="505" t="s">
        <v>1349</v>
      </c>
      <c r="F125" s="505" t="s">
        <v>46</v>
      </c>
      <c r="G125" s="507" t="s">
        <v>1350</v>
      </c>
      <c r="H125" s="508">
        <v>498.91</v>
      </c>
      <c r="I125" s="473">
        <f t="shared" si="5"/>
        <v>1496.73</v>
      </c>
      <c r="J125" s="474">
        <f t="shared" si="4"/>
        <v>9.3911871320011709E-4</v>
      </c>
      <c r="K125" s="474">
        <f t="shared" si="6"/>
        <v>0.9505760016577649</v>
      </c>
      <c r="L125" s="476" t="str">
        <f t="shared" si="7"/>
        <v>C</v>
      </c>
    </row>
    <row r="126" spans="1:12" ht="24" customHeight="1">
      <c r="A126" s="470">
        <v>119</v>
      </c>
      <c r="B126" s="505" t="s">
        <v>209</v>
      </c>
      <c r="C126" s="505" t="s">
        <v>44</v>
      </c>
      <c r="D126" s="506" t="s">
        <v>210</v>
      </c>
      <c r="E126" s="505" t="s">
        <v>1351</v>
      </c>
      <c r="F126" s="505" t="s">
        <v>46</v>
      </c>
      <c r="G126" s="507" t="s">
        <v>1352</v>
      </c>
      <c r="H126" s="508">
        <v>74.37</v>
      </c>
      <c r="I126" s="473">
        <f t="shared" si="5"/>
        <v>1492.6</v>
      </c>
      <c r="J126" s="474">
        <f t="shared" si="4"/>
        <v>9.3652735718699747E-4</v>
      </c>
      <c r="K126" s="474">
        <f t="shared" si="6"/>
        <v>0.95151252901495187</v>
      </c>
      <c r="L126" s="476" t="str">
        <f t="shared" si="7"/>
        <v>C</v>
      </c>
    </row>
    <row r="127" spans="1:12" ht="26.1" customHeight="1">
      <c r="A127" s="470">
        <v>120</v>
      </c>
      <c r="B127" s="505" t="s">
        <v>952</v>
      </c>
      <c r="C127" s="505" t="s">
        <v>24</v>
      </c>
      <c r="D127" s="506" t="s">
        <v>953</v>
      </c>
      <c r="E127" s="505" t="s">
        <v>1246</v>
      </c>
      <c r="F127" s="505" t="s">
        <v>776</v>
      </c>
      <c r="G127" s="507" t="s">
        <v>1243</v>
      </c>
      <c r="H127" s="508">
        <v>1487.32</v>
      </c>
      <c r="I127" s="473">
        <f t="shared" si="5"/>
        <v>1487.32</v>
      </c>
      <c r="J127" s="474">
        <f t="shared" si="4"/>
        <v>9.3321443715085428E-4</v>
      </c>
      <c r="K127" s="474">
        <f t="shared" si="6"/>
        <v>0.95244574345210276</v>
      </c>
      <c r="L127" s="476" t="str">
        <f t="shared" si="7"/>
        <v>C</v>
      </c>
    </row>
    <row r="128" spans="1:12" ht="26.1" customHeight="1">
      <c r="A128" s="470">
        <v>121</v>
      </c>
      <c r="B128" s="505" t="s">
        <v>771</v>
      </c>
      <c r="C128" s="505" t="s">
        <v>44</v>
      </c>
      <c r="D128" s="506" t="s">
        <v>772</v>
      </c>
      <c r="E128" s="505" t="s">
        <v>1353</v>
      </c>
      <c r="F128" s="505" t="s">
        <v>152</v>
      </c>
      <c r="G128" s="507" t="s">
        <v>1354</v>
      </c>
      <c r="H128" s="508">
        <v>54.87</v>
      </c>
      <c r="I128" s="473">
        <f t="shared" si="5"/>
        <v>1486.97</v>
      </c>
      <c r="J128" s="474">
        <f t="shared" si="4"/>
        <v>9.329948307090645E-4</v>
      </c>
      <c r="K128" s="474">
        <f t="shared" si="6"/>
        <v>0.95337873828281183</v>
      </c>
      <c r="L128" s="476" t="str">
        <f t="shared" si="7"/>
        <v>C</v>
      </c>
    </row>
    <row r="129" spans="1:12" ht="39" customHeight="1">
      <c r="A129" s="470">
        <v>122</v>
      </c>
      <c r="B129" s="509" t="s">
        <v>135</v>
      </c>
      <c r="C129" s="509" t="s">
        <v>24</v>
      </c>
      <c r="D129" s="510" t="s">
        <v>136</v>
      </c>
      <c r="E129" s="509" t="s">
        <v>1332</v>
      </c>
      <c r="F129" s="509" t="s">
        <v>46</v>
      </c>
      <c r="G129" s="511" t="s">
        <v>1333</v>
      </c>
      <c r="H129" s="512">
        <v>18.809999999999999</v>
      </c>
      <c r="I129" s="473">
        <f t="shared" si="5"/>
        <v>1485.04</v>
      </c>
      <c r="J129" s="474">
        <f t="shared" si="4"/>
        <v>9.3178385804433789E-4</v>
      </c>
      <c r="K129" s="474">
        <f t="shared" si="6"/>
        <v>0.95431052214085621</v>
      </c>
      <c r="L129" s="476" t="str">
        <f t="shared" si="7"/>
        <v>C</v>
      </c>
    </row>
    <row r="130" spans="1:12" ht="26.1" customHeight="1">
      <c r="A130" s="470">
        <v>123</v>
      </c>
      <c r="B130" s="509" t="s">
        <v>854</v>
      </c>
      <c r="C130" s="509" t="s">
        <v>44</v>
      </c>
      <c r="D130" s="510" t="s">
        <v>855</v>
      </c>
      <c r="E130" s="509" t="s">
        <v>1355</v>
      </c>
      <c r="F130" s="509" t="s">
        <v>26</v>
      </c>
      <c r="G130" s="511" t="s">
        <v>1356</v>
      </c>
      <c r="H130" s="512">
        <v>67.709999999999994</v>
      </c>
      <c r="I130" s="473">
        <f t="shared" si="5"/>
        <v>1421.91</v>
      </c>
      <c r="J130" s="474">
        <f t="shared" si="4"/>
        <v>8.921731304152242E-4</v>
      </c>
      <c r="K130" s="474">
        <f t="shared" si="6"/>
        <v>0.95520269527127144</v>
      </c>
      <c r="L130" s="476" t="str">
        <f t="shared" si="7"/>
        <v>C</v>
      </c>
    </row>
    <row r="131" spans="1:12" ht="26.1" customHeight="1">
      <c r="A131" s="470">
        <v>124</v>
      </c>
      <c r="B131" s="509" t="s">
        <v>1156</v>
      </c>
      <c r="C131" s="509" t="s">
        <v>24</v>
      </c>
      <c r="D131" s="510" t="s">
        <v>1157</v>
      </c>
      <c r="E131" s="509" t="s">
        <v>1220</v>
      </c>
      <c r="F131" s="509" t="s">
        <v>26</v>
      </c>
      <c r="G131" s="511" t="s">
        <v>1248</v>
      </c>
      <c r="H131" s="512">
        <v>704.93</v>
      </c>
      <c r="I131" s="473">
        <f t="shared" si="5"/>
        <v>1409.86</v>
      </c>
      <c r="J131" s="474">
        <f t="shared" si="4"/>
        <v>8.8461239434788974E-4</v>
      </c>
      <c r="K131" s="474">
        <f t="shared" si="6"/>
        <v>0.95608730766561933</v>
      </c>
      <c r="L131" s="476" t="str">
        <f t="shared" si="7"/>
        <v>C</v>
      </c>
    </row>
    <row r="132" spans="1:12" ht="51.95" customHeight="1">
      <c r="A132" s="470">
        <v>125</v>
      </c>
      <c r="B132" s="509" t="s">
        <v>1357</v>
      </c>
      <c r="C132" s="509" t="s">
        <v>24</v>
      </c>
      <c r="D132" s="510" t="s">
        <v>714</v>
      </c>
      <c r="E132" s="509" t="s">
        <v>1246</v>
      </c>
      <c r="F132" s="509" t="s">
        <v>26</v>
      </c>
      <c r="G132" s="511" t="s">
        <v>1243</v>
      </c>
      <c r="H132" s="512">
        <v>1347.29</v>
      </c>
      <c r="I132" s="473">
        <f t="shared" si="5"/>
        <v>1347.29</v>
      </c>
      <c r="J132" s="474">
        <f t="shared" si="4"/>
        <v>8.4535303702563968E-4</v>
      </c>
      <c r="K132" s="474">
        <f t="shared" si="6"/>
        <v>0.95693266070264493</v>
      </c>
      <c r="L132" s="476" t="str">
        <f t="shared" si="7"/>
        <v>C</v>
      </c>
    </row>
    <row r="133" spans="1:12" ht="24" customHeight="1">
      <c r="A133" s="470">
        <v>126</v>
      </c>
      <c r="B133" s="509" t="s">
        <v>51</v>
      </c>
      <c r="C133" s="509" t="s">
        <v>24</v>
      </c>
      <c r="D133" s="510" t="s">
        <v>52</v>
      </c>
      <c r="E133" s="509" t="s">
        <v>1270</v>
      </c>
      <c r="F133" s="509" t="s">
        <v>46</v>
      </c>
      <c r="G133" s="511" t="s">
        <v>1358</v>
      </c>
      <c r="H133" s="512">
        <v>23.84</v>
      </c>
      <c r="I133" s="473">
        <f t="shared" si="5"/>
        <v>1331.7</v>
      </c>
      <c r="J133" s="474">
        <f t="shared" si="4"/>
        <v>8.3557113866134577E-4</v>
      </c>
      <c r="K133" s="474">
        <f t="shared" si="6"/>
        <v>0.95776823184130633</v>
      </c>
      <c r="L133" s="476" t="str">
        <f t="shared" si="7"/>
        <v>C</v>
      </c>
    </row>
    <row r="134" spans="1:12" ht="26.1" customHeight="1">
      <c r="A134" s="470">
        <v>127</v>
      </c>
      <c r="B134" s="509" t="s">
        <v>474</v>
      </c>
      <c r="C134" s="509" t="s">
        <v>44</v>
      </c>
      <c r="D134" s="510" t="s">
        <v>475</v>
      </c>
      <c r="E134" s="509" t="s">
        <v>1359</v>
      </c>
      <c r="F134" s="509" t="s">
        <v>152</v>
      </c>
      <c r="G134" s="511" t="s">
        <v>1360</v>
      </c>
      <c r="H134" s="512">
        <v>32.020000000000003</v>
      </c>
      <c r="I134" s="473">
        <f t="shared" si="5"/>
        <v>1306.4100000000001</v>
      </c>
      <c r="J134" s="474">
        <f t="shared" si="4"/>
        <v>8.1970300462459158E-4</v>
      </c>
      <c r="K134" s="474">
        <f t="shared" si="6"/>
        <v>0.95858793484593097</v>
      </c>
      <c r="L134" s="476" t="str">
        <f t="shared" si="7"/>
        <v>C</v>
      </c>
    </row>
    <row r="135" spans="1:12" ht="26.1" customHeight="1">
      <c r="A135" s="470">
        <v>128</v>
      </c>
      <c r="B135" s="509" t="s">
        <v>1077</v>
      </c>
      <c r="C135" s="509" t="s">
        <v>55</v>
      </c>
      <c r="D135" s="510" t="s">
        <v>1078</v>
      </c>
      <c r="E135" s="509" t="s">
        <v>1361</v>
      </c>
      <c r="F135" s="509" t="s">
        <v>268</v>
      </c>
      <c r="G135" s="511" t="s">
        <v>1362</v>
      </c>
      <c r="H135" s="512">
        <v>106.47</v>
      </c>
      <c r="I135" s="473">
        <f t="shared" si="5"/>
        <v>1289.3499999999999</v>
      </c>
      <c r="J135" s="474">
        <f t="shared" si="4"/>
        <v>8.0899875920478032E-4</v>
      </c>
      <c r="K135" s="474">
        <f t="shared" si="6"/>
        <v>0.95939693360513578</v>
      </c>
      <c r="L135" s="476" t="str">
        <f t="shared" si="7"/>
        <v>C</v>
      </c>
    </row>
    <row r="136" spans="1:12" ht="26.1" customHeight="1">
      <c r="A136" s="470">
        <v>129</v>
      </c>
      <c r="B136" s="509" t="s">
        <v>978</v>
      </c>
      <c r="C136" s="509" t="s">
        <v>24</v>
      </c>
      <c r="D136" s="510" t="s">
        <v>979</v>
      </c>
      <c r="E136" s="509" t="s">
        <v>1222</v>
      </c>
      <c r="F136" s="509" t="s">
        <v>26</v>
      </c>
      <c r="G136" s="511" t="s">
        <v>1254</v>
      </c>
      <c r="H136" s="512">
        <v>92.01</v>
      </c>
      <c r="I136" s="473">
        <f t="shared" si="5"/>
        <v>1288.1400000000001</v>
      </c>
      <c r="J136" s="474">
        <f t="shared" ref="J136:J199" si="8">I136/$L$320</f>
        <v>8.0823954836316432E-4</v>
      </c>
      <c r="K136" s="474">
        <f t="shared" si="6"/>
        <v>0.96020517315349896</v>
      </c>
      <c r="L136" s="476" t="str">
        <f t="shared" si="7"/>
        <v>C</v>
      </c>
    </row>
    <row r="137" spans="1:12" ht="26.1" customHeight="1">
      <c r="A137" s="470">
        <v>130</v>
      </c>
      <c r="B137" s="509" t="s">
        <v>175</v>
      </c>
      <c r="C137" s="509" t="s">
        <v>55</v>
      </c>
      <c r="D137" s="510" t="s">
        <v>176</v>
      </c>
      <c r="E137" s="509" t="s">
        <v>1257</v>
      </c>
      <c r="F137" s="509" t="s">
        <v>46</v>
      </c>
      <c r="G137" s="511" t="s">
        <v>1241</v>
      </c>
      <c r="H137" s="512">
        <v>7.43</v>
      </c>
      <c r="I137" s="473">
        <f t="shared" ref="I137:I200" si="9">TRUNC(G137*H137,2)</f>
        <v>1224.3800000000001</v>
      </c>
      <c r="J137" s="474">
        <f t="shared" si="8"/>
        <v>7.68233529138829E-4</v>
      </c>
      <c r="K137" s="474">
        <f t="shared" ref="K137:K200" si="10">K136+J137</f>
        <v>0.96097340668263775</v>
      </c>
      <c r="L137" s="476" t="str">
        <f t="shared" ref="L137:L200" si="11">IF(K137&lt;=80%," A", IF(K137&lt;=90%,"B","C"))</f>
        <v>C</v>
      </c>
    </row>
    <row r="138" spans="1:12" ht="39" customHeight="1">
      <c r="A138" s="470">
        <v>131</v>
      </c>
      <c r="B138" s="509" t="s">
        <v>1136</v>
      </c>
      <c r="C138" s="509" t="s">
        <v>24</v>
      </c>
      <c r="D138" s="510" t="s">
        <v>1137</v>
      </c>
      <c r="E138" s="509" t="s">
        <v>1220</v>
      </c>
      <c r="F138" s="509" t="s">
        <v>760</v>
      </c>
      <c r="G138" s="511" t="s">
        <v>1243</v>
      </c>
      <c r="H138" s="512">
        <v>1217.48</v>
      </c>
      <c r="I138" s="473">
        <f t="shared" si="9"/>
        <v>1217.48</v>
      </c>
      <c r="J138" s="474">
        <f t="shared" si="8"/>
        <v>7.6390414500068717E-4</v>
      </c>
      <c r="K138" s="474">
        <f t="shared" si="10"/>
        <v>0.96173731082763847</v>
      </c>
      <c r="L138" s="476" t="str">
        <f t="shared" si="11"/>
        <v>C</v>
      </c>
    </row>
    <row r="139" spans="1:12" ht="26.1" customHeight="1">
      <c r="A139" s="470">
        <v>132</v>
      </c>
      <c r="B139" s="509" t="s">
        <v>581</v>
      </c>
      <c r="C139" s="509" t="s">
        <v>44</v>
      </c>
      <c r="D139" s="510" t="s">
        <v>582</v>
      </c>
      <c r="E139" s="509" t="s">
        <v>1320</v>
      </c>
      <c r="F139" s="509" t="s">
        <v>152</v>
      </c>
      <c r="G139" s="511" t="s">
        <v>1321</v>
      </c>
      <c r="H139" s="512">
        <v>8.8800000000000008</v>
      </c>
      <c r="I139" s="473">
        <f t="shared" si="9"/>
        <v>1198.8</v>
      </c>
      <c r="J139" s="474">
        <f t="shared" si="8"/>
        <v>7.5218343547887748E-4</v>
      </c>
      <c r="K139" s="474">
        <f t="shared" si="10"/>
        <v>0.96248949426311736</v>
      </c>
      <c r="L139" s="476" t="str">
        <f t="shared" si="11"/>
        <v>C</v>
      </c>
    </row>
    <row r="140" spans="1:12" ht="51.95" customHeight="1">
      <c r="A140" s="470">
        <v>133</v>
      </c>
      <c r="B140" s="509" t="s">
        <v>727</v>
      </c>
      <c r="C140" s="509" t="s">
        <v>24</v>
      </c>
      <c r="D140" s="510" t="s">
        <v>728</v>
      </c>
      <c r="E140" s="509" t="s">
        <v>1253</v>
      </c>
      <c r="F140" s="509" t="s">
        <v>26</v>
      </c>
      <c r="G140" s="511" t="s">
        <v>1363</v>
      </c>
      <c r="H140" s="512">
        <v>296.19</v>
      </c>
      <c r="I140" s="473">
        <f t="shared" si="9"/>
        <v>1184.76</v>
      </c>
      <c r="J140" s="474">
        <f t="shared" si="8"/>
        <v>7.4337407992822397E-4</v>
      </c>
      <c r="K140" s="474">
        <f t="shared" si="10"/>
        <v>0.96323286834304556</v>
      </c>
      <c r="L140" s="476" t="str">
        <f t="shared" si="11"/>
        <v>C</v>
      </c>
    </row>
    <row r="141" spans="1:12" ht="26.1" customHeight="1">
      <c r="A141" s="470">
        <v>134</v>
      </c>
      <c r="B141" s="509" t="s">
        <v>872</v>
      </c>
      <c r="C141" s="509" t="s">
        <v>24</v>
      </c>
      <c r="D141" s="510" t="s">
        <v>873</v>
      </c>
      <c r="E141" s="509" t="s">
        <v>1246</v>
      </c>
      <c r="F141" s="509" t="s">
        <v>26</v>
      </c>
      <c r="G141" s="511" t="s">
        <v>1243</v>
      </c>
      <c r="H141" s="512">
        <v>1184</v>
      </c>
      <c r="I141" s="473">
        <f t="shared" si="9"/>
        <v>1184</v>
      </c>
      <c r="J141" s="474">
        <f t="shared" si="8"/>
        <v>7.4289722022605187E-4</v>
      </c>
      <c r="K141" s="474">
        <f t="shared" si="10"/>
        <v>0.96397576556327158</v>
      </c>
      <c r="L141" s="476" t="str">
        <f t="shared" si="11"/>
        <v>C</v>
      </c>
    </row>
    <row r="142" spans="1:12" ht="26.1" customHeight="1">
      <c r="A142" s="470">
        <v>135</v>
      </c>
      <c r="B142" s="509" t="s">
        <v>1107</v>
      </c>
      <c r="C142" s="509" t="s">
        <v>44</v>
      </c>
      <c r="D142" s="510" t="s">
        <v>1108</v>
      </c>
      <c r="E142" s="509" t="s">
        <v>1220</v>
      </c>
      <c r="F142" s="509" t="s">
        <v>46</v>
      </c>
      <c r="G142" s="511" t="s">
        <v>1364</v>
      </c>
      <c r="H142" s="512">
        <v>116.89</v>
      </c>
      <c r="I142" s="473">
        <f t="shared" si="9"/>
        <v>1136.17</v>
      </c>
      <c r="J142" s="474">
        <f t="shared" si="8"/>
        <v>7.1288643133803498E-4</v>
      </c>
      <c r="K142" s="474">
        <f t="shared" si="10"/>
        <v>0.96468865199460963</v>
      </c>
      <c r="L142" s="476" t="str">
        <f t="shared" si="11"/>
        <v>C</v>
      </c>
    </row>
    <row r="143" spans="1:12" ht="26.1" customHeight="1">
      <c r="A143" s="470">
        <v>136</v>
      </c>
      <c r="B143" s="509" t="s">
        <v>390</v>
      </c>
      <c r="C143" s="509" t="s">
        <v>24</v>
      </c>
      <c r="D143" s="510" t="s">
        <v>393</v>
      </c>
      <c r="E143" s="509" t="s">
        <v>1266</v>
      </c>
      <c r="F143" s="509" t="s">
        <v>33</v>
      </c>
      <c r="G143" s="511" t="s">
        <v>1365</v>
      </c>
      <c r="H143" s="512">
        <v>805.28</v>
      </c>
      <c r="I143" s="473">
        <f t="shared" si="9"/>
        <v>1127.3900000000001</v>
      </c>
      <c r="J143" s="474">
        <f t="shared" si="8"/>
        <v>7.0737744688399381E-4</v>
      </c>
      <c r="K143" s="474">
        <f t="shared" si="10"/>
        <v>0.96539602944149361</v>
      </c>
      <c r="L143" s="476" t="str">
        <f t="shared" si="11"/>
        <v>C</v>
      </c>
    </row>
    <row r="144" spans="1:12" ht="51.95" customHeight="1">
      <c r="A144" s="470">
        <v>137</v>
      </c>
      <c r="B144" s="509" t="s">
        <v>758</v>
      </c>
      <c r="C144" s="509" t="s">
        <v>24</v>
      </c>
      <c r="D144" s="510" t="s">
        <v>759</v>
      </c>
      <c r="E144" s="509" t="s">
        <v>1268</v>
      </c>
      <c r="F144" s="509" t="s">
        <v>760</v>
      </c>
      <c r="G144" s="511" t="s">
        <v>1243</v>
      </c>
      <c r="H144" s="512">
        <v>1095.32</v>
      </c>
      <c r="I144" s="473">
        <f t="shared" si="9"/>
        <v>1095.32</v>
      </c>
      <c r="J144" s="474">
        <f t="shared" si="8"/>
        <v>6.8725522234628299E-4</v>
      </c>
      <c r="K144" s="474">
        <f t="shared" si="10"/>
        <v>0.96608328466383986</v>
      </c>
      <c r="L144" s="476" t="str">
        <f t="shared" si="11"/>
        <v>C</v>
      </c>
    </row>
    <row r="145" spans="1:12" ht="39" customHeight="1">
      <c r="A145" s="470">
        <v>138</v>
      </c>
      <c r="B145" s="509" t="s">
        <v>292</v>
      </c>
      <c r="C145" s="509" t="s">
        <v>44</v>
      </c>
      <c r="D145" s="510" t="s">
        <v>293</v>
      </c>
      <c r="E145" s="509" t="s">
        <v>1366</v>
      </c>
      <c r="F145" s="509" t="s">
        <v>46</v>
      </c>
      <c r="G145" s="511" t="s">
        <v>1275</v>
      </c>
      <c r="H145" s="512">
        <v>7.89</v>
      </c>
      <c r="I145" s="473">
        <f t="shared" si="9"/>
        <v>1094.73</v>
      </c>
      <c r="J145" s="474">
        <f t="shared" si="8"/>
        <v>6.8688502863012315E-4</v>
      </c>
      <c r="K145" s="474">
        <f t="shared" si="10"/>
        <v>0.96677016969246998</v>
      </c>
      <c r="L145" s="476" t="str">
        <f t="shared" si="11"/>
        <v>C</v>
      </c>
    </row>
    <row r="146" spans="1:12" ht="24" customHeight="1">
      <c r="A146" s="470">
        <v>139</v>
      </c>
      <c r="B146" s="509" t="s">
        <v>312</v>
      </c>
      <c r="C146" s="509" t="s">
        <v>44</v>
      </c>
      <c r="D146" s="510" t="s">
        <v>315</v>
      </c>
      <c r="E146" s="509" t="s">
        <v>1261</v>
      </c>
      <c r="F146" s="509" t="s">
        <v>46</v>
      </c>
      <c r="G146" s="511" t="s">
        <v>1367</v>
      </c>
      <c r="H146" s="512">
        <v>13.06</v>
      </c>
      <c r="I146" s="473">
        <f t="shared" si="9"/>
        <v>992.16</v>
      </c>
      <c r="J146" s="474">
        <f t="shared" si="8"/>
        <v>6.2252779224618207E-4</v>
      </c>
      <c r="K146" s="474">
        <f t="shared" si="10"/>
        <v>0.96739269748471612</v>
      </c>
      <c r="L146" s="476" t="str">
        <f t="shared" si="11"/>
        <v>C</v>
      </c>
    </row>
    <row r="147" spans="1:12" ht="26.1" customHeight="1">
      <c r="A147" s="470">
        <v>140</v>
      </c>
      <c r="B147" s="509" t="s">
        <v>1150</v>
      </c>
      <c r="C147" s="509" t="s">
        <v>24</v>
      </c>
      <c r="D147" s="510" t="s">
        <v>1151</v>
      </c>
      <c r="E147" s="509" t="s">
        <v>1220</v>
      </c>
      <c r="F147" s="509" t="s">
        <v>26</v>
      </c>
      <c r="G147" s="511" t="s">
        <v>1248</v>
      </c>
      <c r="H147" s="512">
        <v>488.12</v>
      </c>
      <c r="I147" s="473">
        <f t="shared" si="9"/>
        <v>976.24</v>
      </c>
      <c r="J147" s="474">
        <f t="shared" si="8"/>
        <v>6.1253883637962911E-4</v>
      </c>
      <c r="K147" s="474">
        <f t="shared" si="10"/>
        <v>0.96800523632109581</v>
      </c>
      <c r="L147" s="476" t="str">
        <f t="shared" si="11"/>
        <v>C</v>
      </c>
    </row>
    <row r="148" spans="1:12" ht="51.95" customHeight="1">
      <c r="A148" s="470">
        <v>141</v>
      </c>
      <c r="B148" s="509" t="s">
        <v>283</v>
      </c>
      <c r="C148" s="509" t="s">
        <v>24</v>
      </c>
      <c r="D148" s="510" t="s">
        <v>284</v>
      </c>
      <c r="E148" s="509" t="s">
        <v>1368</v>
      </c>
      <c r="F148" s="509" t="s">
        <v>33</v>
      </c>
      <c r="G148" s="511" t="s">
        <v>1278</v>
      </c>
      <c r="H148" s="512">
        <v>14.27</v>
      </c>
      <c r="I148" s="473">
        <f t="shared" si="9"/>
        <v>958.51</v>
      </c>
      <c r="J148" s="474">
        <f t="shared" si="8"/>
        <v>6.0141420148553462E-4</v>
      </c>
      <c r="K148" s="474">
        <f t="shared" si="10"/>
        <v>0.96860665052258133</v>
      </c>
      <c r="L148" s="476" t="str">
        <f t="shared" si="11"/>
        <v>C</v>
      </c>
    </row>
    <row r="149" spans="1:12" ht="24" customHeight="1">
      <c r="A149" s="470">
        <v>142</v>
      </c>
      <c r="B149" s="509" t="s">
        <v>320</v>
      </c>
      <c r="C149" s="509" t="s">
        <v>55</v>
      </c>
      <c r="D149" s="510" t="s">
        <v>321</v>
      </c>
      <c r="E149" s="509" t="s">
        <v>1218</v>
      </c>
      <c r="F149" s="509" t="s">
        <v>46</v>
      </c>
      <c r="G149" s="511" t="s">
        <v>1369</v>
      </c>
      <c r="H149" s="512">
        <v>139.87</v>
      </c>
      <c r="I149" s="473">
        <f t="shared" si="9"/>
        <v>934.33</v>
      </c>
      <c r="J149" s="474">
        <f t="shared" si="8"/>
        <v>5.8624253359274242E-4</v>
      </c>
      <c r="K149" s="474">
        <f t="shared" si="10"/>
        <v>0.96919289305617407</v>
      </c>
      <c r="L149" s="476" t="str">
        <f t="shared" si="11"/>
        <v>C</v>
      </c>
    </row>
    <row r="150" spans="1:12" ht="26.1" customHeight="1">
      <c r="A150" s="470">
        <v>143</v>
      </c>
      <c r="B150" s="509" t="s">
        <v>489</v>
      </c>
      <c r="C150" s="509" t="s">
        <v>44</v>
      </c>
      <c r="D150" s="510" t="s">
        <v>490</v>
      </c>
      <c r="E150" s="509" t="s">
        <v>1370</v>
      </c>
      <c r="F150" s="509" t="s">
        <v>152</v>
      </c>
      <c r="G150" s="511" t="s">
        <v>1371</v>
      </c>
      <c r="H150" s="512">
        <v>17.91</v>
      </c>
      <c r="I150" s="473">
        <f t="shared" si="9"/>
        <v>891.91</v>
      </c>
      <c r="J150" s="474">
        <f t="shared" si="8"/>
        <v>5.5962623284781918E-4</v>
      </c>
      <c r="K150" s="474">
        <f t="shared" si="10"/>
        <v>0.96975251928902184</v>
      </c>
      <c r="L150" s="476" t="str">
        <f t="shared" si="11"/>
        <v>C</v>
      </c>
    </row>
    <row r="151" spans="1:12" ht="26.1" customHeight="1">
      <c r="A151" s="470">
        <v>144</v>
      </c>
      <c r="B151" s="509" t="s">
        <v>949</v>
      </c>
      <c r="C151" s="509" t="s">
        <v>24</v>
      </c>
      <c r="D151" s="510" t="s">
        <v>950</v>
      </c>
      <c r="E151" s="509" t="s">
        <v>1222</v>
      </c>
      <c r="F151" s="509" t="s">
        <v>26</v>
      </c>
      <c r="G151" s="511" t="s">
        <v>1350</v>
      </c>
      <c r="H151" s="512">
        <v>288.88</v>
      </c>
      <c r="I151" s="473">
        <f t="shared" si="9"/>
        <v>866.64</v>
      </c>
      <c r="J151" s="474">
        <f t="shared" si="8"/>
        <v>5.4377064775059595E-4</v>
      </c>
      <c r="K151" s="474">
        <f t="shared" si="10"/>
        <v>0.97029628993677242</v>
      </c>
      <c r="L151" s="476" t="str">
        <f t="shared" si="11"/>
        <v>C</v>
      </c>
    </row>
    <row r="152" spans="1:12" ht="39" customHeight="1">
      <c r="A152" s="470">
        <v>145</v>
      </c>
      <c r="B152" s="509" t="s">
        <v>395</v>
      </c>
      <c r="C152" s="509" t="s">
        <v>55</v>
      </c>
      <c r="D152" s="510" t="s">
        <v>396</v>
      </c>
      <c r="E152" s="509" t="s">
        <v>1372</v>
      </c>
      <c r="F152" s="509" t="s">
        <v>46</v>
      </c>
      <c r="G152" s="511" t="s">
        <v>1373</v>
      </c>
      <c r="H152" s="512">
        <v>572.95000000000005</v>
      </c>
      <c r="I152" s="473">
        <f t="shared" si="9"/>
        <v>859.42</v>
      </c>
      <c r="J152" s="474">
        <f t="shared" si="8"/>
        <v>5.3924048057996067E-4</v>
      </c>
      <c r="K152" s="474">
        <f t="shared" si="10"/>
        <v>0.97083553041735238</v>
      </c>
      <c r="L152" s="476" t="str">
        <f t="shared" si="11"/>
        <v>C</v>
      </c>
    </row>
    <row r="153" spans="1:12" ht="39" customHeight="1">
      <c r="A153" s="470">
        <v>146</v>
      </c>
      <c r="B153" s="509" t="s">
        <v>923</v>
      </c>
      <c r="C153" s="509" t="s">
        <v>24</v>
      </c>
      <c r="D153" s="510" t="s">
        <v>924</v>
      </c>
      <c r="E153" s="509" t="s">
        <v>1220</v>
      </c>
      <c r="F153" s="509" t="s">
        <v>57</v>
      </c>
      <c r="G153" s="511" t="s">
        <v>1338</v>
      </c>
      <c r="H153" s="512">
        <v>85.9</v>
      </c>
      <c r="I153" s="473">
        <f t="shared" si="9"/>
        <v>859</v>
      </c>
      <c r="J153" s="474">
        <f t="shared" si="8"/>
        <v>5.3897695284981298E-4</v>
      </c>
      <c r="K153" s="474">
        <f t="shared" si="10"/>
        <v>0.97137450737020214</v>
      </c>
      <c r="L153" s="476" t="str">
        <f t="shared" si="11"/>
        <v>C</v>
      </c>
    </row>
    <row r="154" spans="1:12" ht="26.1" customHeight="1">
      <c r="A154" s="470">
        <v>147</v>
      </c>
      <c r="B154" s="509" t="s">
        <v>906</v>
      </c>
      <c r="C154" s="509" t="s">
        <v>24</v>
      </c>
      <c r="D154" s="510" t="s">
        <v>907</v>
      </c>
      <c r="E154" s="509" t="s">
        <v>1281</v>
      </c>
      <c r="F154" s="509" t="s">
        <v>26</v>
      </c>
      <c r="G154" s="511" t="s">
        <v>1363</v>
      </c>
      <c r="H154" s="512">
        <v>214.68</v>
      </c>
      <c r="I154" s="473">
        <f t="shared" si="9"/>
        <v>858.72</v>
      </c>
      <c r="J154" s="474">
        <f t="shared" si="8"/>
        <v>5.3880126769638111E-4</v>
      </c>
      <c r="K154" s="474">
        <f t="shared" si="10"/>
        <v>0.97191330863789849</v>
      </c>
      <c r="L154" s="476" t="str">
        <f t="shared" si="11"/>
        <v>C</v>
      </c>
    </row>
    <row r="155" spans="1:12" ht="26.1" customHeight="1">
      <c r="A155" s="470">
        <v>148</v>
      </c>
      <c r="B155" s="509" t="s">
        <v>70</v>
      </c>
      <c r="C155" s="509" t="s">
        <v>24</v>
      </c>
      <c r="D155" s="510" t="s">
        <v>71</v>
      </c>
      <c r="E155" s="509" t="s">
        <v>1374</v>
      </c>
      <c r="F155" s="509" t="s">
        <v>26</v>
      </c>
      <c r="G155" s="511" t="s">
        <v>1350</v>
      </c>
      <c r="H155" s="512">
        <v>285.58999999999997</v>
      </c>
      <c r="I155" s="473">
        <f t="shared" si="9"/>
        <v>856.77</v>
      </c>
      <c r="J155" s="474">
        <f t="shared" si="8"/>
        <v>5.3757774609212365E-4</v>
      </c>
      <c r="K155" s="474">
        <f t="shared" si="10"/>
        <v>0.97245088638399058</v>
      </c>
      <c r="L155" s="476" t="str">
        <f t="shared" si="11"/>
        <v>C</v>
      </c>
    </row>
    <row r="156" spans="1:12" ht="39" customHeight="1">
      <c r="A156" s="470">
        <v>149</v>
      </c>
      <c r="B156" s="509" t="s">
        <v>710</v>
      </c>
      <c r="C156" s="509" t="s">
        <v>44</v>
      </c>
      <c r="D156" s="510" t="s">
        <v>711</v>
      </c>
      <c r="E156" s="509" t="s">
        <v>1375</v>
      </c>
      <c r="F156" s="509" t="s">
        <v>26</v>
      </c>
      <c r="G156" s="511" t="s">
        <v>1363</v>
      </c>
      <c r="H156" s="512">
        <v>205.2</v>
      </c>
      <c r="I156" s="473">
        <f t="shared" si="9"/>
        <v>820.8</v>
      </c>
      <c r="J156" s="474">
        <f t="shared" si="8"/>
        <v>5.1500847834589812E-4</v>
      </c>
      <c r="K156" s="474">
        <f t="shared" si="10"/>
        <v>0.97296589486233642</v>
      </c>
      <c r="L156" s="476" t="str">
        <f t="shared" si="11"/>
        <v>C</v>
      </c>
    </row>
    <row r="157" spans="1:12" ht="39" customHeight="1">
      <c r="A157" s="470">
        <v>150</v>
      </c>
      <c r="B157" s="509" t="s">
        <v>359</v>
      </c>
      <c r="C157" s="509" t="s">
        <v>24</v>
      </c>
      <c r="D157" s="510" t="s">
        <v>360</v>
      </c>
      <c r="E157" s="509" t="s">
        <v>1376</v>
      </c>
      <c r="F157" s="509" t="s">
        <v>26</v>
      </c>
      <c r="G157" s="511" t="s">
        <v>1363</v>
      </c>
      <c r="H157" s="512">
        <v>204.76</v>
      </c>
      <c r="I157" s="473">
        <f t="shared" si="9"/>
        <v>819.04</v>
      </c>
      <c r="J157" s="474">
        <f t="shared" si="8"/>
        <v>5.1390417166718376E-4</v>
      </c>
      <c r="K157" s="474">
        <f t="shared" si="10"/>
        <v>0.97347979903400361</v>
      </c>
      <c r="L157" s="476" t="str">
        <f t="shared" si="11"/>
        <v>C</v>
      </c>
    </row>
    <row r="158" spans="1:12" ht="26.1" customHeight="1">
      <c r="A158" s="470">
        <v>151</v>
      </c>
      <c r="B158" s="509" t="s">
        <v>660</v>
      </c>
      <c r="C158" s="509" t="s">
        <v>44</v>
      </c>
      <c r="D158" s="510" t="s">
        <v>661</v>
      </c>
      <c r="E158" s="509" t="s">
        <v>1250</v>
      </c>
      <c r="F158" s="509" t="s">
        <v>26</v>
      </c>
      <c r="G158" s="511" t="s">
        <v>1377</v>
      </c>
      <c r="H158" s="512">
        <v>43.07</v>
      </c>
      <c r="I158" s="473">
        <f t="shared" si="9"/>
        <v>818.33</v>
      </c>
      <c r="J158" s="474">
        <f t="shared" si="8"/>
        <v>5.1345868431383872E-4</v>
      </c>
      <c r="K158" s="474">
        <f t="shared" si="10"/>
        <v>0.97399325771831746</v>
      </c>
      <c r="L158" s="476" t="str">
        <f t="shared" si="11"/>
        <v>C</v>
      </c>
    </row>
    <row r="159" spans="1:12" ht="24" customHeight="1">
      <c r="A159" s="470">
        <v>152</v>
      </c>
      <c r="B159" s="509" t="s">
        <v>535</v>
      </c>
      <c r="C159" s="509" t="s">
        <v>44</v>
      </c>
      <c r="D159" s="510" t="s">
        <v>536</v>
      </c>
      <c r="E159" s="509" t="s">
        <v>1250</v>
      </c>
      <c r="F159" s="509" t="s">
        <v>152</v>
      </c>
      <c r="G159" s="511" t="s">
        <v>1378</v>
      </c>
      <c r="H159" s="512">
        <v>17.46</v>
      </c>
      <c r="I159" s="473">
        <f t="shared" si="9"/>
        <v>808.39</v>
      </c>
      <c r="J159" s="474">
        <f t="shared" si="8"/>
        <v>5.0722186136700851E-4</v>
      </c>
      <c r="K159" s="474">
        <f t="shared" si="10"/>
        <v>0.97450047957968444</v>
      </c>
      <c r="L159" s="476" t="str">
        <f t="shared" si="11"/>
        <v>C</v>
      </c>
    </row>
    <row r="160" spans="1:12" ht="39" customHeight="1">
      <c r="A160" s="470">
        <v>153</v>
      </c>
      <c r="B160" s="509" t="s">
        <v>1095</v>
      </c>
      <c r="C160" s="509" t="s">
        <v>44</v>
      </c>
      <c r="D160" s="510" t="s">
        <v>1096</v>
      </c>
      <c r="E160" s="509" t="s">
        <v>1271</v>
      </c>
      <c r="F160" s="509" t="s">
        <v>46</v>
      </c>
      <c r="G160" s="511" t="s">
        <v>1232</v>
      </c>
      <c r="H160" s="512">
        <v>2.76</v>
      </c>
      <c r="I160" s="473">
        <f t="shared" si="9"/>
        <v>807.07</v>
      </c>
      <c r="J160" s="474">
        <f t="shared" si="8"/>
        <v>5.0639363135797279E-4</v>
      </c>
      <c r="K160" s="474">
        <f t="shared" si="10"/>
        <v>0.9750068732110424</v>
      </c>
      <c r="L160" s="476" t="str">
        <f t="shared" si="11"/>
        <v>C</v>
      </c>
    </row>
    <row r="161" spans="1:12" ht="39" customHeight="1">
      <c r="A161" s="470">
        <v>154</v>
      </c>
      <c r="B161" s="509" t="s">
        <v>975</v>
      </c>
      <c r="C161" s="509" t="s">
        <v>24</v>
      </c>
      <c r="D161" s="510" t="s">
        <v>976</v>
      </c>
      <c r="E161" s="509" t="s">
        <v>1379</v>
      </c>
      <c r="F161" s="509" t="s">
        <v>26</v>
      </c>
      <c r="G161" s="511" t="s">
        <v>1380</v>
      </c>
      <c r="H161" s="512">
        <v>44.45</v>
      </c>
      <c r="I161" s="473">
        <f t="shared" si="9"/>
        <v>800.1</v>
      </c>
      <c r="J161" s="474">
        <f t="shared" si="8"/>
        <v>5.0202032593147305E-4</v>
      </c>
      <c r="K161" s="474">
        <f t="shared" si="10"/>
        <v>0.9755088935369739</v>
      </c>
      <c r="L161" s="476" t="str">
        <f t="shared" si="11"/>
        <v>C</v>
      </c>
    </row>
    <row r="162" spans="1:12" ht="39" customHeight="1">
      <c r="A162" s="470">
        <v>155</v>
      </c>
      <c r="B162" s="509" t="s">
        <v>884</v>
      </c>
      <c r="C162" s="509" t="s">
        <v>24</v>
      </c>
      <c r="D162" s="510" t="s">
        <v>885</v>
      </c>
      <c r="E162" s="509">
        <v>70</v>
      </c>
      <c r="F162" s="509" t="s">
        <v>26</v>
      </c>
      <c r="G162" s="511" t="s">
        <v>1381</v>
      </c>
      <c r="H162" s="512">
        <v>158.75</v>
      </c>
      <c r="I162" s="473">
        <f t="shared" si="9"/>
        <v>793.75</v>
      </c>
      <c r="J162" s="474">
        <f t="shared" si="8"/>
        <v>4.9803603763042957E-4</v>
      </c>
      <c r="K162" s="474">
        <f t="shared" si="10"/>
        <v>0.97600692957460433</v>
      </c>
      <c r="L162" s="476" t="str">
        <f t="shared" si="11"/>
        <v>C</v>
      </c>
    </row>
    <row r="163" spans="1:12" ht="26.1" customHeight="1">
      <c r="A163" s="470">
        <v>156</v>
      </c>
      <c r="B163" s="509" t="s">
        <v>730</v>
      </c>
      <c r="C163" s="509" t="s">
        <v>24</v>
      </c>
      <c r="D163" s="510" t="s">
        <v>731</v>
      </c>
      <c r="E163" s="509" t="s">
        <v>1246</v>
      </c>
      <c r="F163" s="509" t="s">
        <v>26</v>
      </c>
      <c r="G163" s="511" t="s">
        <v>1382</v>
      </c>
      <c r="H163" s="512">
        <v>98.89</v>
      </c>
      <c r="I163" s="473">
        <f t="shared" si="9"/>
        <v>791.12</v>
      </c>
      <c r="J163" s="474">
        <f t="shared" si="8"/>
        <v>4.963858520821234E-4</v>
      </c>
      <c r="K163" s="474">
        <f t="shared" si="10"/>
        <v>0.97650331542668645</v>
      </c>
      <c r="L163" s="476" t="str">
        <f t="shared" si="11"/>
        <v>C</v>
      </c>
    </row>
    <row r="164" spans="1:12" ht="26.1" customHeight="1">
      <c r="A164" s="470">
        <v>157</v>
      </c>
      <c r="B164" s="509" t="s">
        <v>370</v>
      </c>
      <c r="C164" s="509" t="s">
        <v>44</v>
      </c>
      <c r="D164" s="510" t="s">
        <v>371</v>
      </c>
      <c r="E164" s="509" t="s">
        <v>1376</v>
      </c>
      <c r="F164" s="509" t="s">
        <v>26</v>
      </c>
      <c r="G164" s="511" t="s">
        <v>1363</v>
      </c>
      <c r="H164" s="512">
        <v>194.83</v>
      </c>
      <c r="I164" s="473">
        <f t="shared" si="9"/>
        <v>779.32</v>
      </c>
      <c r="J164" s="474">
        <f t="shared" si="8"/>
        <v>4.889819777589247E-4</v>
      </c>
      <c r="K164" s="474">
        <f t="shared" si="10"/>
        <v>0.97699229740444538</v>
      </c>
      <c r="L164" s="476" t="str">
        <f t="shared" si="11"/>
        <v>C</v>
      </c>
    </row>
    <row r="165" spans="1:12" ht="26.1" customHeight="1">
      <c r="A165" s="470">
        <v>158</v>
      </c>
      <c r="B165" s="509" t="s">
        <v>562</v>
      </c>
      <c r="C165" s="509" t="s">
        <v>44</v>
      </c>
      <c r="D165" s="510" t="s">
        <v>563</v>
      </c>
      <c r="E165" s="509" t="s">
        <v>1250</v>
      </c>
      <c r="F165" s="509" t="s">
        <v>26</v>
      </c>
      <c r="G165" s="511" t="s">
        <v>1330</v>
      </c>
      <c r="H165" s="512">
        <v>18.510000000000002</v>
      </c>
      <c r="I165" s="473">
        <f t="shared" si="9"/>
        <v>777.42</v>
      </c>
      <c r="J165" s="474">
        <f t="shared" si="8"/>
        <v>4.877898285034943E-4</v>
      </c>
      <c r="K165" s="474">
        <f t="shared" si="10"/>
        <v>0.97748008723294888</v>
      </c>
      <c r="L165" s="476" t="str">
        <f t="shared" si="11"/>
        <v>C</v>
      </c>
    </row>
    <row r="166" spans="1:12" ht="39" customHeight="1">
      <c r="A166" s="470">
        <v>159</v>
      </c>
      <c r="B166" s="509" t="s">
        <v>565</v>
      </c>
      <c r="C166" s="509" t="s">
        <v>44</v>
      </c>
      <c r="D166" s="510" t="s">
        <v>566</v>
      </c>
      <c r="E166" s="509" t="s">
        <v>1250</v>
      </c>
      <c r="F166" s="509" t="s">
        <v>26</v>
      </c>
      <c r="G166" s="511" t="s">
        <v>1285</v>
      </c>
      <c r="H166" s="512">
        <v>16.88</v>
      </c>
      <c r="I166" s="473">
        <f t="shared" si="9"/>
        <v>759.6</v>
      </c>
      <c r="J166" s="474">
        <f t="shared" si="8"/>
        <v>4.76608723381511E-4</v>
      </c>
      <c r="K166" s="474">
        <f t="shared" si="10"/>
        <v>0.97795669595633039</v>
      </c>
      <c r="L166" s="476" t="str">
        <f t="shared" si="11"/>
        <v>C</v>
      </c>
    </row>
    <row r="167" spans="1:12" ht="24" customHeight="1">
      <c r="A167" s="470">
        <v>160</v>
      </c>
      <c r="B167" s="509" t="s">
        <v>117</v>
      </c>
      <c r="C167" s="509" t="s">
        <v>55</v>
      </c>
      <c r="D167" s="510" t="s">
        <v>118</v>
      </c>
      <c r="E167" s="509" t="s">
        <v>1257</v>
      </c>
      <c r="F167" s="509" t="s">
        <v>46</v>
      </c>
      <c r="G167" s="511" t="s">
        <v>1383</v>
      </c>
      <c r="H167" s="512">
        <v>17.45</v>
      </c>
      <c r="I167" s="473">
        <f t="shared" si="9"/>
        <v>757.5</v>
      </c>
      <c r="J167" s="474">
        <f t="shared" si="8"/>
        <v>4.7529108473077223E-4</v>
      </c>
      <c r="K167" s="474">
        <f t="shared" si="10"/>
        <v>0.97843198704106116</v>
      </c>
      <c r="L167" s="476" t="str">
        <f t="shared" si="11"/>
        <v>C</v>
      </c>
    </row>
    <row r="168" spans="1:12" ht="26.1" customHeight="1">
      <c r="A168" s="470">
        <v>161</v>
      </c>
      <c r="B168" s="509" t="s">
        <v>814</v>
      </c>
      <c r="C168" s="509" t="s">
        <v>24</v>
      </c>
      <c r="D168" s="510" t="s">
        <v>815</v>
      </c>
      <c r="E168" s="509" t="s">
        <v>1246</v>
      </c>
      <c r="F168" s="509" t="s">
        <v>57</v>
      </c>
      <c r="G168" s="511" t="s">
        <v>1384</v>
      </c>
      <c r="H168" s="512">
        <v>23.01</v>
      </c>
      <c r="I168" s="473">
        <f t="shared" si="9"/>
        <v>736.32</v>
      </c>
      <c r="J168" s="474">
        <f t="shared" si="8"/>
        <v>4.6200175776760688E-4</v>
      </c>
      <c r="K168" s="474">
        <f t="shared" si="10"/>
        <v>0.97889398879882872</v>
      </c>
      <c r="L168" s="476" t="str">
        <f t="shared" si="11"/>
        <v>C</v>
      </c>
    </row>
    <row r="169" spans="1:12" ht="39" customHeight="1">
      <c r="A169" s="470">
        <v>162</v>
      </c>
      <c r="B169" s="509" t="s">
        <v>912</v>
      </c>
      <c r="C169" s="509" t="s">
        <v>24</v>
      </c>
      <c r="D169" s="510" t="s">
        <v>913</v>
      </c>
      <c r="E169" s="509" t="s">
        <v>1252</v>
      </c>
      <c r="F169" s="509" t="s">
        <v>26</v>
      </c>
      <c r="G169" s="511" t="s">
        <v>1243</v>
      </c>
      <c r="H169" s="512">
        <v>735.82</v>
      </c>
      <c r="I169" s="473">
        <f t="shared" si="9"/>
        <v>735.82</v>
      </c>
      <c r="J169" s="474">
        <f t="shared" si="8"/>
        <v>4.6168803427933575E-4</v>
      </c>
      <c r="K169" s="474">
        <f t="shared" si="10"/>
        <v>0.97935567683310809</v>
      </c>
      <c r="L169" s="476" t="str">
        <f t="shared" si="11"/>
        <v>C</v>
      </c>
    </row>
    <row r="170" spans="1:12" ht="51.95" customHeight="1">
      <c r="A170" s="470">
        <v>163</v>
      </c>
      <c r="B170" s="509" t="s">
        <v>492</v>
      </c>
      <c r="C170" s="509" t="s">
        <v>44</v>
      </c>
      <c r="D170" s="510" t="s">
        <v>493</v>
      </c>
      <c r="E170" s="509" t="s">
        <v>1385</v>
      </c>
      <c r="F170" s="509" t="s">
        <v>152</v>
      </c>
      <c r="G170" s="511" t="s">
        <v>1386</v>
      </c>
      <c r="H170" s="512">
        <v>26.79</v>
      </c>
      <c r="I170" s="473">
        <f t="shared" si="9"/>
        <v>693.86</v>
      </c>
      <c r="J170" s="474">
        <f t="shared" si="8"/>
        <v>4.3536035914362194E-4</v>
      </c>
      <c r="K170" s="474">
        <f t="shared" si="10"/>
        <v>0.97979103719225169</v>
      </c>
      <c r="L170" s="476" t="str">
        <f t="shared" si="11"/>
        <v>C</v>
      </c>
    </row>
    <row r="171" spans="1:12" ht="24" customHeight="1">
      <c r="A171" s="470">
        <v>164</v>
      </c>
      <c r="B171" s="509" t="s">
        <v>1044</v>
      </c>
      <c r="C171" s="509" t="s">
        <v>44</v>
      </c>
      <c r="D171" s="510" t="s">
        <v>1045</v>
      </c>
      <c r="E171" s="509" t="s">
        <v>1353</v>
      </c>
      <c r="F171" s="509" t="s">
        <v>152</v>
      </c>
      <c r="G171" s="511" t="s">
        <v>1387</v>
      </c>
      <c r="H171" s="512">
        <v>18.05</v>
      </c>
      <c r="I171" s="473">
        <f t="shared" si="9"/>
        <v>674.52</v>
      </c>
      <c r="J171" s="474">
        <f t="shared" si="8"/>
        <v>4.2322553461729434E-4</v>
      </c>
      <c r="K171" s="474">
        <f t="shared" si="10"/>
        <v>0.98021426272686896</v>
      </c>
      <c r="L171" s="476" t="str">
        <f t="shared" si="11"/>
        <v>C</v>
      </c>
    </row>
    <row r="172" spans="1:12" ht="26.1" customHeight="1">
      <c r="A172" s="470">
        <v>165</v>
      </c>
      <c r="B172" s="509" t="s">
        <v>202</v>
      </c>
      <c r="C172" s="509" t="s">
        <v>55</v>
      </c>
      <c r="D172" s="510" t="s">
        <v>203</v>
      </c>
      <c r="E172" s="509" t="s">
        <v>1388</v>
      </c>
      <c r="F172" s="509" t="s">
        <v>46</v>
      </c>
      <c r="G172" s="511" t="s">
        <v>1269</v>
      </c>
      <c r="H172" s="512">
        <v>41.3</v>
      </c>
      <c r="I172" s="473">
        <f t="shared" si="9"/>
        <v>664.1</v>
      </c>
      <c r="J172" s="474">
        <f t="shared" si="8"/>
        <v>4.1668753712172389E-4</v>
      </c>
      <c r="K172" s="474">
        <f t="shared" si="10"/>
        <v>0.98063095026399072</v>
      </c>
      <c r="L172" s="476" t="str">
        <f t="shared" si="11"/>
        <v>C</v>
      </c>
    </row>
    <row r="173" spans="1:12" ht="26.1" customHeight="1">
      <c r="A173" s="470">
        <v>166</v>
      </c>
      <c r="B173" s="509" t="s">
        <v>416</v>
      </c>
      <c r="C173" s="509" t="s">
        <v>55</v>
      </c>
      <c r="D173" s="510" t="s">
        <v>417</v>
      </c>
      <c r="E173" s="509" t="s">
        <v>1389</v>
      </c>
      <c r="F173" s="509" t="s">
        <v>57</v>
      </c>
      <c r="G173" s="511" t="s">
        <v>1243</v>
      </c>
      <c r="H173" s="512">
        <v>658.18</v>
      </c>
      <c r="I173" s="473">
        <f t="shared" si="9"/>
        <v>658.18</v>
      </c>
      <c r="J173" s="474">
        <f t="shared" si="8"/>
        <v>4.1297305102059358E-4</v>
      </c>
      <c r="K173" s="474">
        <f t="shared" si="10"/>
        <v>0.98104392331501133</v>
      </c>
      <c r="L173" s="476" t="str">
        <f t="shared" si="11"/>
        <v>C</v>
      </c>
    </row>
    <row r="174" spans="1:12" ht="26.1" customHeight="1">
      <c r="A174" s="470">
        <v>167</v>
      </c>
      <c r="B174" s="509" t="s">
        <v>1026</v>
      </c>
      <c r="C174" s="509" t="s">
        <v>24</v>
      </c>
      <c r="D174" s="510" t="s">
        <v>1027</v>
      </c>
      <c r="E174" s="509" t="s">
        <v>1266</v>
      </c>
      <c r="F174" s="509" t="s">
        <v>26</v>
      </c>
      <c r="G174" s="511" t="s">
        <v>1243</v>
      </c>
      <c r="H174" s="512">
        <v>638.75</v>
      </c>
      <c r="I174" s="473">
        <f t="shared" si="9"/>
        <v>638.75</v>
      </c>
      <c r="J174" s="474">
        <f t="shared" si="8"/>
        <v>4.0078175626637722E-4</v>
      </c>
      <c r="K174" s="474">
        <f t="shared" si="10"/>
        <v>0.98144470507127768</v>
      </c>
      <c r="L174" s="476" t="str">
        <f t="shared" si="11"/>
        <v>C</v>
      </c>
    </row>
    <row r="175" spans="1:12" ht="26.1" customHeight="1">
      <c r="A175" s="470">
        <v>168</v>
      </c>
      <c r="B175" s="509" t="s">
        <v>1082</v>
      </c>
      <c r="C175" s="509" t="s">
        <v>44</v>
      </c>
      <c r="D175" s="510" t="s">
        <v>1083</v>
      </c>
      <c r="E175" s="509" t="s">
        <v>1390</v>
      </c>
      <c r="F175" s="509" t="s">
        <v>152</v>
      </c>
      <c r="G175" s="511" t="s">
        <v>1391</v>
      </c>
      <c r="H175" s="512">
        <v>52.54</v>
      </c>
      <c r="I175" s="473">
        <f t="shared" si="9"/>
        <v>635.73</v>
      </c>
      <c r="J175" s="474">
        <f t="shared" si="8"/>
        <v>3.9888686639721958E-4</v>
      </c>
      <c r="K175" s="474">
        <f t="shared" si="10"/>
        <v>0.9818435919376749</v>
      </c>
      <c r="L175" s="476" t="str">
        <f t="shared" si="11"/>
        <v>C</v>
      </c>
    </row>
    <row r="176" spans="1:12" ht="39" customHeight="1">
      <c r="A176" s="470">
        <v>169</v>
      </c>
      <c r="B176" s="509" t="s">
        <v>364</v>
      </c>
      <c r="C176" s="509" t="s">
        <v>44</v>
      </c>
      <c r="D176" s="510" t="s">
        <v>365</v>
      </c>
      <c r="E176" s="509" t="s">
        <v>1376</v>
      </c>
      <c r="F176" s="509" t="s">
        <v>26</v>
      </c>
      <c r="G176" s="511" t="s">
        <v>1243</v>
      </c>
      <c r="H176" s="512">
        <v>626.85</v>
      </c>
      <c r="I176" s="473">
        <f t="shared" si="9"/>
        <v>626.85</v>
      </c>
      <c r="J176" s="474">
        <f t="shared" si="8"/>
        <v>3.9331513724552417E-4</v>
      </c>
      <c r="K176" s="474">
        <f t="shared" si="10"/>
        <v>0.9822369070749204</v>
      </c>
      <c r="L176" s="476" t="str">
        <f t="shared" si="11"/>
        <v>C</v>
      </c>
    </row>
    <row r="177" spans="1:12" ht="24" customHeight="1">
      <c r="A177" s="470">
        <v>170</v>
      </c>
      <c r="B177" s="509" t="s">
        <v>172</v>
      </c>
      <c r="C177" s="509" t="s">
        <v>24</v>
      </c>
      <c r="D177" s="510" t="s">
        <v>173</v>
      </c>
      <c r="E177" s="509" t="s">
        <v>1368</v>
      </c>
      <c r="F177" s="509" t="s">
        <v>46</v>
      </c>
      <c r="G177" s="511" t="s">
        <v>1278</v>
      </c>
      <c r="H177" s="512">
        <v>9.2899999999999991</v>
      </c>
      <c r="I177" s="473">
        <f t="shared" si="9"/>
        <v>624</v>
      </c>
      <c r="J177" s="474">
        <f t="shared" si="8"/>
        <v>3.9152691336237868E-4</v>
      </c>
      <c r="K177" s="474">
        <f t="shared" si="10"/>
        <v>0.98262843398828281</v>
      </c>
      <c r="L177" s="476" t="str">
        <f t="shared" si="11"/>
        <v>C</v>
      </c>
    </row>
    <row r="178" spans="1:12" ht="26.1" customHeight="1">
      <c r="A178" s="470">
        <v>171</v>
      </c>
      <c r="B178" s="509" t="s">
        <v>748</v>
      </c>
      <c r="C178" s="509" t="s">
        <v>24</v>
      </c>
      <c r="D178" s="510" t="s">
        <v>749</v>
      </c>
      <c r="E178" s="509" t="s">
        <v>1253</v>
      </c>
      <c r="F178" s="509" t="s">
        <v>26</v>
      </c>
      <c r="G178" s="511" t="s">
        <v>1309</v>
      </c>
      <c r="H178" s="512">
        <v>51.18</v>
      </c>
      <c r="I178" s="473">
        <f t="shared" si="9"/>
        <v>614.16</v>
      </c>
      <c r="J178" s="474">
        <f t="shared" si="8"/>
        <v>3.853528351132027E-4</v>
      </c>
      <c r="K178" s="474">
        <f t="shared" si="10"/>
        <v>0.98301378682339602</v>
      </c>
      <c r="L178" s="476" t="str">
        <f t="shared" si="11"/>
        <v>C</v>
      </c>
    </row>
    <row r="179" spans="1:12" ht="51.95" customHeight="1">
      <c r="A179" s="470">
        <v>172</v>
      </c>
      <c r="B179" s="509" t="s">
        <v>802</v>
      </c>
      <c r="C179" s="509" t="s">
        <v>44</v>
      </c>
      <c r="D179" s="510" t="s">
        <v>803</v>
      </c>
      <c r="E179" s="509" t="s">
        <v>1355</v>
      </c>
      <c r="F179" s="509" t="s">
        <v>26</v>
      </c>
      <c r="G179" s="511" t="s">
        <v>1243</v>
      </c>
      <c r="H179" s="512">
        <v>602.74</v>
      </c>
      <c r="I179" s="473">
        <f t="shared" si="9"/>
        <v>602.74</v>
      </c>
      <c r="J179" s="474">
        <f t="shared" si="8"/>
        <v>3.7818739064108994E-4</v>
      </c>
      <c r="K179" s="474">
        <f t="shared" si="10"/>
        <v>0.98339197421403712</v>
      </c>
      <c r="L179" s="476" t="str">
        <f t="shared" si="11"/>
        <v>C</v>
      </c>
    </row>
    <row r="180" spans="1:12" ht="39" customHeight="1">
      <c r="A180" s="470">
        <v>173</v>
      </c>
      <c r="B180" s="509" t="s">
        <v>180</v>
      </c>
      <c r="C180" s="509" t="s">
        <v>44</v>
      </c>
      <c r="D180" s="510" t="s">
        <v>181</v>
      </c>
      <c r="E180" s="509" t="s">
        <v>1320</v>
      </c>
      <c r="F180" s="509" t="s">
        <v>152</v>
      </c>
      <c r="G180" s="511" t="s">
        <v>1392</v>
      </c>
      <c r="H180" s="512">
        <v>9.48</v>
      </c>
      <c r="I180" s="473">
        <f t="shared" si="9"/>
        <v>592.21</v>
      </c>
      <c r="J180" s="474">
        <f t="shared" si="8"/>
        <v>3.7158037397809983E-4</v>
      </c>
      <c r="K180" s="474">
        <f t="shared" si="10"/>
        <v>0.98376355458801523</v>
      </c>
      <c r="L180" s="476" t="str">
        <f t="shared" si="11"/>
        <v>C</v>
      </c>
    </row>
    <row r="181" spans="1:12" ht="39" customHeight="1">
      <c r="A181" s="470">
        <v>174</v>
      </c>
      <c r="B181" s="509" t="s">
        <v>1067</v>
      </c>
      <c r="C181" s="509" t="s">
        <v>55</v>
      </c>
      <c r="D181" s="510" t="s">
        <v>1068</v>
      </c>
      <c r="E181" s="509" t="s">
        <v>1272</v>
      </c>
      <c r="F181" s="509" t="s">
        <v>268</v>
      </c>
      <c r="G181" s="511" t="s">
        <v>1350</v>
      </c>
      <c r="H181" s="512">
        <v>196.31</v>
      </c>
      <c r="I181" s="473">
        <f t="shared" si="9"/>
        <v>588.92999999999995</v>
      </c>
      <c r="J181" s="474">
        <f t="shared" si="8"/>
        <v>3.6952234789504112E-4</v>
      </c>
      <c r="K181" s="474">
        <f t="shared" si="10"/>
        <v>0.98413307693591023</v>
      </c>
      <c r="L181" s="476" t="str">
        <f t="shared" si="11"/>
        <v>C</v>
      </c>
    </row>
    <row r="182" spans="1:12" ht="26.1" customHeight="1">
      <c r="A182" s="470">
        <v>175</v>
      </c>
      <c r="B182" s="509" t="s">
        <v>972</v>
      </c>
      <c r="C182" s="509" t="s">
        <v>55</v>
      </c>
      <c r="D182" s="510" t="s">
        <v>973</v>
      </c>
      <c r="E182" s="509" t="s">
        <v>1393</v>
      </c>
      <c r="F182" s="509" t="s">
        <v>57</v>
      </c>
      <c r="G182" s="511" t="s">
        <v>1221</v>
      </c>
      <c r="H182" s="512">
        <v>65</v>
      </c>
      <c r="I182" s="473">
        <f t="shared" si="9"/>
        <v>585</v>
      </c>
      <c r="J182" s="474">
        <f t="shared" si="8"/>
        <v>3.6705648127723003E-4</v>
      </c>
      <c r="K182" s="474">
        <f t="shared" si="10"/>
        <v>0.98450013341718745</v>
      </c>
      <c r="L182" s="476" t="str">
        <f t="shared" si="11"/>
        <v>C</v>
      </c>
    </row>
    <row r="183" spans="1:12" ht="26.1" customHeight="1">
      <c r="A183" s="470">
        <v>176</v>
      </c>
      <c r="B183" s="509" t="s">
        <v>675</v>
      </c>
      <c r="C183" s="509" t="s">
        <v>24</v>
      </c>
      <c r="D183" s="510" t="s">
        <v>676</v>
      </c>
      <c r="E183" s="509" t="s">
        <v>1246</v>
      </c>
      <c r="F183" s="509" t="s">
        <v>26</v>
      </c>
      <c r="G183" s="511" t="s">
        <v>1338</v>
      </c>
      <c r="H183" s="512">
        <v>57.27</v>
      </c>
      <c r="I183" s="473">
        <f t="shared" si="9"/>
        <v>572.70000000000005</v>
      </c>
      <c r="J183" s="474">
        <f t="shared" si="8"/>
        <v>3.5933888346576008E-4</v>
      </c>
      <c r="K183" s="474">
        <f t="shared" si="10"/>
        <v>0.98485947230065318</v>
      </c>
      <c r="L183" s="476" t="str">
        <f t="shared" si="11"/>
        <v>C</v>
      </c>
    </row>
    <row r="184" spans="1:12" ht="39" customHeight="1">
      <c r="A184" s="470">
        <v>177</v>
      </c>
      <c r="B184" s="509" t="s">
        <v>1153</v>
      </c>
      <c r="C184" s="509" t="s">
        <v>24</v>
      </c>
      <c r="D184" s="510" t="s">
        <v>1154</v>
      </c>
      <c r="E184" s="509" t="s">
        <v>1220</v>
      </c>
      <c r="F184" s="509" t="s">
        <v>26</v>
      </c>
      <c r="G184" s="511" t="s">
        <v>1243</v>
      </c>
      <c r="H184" s="512">
        <v>571.1</v>
      </c>
      <c r="I184" s="473">
        <f t="shared" si="9"/>
        <v>571.1</v>
      </c>
      <c r="J184" s="474">
        <f t="shared" si="8"/>
        <v>3.5833496830329245E-4</v>
      </c>
      <c r="K184" s="474">
        <f t="shared" si="10"/>
        <v>0.98521780726895647</v>
      </c>
      <c r="L184" s="476" t="str">
        <f t="shared" si="11"/>
        <v>C</v>
      </c>
    </row>
    <row r="185" spans="1:12" ht="26.1" customHeight="1">
      <c r="A185" s="470">
        <v>178</v>
      </c>
      <c r="B185" s="509" t="s">
        <v>387</v>
      </c>
      <c r="C185" s="509" t="s">
        <v>44</v>
      </c>
      <c r="D185" s="510" t="s">
        <v>388</v>
      </c>
      <c r="E185" s="509" t="s">
        <v>1376</v>
      </c>
      <c r="F185" s="509" t="s">
        <v>26</v>
      </c>
      <c r="G185" s="511" t="s">
        <v>1248</v>
      </c>
      <c r="H185" s="512">
        <v>284.7</v>
      </c>
      <c r="I185" s="473">
        <f t="shared" si="9"/>
        <v>569.4</v>
      </c>
      <c r="J185" s="474">
        <f t="shared" si="8"/>
        <v>3.5726830844317052E-4</v>
      </c>
      <c r="K185" s="474">
        <f t="shared" si="10"/>
        <v>0.98557507557739965</v>
      </c>
      <c r="L185" s="476" t="str">
        <f t="shared" si="11"/>
        <v>C</v>
      </c>
    </row>
    <row r="186" spans="1:12" ht="26.1" customHeight="1">
      <c r="A186" s="470">
        <v>179</v>
      </c>
      <c r="B186" s="509" t="s">
        <v>926</v>
      </c>
      <c r="C186" s="509" t="s">
        <v>55</v>
      </c>
      <c r="D186" s="510" t="s">
        <v>927</v>
      </c>
      <c r="E186" s="509" t="s">
        <v>1220</v>
      </c>
      <c r="F186" s="509" t="s">
        <v>57</v>
      </c>
      <c r="G186" s="511" t="s">
        <v>1338</v>
      </c>
      <c r="H186" s="512">
        <v>56.2</v>
      </c>
      <c r="I186" s="473">
        <f t="shared" si="9"/>
        <v>562</v>
      </c>
      <c r="J186" s="474">
        <f t="shared" si="8"/>
        <v>3.5262520081675772E-4</v>
      </c>
      <c r="K186" s="474">
        <f t="shared" si="10"/>
        <v>0.98592770077821645</v>
      </c>
      <c r="L186" s="476" t="str">
        <f t="shared" si="11"/>
        <v>C</v>
      </c>
    </row>
    <row r="187" spans="1:12" ht="26.1" customHeight="1">
      <c r="A187" s="470">
        <v>180</v>
      </c>
      <c r="B187" s="509" t="s">
        <v>510</v>
      </c>
      <c r="C187" s="509" t="s">
        <v>55</v>
      </c>
      <c r="D187" s="510" t="s">
        <v>511</v>
      </c>
      <c r="E187" s="509" t="s">
        <v>1394</v>
      </c>
      <c r="F187" s="509" t="s">
        <v>57</v>
      </c>
      <c r="G187" s="511" t="s">
        <v>1221</v>
      </c>
      <c r="H187" s="512">
        <v>58.37</v>
      </c>
      <c r="I187" s="473">
        <f t="shared" si="9"/>
        <v>525.33000000000004</v>
      </c>
      <c r="J187" s="474">
        <f t="shared" si="8"/>
        <v>3.2961672018695258E-4</v>
      </c>
      <c r="K187" s="474">
        <f t="shared" si="10"/>
        <v>0.9862573174984034</v>
      </c>
      <c r="L187" s="476" t="str">
        <f t="shared" si="11"/>
        <v>C</v>
      </c>
    </row>
    <row r="188" spans="1:12" ht="26.1" customHeight="1">
      <c r="A188" s="470">
        <v>181</v>
      </c>
      <c r="B188" s="509" t="s">
        <v>1014</v>
      </c>
      <c r="C188" s="509" t="s">
        <v>44</v>
      </c>
      <c r="D188" s="510" t="s">
        <v>1015</v>
      </c>
      <c r="E188" s="509" t="s">
        <v>1395</v>
      </c>
      <c r="F188" s="509" t="s">
        <v>26</v>
      </c>
      <c r="G188" s="511" t="s">
        <v>1243</v>
      </c>
      <c r="H188" s="512">
        <v>506.99</v>
      </c>
      <c r="I188" s="473">
        <f t="shared" si="9"/>
        <v>506.99</v>
      </c>
      <c r="J188" s="474">
        <f t="shared" si="8"/>
        <v>3.181093426371673E-4</v>
      </c>
      <c r="K188" s="474">
        <f t="shared" si="10"/>
        <v>0.9865754268410406</v>
      </c>
      <c r="L188" s="476" t="str">
        <f t="shared" si="11"/>
        <v>C</v>
      </c>
    </row>
    <row r="189" spans="1:12" ht="39" customHeight="1">
      <c r="A189" s="470">
        <v>182</v>
      </c>
      <c r="B189" s="509" t="s">
        <v>247</v>
      </c>
      <c r="C189" s="509" t="s">
        <v>44</v>
      </c>
      <c r="D189" s="510" t="s">
        <v>248</v>
      </c>
      <c r="E189" s="509" t="s">
        <v>1396</v>
      </c>
      <c r="F189" s="509" t="s">
        <v>115</v>
      </c>
      <c r="G189" s="511" t="s">
        <v>1397</v>
      </c>
      <c r="H189" s="512">
        <v>199.71</v>
      </c>
      <c r="I189" s="473">
        <f t="shared" si="9"/>
        <v>497.27</v>
      </c>
      <c r="J189" s="474">
        <f t="shared" si="8"/>
        <v>3.1201055802517635E-4</v>
      </c>
      <c r="K189" s="474">
        <f t="shared" si="10"/>
        <v>0.98688743739906581</v>
      </c>
      <c r="L189" s="476" t="str">
        <f t="shared" si="11"/>
        <v>C</v>
      </c>
    </row>
    <row r="190" spans="1:12" ht="26.1" customHeight="1">
      <c r="A190" s="470">
        <v>183</v>
      </c>
      <c r="B190" s="509" t="s">
        <v>598</v>
      </c>
      <c r="C190" s="509" t="s">
        <v>55</v>
      </c>
      <c r="D190" s="510" t="s">
        <v>599</v>
      </c>
      <c r="E190" s="509" t="s">
        <v>1263</v>
      </c>
      <c r="F190" s="509" t="s">
        <v>57</v>
      </c>
      <c r="G190" s="511" t="s">
        <v>1398</v>
      </c>
      <c r="H190" s="512">
        <v>6.78</v>
      </c>
      <c r="I190" s="473">
        <f t="shared" si="9"/>
        <v>481.38</v>
      </c>
      <c r="J190" s="474">
        <f t="shared" si="8"/>
        <v>3.0204042556791961E-4</v>
      </c>
      <c r="K190" s="474">
        <f t="shared" si="10"/>
        <v>0.98718947782463373</v>
      </c>
      <c r="L190" s="476" t="str">
        <f t="shared" si="11"/>
        <v>C</v>
      </c>
    </row>
    <row r="191" spans="1:12" ht="65.099999999999994" customHeight="1">
      <c r="A191" s="470">
        <v>184</v>
      </c>
      <c r="B191" s="509" t="s">
        <v>701</v>
      </c>
      <c r="C191" s="509" t="s">
        <v>44</v>
      </c>
      <c r="D191" s="510" t="s">
        <v>702</v>
      </c>
      <c r="E191" s="509" t="s">
        <v>1375</v>
      </c>
      <c r="F191" s="509" t="s">
        <v>26</v>
      </c>
      <c r="G191" s="511" t="s">
        <v>1243</v>
      </c>
      <c r="H191" s="512">
        <v>455.62</v>
      </c>
      <c r="I191" s="473">
        <f t="shared" si="9"/>
        <v>455.62</v>
      </c>
      <c r="J191" s="474">
        <f t="shared" si="8"/>
        <v>2.8587739145219068E-4</v>
      </c>
      <c r="K191" s="474">
        <f t="shared" si="10"/>
        <v>0.98747535521608587</v>
      </c>
      <c r="L191" s="476" t="str">
        <f t="shared" si="11"/>
        <v>C</v>
      </c>
    </row>
    <row r="192" spans="1:12" ht="26.1" customHeight="1">
      <c r="A192" s="470">
        <v>185</v>
      </c>
      <c r="B192" s="509" t="s">
        <v>129</v>
      </c>
      <c r="C192" s="509" t="s">
        <v>55</v>
      </c>
      <c r="D192" s="510" t="s">
        <v>130</v>
      </c>
      <c r="E192" s="509" t="s">
        <v>1257</v>
      </c>
      <c r="F192" s="509" t="s">
        <v>46</v>
      </c>
      <c r="G192" s="511" t="s">
        <v>1399</v>
      </c>
      <c r="H192" s="512">
        <v>15.29</v>
      </c>
      <c r="I192" s="473">
        <f t="shared" si="9"/>
        <v>453.8</v>
      </c>
      <c r="J192" s="474">
        <f t="shared" si="8"/>
        <v>2.8473543795488372E-4</v>
      </c>
      <c r="K192" s="474">
        <f t="shared" si="10"/>
        <v>0.9877600906540408</v>
      </c>
      <c r="L192" s="476" t="str">
        <f t="shared" si="11"/>
        <v>C</v>
      </c>
    </row>
    <row r="193" spans="1:12" ht="26.1" customHeight="1">
      <c r="A193" s="470">
        <v>186</v>
      </c>
      <c r="B193" s="509" t="s">
        <v>460</v>
      </c>
      <c r="C193" s="509" t="s">
        <v>44</v>
      </c>
      <c r="D193" s="510" t="s">
        <v>461</v>
      </c>
      <c r="E193" s="509" t="s">
        <v>1308</v>
      </c>
      <c r="F193" s="509" t="s">
        <v>26</v>
      </c>
      <c r="G193" s="511" t="s">
        <v>1243</v>
      </c>
      <c r="H193" s="512">
        <v>449.79</v>
      </c>
      <c r="I193" s="473">
        <f t="shared" si="9"/>
        <v>449.79</v>
      </c>
      <c r="J193" s="474">
        <f t="shared" si="8"/>
        <v>2.8221937557894924E-4</v>
      </c>
      <c r="K193" s="474">
        <f t="shared" si="10"/>
        <v>0.98804231002961973</v>
      </c>
      <c r="L193" s="476" t="str">
        <f t="shared" si="11"/>
        <v>C</v>
      </c>
    </row>
    <row r="194" spans="1:12" ht="51.95" customHeight="1">
      <c r="A194" s="470">
        <v>187</v>
      </c>
      <c r="B194" s="509" t="s">
        <v>808</v>
      </c>
      <c r="C194" s="509" t="s">
        <v>24</v>
      </c>
      <c r="D194" s="510" t="s">
        <v>809</v>
      </c>
      <c r="E194" s="509" t="s">
        <v>1222</v>
      </c>
      <c r="F194" s="509" t="s">
        <v>26</v>
      </c>
      <c r="G194" s="511" t="s">
        <v>1248</v>
      </c>
      <c r="H194" s="512">
        <v>217.42</v>
      </c>
      <c r="I194" s="473">
        <f t="shared" si="9"/>
        <v>434.84</v>
      </c>
      <c r="J194" s="474">
        <f t="shared" si="8"/>
        <v>2.7283904327964222E-4</v>
      </c>
      <c r="K194" s="474">
        <f t="shared" si="10"/>
        <v>0.98831514907289941</v>
      </c>
      <c r="L194" s="476" t="str">
        <f t="shared" si="11"/>
        <v>C</v>
      </c>
    </row>
    <row r="195" spans="1:12" ht="39" customHeight="1">
      <c r="A195" s="470">
        <v>188</v>
      </c>
      <c r="B195" s="509" t="s">
        <v>120</v>
      </c>
      <c r="C195" s="509" t="s">
        <v>44</v>
      </c>
      <c r="D195" s="510" t="s">
        <v>121</v>
      </c>
      <c r="E195" s="509" t="s">
        <v>1271</v>
      </c>
      <c r="F195" s="509" t="s">
        <v>46</v>
      </c>
      <c r="G195" s="511" t="s">
        <v>1400</v>
      </c>
      <c r="H195" s="512">
        <v>9.48</v>
      </c>
      <c r="I195" s="473">
        <f t="shared" si="9"/>
        <v>426.03</v>
      </c>
      <c r="J195" s="474">
        <f t="shared" si="8"/>
        <v>2.6731123541630478E-4</v>
      </c>
      <c r="K195" s="474">
        <f t="shared" si="10"/>
        <v>0.98858246030831576</v>
      </c>
      <c r="L195" s="476" t="str">
        <f t="shared" si="11"/>
        <v>C</v>
      </c>
    </row>
    <row r="196" spans="1:12" ht="51.95" customHeight="1">
      <c r="A196" s="470">
        <v>189</v>
      </c>
      <c r="B196" s="509" t="s">
        <v>367</v>
      </c>
      <c r="C196" s="509" t="s">
        <v>24</v>
      </c>
      <c r="D196" s="510" t="s">
        <v>368</v>
      </c>
      <c r="E196" s="509" t="s">
        <v>1266</v>
      </c>
      <c r="F196" s="509" t="s">
        <v>26</v>
      </c>
      <c r="G196" s="511" t="s">
        <v>1350</v>
      </c>
      <c r="H196" s="512">
        <v>141.84</v>
      </c>
      <c r="I196" s="473">
        <f t="shared" si="9"/>
        <v>425.52</v>
      </c>
      <c r="J196" s="474">
        <f t="shared" si="8"/>
        <v>2.6699123745826822E-4</v>
      </c>
      <c r="K196" s="474">
        <f t="shared" si="10"/>
        <v>0.98884945154577397</v>
      </c>
      <c r="L196" s="476" t="str">
        <f t="shared" si="11"/>
        <v>C</v>
      </c>
    </row>
    <row r="197" spans="1:12" ht="26.1" customHeight="1">
      <c r="A197" s="470">
        <v>190</v>
      </c>
      <c r="B197" s="509" t="s">
        <v>678</v>
      </c>
      <c r="C197" s="509" t="s">
        <v>24</v>
      </c>
      <c r="D197" s="510" t="s">
        <v>679</v>
      </c>
      <c r="E197" s="509" t="s">
        <v>1246</v>
      </c>
      <c r="F197" s="509" t="s">
        <v>26</v>
      </c>
      <c r="G197" s="511" t="s">
        <v>1305</v>
      </c>
      <c r="H197" s="512">
        <v>70.430000000000007</v>
      </c>
      <c r="I197" s="473">
        <f t="shared" si="9"/>
        <v>422.58</v>
      </c>
      <c r="J197" s="474">
        <f t="shared" si="8"/>
        <v>2.6514654334723397E-4</v>
      </c>
      <c r="K197" s="474">
        <f t="shared" si="10"/>
        <v>0.98911459808912117</v>
      </c>
      <c r="L197" s="476" t="str">
        <f t="shared" si="11"/>
        <v>C</v>
      </c>
    </row>
    <row r="198" spans="1:12" ht="39" customHeight="1">
      <c r="A198" s="470">
        <v>191</v>
      </c>
      <c r="B198" s="509" t="s">
        <v>663</v>
      </c>
      <c r="C198" s="509" t="s">
        <v>44</v>
      </c>
      <c r="D198" s="510" t="s">
        <v>664</v>
      </c>
      <c r="E198" s="509" t="s">
        <v>1250</v>
      </c>
      <c r="F198" s="509" t="s">
        <v>26</v>
      </c>
      <c r="G198" s="511" t="s">
        <v>1305</v>
      </c>
      <c r="H198" s="512">
        <v>70.040000000000006</v>
      </c>
      <c r="I198" s="473">
        <f t="shared" si="9"/>
        <v>420.24</v>
      </c>
      <c r="J198" s="474">
        <f t="shared" si="8"/>
        <v>2.6367831742212503E-4</v>
      </c>
      <c r="K198" s="474">
        <f t="shared" si="10"/>
        <v>0.9893782764065433</v>
      </c>
      <c r="L198" s="476" t="str">
        <f t="shared" si="11"/>
        <v>C</v>
      </c>
    </row>
    <row r="199" spans="1:12" ht="26.1" customHeight="1">
      <c r="A199" s="470">
        <v>192</v>
      </c>
      <c r="B199" s="509" t="s">
        <v>28</v>
      </c>
      <c r="C199" s="509" t="s">
        <v>24</v>
      </c>
      <c r="D199" s="510" t="s">
        <v>29</v>
      </c>
      <c r="E199" s="509" t="s">
        <v>1237</v>
      </c>
      <c r="F199" s="509" t="s">
        <v>33</v>
      </c>
      <c r="G199" s="511" t="s">
        <v>1243</v>
      </c>
      <c r="H199" s="512">
        <v>407.56</v>
      </c>
      <c r="I199" s="473">
        <f t="shared" si="9"/>
        <v>407.56</v>
      </c>
      <c r="J199" s="474">
        <f t="shared" si="8"/>
        <v>2.5572228975956899E-4</v>
      </c>
      <c r="K199" s="474">
        <f t="shared" si="10"/>
        <v>0.98963399869630286</v>
      </c>
      <c r="L199" s="476" t="str">
        <f t="shared" si="11"/>
        <v>C</v>
      </c>
    </row>
    <row r="200" spans="1:12" ht="26.1" customHeight="1">
      <c r="A200" s="470">
        <v>193</v>
      </c>
      <c r="B200" s="509" t="s">
        <v>903</v>
      </c>
      <c r="C200" s="509" t="s">
        <v>24</v>
      </c>
      <c r="D200" s="510" t="s">
        <v>904</v>
      </c>
      <c r="E200" s="509" t="s">
        <v>1281</v>
      </c>
      <c r="F200" s="509" t="s">
        <v>26</v>
      </c>
      <c r="G200" s="511" t="s">
        <v>1243</v>
      </c>
      <c r="H200" s="512">
        <v>404.76</v>
      </c>
      <c r="I200" s="473">
        <f t="shared" si="9"/>
        <v>404.76</v>
      </c>
      <c r="J200" s="474">
        <f t="shared" ref="J200:J263" si="12">I200/$L$320</f>
        <v>2.5396543822525061E-4</v>
      </c>
      <c r="K200" s="474">
        <f t="shared" si="10"/>
        <v>0.98988796413452806</v>
      </c>
      <c r="L200" s="476" t="str">
        <f t="shared" si="11"/>
        <v>C</v>
      </c>
    </row>
    <row r="201" spans="1:12" ht="26.1" customHeight="1">
      <c r="A201" s="470">
        <v>194</v>
      </c>
      <c r="B201" s="509" t="s">
        <v>834</v>
      </c>
      <c r="C201" s="509" t="s">
        <v>24</v>
      </c>
      <c r="D201" s="510" t="s">
        <v>835</v>
      </c>
      <c r="E201" s="509" t="s">
        <v>1252</v>
      </c>
      <c r="F201" s="509" t="s">
        <v>26</v>
      </c>
      <c r="G201" s="511" t="s">
        <v>1243</v>
      </c>
      <c r="H201" s="512">
        <v>402.85</v>
      </c>
      <c r="I201" s="473">
        <f t="shared" ref="I201:I264" si="13">TRUNC(G201*H201,2)</f>
        <v>402.85</v>
      </c>
      <c r="J201" s="474">
        <f t="shared" si="12"/>
        <v>2.527670145000549E-4</v>
      </c>
      <c r="K201" s="474">
        <f t="shared" ref="K201:K264" si="14">K200+J201</f>
        <v>0.99014073114902812</v>
      </c>
      <c r="L201" s="476" t="str">
        <f t="shared" ref="L201:L264" si="15">IF(K201&lt;=80%," A", IF(K201&lt;=90%,"B","C"))</f>
        <v>C</v>
      </c>
    </row>
    <row r="202" spans="1:12" ht="26.1" customHeight="1">
      <c r="A202" s="470">
        <v>195</v>
      </c>
      <c r="B202" s="509" t="s">
        <v>831</v>
      </c>
      <c r="C202" s="509" t="s">
        <v>24</v>
      </c>
      <c r="D202" s="510" t="s">
        <v>832</v>
      </c>
      <c r="E202" s="509" t="s">
        <v>1252</v>
      </c>
      <c r="F202" s="509" t="s">
        <v>26</v>
      </c>
      <c r="G202" s="511" t="s">
        <v>1243</v>
      </c>
      <c r="H202" s="512">
        <v>387.92</v>
      </c>
      <c r="I202" s="473">
        <f t="shared" si="13"/>
        <v>387.92</v>
      </c>
      <c r="J202" s="474">
        <f t="shared" si="12"/>
        <v>2.4339923114027876E-4</v>
      </c>
      <c r="K202" s="474">
        <f t="shared" si="14"/>
        <v>0.99038413038016837</v>
      </c>
      <c r="L202" s="476" t="str">
        <f t="shared" si="15"/>
        <v>C</v>
      </c>
    </row>
    <row r="203" spans="1:12" ht="26.1" customHeight="1">
      <c r="A203" s="470">
        <v>196</v>
      </c>
      <c r="B203" s="509" t="s">
        <v>212</v>
      </c>
      <c r="C203" s="509" t="s">
        <v>44</v>
      </c>
      <c r="D203" s="510" t="s">
        <v>213</v>
      </c>
      <c r="E203" s="509" t="s">
        <v>1351</v>
      </c>
      <c r="F203" s="509" t="s">
        <v>46</v>
      </c>
      <c r="G203" s="511" t="s">
        <v>1401</v>
      </c>
      <c r="H203" s="512">
        <v>104.81</v>
      </c>
      <c r="I203" s="473">
        <f t="shared" si="13"/>
        <v>387.79</v>
      </c>
      <c r="J203" s="474">
        <f t="shared" si="12"/>
        <v>2.4331766303332828E-4</v>
      </c>
      <c r="K203" s="474">
        <f t="shared" si="14"/>
        <v>0.99062744804320169</v>
      </c>
      <c r="L203" s="476" t="str">
        <f t="shared" si="15"/>
        <v>C</v>
      </c>
    </row>
    <row r="204" spans="1:12" ht="26.1" customHeight="1">
      <c r="A204" s="470">
        <v>197</v>
      </c>
      <c r="B204" s="509" t="s">
        <v>984</v>
      </c>
      <c r="C204" s="509" t="s">
        <v>55</v>
      </c>
      <c r="D204" s="510" t="s">
        <v>985</v>
      </c>
      <c r="E204" s="509" t="s">
        <v>1329</v>
      </c>
      <c r="F204" s="509" t="s">
        <v>57</v>
      </c>
      <c r="G204" s="511" t="s">
        <v>1248</v>
      </c>
      <c r="H204" s="512">
        <v>192.28</v>
      </c>
      <c r="I204" s="473">
        <f t="shared" si="13"/>
        <v>384.56</v>
      </c>
      <c r="J204" s="474">
        <f t="shared" si="12"/>
        <v>2.4129100929909671E-4</v>
      </c>
      <c r="K204" s="474">
        <f t="shared" si="14"/>
        <v>0.99086873905250084</v>
      </c>
      <c r="L204" s="476" t="str">
        <f t="shared" si="15"/>
        <v>C</v>
      </c>
    </row>
    <row r="205" spans="1:12" ht="26.1" customHeight="1">
      <c r="A205" s="470">
        <v>198</v>
      </c>
      <c r="B205" s="509" t="s">
        <v>289</v>
      </c>
      <c r="C205" s="509" t="s">
        <v>44</v>
      </c>
      <c r="D205" s="510" t="s">
        <v>290</v>
      </c>
      <c r="E205" s="509" t="s">
        <v>1366</v>
      </c>
      <c r="F205" s="509" t="s">
        <v>46</v>
      </c>
      <c r="G205" s="511" t="s">
        <v>1314</v>
      </c>
      <c r="H205" s="512">
        <v>4.5</v>
      </c>
      <c r="I205" s="473">
        <f t="shared" si="13"/>
        <v>381.55</v>
      </c>
      <c r="J205" s="474">
        <f t="shared" si="12"/>
        <v>2.3940239389970449E-4</v>
      </c>
      <c r="K205" s="474">
        <f t="shared" si="14"/>
        <v>0.99110814144640058</v>
      </c>
      <c r="L205" s="476" t="str">
        <f t="shared" si="15"/>
        <v>C</v>
      </c>
    </row>
    <row r="206" spans="1:12" ht="39" customHeight="1">
      <c r="A206" s="470">
        <v>199</v>
      </c>
      <c r="B206" s="509" t="s">
        <v>620</v>
      </c>
      <c r="C206" s="509" t="s">
        <v>55</v>
      </c>
      <c r="D206" s="510" t="s">
        <v>621</v>
      </c>
      <c r="E206" s="509" t="s">
        <v>1344</v>
      </c>
      <c r="F206" s="509" t="s">
        <v>57</v>
      </c>
      <c r="G206" s="511" t="s">
        <v>1402</v>
      </c>
      <c r="H206" s="512">
        <v>5.41</v>
      </c>
      <c r="I206" s="473">
        <f t="shared" si="13"/>
        <v>367.88</v>
      </c>
      <c r="J206" s="474">
        <f t="shared" si="12"/>
        <v>2.308251937303716E-4</v>
      </c>
      <c r="K206" s="474">
        <f t="shared" si="14"/>
        <v>0.99133896664013099</v>
      </c>
      <c r="L206" s="476" t="str">
        <f t="shared" si="15"/>
        <v>C</v>
      </c>
    </row>
    <row r="207" spans="1:12" ht="24" customHeight="1">
      <c r="A207" s="470">
        <v>200</v>
      </c>
      <c r="B207" s="509" t="s">
        <v>553</v>
      </c>
      <c r="C207" s="509" t="s">
        <v>44</v>
      </c>
      <c r="D207" s="510" t="s">
        <v>554</v>
      </c>
      <c r="E207" s="509" t="s">
        <v>1353</v>
      </c>
      <c r="F207" s="509" t="s">
        <v>26</v>
      </c>
      <c r="G207" s="511" t="s">
        <v>1309</v>
      </c>
      <c r="H207" s="512">
        <v>30.48</v>
      </c>
      <c r="I207" s="473">
        <f t="shared" si="13"/>
        <v>365.76</v>
      </c>
      <c r="J207" s="474">
        <f t="shared" si="12"/>
        <v>2.2949500614010196E-4</v>
      </c>
      <c r="K207" s="474">
        <f t="shared" si="14"/>
        <v>0.9915684616462711</v>
      </c>
      <c r="L207" s="476" t="str">
        <f t="shared" si="15"/>
        <v>C</v>
      </c>
    </row>
    <row r="208" spans="1:12" ht="26.1" customHeight="1">
      <c r="A208" s="470">
        <v>201</v>
      </c>
      <c r="B208" s="509" t="s">
        <v>932</v>
      </c>
      <c r="C208" s="509" t="s">
        <v>24</v>
      </c>
      <c r="D208" s="510" t="s">
        <v>933</v>
      </c>
      <c r="E208" s="509" t="s">
        <v>1222</v>
      </c>
      <c r="F208" s="509" t="s">
        <v>152</v>
      </c>
      <c r="G208" s="511" t="s">
        <v>1305</v>
      </c>
      <c r="H208" s="512">
        <v>57.88</v>
      </c>
      <c r="I208" s="473">
        <f t="shared" si="13"/>
        <v>347.28</v>
      </c>
      <c r="J208" s="474">
        <f t="shared" si="12"/>
        <v>2.1789978601360075E-4</v>
      </c>
      <c r="K208" s="474">
        <f t="shared" si="14"/>
        <v>0.99178636143228471</v>
      </c>
      <c r="L208" s="476" t="str">
        <f t="shared" si="15"/>
        <v>C</v>
      </c>
    </row>
    <row r="209" spans="1:12" ht="39" customHeight="1">
      <c r="A209" s="470">
        <v>202</v>
      </c>
      <c r="B209" s="509" t="s">
        <v>857</v>
      </c>
      <c r="C209" s="509" t="s">
        <v>24</v>
      </c>
      <c r="D209" s="510" t="s">
        <v>858</v>
      </c>
      <c r="E209" s="509" t="s">
        <v>1246</v>
      </c>
      <c r="F209" s="509" t="s">
        <v>26</v>
      </c>
      <c r="G209" s="511" t="s">
        <v>1350</v>
      </c>
      <c r="H209" s="512">
        <v>113.67</v>
      </c>
      <c r="I209" s="473">
        <f t="shared" si="13"/>
        <v>341.01</v>
      </c>
      <c r="J209" s="474">
        <f t="shared" si="12"/>
        <v>2.1396569347068069E-4</v>
      </c>
      <c r="K209" s="474">
        <f t="shared" si="14"/>
        <v>0.99200032712575537</v>
      </c>
      <c r="L209" s="476" t="str">
        <f t="shared" si="15"/>
        <v>C</v>
      </c>
    </row>
    <row r="210" spans="1:12" ht="24" customHeight="1">
      <c r="A210" s="470">
        <v>203</v>
      </c>
      <c r="B210" s="509" t="s">
        <v>745</v>
      </c>
      <c r="C210" s="509" t="s">
        <v>24</v>
      </c>
      <c r="D210" s="510" t="s">
        <v>746</v>
      </c>
      <c r="E210" s="509" t="s">
        <v>1253</v>
      </c>
      <c r="F210" s="509" t="s">
        <v>26</v>
      </c>
      <c r="G210" s="511" t="s">
        <v>1382</v>
      </c>
      <c r="H210" s="512">
        <v>42.16</v>
      </c>
      <c r="I210" s="473">
        <f t="shared" si="13"/>
        <v>337.28</v>
      </c>
      <c r="J210" s="474">
        <f t="shared" si="12"/>
        <v>2.1162531624817802E-4</v>
      </c>
      <c r="K210" s="474">
        <f t="shared" si="14"/>
        <v>0.99221195244200355</v>
      </c>
      <c r="L210" s="476" t="str">
        <f t="shared" si="15"/>
        <v>C</v>
      </c>
    </row>
    <row r="211" spans="1:12" ht="39" customHeight="1">
      <c r="A211" s="470">
        <v>204</v>
      </c>
      <c r="B211" s="509" t="s">
        <v>704</v>
      </c>
      <c r="C211" s="509" t="s">
        <v>44</v>
      </c>
      <c r="D211" s="510" t="s">
        <v>705</v>
      </c>
      <c r="E211" s="509" t="s">
        <v>1375</v>
      </c>
      <c r="F211" s="509" t="s">
        <v>26</v>
      </c>
      <c r="G211" s="511" t="s">
        <v>1350</v>
      </c>
      <c r="H211" s="512">
        <v>110.39</v>
      </c>
      <c r="I211" s="473">
        <f t="shared" si="13"/>
        <v>331.17</v>
      </c>
      <c r="J211" s="474">
        <f t="shared" si="12"/>
        <v>2.0779161522150474E-4</v>
      </c>
      <c r="K211" s="474">
        <f t="shared" si="14"/>
        <v>0.99241974405722511</v>
      </c>
      <c r="L211" s="476" t="str">
        <f t="shared" si="15"/>
        <v>C</v>
      </c>
    </row>
    <row r="212" spans="1:12" ht="24" customHeight="1">
      <c r="A212" s="470">
        <v>205</v>
      </c>
      <c r="B212" s="509" t="s">
        <v>544</v>
      </c>
      <c r="C212" s="509" t="s">
        <v>55</v>
      </c>
      <c r="D212" s="510" t="s">
        <v>545</v>
      </c>
      <c r="E212" s="509" t="s">
        <v>1403</v>
      </c>
      <c r="F212" s="509" t="s">
        <v>57</v>
      </c>
      <c r="G212" s="511" t="s">
        <v>1404</v>
      </c>
      <c r="H212" s="512">
        <v>6.01</v>
      </c>
      <c r="I212" s="473">
        <f t="shared" si="13"/>
        <v>318.52999999999997</v>
      </c>
      <c r="J212" s="474">
        <f t="shared" si="12"/>
        <v>1.9986068543801039E-4</v>
      </c>
      <c r="K212" s="474">
        <f t="shared" si="14"/>
        <v>0.99261960474266309</v>
      </c>
      <c r="L212" s="476" t="str">
        <f t="shared" si="15"/>
        <v>C</v>
      </c>
    </row>
    <row r="213" spans="1:12" ht="39" customHeight="1">
      <c r="A213" s="470">
        <v>206</v>
      </c>
      <c r="B213" s="509" t="s">
        <v>132</v>
      </c>
      <c r="C213" s="509" t="s">
        <v>55</v>
      </c>
      <c r="D213" s="510" t="s">
        <v>133</v>
      </c>
      <c r="E213" s="509" t="s">
        <v>1257</v>
      </c>
      <c r="F213" s="509" t="s">
        <v>46</v>
      </c>
      <c r="G213" s="511" t="s">
        <v>1399</v>
      </c>
      <c r="H213" s="512">
        <v>10.16</v>
      </c>
      <c r="I213" s="473">
        <f t="shared" si="13"/>
        <v>301.54000000000002</v>
      </c>
      <c r="J213" s="474">
        <f t="shared" si="12"/>
        <v>1.8920036130655717E-4</v>
      </c>
      <c r="K213" s="474">
        <f t="shared" si="14"/>
        <v>0.99280880510396963</v>
      </c>
      <c r="L213" s="476" t="str">
        <f t="shared" si="15"/>
        <v>C</v>
      </c>
    </row>
    <row r="214" spans="1:12" ht="26.1" customHeight="1">
      <c r="A214" s="470">
        <v>207</v>
      </c>
      <c r="B214" s="509" t="s">
        <v>774</v>
      </c>
      <c r="C214" s="509" t="s">
        <v>24</v>
      </c>
      <c r="D214" s="510" t="s">
        <v>775</v>
      </c>
      <c r="E214" s="509" t="s">
        <v>1246</v>
      </c>
      <c r="F214" s="509" t="s">
        <v>776</v>
      </c>
      <c r="G214" s="511" t="s">
        <v>1405</v>
      </c>
      <c r="H214" s="512">
        <v>7.62</v>
      </c>
      <c r="I214" s="473">
        <f t="shared" si="13"/>
        <v>297.18</v>
      </c>
      <c r="J214" s="474">
        <f t="shared" si="12"/>
        <v>1.8646469248883286E-4</v>
      </c>
      <c r="K214" s="474">
        <f t="shared" si="14"/>
        <v>0.99299526979645847</v>
      </c>
      <c r="L214" s="476" t="str">
        <f t="shared" si="15"/>
        <v>C</v>
      </c>
    </row>
    <row r="215" spans="1:12" ht="26.1" customHeight="1">
      <c r="A215" s="470">
        <v>208</v>
      </c>
      <c r="B215" s="509" t="s">
        <v>427</v>
      </c>
      <c r="C215" s="509" t="s">
        <v>44</v>
      </c>
      <c r="D215" s="510" t="s">
        <v>428</v>
      </c>
      <c r="E215" s="509" t="s">
        <v>1406</v>
      </c>
      <c r="F215" s="509" t="s">
        <v>152</v>
      </c>
      <c r="G215" s="511" t="s">
        <v>1407</v>
      </c>
      <c r="H215" s="512">
        <v>38.6</v>
      </c>
      <c r="I215" s="473">
        <f t="shared" si="13"/>
        <v>277.92</v>
      </c>
      <c r="J215" s="474">
        <f t="shared" si="12"/>
        <v>1.7438006372062868E-4</v>
      </c>
      <c r="K215" s="474">
        <f t="shared" si="14"/>
        <v>0.99316964986017908</v>
      </c>
      <c r="L215" s="476" t="str">
        <f t="shared" si="15"/>
        <v>C</v>
      </c>
    </row>
    <row r="216" spans="1:12" ht="26.1" customHeight="1">
      <c r="A216" s="470">
        <v>209</v>
      </c>
      <c r="B216" s="509" t="s">
        <v>169</v>
      </c>
      <c r="C216" s="509" t="s">
        <v>24</v>
      </c>
      <c r="D216" s="510" t="s">
        <v>170</v>
      </c>
      <c r="E216" s="509">
        <v>172</v>
      </c>
      <c r="F216" s="509" t="s">
        <v>115</v>
      </c>
      <c r="G216" s="511" t="s">
        <v>1408</v>
      </c>
      <c r="H216" s="512">
        <v>81.38</v>
      </c>
      <c r="I216" s="473">
        <f t="shared" si="13"/>
        <v>273.43</v>
      </c>
      <c r="J216" s="474">
        <f t="shared" si="12"/>
        <v>1.7156282679595385E-4</v>
      </c>
      <c r="K216" s="474">
        <f t="shared" si="14"/>
        <v>0.99334121268697506</v>
      </c>
      <c r="L216" s="476" t="str">
        <f t="shared" si="15"/>
        <v>C</v>
      </c>
    </row>
    <row r="217" spans="1:12" ht="26.1" customHeight="1">
      <c r="A217" s="470">
        <v>210</v>
      </c>
      <c r="B217" s="509" t="s">
        <v>477</v>
      </c>
      <c r="C217" s="509" t="s">
        <v>44</v>
      </c>
      <c r="D217" s="510" t="s">
        <v>478</v>
      </c>
      <c r="E217" s="509" t="s">
        <v>1359</v>
      </c>
      <c r="F217" s="509" t="s">
        <v>26</v>
      </c>
      <c r="G217" s="511" t="s">
        <v>1305</v>
      </c>
      <c r="H217" s="512">
        <v>44.95</v>
      </c>
      <c r="I217" s="473">
        <f t="shared" si="13"/>
        <v>269.7</v>
      </c>
      <c r="J217" s="474">
        <f t="shared" si="12"/>
        <v>1.6922244957345118E-4</v>
      </c>
      <c r="K217" s="474">
        <f t="shared" si="14"/>
        <v>0.99351043513654846</v>
      </c>
      <c r="L217" s="476" t="str">
        <f t="shared" si="15"/>
        <v>C</v>
      </c>
    </row>
    <row r="218" spans="1:12" ht="39" customHeight="1">
      <c r="A218" s="470">
        <v>211</v>
      </c>
      <c r="B218" s="509" t="s">
        <v>373</v>
      </c>
      <c r="C218" s="509" t="s">
        <v>44</v>
      </c>
      <c r="D218" s="510" t="s">
        <v>374</v>
      </c>
      <c r="E218" s="509" t="s">
        <v>1376</v>
      </c>
      <c r="F218" s="509" t="s">
        <v>26</v>
      </c>
      <c r="G218" s="511" t="s">
        <v>1363</v>
      </c>
      <c r="H218" s="512">
        <v>64.510000000000005</v>
      </c>
      <c r="I218" s="473">
        <f t="shared" si="13"/>
        <v>258.04000000000002</v>
      </c>
      <c r="J218" s="474">
        <f t="shared" si="12"/>
        <v>1.6190641782696827E-4</v>
      </c>
      <c r="K218" s="474">
        <f t="shared" si="14"/>
        <v>0.99367234155437545</v>
      </c>
      <c r="L218" s="476" t="str">
        <f t="shared" si="15"/>
        <v>C</v>
      </c>
    </row>
    <row r="219" spans="1:12" ht="26.1" customHeight="1">
      <c r="A219" s="470">
        <v>212</v>
      </c>
      <c r="B219" s="509" t="s">
        <v>486</v>
      </c>
      <c r="C219" s="509" t="s">
        <v>55</v>
      </c>
      <c r="D219" s="510" t="s">
        <v>487</v>
      </c>
      <c r="E219" s="509" t="s">
        <v>1409</v>
      </c>
      <c r="F219" s="509" t="s">
        <v>57</v>
      </c>
      <c r="G219" s="511" t="s">
        <v>1305</v>
      </c>
      <c r="H219" s="512">
        <v>42.59</v>
      </c>
      <c r="I219" s="473">
        <f t="shared" si="13"/>
        <v>255.54</v>
      </c>
      <c r="J219" s="474">
        <f t="shared" si="12"/>
        <v>1.6033780038561258E-4</v>
      </c>
      <c r="K219" s="474">
        <f t="shared" si="14"/>
        <v>0.99383267935476105</v>
      </c>
      <c r="L219" s="476" t="str">
        <f t="shared" si="15"/>
        <v>C</v>
      </c>
    </row>
    <row r="220" spans="1:12" ht="39" customHeight="1">
      <c r="A220" s="470">
        <v>213</v>
      </c>
      <c r="B220" s="509" t="s">
        <v>909</v>
      </c>
      <c r="C220" s="509" t="s">
        <v>24</v>
      </c>
      <c r="D220" s="510" t="s">
        <v>910</v>
      </c>
      <c r="E220" s="509" t="s">
        <v>1252</v>
      </c>
      <c r="F220" s="509" t="s">
        <v>26</v>
      </c>
      <c r="G220" s="511" t="s">
        <v>1243</v>
      </c>
      <c r="H220" s="512">
        <v>250.27</v>
      </c>
      <c r="I220" s="473">
        <f t="shared" si="13"/>
        <v>250.27</v>
      </c>
      <c r="J220" s="474">
        <f t="shared" si="12"/>
        <v>1.5703115481923482E-4</v>
      </c>
      <c r="K220" s="474">
        <f t="shared" si="14"/>
        <v>0.99398971050958029</v>
      </c>
      <c r="L220" s="476" t="str">
        <f t="shared" si="15"/>
        <v>C</v>
      </c>
    </row>
    <row r="221" spans="1:12" ht="39" customHeight="1">
      <c r="A221" s="470">
        <v>214</v>
      </c>
      <c r="B221" s="509" t="s">
        <v>860</v>
      </c>
      <c r="C221" s="509" t="s">
        <v>24</v>
      </c>
      <c r="D221" s="510" t="s">
        <v>861</v>
      </c>
      <c r="E221" s="509" t="s">
        <v>1246</v>
      </c>
      <c r="F221" s="509" t="s">
        <v>26</v>
      </c>
      <c r="G221" s="511" t="s">
        <v>1363</v>
      </c>
      <c r="H221" s="512">
        <v>60.54</v>
      </c>
      <c r="I221" s="473">
        <f t="shared" si="13"/>
        <v>242.16</v>
      </c>
      <c r="J221" s="474">
        <f t="shared" si="12"/>
        <v>1.5194255983947696E-4</v>
      </c>
      <c r="K221" s="474">
        <f t="shared" si="14"/>
        <v>0.99414165306941982</v>
      </c>
      <c r="L221" s="476" t="str">
        <f t="shared" si="15"/>
        <v>C</v>
      </c>
    </row>
    <row r="222" spans="1:12" ht="39" customHeight="1">
      <c r="A222" s="470">
        <v>215</v>
      </c>
      <c r="B222" s="509" t="s">
        <v>863</v>
      </c>
      <c r="C222" s="509" t="s">
        <v>24</v>
      </c>
      <c r="D222" s="510" t="s">
        <v>864</v>
      </c>
      <c r="E222" s="509" t="s">
        <v>1246</v>
      </c>
      <c r="F222" s="509" t="s">
        <v>26</v>
      </c>
      <c r="G222" s="511" t="s">
        <v>1363</v>
      </c>
      <c r="H222" s="512">
        <v>60.32</v>
      </c>
      <c r="I222" s="473">
        <f t="shared" si="13"/>
        <v>241.28</v>
      </c>
      <c r="J222" s="474">
        <f t="shared" si="12"/>
        <v>1.5139040650011975E-4</v>
      </c>
      <c r="K222" s="474">
        <f t="shared" si="14"/>
        <v>0.99429304347591996</v>
      </c>
      <c r="L222" s="476" t="str">
        <f t="shared" si="15"/>
        <v>C</v>
      </c>
    </row>
    <row r="223" spans="1:12" ht="26.1" customHeight="1">
      <c r="A223" s="470">
        <v>216</v>
      </c>
      <c r="B223" s="509" t="s">
        <v>1037</v>
      </c>
      <c r="C223" s="509" t="s">
        <v>55</v>
      </c>
      <c r="D223" s="510" t="s">
        <v>1038</v>
      </c>
      <c r="E223" s="509" t="s">
        <v>1410</v>
      </c>
      <c r="F223" s="509" t="s">
        <v>57</v>
      </c>
      <c r="G223" s="511" t="s">
        <v>1243</v>
      </c>
      <c r="H223" s="512">
        <v>238.07</v>
      </c>
      <c r="I223" s="473">
        <f t="shared" si="13"/>
        <v>238.07</v>
      </c>
      <c r="J223" s="474">
        <f t="shared" si="12"/>
        <v>1.4937630170541906E-4</v>
      </c>
      <c r="K223" s="474">
        <f t="shared" si="14"/>
        <v>0.99444241977762537</v>
      </c>
      <c r="L223" s="476" t="str">
        <f t="shared" si="15"/>
        <v>C</v>
      </c>
    </row>
    <row r="224" spans="1:12" ht="26.1" customHeight="1">
      <c r="A224" s="470">
        <v>217</v>
      </c>
      <c r="B224" s="509" t="s">
        <v>1053</v>
      </c>
      <c r="C224" s="509" t="s">
        <v>24</v>
      </c>
      <c r="D224" s="510" t="s">
        <v>1054</v>
      </c>
      <c r="E224" s="509" t="s">
        <v>1252</v>
      </c>
      <c r="F224" s="509" t="s">
        <v>57</v>
      </c>
      <c r="G224" s="511" t="s">
        <v>1248</v>
      </c>
      <c r="H224" s="512">
        <v>118.61</v>
      </c>
      <c r="I224" s="473">
        <f t="shared" si="13"/>
        <v>237.22</v>
      </c>
      <c r="J224" s="474">
        <f t="shared" si="12"/>
        <v>1.4884297177535812E-4</v>
      </c>
      <c r="K224" s="474">
        <f t="shared" si="14"/>
        <v>0.99459126274940068</v>
      </c>
      <c r="L224" s="476" t="str">
        <f t="shared" si="15"/>
        <v>C</v>
      </c>
    </row>
    <row r="225" spans="1:12" ht="26.1" customHeight="1">
      <c r="A225" s="470">
        <v>218</v>
      </c>
      <c r="B225" s="509" t="s">
        <v>556</v>
      </c>
      <c r="C225" s="509" t="s">
        <v>44</v>
      </c>
      <c r="D225" s="510" t="s">
        <v>557</v>
      </c>
      <c r="E225" s="509" t="s">
        <v>1353</v>
      </c>
      <c r="F225" s="509" t="s">
        <v>26</v>
      </c>
      <c r="G225" s="511" t="s">
        <v>1381</v>
      </c>
      <c r="H225" s="512">
        <v>47.06</v>
      </c>
      <c r="I225" s="473">
        <f t="shared" si="13"/>
        <v>235.3</v>
      </c>
      <c r="J225" s="474">
        <f t="shared" si="12"/>
        <v>1.4763827358039698E-4</v>
      </c>
      <c r="K225" s="474">
        <f t="shared" si="14"/>
        <v>0.99473890102298113</v>
      </c>
      <c r="L225" s="476" t="str">
        <f t="shared" si="15"/>
        <v>C</v>
      </c>
    </row>
    <row r="226" spans="1:12" ht="26.1" customHeight="1">
      <c r="A226" s="470">
        <v>219</v>
      </c>
      <c r="B226" s="509" t="s">
        <v>698</v>
      </c>
      <c r="C226" s="509" t="s">
        <v>44</v>
      </c>
      <c r="D226" s="510" t="s">
        <v>699</v>
      </c>
      <c r="E226" s="509" t="s">
        <v>1375</v>
      </c>
      <c r="F226" s="509" t="s">
        <v>26</v>
      </c>
      <c r="G226" s="511" t="s">
        <v>1350</v>
      </c>
      <c r="H226" s="512">
        <v>77.14</v>
      </c>
      <c r="I226" s="473">
        <f t="shared" si="13"/>
        <v>231.42</v>
      </c>
      <c r="J226" s="474">
        <f t="shared" si="12"/>
        <v>1.4520377931141293E-4</v>
      </c>
      <c r="K226" s="474">
        <f t="shared" si="14"/>
        <v>0.9948841048022925</v>
      </c>
      <c r="L226" s="476" t="str">
        <f t="shared" si="15"/>
        <v>C</v>
      </c>
    </row>
    <row r="227" spans="1:12" ht="26.1" customHeight="1">
      <c r="A227" s="470">
        <v>220</v>
      </c>
      <c r="B227" s="509" t="s">
        <v>141</v>
      </c>
      <c r="C227" s="509" t="s">
        <v>44</v>
      </c>
      <c r="D227" s="510" t="s">
        <v>142</v>
      </c>
      <c r="E227" s="509" t="s">
        <v>1271</v>
      </c>
      <c r="F227" s="509" t="s">
        <v>115</v>
      </c>
      <c r="G227" s="511" t="s">
        <v>1411</v>
      </c>
      <c r="H227" s="512">
        <v>74.08</v>
      </c>
      <c r="I227" s="473">
        <f t="shared" si="13"/>
        <v>221.49</v>
      </c>
      <c r="J227" s="474">
        <f t="shared" si="12"/>
        <v>1.3897323083434816E-4</v>
      </c>
      <c r="K227" s="474">
        <f t="shared" si="14"/>
        <v>0.99502307803312684</v>
      </c>
      <c r="L227" s="476" t="str">
        <f t="shared" si="15"/>
        <v>C</v>
      </c>
    </row>
    <row r="228" spans="1:12" ht="39" customHeight="1">
      <c r="A228" s="470">
        <v>221</v>
      </c>
      <c r="B228" s="509" t="s">
        <v>384</v>
      </c>
      <c r="C228" s="509" t="s">
        <v>44</v>
      </c>
      <c r="D228" s="510" t="s">
        <v>385</v>
      </c>
      <c r="E228" s="509" t="s">
        <v>1376</v>
      </c>
      <c r="F228" s="509" t="s">
        <v>26</v>
      </c>
      <c r="G228" s="511" t="s">
        <v>1350</v>
      </c>
      <c r="H228" s="512">
        <v>73.36</v>
      </c>
      <c r="I228" s="473">
        <f t="shared" si="13"/>
        <v>220.08</v>
      </c>
      <c r="J228" s="474">
        <f t="shared" si="12"/>
        <v>1.3808853059742358E-4</v>
      </c>
      <c r="K228" s="474">
        <f t="shared" si="14"/>
        <v>0.99516116656372422</v>
      </c>
      <c r="L228" s="476" t="str">
        <f t="shared" si="15"/>
        <v>C</v>
      </c>
    </row>
    <row r="229" spans="1:12" ht="26.1" customHeight="1">
      <c r="A229" s="470">
        <v>222</v>
      </c>
      <c r="B229" s="509" t="s">
        <v>480</v>
      </c>
      <c r="C229" s="509" t="s">
        <v>44</v>
      </c>
      <c r="D229" s="510" t="s">
        <v>481</v>
      </c>
      <c r="E229" s="509" t="s">
        <v>1359</v>
      </c>
      <c r="F229" s="509" t="s">
        <v>26</v>
      </c>
      <c r="G229" s="511" t="s">
        <v>1381</v>
      </c>
      <c r="H229" s="512">
        <v>43.96</v>
      </c>
      <c r="I229" s="473">
        <f t="shared" si="13"/>
        <v>219.8</v>
      </c>
      <c r="J229" s="474">
        <f t="shared" si="12"/>
        <v>1.3791284544399174E-4</v>
      </c>
      <c r="K229" s="474">
        <f t="shared" si="14"/>
        <v>0.99529907940916817</v>
      </c>
      <c r="L229" s="476" t="str">
        <f t="shared" si="15"/>
        <v>C</v>
      </c>
    </row>
    <row r="230" spans="1:12" ht="26.1" customHeight="1">
      <c r="A230" s="470">
        <v>223</v>
      </c>
      <c r="B230" s="509" t="s">
        <v>381</v>
      </c>
      <c r="C230" s="509" t="s">
        <v>24</v>
      </c>
      <c r="D230" s="510" t="s">
        <v>382</v>
      </c>
      <c r="E230" s="509" t="s">
        <v>1266</v>
      </c>
      <c r="F230" s="509" t="s">
        <v>26</v>
      </c>
      <c r="G230" s="511" t="s">
        <v>1350</v>
      </c>
      <c r="H230" s="512">
        <v>72.98</v>
      </c>
      <c r="I230" s="473">
        <f t="shared" si="13"/>
        <v>218.94</v>
      </c>
      <c r="J230" s="474">
        <f t="shared" si="12"/>
        <v>1.3737324104416538E-4</v>
      </c>
      <c r="K230" s="474">
        <f t="shared" si="14"/>
        <v>0.9954364526502123</v>
      </c>
      <c r="L230" s="476" t="str">
        <f t="shared" si="15"/>
        <v>C</v>
      </c>
    </row>
    <row r="231" spans="1:12" ht="26.1" customHeight="1">
      <c r="A231" s="470">
        <v>224</v>
      </c>
      <c r="B231" s="509" t="s">
        <v>733</v>
      </c>
      <c r="C231" s="509" t="s">
        <v>24</v>
      </c>
      <c r="D231" s="510" t="s">
        <v>734</v>
      </c>
      <c r="E231" s="509" t="s">
        <v>1246</v>
      </c>
      <c r="F231" s="509" t="s">
        <v>26</v>
      </c>
      <c r="G231" s="511" t="s">
        <v>1248</v>
      </c>
      <c r="H231" s="512">
        <v>109.04</v>
      </c>
      <c r="I231" s="473">
        <f t="shared" si="13"/>
        <v>218.08</v>
      </c>
      <c r="J231" s="474">
        <f t="shared" si="12"/>
        <v>1.3683363664433902E-4</v>
      </c>
      <c r="K231" s="474">
        <f t="shared" si="14"/>
        <v>0.9955732862868566</v>
      </c>
      <c r="L231" s="476" t="str">
        <f t="shared" si="15"/>
        <v>C</v>
      </c>
    </row>
    <row r="232" spans="1:12" ht="26.1" customHeight="1">
      <c r="A232" s="470">
        <v>225</v>
      </c>
      <c r="B232" s="509" t="s">
        <v>541</v>
      </c>
      <c r="C232" s="509" t="s">
        <v>55</v>
      </c>
      <c r="D232" s="510" t="s">
        <v>542</v>
      </c>
      <c r="E232" s="509" t="s">
        <v>1403</v>
      </c>
      <c r="F232" s="509" t="s">
        <v>57</v>
      </c>
      <c r="G232" s="511" t="s">
        <v>1412</v>
      </c>
      <c r="H232" s="512">
        <v>6.56</v>
      </c>
      <c r="I232" s="473">
        <f t="shared" si="13"/>
        <v>216.48</v>
      </c>
      <c r="J232" s="474">
        <f t="shared" si="12"/>
        <v>1.3582972148187136E-4</v>
      </c>
      <c r="K232" s="474">
        <f t="shared" si="14"/>
        <v>0.99570911600833845</v>
      </c>
      <c r="L232" s="476" t="str">
        <f t="shared" si="15"/>
        <v>C</v>
      </c>
    </row>
    <row r="233" spans="1:12" ht="51.95" customHeight="1">
      <c r="A233" s="470">
        <v>226</v>
      </c>
      <c r="B233" s="509" t="s">
        <v>572</v>
      </c>
      <c r="C233" s="509" t="s">
        <v>55</v>
      </c>
      <c r="D233" s="510" t="s">
        <v>573</v>
      </c>
      <c r="E233" s="509" t="s">
        <v>1413</v>
      </c>
      <c r="F233" s="509" t="s">
        <v>57</v>
      </c>
      <c r="G233" s="511" t="s">
        <v>1382</v>
      </c>
      <c r="H233" s="512">
        <v>26.75</v>
      </c>
      <c r="I233" s="473">
        <f t="shared" si="13"/>
        <v>214</v>
      </c>
      <c r="J233" s="474">
        <f t="shared" si="12"/>
        <v>1.3427365298004655E-4</v>
      </c>
      <c r="K233" s="474">
        <f t="shared" si="14"/>
        <v>0.99584338966131847</v>
      </c>
      <c r="L233" s="476" t="str">
        <f t="shared" si="15"/>
        <v>C</v>
      </c>
    </row>
    <row r="234" spans="1:12" ht="26.1" customHeight="1">
      <c r="A234" s="470">
        <v>227</v>
      </c>
      <c r="B234" s="509" t="s">
        <v>231</v>
      </c>
      <c r="C234" s="509" t="s">
        <v>55</v>
      </c>
      <c r="D234" s="510" t="s">
        <v>232</v>
      </c>
      <c r="E234" s="509" t="s">
        <v>1414</v>
      </c>
      <c r="F234" s="509" t="s">
        <v>233</v>
      </c>
      <c r="G234" s="511" t="s">
        <v>1248</v>
      </c>
      <c r="H234" s="512">
        <v>104.74</v>
      </c>
      <c r="I234" s="473">
        <f t="shared" si="13"/>
        <v>209.48</v>
      </c>
      <c r="J234" s="474">
        <f t="shared" si="12"/>
        <v>1.3143759264607545E-4</v>
      </c>
      <c r="K234" s="474">
        <f t="shared" si="14"/>
        <v>0.99597482725396458</v>
      </c>
      <c r="L234" s="476" t="str">
        <f t="shared" si="15"/>
        <v>C</v>
      </c>
    </row>
    <row r="235" spans="1:12" ht="26.1" customHeight="1">
      <c r="A235" s="470">
        <v>228</v>
      </c>
      <c r="B235" s="509" t="s">
        <v>376</v>
      </c>
      <c r="C235" s="509" t="s">
        <v>44</v>
      </c>
      <c r="D235" s="510" t="s">
        <v>377</v>
      </c>
      <c r="E235" s="509" t="s">
        <v>1376</v>
      </c>
      <c r="F235" s="509" t="s">
        <v>26</v>
      </c>
      <c r="G235" s="511" t="s">
        <v>1363</v>
      </c>
      <c r="H235" s="512">
        <v>51.86</v>
      </c>
      <c r="I235" s="473">
        <f t="shared" si="13"/>
        <v>207.44</v>
      </c>
      <c r="J235" s="474">
        <f t="shared" si="12"/>
        <v>1.3015760081392923E-4</v>
      </c>
      <c r="K235" s="474">
        <f t="shared" si="14"/>
        <v>0.9961049848547785</v>
      </c>
      <c r="L235" s="476" t="str">
        <f t="shared" si="15"/>
        <v>C</v>
      </c>
    </row>
    <row r="236" spans="1:12" ht="39.6">
      <c r="A236" s="470">
        <v>229</v>
      </c>
      <c r="B236" s="509" t="s">
        <v>965</v>
      </c>
      <c r="C236" s="509" t="s">
        <v>24</v>
      </c>
      <c r="D236" s="510" t="s">
        <v>966</v>
      </c>
      <c r="E236" s="509" t="s">
        <v>1252</v>
      </c>
      <c r="F236" s="509" t="s">
        <v>268</v>
      </c>
      <c r="G236" s="511" t="s">
        <v>1382</v>
      </c>
      <c r="H236" s="512">
        <v>25.72</v>
      </c>
      <c r="I236" s="473">
        <f t="shared" si="13"/>
        <v>205.76</v>
      </c>
      <c r="J236" s="474">
        <f t="shared" si="12"/>
        <v>1.291034898933382E-4</v>
      </c>
      <c r="K236" s="474">
        <f t="shared" si="14"/>
        <v>0.99623408834467186</v>
      </c>
      <c r="L236" s="476" t="str">
        <f t="shared" si="15"/>
        <v>C</v>
      </c>
    </row>
    <row r="237" spans="1:12" ht="39" customHeight="1">
      <c r="A237" s="470">
        <v>230</v>
      </c>
      <c r="B237" s="509" t="s">
        <v>150</v>
      </c>
      <c r="C237" s="509" t="s">
        <v>44</v>
      </c>
      <c r="D237" s="510" t="s">
        <v>151</v>
      </c>
      <c r="E237" s="509" t="s">
        <v>1271</v>
      </c>
      <c r="F237" s="509" t="s">
        <v>152</v>
      </c>
      <c r="G237" s="511" t="s">
        <v>1415</v>
      </c>
      <c r="H237" s="512">
        <v>2.6</v>
      </c>
      <c r="I237" s="473">
        <f t="shared" si="13"/>
        <v>202.93</v>
      </c>
      <c r="J237" s="474">
        <f t="shared" si="12"/>
        <v>1.2732781494972359E-4</v>
      </c>
      <c r="K237" s="474">
        <f t="shared" si="14"/>
        <v>0.99636141615962159</v>
      </c>
      <c r="L237" s="476" t="str">
        <f t="shared" si="15"/>
        <v>C</v>
      </c>
    </row>
    <row r="238" spans="1:12" ht="26.1" customHeight="1">
      <c r="A238" s="470">
        <v>231</v>
      </c>
      <c r="B238" s="509" t="s">
        <v>707</v>
      </c>
      <c r="C238" s="509" t="s">
        <v>44</v>
      </c>
      <c r="D238" s="510" t="s">
        <v>708</v>
      </c>
      <c r="E238" s="509" t="s">
        <v>1375</v>
      </c>
      <c r="F238" s="509" t="s">
        <v>26</v>
      </c>
      <c r="G238" s="511" t="s">
        <v>1243</v>
      </c>
      <c r="H238" s="512">
        <v>189.65</v>
      </c>
      <c r="I238" s="473">
        <f t="shared" si="13"/>
        <v>189.65</v>
      </c>
      <c r="J238" s="474">
        <f t="shared" si="12"/>
        <v>1.1899531910124218E-4</v>
      </c>
      <c r="K238" s="474">
        <f t="shared" si="14"/>
        <v>0.99648041147872279</v>
      </c>
      <c r="L238" s="476" t="str">
        <f t="shared" si="15"/>
        <v>C</v>
      </c>
    </row>
    <row r="239" spans="1:12" ht="26.1" customHeight="1">
      <c r="A239" s="470">
        <v>232</v>
      </c>
      <c r="B239" s="509" t="s">
        <v>811</v>
      </c>
      <c r="C239" s="509" t="s">
        <v>24</v>
      </c>
      <c r="D239" s="510" t="s">
        <v>812</v>
      </c>
      <c r="E239" s="509" t="s">
        <v>1246</v>
      </c>
      <c r="F239" s="509" t="s">
        <v>26</v>
      </c>
      <c r="G239" s="511" t="s">
        <v>1416</v>
      </c>
      <c r="H239" s="512">
        <v>5.94</v>
      </c>
      <c r="I239" s="473">
        <f t="shared" si="13"/>
        <v>184.14</v>
      </c>
      <c r="J239" s="474">
        <f t="shared" si="12"/>
        <v>1.1553808626049425E-4</v>
      </c>
      <c r="K239" s="474">
        <f t="shared" si="14"/>
        <v>0.99659594956498332</v>
      </c>
      <c r="L239" s="476" t="str">
        <f t="shared" si="15"/>
        <v>C</v>
      </c>
    </row>
    <row r="240" spans="1:12" ht="26.1" customHeight="1">
      <c r="A240" s="470">
        <v>233</v>
      </c>
      <c r="B240" s="509" t="s">
        <v>1034</v>
      </c>
      <c r="C240" s="509" t="s">
        <v>55</v>
      </c>
      <c r="D240" s="510" t="s">
        <v>1035</v>
      </c>
      <c r="E240" s="509" t="s">
        <v>1329</v>
      </c>
      <c r="F240" s="509" t="s">
        <v>57</v>
      </c>
      <c r="G240" s="511" t="s">
        <v>1243</v>
      </c>
      <c r="H240" s="512">
        <v>182.75</v>
      </c>
      <c r="I240" s="473">
        <f t="shared" si="13"/>
        <v>182.75</v>
      </c>
      <c r="J240" s="474">
        <f t="shared" si="12"/>
        <v>1.1466593496310049E-4</v>
      </c>
      <c r="K240" s="474">
        <f t="shared" si="14"/>
        <v>0.99671061549994644</v>
      </c>
      <c r="L240" s="476" t="str">
        <f t="shared" si="15"/>
        <v>C</v>
      </c>
    </row>
    <row r="241" spans="1:14" ht="26.1" customHeight="1">
      <c r="A241" s="470">
        <v>234</v>
      </c>
      <c r="B241" s="509" t="s">
        <v>483</v>
      </c>
      <c r="C241" s="509" t="s">
        <v>44</v>
      </c>
      <c r="D241" s="510" t="s">
        <v>484</v>
      </c>
      <c r="E241" s="509" t="s">
        <v>1359</v>
      </c>
      <c r="F241" s="509" t="s">
        <v>26</v>
      </c>
      <c r="G241" s="511" t="s">
        <v>1248</v>
      </c>
      <c r="H241" s="512">
        <v>87.69</v>
      </c>
      <c r="I241" s="473">
        <f t="shared" si="13"/>
        <v>175.38</v>
      </c>
      <c r="J241" s="474">
        <f t="shared" si="12"/>
        <v>1.1004165074598393E-4</v>
      </c>
      <c r="K241" s="474">
        <f t="shared" si="14"/>
        <v>0.99682065715069246</v>
      </c>
      <c r="L241" s="476" t="str">
        <f t="shared" si="15"/>
        <v>C</v>
      </c>
    </row>
    <row r="242" spans="1:14" ht="24" customHeight="1">
      <c r="A242" s="470">
        <v>235</v>
      </c>
      <c r="B242" s="509" t="s">
        <v>154</v>
      </c>
      <c r="C242" s="509" t="s">
        <v>44</v>
      </c>
      <c r="D242" s="510" t="s">
        <v>155</v>
      </c>
      <c r="E242" s="509" t="s">
        <v>1271</v>
      </c>
      <c r="F242" s="509" t="s">
        <v>26</v>
      </c>
      <c r="G242" s="511" t="s">
        <v>1417</v>
      </c>
      <c r="H242" s="512">
        <v>13.29</v>
      </c>
      <c r="I242" s="473">
        <f t="shared" si="13"/>
        <v>172.77</v>
      </c>
      <c r="J242" s="474">
        <f t="shared" si="12"/>
        <v>1.084040141372086E-4</v>
      </c>
      <c r="K242" s="474">
        <f t="shared" si="14"/>
        <v>0.99692906116482971</v>
      </c>
      <c r="L242" s="476" t="str">
        <f t="shared" si="15"/>
        <v>C</v>
      </c>
    </row>
    <row r="243" spans="1:14" ht="24" customHeight="1">
      <c r="A243" s="470">
        <v>236</v>
      </c>
      <c r="B243" s="509" t="s">
        <v>413</v>
      </c>
      <c r="C243" s="509" t="s">
        <v>55</v>
      </c>
      <c r="D243" s="510" t="s">
        <v>414</v>
      </c>
      <c r="E243" s="509" t="s">
        <v>1389</v>
      </c>
      <c r="F243" s="509" t="s">
        <v>57</v>
      </c>
      <c r="G243" s="511" t="s">
        <v>1243</v>
      </c>
      <c r="H243" s="512">
        <v>166.09</v>
      </c>
      <c r="I243" s="473">
        <f t="shared" si="13"/>
        <v>166.09</v>
      </c>
      <c r="J243" s="474">
        <f t="shared" si="12"/>
        <v>1.0421266833390621E-4</v>
      </c>
      <c r="K243" s="474">
        <f t="shared" si="14"/>
        <v>0.99703327383316365</v>
      </c>
      <c r="L243" s="476" t="str">
        <f t="shared" si="15"/>
        <v>C</v>
      </c>
    </row>
    <row r="244" spans="1:14" ht="39" customHeight="1">
      <c r="A244" s="470">
        <v>237</v>
      </c>
      <c r="B244" s="509" t="s">
        <v>867</v>
      </c>
      <c r="C244" s="509" t="s">
        <v>24</v>
      </c>
      <c r="D244" s="510" t="s">
        <v>868</v>
      </c>
      <c r="E244" s="509" t="s">
        <v>1266</v>
      </c>
      <c r="F244" s="509" t="s">
        <v>26</v>
      </c>
      <c r="G244" s="511" t="s">
        <v>1382</v>
      </c>
      <c r="H244" s="512">
        <v>20.51</v>
      </c>
      <c r="I244" s="473">
        <f t="shared" si="13"/>
        <v>164.08</v>
      </c>
      <c r="J244" s="474">
        <f t="shared" si="12"/>
        <v>1.0295149991105625E-4</v>
      </c>
      <c r="K244" s="474">
        <f t="shared" si="14"/>
        <v>0.99713622533307467</v>
      </c>
      <c r="L244" s="476" t="str">
        <f t="shared" si="15"/>
        <v>C</v>
      </c>
    </row>
    <row r="245" spans="1:14" ht="39" customHeight="1">
      <c r="A245" s="470">
        <v>238</v>
      </c>
      <c r="B245" s="509" t="s">
        <v>241</v>
      </c>
      <c r="C245" s="509" t="s">
        <v>44</v>
      </c>
      <c r="D245" s="510" t="s">
        <v>242</v>
      </c>
      <c r="E245" s="509" t="s">
        <v>1418</v>
      </c>
      <c r="F245" s="509" t="s">
        <v>46</v>
      </c>
      <c r="G245" s="511" t="s">
        <v>1294</v>
      </c>
      <c r="H245" s="512">
        <v>3.29</v>
      </c>
      <c r="I245" s="473">
        <f t="shared" si="13"/>
        <v>163.71</v>
      </c>
      <c r="J245" s="474">
        <f t="shared" si="12"/>
        <v>1.0271934452973561E-4</v>
      </c>
      <c r="K245" s="474">
        <f t="shared" si="14"/>
        <v>0.99723894467760443</v>
      </c>
      <c r="L245" s="476" t="str">
        <f t="shared" si="15"/>
        <v>C</v>
      </c>
      <c r="N245" s="40"/>
    </row>
    <row r="246" spans="1:14" ht="26.1" customHeight="1">
      <c r="A246" s="470">
        <v>239</v>
      </c>
      <c r="B246" s="509" t="s">
        <v>920</v>
      </c>
      <c r="C246" s="509" t="s">
        <v>24</v>
      </c>
      <c r="D246" s="510" t="s">
        <v>921</v>
      </c>
      <c r="E246" s="509" t="s">
        <v>1220</v>
      </c>
      <c r="F246" s="509" t="s">
        <v>760</v>
      </c>
      <c r="G246" s="511" t="s">
        <v>1248</v>
      </c>
      <c r="H246" s="512">
        <v>79.88</v>
      </c>
      <c r="I246" s="473">
        <f t="shared" si="13"/>
        <v>159.76</v>
      </c>
      <c r="J246" s="474">
        <f t="shared" si="12"/>
        <v>1.0024092897239361E-4</v>
      </c>
      <c r="K246" s="474">
        <f t="shared" si="14"/>
        <v>0.99733918560657686</v>
      </c>
      <c r="L246" s="476" t="str">
        <f t="shared" si="15"/>
        <v>C</v>
      </c>
    </row>
    <row r="247" spans="1:14" ht="39.6">
      <c r="A247" s="470">
        <v>240</v>
      </c>
      <c r="B247" s="509" t="s">
        <v>695</v>
      </c>
      <c r="C247" s="509" t="s">
        <v>44</v>
      </c>
      <c r="D247" s="510" t="s">
        <v>696</v>
      </c>
      <c r="E247" s="509" t="s">
        <v>1375</v>
      </c>
      <c r="F247" s="509" t="s">
        <v>26</v>
      </c>
      <c r="G247" s="511" t="s">
        <v>1221</v>
      </c>
      <c r="H247" s="512">
        <v>16.18</v>
      </c>
      <c r="I247" s="473">
        <f t="shared" si="13"/>
        <v>145.62</v>
      </c>
      <c r="J247" s="474">
        <f t="shared" si="12"/>
        <v>9.1368828724085879E-5</v>
      </c>
      <c r="K247" s="474">
        <f t="shared" si="14"/>
        <v>0.99743055443530093</v>
      </c>
      <c r="L247" s="476" t="str">
        <f t="shared" si="15"/>
        <v>C</v>
      </c>
    </row>
    <row r="248" spans="1:14" ht="39" customHeight="1">
      <c r="A248" s="470">
        <v>241</v>
      </c>
      <c r="B248" s="509" t="s">
        <v>589</v>
      </c>
      <c r="C248" s="509" t="s">
        <v>55</v>
      </c>
      <c r="D248" s="510" t="s">
        <v>590</v>
      </c>
      <c r="E248" s="509" t="s">
        <v>1263</v>
      </c>
      <c r="F248" s="509" t="s">
        <v>268</v>
      </c>
      <c r="G248" s="511" t="s">
        <v>1419</v>
      </c>
      <c r="H248" s="512">
        <v>31.39</v>
      </c>
      <c r="I248" s="473">
        <f t="shared" si="13"/>
        <v>144.38999999999999</v>
      </c>
      <c r="J248" s="474">
        <f t="shared" si="12"/>
        <v>9.0597068942938869E-5</v>
      </c>
      <c r="K248" s="474">
        <f t="shared" si="14"/>
        <v>0.99752115150424392</v>
      </c>
      <c r="L248" s="476" t="str">
        <f t="shared" si="15"/>
        <v>C</v>
      </c>
    </row>
    <row r="249" spans="1:14" ht="39" customHeight="1">
      <c r="A249" s="470">
        <v>242</v>
      </c>
      <c r="B249" s="509" t="s">
        <v>742</v>
      </c>
      <c r="C249" s="509" t="s">
        <v>24</v>
      </c>
      <c r="D249" s="510" t="s">
        <v>743</v>
      </c>
      <c r="E249" s="509" t="s">
        <v>1253</v>
      </c>
      <c r="F249" s="509" t="s">
        <v>26</v>
      </c>
      <c r="G249" s="511" t="s">
        <v>1363</v>
      </c>
      <c r="H249" s="512">
        <v>35.479999999999997</v>
      </c>
      <c r="I249" s="473">
        <f t="shared" si="13"/>
        <v>141.91999999999999</v>
      </c>
      <c r="J249" s="474">
        <f t="shared" si="12"/>
        <v>8.9047274910879451E-5</v>
      </c>
      <c r="K249" s="474">
        <f t="shared" si="14"/>
        <v>0.9976101987791548</v>
      </c>
      <c r="L249" s="476" t="str">
        <f t="shared" si="15"/>
        <v>C</v>
      </c>
    </row>
    <row r="250" spans="1:14" ht="39" customHeight="1">
      <c r="A250" s="470">
        <v>243</v>
      </c>
      <c r="B250" s="509" t="s">
        <v>990</v>
      </c>
      <c r="C250" s="509" t="s">
        <v>55</v>
      </c>
      <c r="D250" s="510" t="s">
        <v>991</v>
      </c>
      <c r="E250" s="509" t="s">
        <v>1329</v>
      </c>
      <c r="F250" s="509" t="s">
        <v>57</v>
      </c>
      <c r="G250" s="511" t="s">
        <v>1248</v>
      </c>
      <c r="H250" s="512">
        <v>61.87</v>
      </c>
      <c r="I250" s="473">
        <f t="shared" si="13"/>
        <v>123.74</v>
      </c>
      <c r="J250" s="474">
        <f t="shared" si="12"/>
        <v>7.7640288877340921E-5</v>
      </c>
      <c r="K250" s="474">
        <f t="shared" si="14"/>
        <v>0.99768783906803216</v>
      </c>
      <c r="L250" s="476" t="str">
        <f t="shared" si="15"/>
        <v>C</v>
      </c>
    </row>
    <row r="251" spans="1:14" ht="26.1" customHeight="1">
      <c r="A251" s="470">
        <v>244</v>
      </c>
      <c r="B251" s="509" t="s">
        <v>244</v>
      </c>
      <c r="C251" s="509" t="s">
        <v>44</v>
      </c>
      <c r="D251" s="510" t="s">
        <v>245</v>
      </c>
      <c r="E251" s="509" t="s">
        <v>1418</v>
      </c>
      <c r="F251" s="509" t="s">
        <v>46</v>
      </c>
      <c r="G251" s="511" t="s">
        <v>1294</v>
      </c>
      <c r="H251" s="512">
        <v>2.42</v>
      </c>
      <c r="I251" s="473">
        <f t="shared" si="13"/>
        <v>120.41</v>
      </c>
      <c r="J251" s="474">
        <f t="shared" si="12"/>
        <v>7.5550890445455157E-5</v>
      </c>
      <c r="K251" s="474">
        <f t="shared" si="14"/>
        <v>0.99776338995847758</v>
      </c>
      <c r="L251" s="476" t="str">
        <f t="shared" si="15"/>
        <v>C</v>
      </c>
    </row>
    <row r="252" spans="1:14" ht="39" customHeight="1">
      <c r="A252" s="470">
        <v>245</v>
      </c>
      <c r="B252" s="509" t="s">
        <v>498</v>
      </c>
      <c r="C252" s="509" t="s">
        <v>44</v>
      </c>
      <c r="D252" s="510" t="s">
        <v>499</v>
      </c>
      <c r="E252" s="509" t="s">
        <v>1370</v>
      </c>
      <c r="F252" s="509" t="s">
        <v>26</v>
      </c>
      <c r="G252" s="511" t="s">
        <v>1420</v>
      </c>
      <c r="H252" s="512">
        <v>7.44</v>
      </c>
      <c r="I252" s="473">
        <f t="shared" si="13"/>
        <v>119.04</v>
      </c>
      <c r="J252" s="474">
        <f t="shared" si="12"/>
        <v>7.4691288087592241E-5</v>
      </c>
      <c r="K252" s="474">
        <f t="shared" si="14"/>
        <v>0.99783808124656515</v>
      </c>
      <c r="L252" s="476" t="str">
        <f t="shared" si="15"/>
        <v>C</v>
      </c>
    </row>
    <row r="253" spans="1:14" ht="39" customHeight="1">
      <c r="A253" s="470">
        <v>246</v>
      </c>
      <c r="B253" s="509" t="s">
        <v>1000</v>
      </c>
      <c r="C253" s="509" t="s">
        <v>24</v>
      </c>
      <c r="D253" s="510" t="s">
        <v>1001</v>
      </c>
      <c r="E253" s="509" t="s">
        <v>1266</v>
      </c>
      <c r="F253" s="509" t="s">
        <v>26</v>
      </c>
      <c r="G253" s="511" t="s">
        <v>1248</v>
      </c>
      <c r="H253" s="512">
        <v>58.51</v>
      </c>
      <c r="I253" s="473">
        <f t="shared" si="13"/>
        <v>117.02</v>
      </c>
      <c r="J253" s="474">
        <f t="shared" si="12"/>
        <v>7.342384519497685E-5</v>
      </c>
      <c r="K253" s="474">
        <f t="shared" si="14"/>
        <v>0.99791150509176008</v>
      </c>
      <c r="L253" s="476" t="str">
        <f t="shared" si="15"/>
        <v>C</v>
      </c>
    </row>
    <row r="254" spans="1:14" ht="26.1" customHeight="1">
      <c r="A254" s="470">
        <v>247</v>
      </c>
      <c r="B254" s="509" t="s">
        <v>611</v>
      </c>
      <c r="C254" s="509" t="s">
        <v>55</v>
      </c>
      <c r="D254" s="510" t="s">
        <v>612</v>
      </c>
      <c r="E254" s="509" t="s">
        <v>1344</v>
      </c>
      <c r="F254" s="509" t="s">
        <v>57</v>
      </c>
      <c r="G254" s="511" t="s">
        <v>1381</v>
      </c>
      <c r="H254" s="512">
        <v>23.18</v>
      </c>
      <c r="I254" s="473">
        <f t="shared" si="13"/>
        <v>115.9</v>
      </c>
      <c r="J254" s="474">
        <f t="shared" si="12"/>
        <v>7.2721104581249514E-5</v>
      </c>
      <c r="K254" s="474">
        <f t="shared" si="14"/>
        <v>0.99798422619634131</v>
      </c>
      <c r="L254" s="476" t="str">
        <f t="shared" si="15"/>
        <v>C</v>
      </c>
    </row>
    <row r="255" spans="1:14" ht="26.1" customHeight="1">
      <c r="A255" s="470">
        <v>248</v>
      </c>
      <c r="B255" s="509" t="s">
        <v>507</v>
      </c>
      <c r="C255" s="509" t="s">
        <v>44</v>
      </c>
      <c r="D255" s="510" t="s">
        <v>508</v>
      </c>
      <c r="E255" s="509" t="s">
        <v>1385</v>
      </c>
      <c r="F255" s="509" t="s">
        <v>26</v>
      </c>
      <c r="G255" s="511" t="s">
        <v>1221</v>
      </c>
      <c r="H255" s="512">
        <v>12.42</v>
      </c>
      <c r="I255" s="473">
        <f t="shared" si="13"/>
        <v>111.78</v>
      </c>
      <c r="J255" s="474">
        <f t="shared" si="12"/>
        <v>7.0136023037895343E-5</v>
      </c>
      <c r="K255" s="474">
        <f t="shared" si="14"/>
        <v>0.99805436221937915</v>
      </c>
      <c r="L255" s="476" t="str">
        <f t="shared" si="15"/>
        <v>C</v>
      </c>
    </row>
    <row r="256" spans="1:14" ht="26.1" customHeight="1">
      <c r="A256" s="470">
        <v>249</v>
      </c>
      <c r="B256" s="509" t="s">
        <v>421</v>
      </c>
      <c r="C256" s="509" t="s">
        <v>44</v>
      </c>
      <c r="D256" s="510" t="s">
        <v>422</v>
      </c>
      <c r="E256" s="509" t="s">
        <v>1406</v>
      </c>
      <c r="F256" s="509" t="s">
        <v>152</v>
      </c>
      <c r="G256" s="511" t="s">
        <v>1421</v>
      </c>
      <c r="H256" s="512">
        <v>22.08</v>
      </c>
      <c r="I256" s="473">
        <f t="shared" si="13"/>
        <v>108.19</v>
      </c>
      <c r="J256" s="474">
        <f t="shared" si="12"/>
        <v>6.7883488392108575E-5</v>
      </c>
      <c r="K256" s="474">
        <f t="shared" si="14"/>
        <v>0.99812224570777131</v>
      </c>
      <c r="L256" s="476" t="str">
        <f t="shared" si="15"/>
        <v>C</v>
      </c>
    </row>
    <row r="257" spans="1:12" ht="39" customHeight="1">
      <c r="A257" s="470">
        <v>250</v>
      </c>
      <c r="B257" s="509" t="s">
        <v>578</v>
      </c>
      <c r="C257" s="509" t="s">
        <v>24</v>
      </c>
      <c r="D257" s="510" t="s">
        <v>579</v>
      </c>
      <c r="E257" s="509" t="s">
        <v>1246</v>
      </c>
      <c r="F257" s="509" t="s">
        <v>26</v>
      </c>
      <c r="G257" s="511" t="s">
        <v>1243</v>
      </c>
      <c r="H257" s="512">
        <v>105.18</v>
      </c>
      <c r="I257" s="473">
        <f t="shared" si="13"/>
        <v>105.18</v>
      </c>
      <c r="J257" s="474">
        <f t="shared" si="12"/>
        <v>6.599487299271633E-5</v>
      </c>
      <c r="K257" s="474">
        <f t="shared" si="14"/>
        <v>0.99818824058076405</v>
      </c>
      <c r="L257" s="476" t="str">
        <f t="shared" si="15"/>
        <v>C</v>
      </c>
    </row>
    <row r="258" spans="1:12" ht="26.1" customHeight="1">
      <c r="A258" s="470">
        <v>251</v>
      </c>
      <c r="B258" s="509" t="s">
        <v>654</v>
      </c>
      <c r="C258" s="509" t="s">
        <v>44</v>
      </c>
      <c r="D258" s="510" t="s">
        <v>655</v>
      </c>
      <c r="E258" s="509" t="s">
        <v>1250</v>
      </c>
      <c r="F258" s="509" t="s">
        <v>26</v>
      </c>
      <c r="G258" s="511" t="s">
        <v>1248</v>
      </c>
      <c r="H258" s="512">
        <v>52.59</v>
      </c>
      <c r="I258" s="473">
        <f t="shared" si="13"/>
        <v>105.18</v>
      </c>
      <c r="J258" s="474">
        <f t="shared" si="12"/>
        <v>6.599487299271633E-5</v>
      </c>
      <c r="K258" s="474">
        <f t="shared" si="14"/>
        <v>0.9982542354537568</v>
      </c>
      <c r="L258" s="476" t="str">
        <f t="shared" si="15"/>
        <v>C</v>
      </c>
    </row>
    <row r="259" spans="1:12" ht="26.1" customHeight="1">
      <c r="A259" s="470">
        <v>252</v>
      </c>
      <c r="B259" s="509" t="s">
        <v>623</v>
      </c>
      <c r="C259" s="509" t="s">
        <v>55</v>
      </c>
      <c r="D259" s="510" t="s">
        <v>624</v>
      </c>
      <c r="E259" s="509" t="s">
        <v>1344</v>
      </c>
      <c r="F259" s="509" t="s">
        <v>57</v>
      </c>
      <c r="G259" s="511" t="s">
        <v>1381</v>
      </c>
      <c r="H259" s="512">
        <v>19.53</v>
      </c>
      <c r="I259" s="473">
        <f t="shared" si="13"/>
        <v>97.65</v>
      </c>
      <c r="J259" s="474">
        <f t="shared" si="12"/>
        <v>6.1270197259353018E-5</v>
      </c>
      <c r="K259" s="474">
        <f t="shared" si="14"/>
        <v>0.99831550565101612</v>
      </c>
      <c r="L259" s="476" t="str">
        <f t="shared" si="15"/>
        <v>C</v>
      </c>
    </row>
    <row r="260" spans="1:12" ht="26.1" customHeight="1">
      <c r="A260" s="470">
        <v>253</v>
      </c>
      <c r="B260" s="509" t="s">
        <v>163</v>
      </c>
      <c r="C260" s="509" t="s">
        <v>24</v>
      </c>
      <c r="D260" s="510" t="s">
        <v>164</v>
      </c>
      <c r="E260" s="509" t="s">
        <v>1252</v>
      </c>
      <c r="F260" s="509" t="s">
        <v>75</v>
      </c>
      <c r="G260" s="511" t="s">
        <v>1248</v>
      </c>
      <c r="H260" s="512">
        <v>48.62</v>
      </c>
      <c r="I260" s="473">
        <f t="shared" si="13"/>
        <v>97.24</v>
      </c>
      <c r="J260" s="474">
        <f t="shared" si="12"/>
        <v>6.1012943998970679E-5</v>
      </c>
      <c r="K260" s="474">
        <f t="shared" si="14"/>
        <v>0.99837651859501508</v>
      </c>
      <c r="L260" s="476" t="str">
        <f t="shared" si="15"/>
        <v>C</v>
      </c>
    </row>
    <row r="261" spans="1:12" ht="39" customHeight="1">
      <c r="A261" s="470">
        <v>254</v>
      </c>
      <c r="B261" s="509" t="s">
        <v>1003</v>
      </c>
      <c r="C261" s="509" t="s">
        <v>55</v>
      </c>
      <c r="D261" s="510" t="s">
        <v>1004</v>
      </c>
      <c r="E261" s="509" t="s">
        <v>1422</v>
      </c>
      <c r="F261" s="509" t="s">
        <v>57</v>
      </c>
      <c r="G261" s="511" t="s">
        <v>1363</v>
      </c>
      <c r="H261" s="512">
        <v>24.03</v>
      </c>
      <c r="I261" s="473">
        <f t="shared" si="13"/>
        <v>96.12</v>
      </c>
      <c r="J261" s="474">
        <f t="shared" si="12"/>
        <v>6.0310203385243336E-5</v>
      </c>
      <c r="K261" s="474">
        <f t="shared" si="14"/>
        <v>0.99843682879840034</v>
      </c>
      <c r="L261" s="476" t="str">
        <f t="shared" si="15"/>
        <v>C</v>
      </c>
    </row>
    <row r="262" spans="1:12" ht="39" customHeight="1">
      <c r="A262" s="470">
        <v>255</v>
      </c>
      <c r="B262" s="509" t="s">
        <v>762</v>
      </c>
      <c r="C262" s="509" t="s">
        <v>24</v>
      </c>
      <c r="D262" s="510" t="s">
        <v>763</v>
      </c>
      <c r="E262" s="509" t="s">
        <v>1246</v>
      </c>
      <c r="F262" s="509" t="s">
        <v>57</v>
      </c>
      <c r="G262" s="511" t="s">
        <v>1243</v>
      </c>
      <c r="H262" s="512">
        <v>92.79</v>
      </c>
      <c r="I262" s="473">
        <f t="shared" si="13"/>
        <v>92.79</v>
      </c>
      <c r="J262" s="474">
        <f t="shared" si="12"/>
        <v>5.8220804953357565E-5</v>
      </c>
      <c r="K262" s="474">
        <f t="shared" si="14"/>
        <v>0.99849504960335367</v>
      </c>
      <c r="L262" s="476" t="str">
        <f t="shared" si="15"/>
        <v>C</v>
      </c>
    </row>
    <row r="263" spans="1:12" ht="26.1" customHeight="1">
      <c r="A263" s="470">
        <v>256</v>
      </c>
      <c r="B263" s="509" t="s">
        <v>614</v>
      </c>
      <c r="C263" s="509" t="s">
        <v>55</v>
      </c>
      <c r="D263" s="510" t="s">
        <v>615</v>
      </c>
      <c r="E263" s="509" t="s">
        <v>1344</v>
      </c>
      <c r="F263" s="509" t="s">
        <v>57</v>
      </c>
      <c r="G263" s="511" t="s">
        <v>1363</v>
      </c>
      <c r="H263" s="512">
        <v>21.78</v>
      </c>
      <c r="I263" s="473">
        <f t="shared" si="13"/>
        <v>87.12</v>
      </c>
      <c r="J263" s="474">
        <f t="shared" si="12"/>
        <v>5.4663180596362871E-5</v>
      </c>
      <c r="K263" s="474">
        <f t="shared" si="14"/>
        <v>0.99854971278394999</v>
      </c>
      <c r="L263" s="476" t="str">
        <f t="shared" si="15"/>
        <v>C</v>
      </c>
    </row>
    <row r="264" spans="1:12" ht="26.1" customHeight="1">
      <c r="A264" s="470">
        <v>257</v>
      </c>
      <c r="B264" s="509" t="s">
        <v>401</v>
      </c>
      <c r="C264" s="509" t="s">
        <v>44</v>
      </c>
      <c r="D264" s="510" t="s">
        <v>402</v>
      </c>
      <c r="E264" s="509" t="s">
        <v>1385</v>
      </c>
      <c r="F264" s="509" t="s">
        <v>152</v>
      </c>
      <c r="G264" s="511" t="s">
        <v>1423</v>
      </c>
      <c r="H264" s="512">
        <v>24.61</v>
      </c>
      <c r="I264" s="473">
        <f t="shared" si="13"/>
        <v>83.67</v>
      </c>
      <c r="J264" s="474">
        <f t="shared" ref="J264:J327" si="16">I264/$L$320</f>
        <v>5.2498488527292029E-5</v>
      </c>
      <c r="K264" s="474">
        <f t="shared" si="14"/>
        <v>0.99860221127247728</v>
      </c>
      <c r="L264" s="476" t="str">
        <f t="shared" si="15"/>
        <v>C</v>
      </c>
    </row>
    <row r="265" spans="1:12" ht="26.1" customHeight="1">
      <c r="A265" s="470">
        <v>258</v>
      </c>
      <c r="B265" s="509" t="s">
        <v>157</v>
      </c>
      <c r="C265" s="509" t="s">
        <v>44</v>
      </c>
      <c r="D265" s="510" t="s">
        <v>158</v>
      </c>
      <c r="E265" s="509" t="s">
        <v>1271</v>
      </c>
      <c r="F265" s="509" t="s">
        <v>26</v>
      </c>
      <c r="G265" s="511" t="s">
        <v>1382</v>
      </c>
      <c r="H265" s="512">
        <v>9.69</v>
      </c>
      <c r="I265" s="473">
        <f t="shared" ref="I265:I319" si="17">TRUNC(G265*H265,2)</f>
        <v>77.52</v>
      </c>
      <c r="J265" s="474">
        <f t="shared" si="16"/>
        <v>4.8639689621557043E-5</v>
      </c>
      <c r="K265" s="474">
        <f t="shared" ref="K265:K319" si="18">K264+J265</f>
        <v>0.99865085096209882</v>
      </c>
      <c r="L265" s="476" t="str">
        <f t="shared" ref="L265:L319" si="19">IF(K265&lt;=80%," A", IF(K265&lt;=90%,"B","C"))</f>
        <v>C</v>
      </c>
    </row>
    <row r="266" spans="1:12" ht="39" customHeight="1">
      <c r="A266" s="470">
        <v>259</v>
      </c>
      <c r="B266" s="509" t="s">
        <v>817</v>
      </c>
      <c r="C266" s="509" t="s">
        <v>24</v>
      </c>
      <c r="D266" s="510" t="s">
        <v>818</v>
      </c>
      <c r="E266" s="509" t="s">
        <v>1252</v>
      </c>
      <c r="F266" s="509" t="s">
        <v>57</v>
      </c>
      <c r="G266" s="511" t="s">
        <v>1350</v>
      </c>
      <c r="H266" s="512">
        <v>25.71</v>
      </c>
      <c r="I266" s="473">
        <f t="shared" si="17"/>
        <v>77.13</v>
      </c>
      <c r="J266" s="474">
        <f t="shared" si="16"/>
        <v>4.8394985300705559E-5</v>
      </c>
      <c r="K266" s="474">
        <f t="shared" si="18"/>
        <v>0.99869924594739956</v>
      </c>
      <c r="L266" s="476" t="str">
        <f t="shared" si="19"/>
        <v>C</v>
      </c>
    </row>
    <row r="267" spans="1:12" ht="26.1" customHeight="1">
      <c r="A267" s="470">
        <v>260</v>
      </c>
      <c r="B267" s="509" t="s">
        <v>575</v>
      </c>
      <c r="C267" s="509" t="s">
        <v>55</v>
      </c>
      <c r="D267" s="510" t="s">
        <v>576</v>
      </c>
      <c r="E267" s="509" t="s">
        <v>1424</v>
      </c>
      <c r="F267" s="509" t="s">
        <v>57</v>
      </c>
      <c r="G267" s="511" t="s">
        <v>1363</v>
      </c>
      <c r="H267" s="512">
        <v>19</v>
      </c>
      <c r="I267" s="473">
        <f t="shared" si="17"/>
        <v>76</v>
      </c>
      <c r="J267" s="474">
        <f t="shared" si="16"/>
        <v>4.7685970217212792E-5</v>
      </c>
      <c r="K267" s="474">
        <f t="shared" si="18"/>
        <v>0.99874693191761676</v>
      </c>
      <c r="L267" s="476" t="str">
        <f t="shared" si="19"/>
        <v>C</v>
      </c>
    </row>
    <row r="268" spans="1:12" ht="39" customHeight="1">
      <c r="A268" s="470">
        <v>261</v>
      </c>
      <c r="B268" s="509" t="s">
        <v>608</v>
      </c>
      <c r="C268" s="509" t="s">
        <v>55</v>
      </c>
      <c r="D268" s="510" t="s">
        <v>609</v>
      </c>
      <c r="E268" s="509" t="s">
        <v>1344</v>
      </c>
      <c r="F268" s="509" t="s">
        <v>57</v>
      </c>
      <c r="G268" s="511" t="s">
        <v>1305</v>
      </c>
      <c r="H268" s="512">
        <v>12.63</v>
      </c>
      <c r="I268" s="473">
        <f t="shared" si="17"/>
        <v>75.78</v>
      </c>
      <c r="J268" s="474">
        <f t="shared" si="16"/>
        <v>4.754793188237349E-5</v>
      </c>
      <c r="K268" s="474">
        <f t="shared" si="18"/>
        <v>0.9987944798494991</v>
      </c>
      <c r="L268" s="476" t="str">
        <f t="shared" si="19"/>
        <v>C</v>
      </c>
    </row>
    <row r="269" spans="1:12" ht="26.1" customHeight="1">
      <c r="A269" s="470">
        <v>262</v>
      </c>
      <c r="B269" s="509" t="s">
        <v>1056</v>
      </c>
      <c r="C269" s="509" t="s">
        <v>55</v>
      </c>
      <c r="D269" s="510" t="s">
        <v>1057</v>
      </c>
      <c r="E269" s="509" t="s">
        <v>1329</v>
      </c>
      <c r="F269" s="509" t="s">
        <v>57</v>
      </c>
      <c r="G269" s="511" t="s">
        <v>1243</v>
      </c>
      <c r="H269" s="512">
        <v>72</v>
      </c>
      <c r="I269" s="473">
        <f t="shared" si="17"/>
        <v>72</v>
      </c>
      <c r="J269" s="474">
        <f t="shared" si="16"/>
        <v>4.5176182311043699E-5</v>
      </c>
      <c r="K269" s="474">
        <f t="shared" si="18"/>
        <v>0.99883965603181013</v>
      </c>
      <c r="L269" s="476" t="str">
        <f t="shared" si="19"/>
        <v>C</v>
      </c>
    </row>
    <row r="270" spans="1:12" ht="26.1" customHeight="1">
      <c r="A270" s="470">
        <v>263</v>
      </c>
      <c r="B270" s="509" t="s">
        <v>657</v>
      </c>
      <c r="C270" s="509" t="s">
        <v>44</v>
      </c>
      <c r="D270" s="510" t="s">
        <v>658</v>
      </c>
      <c r="E270" s="509" t="s">
        <v>1250</v>
      </c>
      <c r="F270" s="509" t="s">
        <v>26</v>
      </c>
      <c r="G270" s="511" t="s">
        <v>1243</v>
      </c>
      <c r="H270" s="512">
        <v>70.83</v>
      </c>
      <c r="I270" s="473">
        <f t="shared" si="17"/>
        <v>70.83</v>
      </c>
      <c r="J270" s="474">
        <f t="shared" si="16"/>
        <v>4.4442069348489237E-5</v>
      </c>
      <c r="K270" s="474">
        <f t="shared" si="18"/>
        <v>0.99888409810115864</v>
      </c>
      <c r="L270" s="476" t="str">
        <f t="shared" si="19"/>
        <v>C</v>
      </c>
    </row>
    <row r="271" spans="1:12" ht="26.1" customHeight="1">
      <c r="A271" s="470">
        <v>264</v>
      </c>
      <c r="B271" s="509" t="s">
        <v>457</v>
      </c>
      <c r="C271" s="509" t="s">
        <v>24</v>
      </c>
      <c r="D271" s="510" t="s">
        <v>458</v>
      </c>
      <c r="E271" s="509" t="s">
        <v>1266</v>
      </c>
      <c r="F271" s="509" t="s">
        <v>26</v>
      </c>
      <c r="G271" s="511" t="s">
        <v>1243</v>
      </c>
      <c r="H271" s="512">
        <v>70.42</v>
      </c>
      <c r="I271" s="473">
        <f t="shared" si="17"/>
        <v>70.42</v>
      </c>
      <c r="J271" s="474">
        <f t="shared" si="16"/>
        <v>4.4184816088106905E-5</v>
      </c>
      <c r="K271" s="474">
        <f t="shared" si="18"/>
        <v>0.99892828291724678</v>
      </c>
      <c r="L271" s="476" t="str">
        <f t="shared" si="19"/>
        <v>C</v>
      </c>
    </row>
    <row r="272" spans="1:12" ht="26.1" customHeight="1">
      <c r="A272" s="470">
        <v>265</v>
      </c>
      <c r="B272" s="509" t="s">
        <v>463</v>
      </c>
      <c r="C272" s="509" t="s">
        <v>44</v>
      </c>
      <c r="D272" s="510" t="s">
        <v>464</v>
      </c>
      <c r="E272" s="509" t="s">
        <v>1406</v>
      </c>
      <c r="F272" s="509" t="s">
        <v>152</v>
      </c>
      <c r="G272" s="511" t="s">
        <v>1425</v>
      </c>
      <c r="H272" s="512">
        <v>13.13</v>
      </c>
      <c r="I272" s="473">
        <f t="shared" si="17"/>
        <v>68.27</v>
      </c>
      <c r="J272" s="474">
        <f t="shared" si="16"/>
        <v>4.2835805088541012E-5</v>
      </c>
      <c r="K272" s="474">
        <f t="shared" si="18"/>
        <v>0.99897111872233535</v>
      </c>
      <c r="L272" s="476" t="str">
        <f t="shared" si="19"/>
        <v>C</v>
      </c>
    </row>
    <row r="273" spans="1:12" ht="39" customHeight="1">
      <c r="A273" s="470">
        <v>266</v>
      </c>
      <c r="B273" s="509" t="s">
        <v>716</v>
      </c>
      <c r="C273" s="509" t="s">
        <v>24</v>
      </c>
      <c r="D273" s="510" t="s">
        <v>717</v>
      </c>
      <c r="E273" s="509" t="s">
        <v>1246</v>
      </c>
      <c r="F273" s="509" t="s">
        <v>57</v>
      </c>
      <c r="G273" s="511" t="s">
        <v>1243</v>
      </c>
      <c r="H273" s="512">
        <v>66.39</v>
      </c>
      <c r="I273" s="473">
        <f t="shared" si="17"/>
        <v>66.39</v>
      </c>
      <c r="J273" s="474">
        <f t="shared" si="16"/>
        <v>4.165620477264154E-5</v>
      </c>
      <c r="K273" s="474">
        <f t="shared" si="18"/>
        <v>0.99901277492710794</v>
      </c>
      <c r="L273" s="476" t="str">
        <f t="shared" si="19"/>
        <v>C</v>
      </c>
    </row>
    <row r="274" spans="1:12" ht="26.1" customHeight="1">
      <c r="A274" s="470">
        <v>267</v>
      </c>
      <c r="B274" s="509" t="s">
        <v>592</v>
      </c>
      <c r="C274" s="509" t="s">
        <v>55</v>
      </c>
      <c r="D274" s="510" t="s">
        <v>593</v>
      </c>
      <c r="E274" s="509" t="s">
        <v>1344</v>
      </c>
      <c r="F274" s="509" t="s">
        <v>57</v>
      </c>
      <c r="G274" s="511" t="s">
        <v>1305</v>
      </c>
      <c r="H274" s="512">
        <v>10.73</v>
      </c>
      <c r="I274" s="473">
        <f t="shared" si="17"/>
        <v>64.38</v>
      </c>
      <c r="J274" s="474">
        <f t="shared" si="16"/>
        <v>4.0395036349791567E-5</v>
      </c>
      <c r="K274" s="474">
        <f t="shared" si="18"/>
        <v>0.99905316996345772</v>
      </c>
      <c r="L274" s="476" t="str">
        <f t="shared" si="19"/>
        <v>C</v>
      </c>
    </row>
    <row r="275" spans="1:12" ht="26.1" customHeight="1">
      <c r="A275" s="470">
        <v>268</v>
      </c>
      <c r="B275" s="509" t="s">
        <v>686</v>
      </c>
      <c r="C275" s="509" t="s">
        <v>44</v>
      </c>
      <c r="D275" s="510" t="s">
        <v>687</v>
      </c>
      <c r="E275" s="509" t="s">
        <v>1375</v>
      </c>
      <c r="F275" s="509" t="s">
        <v>26</v>
      </c>
      <c r="G275" s="511" t="s">
        <v>1381</v>
      </c>
      <c r="H275" s="512">
        <v>12.72</v>
      </c>
      <c r="I275" s="473">
        <f t="shared" si="17"/>
        <v>63.6</v>
      </c>
      <c r="J275" s="474">
        <f t="shared" si="16"/>
        <v>3.9905627708088597E-5</v>
      </c>
      <c r="K275" s="474">
        <f t="shared" si="18"/>
        <v>0.99909307559116578</v>
      </c>
      <c r="L275" s="476" t="str">
        <f t="shared" si="19"/>
        <v>C</v>
      </c>
    </row>
    <row r="276" spans="1:12" ht="39" customHeight="1">
      <c r="A276" s="470">
        <v>269</v>
      </c>
      <c r="B276" s="509" t="s">
        <v>526</v>
      </c>
      <c r="C276" s="509" t="s">
        <v>55</v>
      </c>
      <c r="D276" s="510" t="s">
        <v>527</v>
      </c>
      <c r="E276" s="509" t="s">
        <v>1424</v>
      </c>
      <c r="F276" s="509" t="s">
        <v>152</v>
      </c>
      <c r="G276" s="511" t="s">
        <v>1305</v>
      </c>
      <c r="H276" s="512">
        <v>10.54</v>
      </c>
      <c r="I276" s="473">
        <f t="shared" si="17"/>
        <v>63.24</v>
      </c>
      <c r="J276" s="474">
        <f t="shared" si="16"/>
        <v>3.9679746796533383E-5</v>
      </c>
      <c r="K276" s="474">
        <f t="shared" si="18"/>
        <v>0.99913275533796231</v>
      </c>
      <c r="L276" s="476" t="str">
        <f t="shared" si="19"/>
        <v>C</v>
      </c>
    </row>
    <row r="277" spans="1:12" ht="24" customHeight="1">
      <c r="A277" s="470">
        <v>270</v>
      </c>
      <c r="B277" s="509" t="s">
        <v>1047</v>
      </c>
      <c r="C277" s="509" t="s">
        <v>44</v>
      </c>
      <c r="D277" s="510" t="s">
        <v>1048</v>
      </c>
      <c r="E277" s="509" t="s">
        <v>1353</v>
      </c>
      <c r="F277" s="509" t="s">
        <v>26</v>
      </c>
      <c r="G277" s="511" t="s">
        <v>1305</v>
      </c>
      <c r="H277" s="512">
        <v>9.5399999999999991</v>
      </c>
      <c r="I277" s="473">
        <f t="shared" si="17"/>
        <v>57.24</v>
      </c>
      <c r="J277" s="474">
        <f t="shared" si="16"/>
        <v>3.591506493727974E-5</v>
      </c>
      <c r="K277" s="474">
        <f t="shared" si="18"/>
        <v>0.99916867040289958</v>
      </c>
      <c r="L277" s="476" t="str">
        <f t="shared" si="19"/>
        <v>C</v>
      </c>
    </row>
    <row r="278" spans="1:12" ht="39" customHeight="1">
      <c r="A278" s="470">
        <v>271</v>
      </c>
      <c r="B278" s="509" t="s">
        <v>504</v>
      </c>
      <c r="C278" s="509" t="s">
        <v>44</v>
      </c>
      <c r="D278" s="510" t="s">
        <v>505</v>
      </c>
      <c r="E278" s="509" t="s">
        <v>1385</v>
      </c>
      <c r="F278" s="509" t="s">
        <v>26</v>
      </c>
      <c r="G278" s="511" t="s">
        <v>1350</v>
      </c>
      <c r="H278" s="512">
        <v>19</v>
      </c>
      <c r="I278" s="473">
        <f t="shared" si="17"/>
        <v>57</v>
      </c>
      <c r="J278" s="474">
        <f t="shared" si="16"/>
        <v>3.5764477662909591E-5</v>
      </c>
      <c r="K278" s="474">
        <f t="shared" si="18"/>
        <v>0.99920443488056254</v>
      </c>
      <c r="L278" s="476" t="str">
        <f t="shared" si="19"/>
        <v>C</v>
      </c>
    </row>
    <row r="279" spans="1:12" ht="51.95" customHeight="1">
      <c r="A279" s="470">
        <v>272</v>
      </c>
      <c r="B279" s="509" t="s">
        <v>781</v>
      </c>
      <c r="C279" s="509" t="s">
        <v>44</v>
      </c>
      <c r="D279" s="510" t="s">
        <v>782</v>
      </c>
      <c r="E279" s="509" t="s">
        <v>1250</v>
      </c>
      <c r="F279" s="509" t="s">
        <v>26</v>
      </c>
      <c r="G279" s="511" t="s">
        <v>1350</v>
      </c>
      <c r="H279" s="512">
        <v>18.38</v>
      </c>
      <c r="I279" s="473">
        <f t="shared" si="17"/>
        <v>55.14</v>
      </c>
      <c r="J279" s="474">
        <f t="shared" si="16"/>
        <v>3.4597426286540966E-5</v>
      </c>
      <c r="K279" s="474">
        <f t="shared" si="18"/>
        <v>0.99923903230684907</v>
      </c>
      <c r="L279" s="476" t="str">
        <f t="shared" si="19"/>
        <v>C</v>
      </c>
    </row>
    <row r="280" spans="1:12" ht="51.95" customHeight="1">
      <c r="A280" s="470">
        <v>273</v>
      </c>
      <c r="B280" s="509" t="s">
        <v>689</v>
      </c>
      <c r="C280" s="509" t="s">
        <v>44</v>
      </c>
      <c r="D280" s="510" t="s">
        <v>690</v>
      </c>
      <c r="E280" s="509" t="s">
        <v>1375</v>
      </c>
      <c r="F280" s="509" t="s">
        <v>26</v>
      </c>
      <c r="G280" s="511" t="s">
        <v>1363</v>
      </c>
      <c r="H280" s="512">
        <v>13.66</v>
      </c>
      <c r="I280" s="473">
        <f t="shared" si="17"/>
        <v>54.64</v>
      </c>
      <c r="J280" s="474">
        <f t="shared" si="16"/>
        <v>3.4283702798269827E-5</v>
      </c>
      <c r="K280" s="474">
        <f t="shared" si="18"/>
        <v>0.99927331600964731</v>
      </c>
      <c r="L280" s="476" t="str">
        <f t="shared" si="19"/>
        <v>C</v>
      </c>
    </row>
    <row r="281" spans="1:12" ht="51.95" customHeight="1">
      <c r="A281" s="470">
        <v>274</v>
      </c>
      <c r="B281" s="509" t="s">
        <v>946</v>
      </c>
      <c r="C281" s="509" t="s">
        <v>24</v>
      </c>
      <c r="D281" s="510" t="s">
        <v>947</v>
      </c>
      <c r="E281" s="509">
        <v>97</v>
      </c>
      <c r="F281" s="509" t="s">
        <v>57</v>
      </c>
      <c r="G281" s="511" t="s">
        <v>1243</v>
      </c>
      <c r="H281" s="512">
        <v>54.52</v>
      </c>
      <c r="I281" s="473">
        <f t="shared" si="17"/>
        <v>54.52</v>
      </c>
      <c r="J281" s="474">
        <f t="shared" si="16"/>
        <v>3.4208409161084756E-5</v>
      </c>
      <c r="K281" s="474">
        <f t="shared" si="18"/>
        <v>0.99930752441880843</v>
      </c>
      <c r="L281" s="476" t="str">
        <f t="shared" si="19"/>
        <v>C</v>
      </c>
    </row>
    <row r="282" spans="1:12" ht="51.95" customHeight="1">
      <c r="A282" s="470">
        <v>275</v>
      </c>
      <c r="B282" s="509" t="s">
        <v>672</v>
      </c>
      <c r="C282" s="509" t="s">
        <v>24</v>
      </c>
      <c r="D282" s="510" t="s">
        <v>673</v>
      </c>
      <c r="E282" s="509" t="s">
        <v>1246</v>
      </c>
      <c r="F282" s="509" t="s">
        <v>26</v>
      </c>
      <c r="G282" s="511" t="s">
        <v>1243</v>
      </c>
      <c r="H282" s="512">
        <v>53.18</v>
      </c>
      <c r="I282" s="473">
        <f t="shared" si="17"/>
        <v>53.18</v>
      </c>
      <c r="J282" s="474">
        <f t="shared" si="16"/>
        <v>3.3367630212518104E-5</v>
      </c>
      <c r="K282" s="474">
        <f t="shared" si="18"/>
        <v>0.99934089204902099</v>
      </c>
      <c r="L282" s="476" t="str">
        <f t="shared" si="19"/>
        <v>C</v>
      </c>
    </row>
    <row r="283" spans="1:12" ht="26.1" customHeight="1">
      <c r="A283" s="470">
        <v>276</v>
      </c>
      <c r="B283" s="509" t="s">
        <v>626</v>
      </c>
      <c r="C283" s="509" t="s">
        <v>55</v>
      </c>
      <c r="D283" s="510" t="s">
        <v>627</v>
      </c>
      <c r="E283" s="509" t="s">
        <v>1263</v>
      </c>
      <c r="F283" s="509" t="s">
        <v>57</v>
      </c>
      <c r="G283" s="511" t="s">
        <v>1350</v>
      </c>
      <c r="H283" s="512">
        <v>17.52</v>
      </c>
      <c r="I283" s="473">
        <f t="shared" si="17"/>
        <v>52.56</v>
      </c>
      <c r="J283" s="474">
        <f t="shared" si="16"/>
        <v>3.2978613087061901E-5</v>
      </c>
      <c r="K283" s="474">
        <f t="shared" si="18"/>
        <v>0.99937387066210803</v>
      </c>
      <c r="L283" s="476" t="str">
        <f t="shared" si="19"/>
        <v>C</v>
      </c>
    </row>
    <row r="284" spans="1:12" ht="39" customHeight="1">
      <c r="A284" s="470">
        <v>277</v>
      </c>
      <c r="B284" s="509" t="s">
        <v>1017</v>
      </c>
      <c r="C284" s="509" t="s">
        <v>24</v>
      </c>
      <c r="D284" s="510" t="s">
        <v>1018</v>
      </c>
      <c r="E284" s="509" t="s">
        <v>1379</v>
      </c>
      <c r="F284" s="509" t="s">
        <v>26</v>
      </c>
      <c r="G284" s="511" t="s">
        <v>1248</v>
      </c>
      <c r="H284" s="512">
        <v>26.05</v>
      </c>
      <c r="I284" s="473">
        <f t="shared" si="17"/>
        <v>52.1</v>
      </c>
      <c r="J284" s="474">
        <f t="shared" si="16"/>
        <v>3.2689987477852449E-5</v>
      </c>
      <c r="K284" s="474">
        <f t="shared" si="18"/>
        <v>0.99940656064958588</v>
      </c>
      <c r="L284" s="476" t="str">
        <f t="shared" si="19"/>
        <v>C</v>
      </c>
    </row>
    <row r="285" spans="1:12" ht="39" customHeight="1">
      <c r="A285" s="470">
        <v>278</v>
      </c>
      <c r="B285" s="509" t="s">
        <v>1023</v>
      </c>
      <c r="C285" s="509" t="s">
        <v>24</v>
      </c>
      <c r="D285" s="510" t="s">
        <v>1024</v>
      </c>
      <c r="E285" s="509">
        <v>17</v>
      </c>
      <c r="F285" s="509" t="s">
        <v>26</v>
      </c>
      <c r="G285" s="511" t="s">
        <v>1243</v>
      </c>
      <c r="H285" s="512">
        <v>44.9</v>
      </c>
      <c r="I285" s="473">
        <f t="shared" si="17"/>
        <v>44.9</v>
      </c>
      <c r="J285" s="474">
        <f t="shared" si="16"/>
        <v>2.817236924674808E-5</v>
      </c>
      <c r="K285" s="474">
        <f t="shared" si="18"/>
        <v>0.99943473301883268</v>
      </c>
      <c r="L285" s="476" t="str">
        <f t="shared" si="19"/>
        <v>C</v>
      </c>
    </row>
    <row r="286" spans="1:12" ht="26.1" customHeight="1">
      <c r="A286" s="470">
        <v>279</v>
      </c>
      <c r="B286" s="509" t="s">
        <v>692</v>
      </c>
      <c r="C286" s="509" t="s">
        <v>44</v>
      </c>
      <c r="D286" s="510" t="s">
        <v>693</v>
      </c>
      <c r="E286" s="509" t="s">
        <v>1375</v>
      </c>
      <c r="F286" s="509" t="s">
        <v>26</v>
      </c>
      <c r="G286" s="511" t="s">
        <v>1350</v>
      </c>
      <c r="H286" s="512">
        <v>14.6</v>
      </c>
      <c r="I286" s="473">
        <f t="shared" si="17"/>
        <v>43.8</v>
      </c>
      <c r="J286" s="474">
        <f t="shared" si="16"/>
        <v>2.7482177572551578E-5</v>
      </c>
      <c r="K286" s="474">
        <f t="shared" si="18"/>
        <v>0.99946221519640521</v>
      </c>
      <c r="L286" s="476" t="str">
        <f t="shared" si="19"/>
        <v>C</v>
      </c>
    </row>
    <row r="287" spans="1:12" ht="51.95" customHeight="1">
      <c r="A287" s="470">
        <v>280</v>
      </c>
      <c r="B287" s="509" t="s">
        <v>778</v>
      </c>
      <c r="C287" s="509" t="s">
        <v>44</v>
      </c>
      <c r="D287" s="510" t="s">
        <v>779</v>
      </c>
      <c r="E287" s="509" t="s">
        <v>1353</v>
      </c>
      <c r="F287" s="509" t="s">
        <v>26</v>
      </c>
      <c r="G287" s="511" t="s">
        <v>1381</v>
      </c>
      <c r="H287" s="512">
        <v>8.7100000000000009</v>
      </c>
      <c r="I287" s="473">
        <f t="shared" si="17"/>
        <v>43.55</v>
      </c>
      <c r="J287" s="474">
        <f t="shared" si="16"/>
        <v>2.7325315828416012E-5</v>
      </c>
      <c r="K287" s="474">
        <f t="shared" si="18"/>
        <v>0.9994895405122336</v>
      </c>
      <c r="L287" s="476" t="str">
        <f t="shared" si="19"/>
        <v>C</v>
      </c>
    </row>
    <row r="288" spans="1:12" ht="26.1" customHeight="1">
      <c r="A288" s="470">
        <v>281</v>
      </c>
      <c r="B288" s="509" t="s">
        <v>160</v>
      </c>
      <c r="C288" s="509" t="s">
        <v>55</v>
      </c>
      <c r="D288" s="510" t="s">
        <v>161</v>
      </c>
      <c r="E288" s="509" t="s">
        <v>1257</v>
      </c>
      <c r="F288" s="509" t="s">
        <v>46</v>
      </c>
      <c r="G288" s="511" t="s">
        <v>1426</v>
      </c>
      <c r="H288" s="512">
        <v>23.06</v>
      </c>
      <c r="I288" s="473">
        <f t="shared" si="17"/>
        <v>42.43</v>
      </c>
      <c r="J288" s="474">
        <f t="shared" si="16"/>
        <v>2.6622575214688666E-5</v>
      </c>
      <c r="K288" s="474">
        <f t="shared" si="18"/>
        <v>0.99951616308744828</v>
      </c>
      <c r="L288" s="476" t="str">
        <f t="shared" si="19"/>
        <v>C</v>
      </c>
    </row>
    <row r="289" spans="1:12" ht="26.1" customHeight="1">
      <c r="A289" s="470">
        <v>282</v>
      </c>
      <c r="B289" s="509" t="s">
        <v>410</v>
      </c>
      <c r="C289" s="509" t="s">
        <v>44</v>
      </c>
      <c r="D289" s="510" t="s">
        <v>411</v>
      </c>
      <c r="E289" s="509" t="s">
        <v>1385</v>
      </c>
      <c r="F289" s="509" t="s">
        <v>26</v>
      </c>
      <c r="G289" s="511" t="s">
        <v>1248</v>
      </c>
      <c r="H289" s="512">
        <v>20.55</v>
      </c>
      <c r="I289" s="473">
        <f t="shared" si="17"/>
        <v>41.1</v>
      </c>
      <c r="J289" s="474">
        <f t="shared" si="16"/>
        <v>2.5788070735887445E-5</v>
      </c>
      <c r="K289" s="474">
        <f t="shared" si="18"/>
        <v>0.99954195115818412</v>
      </c>
      <c r="L289" s="476" t="str">
        <f t="shared" si="19"/>
        <v>C</v>
      </c>
    </row>
    <row r="290" spans="1:12" ht="51.95" customHeight="1">
      <c r="A290" s="470">
        <v>283</v>
      </c>
      <c r="B290" s="509" t="s">
        <v>442</v>
      </c>
      <c r="C290" s="509" t="s">
        <v>24</v>
      </c>
      <c r="D290" s="510" t="s">
        <v>443</v>
      </c>
      <c r="E290" s="509" t="s">
        <v>1266</v>
      </c>
      <c r="F290" s="509" t="s">
        <v>26</v>
      </c>
      <c r="G290" s="511" t="s">
        <v>1350</v>
      </c>
      <c r="H290" s="512">
        <v>13.61</v>
      </c>
      <c r="I290" s="473">
        <f t="shared" si="17"/>
        <v>40.83</v>
      </c>
      <c r="J290" s="474">
        <f t="shared" si="16"/>
        <v>2.5618660052221028E-5</v>
      </c>
      <c r="K290" s="474">
        <f t="shared" si="18"/>
        <v>0.99956756981823636</v>
      </c>
      <c r="L290" s="476" t="str">
        <f t="shared" si="19"/>
        <v>C</v>
      </c>
    </row>
    <row r="291" spans="1:12" ht="26.1" customHeight="1">
      <c r="A291" s="470">
        <v>284</v>
      </c>
      <c r="B291" s="509" t="s">
        <v>430</v>
      </c>
      <c r="C291" s="509" t="s">
        <v>44</v>
      </c>
      <c r="D291" s="510" t="s">
        <v>431</v>
      </c>
      <c r="E291" s="509" t="s">
        <v>1406</v>
      </c>
      <c r="F291" s="509" t="s">
        <v>26</v>
      </c>
      <c r="G291" s="511" t="s">
        <v>1350</v>
      </c>
      <c r="H291" s="512">
        <v>12.99</v>
      </c>
      <c r="I291" s="473">
        <f t="shared" si="17"/>
        <v>38.97</v>
      </c>
      <c r="J291" s="474">
        <f t="shared" si="16"/>
        <v>2.44516086758524E-5</v>
      </c>
      <c r="K291" s="474">
        <f t="shared" si="18"/>
        <v>0.99959202142691217</v>
      </c>
      <c r="L291" s="476" t="str">
        <f t="shared" si="19"/>
        <v>C</v>
      </c>
    </row>
    <row r="292" spans="1:12" ht="39" customHeight="1">
      <c r="A292" s="470">
        <v>285</v>
      </c>
      <c r="B292" s="509" t="s">
        <v>445</v>
      </c>
      <c r="C292" s="509" t="s">
        <v>44</v>
      </c>
      <c r="D292" s="510" t="s">
        <v>446</v>
      </c>
      <c r="E292" s="509" t="s">
        <v>1406</v>
      </c>
      <c r="F292" s="509" t="s">
        <v>26</v>
      </c>
      <c r="G292" s="511" t="s">
        <v>1381</v>
      </c>
      <c r="H292" s="512">
        <v>7.47</v>
      </c>
      <c r="I292" s="473">
        <f t="shared" si="17"/>
        <v>37.35</v>
      </c>
      <c r="J292" s="474">
        <f t="shared" si="16"/>
        <v>2.3435144573853918E-5</v>
      </c>
      <c r="K292" s="474">
        <f t="shared" si="18"/>
        <v>0.99961545657148598</v>
      </c>
      <c r="L292" s="476" t="str">
        <f t="shared" si="19"/>
        <v>C</v>
      </c>
    </row>
    <row r="293" spans="1:12" ht="26.1" customHeight="1">
      <c r="A293" s="470">
        <v>286</v>
      </c>
      <c r="B293" s="509" t="s">
        <v>1006</v>
      </c>
      <c r="C293" s="509" t="s">
        <v>55</v>
      </c>
      <c r="D293" s="510" t="s">
        <v>1007</v>
      </c>
      <c r="E293" s="509" t="s">
        <v>1422</v>
      </c>
      <c r="F293" s="509" t="s">
        <v>233</v>
      </c>
      <c r="G293" s="511" t="s">
        <v>1248</v>
      </c>
      <c r="H293" s="512">
        <v>18.64</v>
      </c>
      <c r="I293" s="473">
        <f t="shared" si="17"/>
        <v>37.28</v>
      </c>
      <c r="J293" s="474">
        <f t="shared" si="16"/>
        <v>2.3391223285495958E-5</v>
      </c>
      <c r="K293" s="474">
        <f t="shared" si="18"/>
        <v>0.99963884779477152</v>
      </c>
      <c r="L293" s="476" t="str">
        <f t="shared" si="19"/>
        <v>C</v>
      </c>
    </row>
    <row r="294" spans="1:12" ht="39" customHeight="1">
      <c r="A294" s="470">
        <v>287</v>
      </c>
      <c r="B294" s="509" t="s">
        <v>666</v>
      </c>
      <c r="C294" s="509" t="s">
        <v>55</v>
      </c>
      <c r="D294" s="510" t="s">
        <v>667</v>
      </c>
      <c r="E294" s="509" t="s">
        <v>1336</v>
      </c>
      <c r="F294" s="509" t="s">
        <v>57</v>
      </c>
      <c r="G294" s="511" t="s">
        <v>1427</v>
      </c>
      <c r="H294" s="512">
        <v>3.35</v>
      </c>
      <c r="I294" s="473">
        <f t="shared" si="17"/>
        <v>36.85</v>
      </c>
      <c r="J294" s="474">
        <f t="shared" si="16"/>
        <v>2.3121421085582782E-5</v>
      </c>
      <c r="K294" s="474">
        <f t="shared" si="18"/>
        <v>0.99966196921585715</v>
      </c>
      <c r="L294" s="476" t="str">
        <f t="shared" si="19"/>
        <v>C</v>
      </c>
    </row>
    <row r="295" spans="1:12" ht="39" customHeight="1">
      <c r="A295" s="470">
        <v>288</v>
      </c>
      <c r="B295" s="509" t="s">
        <v>651</v>
      </c>
      <c r="C295" s="509" t="s">
        <v>44</v>
      </c>
      <c r="D295" s="510" t="s">
        <v>652</v>
      </c>
      <c r="E295" s="509" t="s">
        <v>1250</v>
      </c>
      <c r="F295" s="509" t="s">
        <v>26</v>
      </c>
      <c r="G295" s="511" t="s">
        <v>1243</v>
      </c>
      <c r="H295" s="512">
        <v>34.35</v>
      </c>
      <c r="I295" s="473">
        <f t="shared" si="17"/>
        <v>34.35</v>
      </c>
      <c r="J295" s="474">
        <f t="shared" si="16"/>
        <v>2.1552803644227096E-5</v>
      </c>
      <c r="K295" s="474">
        <f t="shared" si="18"/>
        <v>0.99968352201950139</v>
      </c>
      <c r="L295" s="476" t="str">
        <f t="shared" si="19"/>
        <v>C</v>
      </c>
    </row>
    <row r="296" spans="1:12" ht="51.95" customHeight="1">
      <c r="A296" s="470">
        <v>289</v>
      </c>
      <c r="B296" s="509" t="s">
        <v>987</v>
      </c>
      <c r="C296" s="509" t="s">
        <v>55</v>
      </c>
      <c r="D296" s="510" t="s">
        <v>988</v>
      </c>
      <c r="E296" s="509" t="s">
        <v>1422</v>
      </c>
      <c r="F296" s="509" t="s">
        <v>57</v>
      </c>
      <c r="G296" s="511" t="s">
        <v>1248</v>
      </c>
      <c r="H296" s="512">
        <v>16.89</v>
      </c>
      <c r="I296" s="473">
        <f t="shared" si="17"/>
        <v>33.78</v>
      </c>
      <c r="J296" s="474">
        <f t="shared" si="16"/>
        <v>2.1195158867598001E-5</v>
      </c>
      <c r="K296" s="474">
        <f t="shared" si="18"/>
        <v>0.99970471717836895</v>
      </c>
      <c r="L296" s="476" t="str">
        <f t="shared" si="19"/>
        <v>C</v>
      </c>
    </row>
    <row r="297" spans="1:12" ht="39" customHeight="1">
      <c r="A297" s="470">
        <v>290</v>
      </c>
      <c r="B297" s="509" t="s">
        <v>595</v>
      </c>
      <c r="C297" s="509" t="s">
        <v>55</v>
      </c>
      <c r="D297" s="510" t="s">
        <v>596</v>
      </c>
      <c r="E297" s="509" t="s">
        <v>1344</v>
      </c>
      <c r="F297" s="509" t="s">
        <v>57</v>
      </c>
      <c r="G297" s="511" t="s">
        <v>1305</v>
      </c>
      <c r="H297" s="512">
        <v>5.56</v>
      </c>
      <c r="I297" s="473">
        <f t="shared" si="17"/>
        <v>33.36</v>
      </c>
      <c r="J297" s="474">
        <f t="shared" si="16"/>
        <v>2.0931631137450245E-5</v>
      </c>
      <c r="K297" s="474">
        <f t="shared" si="18"/>
        <v>0.99972564880950643</v>
      </c>
      <c r="L297" s="476" t="str">
        <f t="shared" si="19"/>
        <v>C</v>
      </c>
    </row>
    <row r="298" spans="1:12" ht="51.95" customHeight="1">
      <c r="A298" s="470">
        <v>291</v>
      </c>
      <c r="B298" s="509" t="s">
        <v>547</v>
      </c>
      <c r="C298" s="509" t="s">
        <v>44</v>
      </c>
      <c r="D298" s="510" t="s">
        <v>548</v>
      </c>
      <c r="E298" s="509" t="s">
        <v>1250</v>
      </c>
      <c r="F298" s="509" t="s">
        <v>26</v>
      </c>
      <c r="G298" s="511" t="s">
        <v>1248</v>
      </c>
      <c r="H298" s="512">
        <v>16.32</v>
      </c>
      <c r="I298" s="473">
        <f t="shared" si="17"/>
        <v>32.64</v>
      </c>
      <c r="J298" s="474">
        <f t="shared" si="16"/>
        <v>2.0479869314339811E-5</v>
      </c>
      <c r="K298" s="474">
        <f t="shared" si="18"/>
        <v>0.99974612867882073</v>
      </c>
      <c r="L298" s="476" t="str">
        <f t="shared" si="19"/>
        <v>C</v>
      </c>
    </row>
    <row r="299" spans="1:12" ht="39" customHeight="1">
      <c r="A299" s="470">
        <v>292</v>
      </c>
      <c r="B299" s="509" t="s">
        <v>1050</v>
      </c>
      <c r="C299" s="509" t="s">
        <v>55</v>
      </c>
      <c r="D299" s="510" t="s">
        <v>1051</v>
      </c>
      <c r="E299" s="509" t="s">
        <v>1263</v>
      </c>
      <c r="F299" s="509" t="s">
        <v>57</v>
      </c>
      <c r="G299" s="511" t="s">
        <v>1363</v>
      </c>
      <c r="H299" s="512">
        <v>7.33</v>
      </c>
      <c r="I299" s="473">
        <f t="shared" si="17"/>
        <v>29.32</v>
      </c>
      <c r="J299" s="474">
        <f t="shared" si="16"/>
        <v>1.839674535221946E-5</v>
      </c>
      <c r="K299" s="474">
        <f t="shared" si="18"/>
        <v>0.99976452542417293</v>
      </c>
      <c r="L299" s="476" t="str">
        <f t="shared" si="19"/>
        <v>C</v>
      </c>
    </row>
    <row r="300" spans="1:12" ht="51.95" customHeight="1">
      <c r="A300" s="470">
        <v>293</v>
      </c>
      <c r="B300" s="509" t="s">
        <v>448</v>
      </c>
      <c r="C300" s="509" t="s">
        <v>44</v>
      </c>
      <c r="D300" s="510" t="s">
        <v>449</v>
      </c>
      <c r="E300" s="509" t="s">
        <v>1406</v>
      </c>
      <c r="F300" s="509" t="s">
        <v>26</v>
      </c>
      <c r="G300" s="511" t="s">
        <v>1350</v>
      </c>
      <c r="H300" s="512">
        <v>9.16</v>
      </c>
      <c r="I300" s="473">
        <f t="shared" si="17"/>
        <v>27.48</v>
      </c>
      <c r="J300" s="474">
        <f t="shared" si="16"/>
        <v>1.7242242915381676E-5</v>
      </c>
      <c r="K300" s="474">
        <f t="shared" si="18"/>
        <v>0.99978176766708826</v>
      </c>
      <c r="L300" s="476" t="str">
        <f t="shared" si="19"/>
        <v>C</v>
      </c>
    </row>
    <row r="301" spans="1:12" ht="51.95" customHeight="1">
      <c r="A301" s="470">
        <v>294</v>
      </c>
      <c r="B301" s="509" t="s">
        <v>820</v>
      </c>
      <c r="C301" s="509" t="s">
        <v>24</v>
      </c>
      <c r="D301" s="510" t="s">
        <v>821</v>
      </c>
      <c r="E301" s="509" t="s">
        <v>1252</v>
      </c>
      <c r="F301" s="509" t="s">
        <v>57</v>
      </c>
      <c r="G301" s="511" t="s">
        <v>1243</v>
      </c>
      <c r="H301" s="512">
        <v>27.18</v>
      </c>
      <c r="I301" s="473">
        <f t="shared" si="17"/>
        <v>27.18</v>
      </c>
      <c r="J301" s="474">
        <f t="shared" si="16"/>
        <v>1.7054008822418995E-5</v>
      </c>
      <c r="K301" s="474">
        <f t="shared" si="18"/>
        <v>0.99979882167591072</v>
      </c>
      <c r="L301" s="476" t="str">
        <f t="shared" si="19"/>
        <v>C</v>
      </c>
    </row>
    <row r="302" spans="1:12" ht="51.95" customHeight="1">
      <c r="A302" s="470">
        <v>295</v>
      </c>
      <c r="B302" s="509" t="s">
        <v>559</v>
      </c>
      <c r="C302" s="509" t="s">
        <v>44</v>
      </c>
      <c r="D302" s="510" t="s">
        <v>560</v>
      </c>
      <c r="E302" s="509" t="s">
        <v>1353</v>
      </c>
      <c r="F302" s="509" t="s">
        <v>26</v>
      </c>
      <c r="G302" s="511" t="s">
        <v>1248</v>
      </c>
      <c r="H302" s="512">
        <v>13.02</v>
      </c>
      <c r="I302" s="473">
        <f t="shared" si="17"/>
        <v>26.04</v>
      </c>
      <c r="J302" s="474">
        <f t="shared" si="16"/>
        <v>1.6338719269160801E-5</v>
      </c>
      <c r="K302" s="474">
        <f t="shared" si="18"/>
        <v>0.99981516039517992</v>
      </c>
      <c r="L302" s="476" t="str">
        <f t="shared" si="19"/>
        <v>C</v>
      </c>
    </row>
    <row r="303" spans="1:12" ht="39" customHeight="1">
      <c r="A303" s="470">
        <v>296</v>
      </c>
      <c r="B303" s="509" t="s">
        <v>683</v>
      </c>
      <c r="C303" s="509" t="s">
        <v>44</v>
      </c>
      <c r="D303" s="510" t="s">
        <v>684</v>
      </c>
      <c r="E303" s="509" t="s">
        <v>1375</v>
      </c>
      <c r="F303" s="509" t="s">
        <v>26</v>
      </c>
      <c r="G303" s="511" t="s">
        <v>1248</v>
      </c>
      <c r="H303" s="512">
        <v>12.72</v>
      </c>
      <c r="I303" s="473">
        <f t="shared" si="17"/>
        <v>25.44</v>
      </c>
      <c r="J303" s="474">
        <f t="shared" si="16"/>
        <v>1.5962251083235441E-5</v>
      </c>
      <c r="K303" s="474">
        <f t="shared" si="18"/>
        <v>0.99983112264626317</v>
      </c>
      <c r="L303" s="476" t="str">
        <f t="shared" si="19"/>
        <v>C</v>
      </c>
    </row>
    <row r="304" spans="1:12" ht="24" customHeight="1">
      <c r="A304" s="470">
        <v>297</v>
      </c>
      <c r="B304" s="509" t="s">
        <v>424</v>
      </c>
      <c r="C304" s="509" t="s">
        <v>44</v>
      </c>
      <c r="D304" s="510" t="s">
        <v>425</v>
      </c>
      <c r="E304" s="509" t="s">
        <v>1406</v>
      </c>
      <c r="F304" s="509" t="s">
        <v>152</v>
      </c>
      <c r="G304" s="511" t="s">
        <v>1428</v>
      </c>
      <c r="H304" s="512">
        <v>27.72</v>
      </c>
      <c r="I304" s="473">
        <f t="shared" si="17"/>
        <v>24.94</v>
      </c>
      <c r="J304" s="474">
        <f t="shared" si="16"/>
        <v>1.5648527594964302E-5</v>
      </c>
      <c r="K304" s="474">
        <f t="shared" si="18"/>
        <v>0.99984677117385812</v>
      </c>
      <c r="L304" s="476" t="str">
        <f t="shared" si="19"/>
        <v>C</v>
      </c>
    </row>
    <row r="305" spans="1:12" ht="51.95" customHeight="1">
      <c r="A305" s="470">
        <v>298</v>
      </c>
      <c r="B305" s="509" t="s">
        <v>495</v>
      </c>
      <c r="C305" s="509" t="s">
        <v>44</v>
      </c>
      <c r="D305" s="510" t="s">
        <v>496</v>
      </c>
      <c r="E305" s="509" t="s">
        <v>1370</v>
      </c>
      <c r="F305" s="509" t="s">
        <v>26</v>
      </c>
      <c r="G305" s="511" t="s">
        <v>1350</v>
      </c>
      <c r="H305" s="512">
        <v>8.23</v>
      </c>
      <c r="I305" s="473">
        <f t="shared" si="17"/>
        <v>24.69</v>
      </c>
      <c r="J305" s="474">
        <f t="shared" si="16"/>
        <v>1.5491665850828736E-5</v>
      </c>
      <c r="K305" s="474">
        <f t="shared" si="18"/>
        <v>0.99986226283970892</v>
      </c>
      <c r="L305" s="476" t="str">
        <f t="shared" si="19"/>
        <v>C</v>
      </c>
    </row>
    <row r="306" spans="1:12" ht="39" customHeight="1">
      <c r="A306" s="470">
        <v>299</v>
      </c>
      <c r="B306" s="509" t="s">
        <v>454</v>
      </c>
      <c r="C306" s="509" t="s">
        <v>44</v>
      </c>
      <c r="D306" s="510" t="s">
        <v>455</v>
      </c>
      <c r="E306" s="509" t="s">
        <v>1406</v>
      </c>
      <c r="F306" s="509" t="s">
        <v>26</v>
      </c>
      <c r="G306" s="511" t="s">
        <v>1243</v>
      </c>
      <c r="H306" s="512">
        <v>24.62</v>
      </c>
      <c r="I306" s="473">
        <f t="shared" si="17"/>
        <v>24.62</v>
      </c>
      <c r="J306" s="474">
        <f t="shared" si="16"/>
        <v>1.5447744562470777E-5</v>
      </c>
      <c r="K306" s="474">
        <f t="shared" si="18"/>
        <v>0.99987771058427144</v>
      </c>
      <c r="L306" s="476" t="str">
        <f t="shared" si="19"/>
        <v>C</v>
      </c>
    </row>
    <row r="307" spans="1:12" ht="51.95" customHeight="1">
      <c r="A307" s="470">
        <v>300</v>
      </c>
      <c r="B307" s="509" t="s">
        <v>404</v>
      </c>
      <c r="C307" s="509" t="s">
        <v>44</v>
      </c>
      <c r="D307" s="510" t="s">
        <v>405</v>
      </c>
      <c r="E307" s="509" t="s">
        <v>1385</v>
      </c>
      <c r="F307" s="509" t="s">
        <v>26</v>
      </c>
      <c r="G307" s="511" t="s">
        <v>1248</v>
      </c>
      <c r="H307" s="512">
        <v>11.96</v>
      </c>
      <c r="I307" s="473">
        <f t="shared" si="17"/>
        <v>23.92</v>
      </c>
      <c r="J307" s="474">
        <f t="shared" si="16"/>
        <v>1.5008531678891185E-5</v>
      </c>
      <c r="K307" s="474">
        <f t="shared" si="18"/>
        <v>0.99989271911595035</v>
      </c>
      <c r="L307" s="476" t="str">
        <f t="shared" si="19"/>
        <v>C</v>
      </c>
    </row>
    <row r="308" spans="1:12" ht="51.95" customHeight="1">
      <c r="A308" s="470">
        <v>301</v>
      </c>
      <c r="B308" s="509" t="s">
        <v>515</v>
      </c>
      <c r="C308" s="509" t="s">
        <v>24</v>
      </c>
      <c r="D308" s="510" t="s">
        <v>516</v>
      </c>
      <c r="E308" s="509" t="s">
        <v>1266</v>
      </c>
      <c r="F308" s="509" t="s">
        <v>26</v>
      </c>
      <c r="G308" s="511" t="s">
        <v>1350</v>
      </c>
      <c r="H308" s="512">
        <v>7.85</v>
      </c>
      <c r="I308" s="473">
        <f t="shared" si="17"/>
        <v>23.55</v>
      </c>
      <c r="J308" s="474">
        <f t="shared" si="16"/>
        <v>1.4776376297570542E-5</v>
      </c>
      <c r="K308" s="474">
        <f t="shared" si="18"/>
        <v>0.99990749549224789</v>
      </c>
      <c r="L308" s="476" t="str">
        <f t="shared" si="19"/>
        <v>C</v>
      </c>
    </row>
    <row r="309" spans="1:12" ht="51.95" customHeight="1">
      <c r="A309" s="470">
        <v>302</v>
      </c>
      <c r="B309" s="509" t="s">
        <v>433</v>
      </c>
      <c r="C309" s="509" t="s">
        <v>44</v>
      </c>
      <c r="D309" s="510" t="s">
        <v>434</v>
      </c>
      <c r="E309" s="509" t="s">
        <v>1406</v>
      </c>
      <c r="F309" s="509" t="s">
        <v>26</v>
      </c>
      <c r="G309" s="511" t="s">
        <v>1248</v>
      </c>
      <c r="H309" s="512">
        <v>10.41</v>
      </c>
      <c r="I309" s="473">
        <f t="shared" si="17"/>
        <v>20.82</v>
      </c>
      <c r="J309" s="474">
        <f t="shared" si="16"/>
        <v>1.3063446051610136E-5</v>
      </c>
      <c r="K309" s="474">
        <f t="shared" si="18"/>
        <v>0.99992055893829945</v>
      </c>
      <c r="L309" s="476" t="str">
        <f t="shared" si="19"/>
        <v>C</v>
      </c>
    </row>
    <row r="310" spans="1:12" ht="51.95" customHeight="1">
      <c r="A310" s="470">
        <v>303</v>
      </c>
      <c r="B310" s="509" t="s">
        <v>1020</v>
      </c>
      <c r="C310" s="509" t="s">
        <v>55</v>
      </c>
      <c r="D310" s="510" t="s">
        <v>1021</v>
      </c>
      <c r="E310" s="509" t="s">
        <v>1422</v>
      </c>
      <c r="F310" s="509" t="s">
        <v>57</v>
      </c>
      <c r="G310" s="511" t="s">
        <v>1243</v>
      </c>
      <c r="H310" s="512">
        <v>16.89</v>
      </c>
      <c r="I310" s="473">
        <f t="shared" si="17"/>
        <v>16.89</v>
      </c>
      <c r="J310" s="474">
        <f t="shared" si="16"/>
        <v>1.0597579433799E-5</v>
      </c>
      <c r="K310" s="474">
        <f t="shared" si="18"/>
        <v>0.99993115651773323</v>
      </c>
      <c r="L310" s="476" t="str">
        <f t="shared" si="19"/>
        <v>C</v>
      </c>
    </row>
    <row r="311" spans="1:12" ht="51.95" customHeight="1">
      <c r="A311" s="470">
        <v>304</v>
      </c>
      <c r="B311" s="509" t="s">
        <v>451</v>
      </c>
      <c r="C311" s="509" t="s">
        <v>44</v>
      </c>
      <c r="D311" s="510" t="s">
        <v>452</v>
      </c>
      <c r="E311" s="509" t="s">
        <v>1406</v>
      </c>
      <c r="F311" s="509" t="s">
        <v>26</v>
      </c>
      <c r="G311" s="511" t="s">
        <v>1243</v>
      </c>
      <c r="H311" s="512">
        <v>16.89</v>
      </c>
      <c r="I311" s="473">
        <f t="shared" si="17"/>
        <v>16.89</v>
      </c>
      <c r="J311" s="474">
        <f t="shared" si="16"/>
        <v>1.0597579433799E-5</v>
      </c>
      <c r="K311" s="474">
        <f t="shared" si="18"/>
        <v>0.99994175409716701</v>
      </c>
      <c r="L311" s="476" t="str">
        <f t="shared" si="19"/>
        <v>C</v>
      </c>
    </row>
    <row r="312" spans="1:12" ht="51.95" customHeight="1">
      <c r="A312" s="470">
        <v>305</v>
      </c>
      <c r="B312" s="509" t="s">
        <v>436</v>
      </c>
      <c r="C312" s="509" t="s">
        <v>44</v>
      </c>
      <c r="D312" s="510" t="s">
        <v>437</v>
      </c>
      <c r="E312" s="509" t="s">
        <v>1406</v>
      </c>
      <c r="F312" s="509" t="s">
        <v>26</v>
      </c>
      <c r="G312" s="511" t="s">
        <v>1243</v>
      </c>
      <c r="H312" s="512">
        <v>16.03</v>
      </c>
      <c r="I312" s="473">
        <f t="shared" si="17"/>
        <v>16.03</v>
      </c>
      <c r="J312" s="474">
        <f t="shared" si="16"/>
        <v>1.0057975033972646E-5</v>
      </c>
      <c r="K312" s="474">
        <f t="shared" si="18"/>
        <v>0.99995181207220096</v>
      </c>
      <c r="L312" s="476" t="str">
        <f t="shared" si="19"/>
        <v>C</v>
      </c>
    </row>
    <row r="313" spans="1:12" ht="51.95" customHeight="1">
      <c r="A313" s="470">
        <v>306</v>
      </c>
      <c r="B313" s="509" t="s">
        <v>439</v>
      </c>
      <c r="C313" s="509" t="s">
        <v>44</v>
      </c>
      <c r="D313" s="510" t="s">
        <v>440</v>
      </c>
      <c r="E313" s="509" t="s">
        <v>1406</v>
      </c>
      <c r="F313" s="509" t="s">
        <v>26</v>
      </c>
      <c r="G313" s="511" t="s">
        <v>1243</v>
      </c>
      <c r="H313" s="512">
        <v>15.33</v>
      </c>
      <c r="I313" s="473">
        <f t="shared" si="17"/>
        <v>15.33</v>
      </c>
      <c r="J313" s="474">
        <f t="shared" si="16"/>
        <v>9.618762150393054E-6</v>
      </c>
      <c r="K313" s="474">
        <f t="shared" si="18"/>
        <v>0.99996143083435141</v>
      </c>
      <c r="L313" s="476" t="str">
        <f t="shared" si="19"/>
        <v>C</v>
      </c>
    </row>
    <row r="314" spans="1:12" ht="51.95" customHeight="1">
      <c r="A314" s="470">
        <v>307</v>
      </c>
      <c r="B314" s="509" t="s">
        <v>407</v>
      </c>
      <c r="C314" s="509" t="s">
        <v>44</v>
      </c>
      <c r="D314" s="510" t="s">
        <v>408</v>
      </c>
      <c r="E314" s="509" t="s">
        <v>1385</v>
      </c>
      <c r="F314" s="509" t="s">
        <v>26</v>
      </c>
      <c r="G314" s="511" t="s">
        <v>1243</v>
      </c>
      <c r="H314" s="512">
        <v>13.14</v>
      </c>
      <c r="I314" s="473">
        <f t="shared" si="17"/>
        <v>13.14</v>
      </c>
      <c r="J314" s="474">
        <f t="shared" si="16"/>
        <v>8.2446532717654751E-6</v>
      </c>
      <c r="K314" s="474">
        <f t="shared" si="18"/>
        <v>0.99996967548762317</v>
      </c>
      <c r="L314" s="476" t="str">
        <f t="shared" si="19"/>
        <v>C</v>
      </c>
    </row>
    <row r="315" spans="1:12" ht="51.95" customHeight="1">
      <c r="A315" s="470">
        <v>308</v>
      </c>
      <c r="B315" s="509" t="s">
        <v>875</v>
      </c>
      <c r="C315" s="509" t="s">
        <v>24</v>
      </c>
      <c r="D315" s="510" t="s">
        <v>876</v>
      </c>
      <c r="E315" s="509">
        <v>63</v>
      </c>
      <c r="F315" s="509" t="s">
        <v>26</v>
      </c>
      <c r="G315" s="511" t="s">
        <v>1248</v>
      </c>
      <c r="H315" s="512">
        <v>6</v>
      </c>
      <c r="I315" s="473">
        <f t="shared" si="17"/>
        <v>12</v>
      </c>
      <c r="J315" s="474">
        <f t="shared" si="16"/>
        <v>7.5293637185072823E-6</v>
      </c>
      <c r="K315" s="474">
        <f t="shared" si="18"/>
        <v>0.99997720485134167</v>
      </c>
      <c r="L315" s="476" t="str">
        <f t="shared" si="19"/>
        <v>C</v>
      </c>
    </row>
    <row r="316" spans="1:12" ht="51.95" customHeight="1">
      <c r="A316" s="470">
        <v>309</v>
      </c>
      <c r="B316" s="509" t="s">
        <v>469</v>
      </c>
      <c r="C316" s="509" t="s">
        <v>44</v>
      </c>
      <c r="D316" s="510" t="s">
        <v>470</v>
      </c>
      <c r="E316" s="509" t="s">
        <v>1406</v>
      </c>
      <c r="F316" s="509" t="s">
        <v>26</v>
      </c>
      <c r="G316" s="511" t="s">
        <v>1243</v>
      </c>
      <c r="H316" s="512">
        <v>10.45</v>
      </c>
      <c r="I316" s="473">
        <f t="shared" si="17"/>
        <v>10.45</v>
      </c>
      <c r="J316" s="474">
        <f t="shared" si="16"/>
        <v>6.5568209048667579E-6</v>
      </c>
      <c r="K316" s="474">
        <f t="shared" si="18"/>
        <v>0.99998376167224656</v>
      </c>
      <c r="L316" s="476" t="str">
        <f t="shared" si="19"/>
        <v>C</v>
      </c>
    </row>
    <row r="317" spans="1:12" ht="51.95" customHeight="1">
      <c r="A317" s="470">
        <v>310</v>
      </c>
      <c r="B317" s="509" t="s">
        <v>501</v>
      </c>
      <c r="C317" s="509" t="s">
        <v>44</v>
      </c>
      <c r="D317" s="510" t="s">
        <v>502</v>
      </c>
      <c r="E317" s="509" t="s">
        <v>1370</v>
      </c>
      <c r="F317" s="509" t="s">
        <v>26</v>
      </c>
      <c r="G317" s="511" t="s">
        <v>1243</v>
      </c>
      <c r="H317" s="512">
        <v>10.31</v>
      </c>
      <c r="I317" s="473">
        <f t="shared" si="17"/>
        <v>10.31</v>
      </c>
      <c r="J317" s="474">
        <f t="shared" si="16"/>
        <v>6.4689783281508409E-6</v>
      </c>
      <c r="K317" s="474">
        <f t="shared" si="18"/>
        <v>0.99999023065057469</v>
      </c>
      <c r="L317" s="476" t="str">
        <f t="shared" si="19"/>
        <v>C</v>
      </c>
    </row>
    <row r="318" spans="1:12" ht="51.95" customHeight="1">
      <c r="A318" s="470">
        <v>311</v>
      </c>
      <c r="B318" s="509" t="s">
        <v>466</v>
      </c>
      <c r="C318" s="509" t="s">
        <v>44</v>
      </c>
      <c r="D318" s="510" t="s">
        <v>467</v>
      </c>
      <c r="E318" s="509" t="s">
        <v>1406</v>
      </c>
      <c r="F318" s="509" t="s">
        <v>26</v>
      </c>
      <c r="G318" s="511" t="s">
        <v>1243</v>
      </c>
      <c r="H318" s="512">
        <v>9.86</v>
      </c>
      <c r="I318" s="473">
        <f t="shared" si="17"/>
        <v>9.86</v>
      </c>
      <c r="J318" s="474">
        <f t="shared" si="16"/>
        <v>6.1866271887068169E-6</v>
      </c>
      <c r="K318" s="474">
        <f t="shared" si="18"/>
        <v>0.99999641727776334</v>
      </c>
      <c r="L318" s="476" t="str">
        <f t="shared" si="19"/>
        <v>C</v>
      </c>
    </row>
    <row r="319" spans="1:12" ht="51.95" customHeight="1">
      <c r="A319" s="470">
        <v>312</v>
      </c>
      <c r="B319" s="509" t="s">
        <v>601</v>
      </c>
      <c r="C319" s="509" t="s">
        <v>55</v>
      </c>
      <c r="D319" s="510" t="s">
        <v>602</v>
      </c>
      <c r="E319" s="509" t="s">
        <v>1263</v>
      </c>
      <c r="F319" s="509" t="s">
        <v>57</v>
      </c>
      <c r="G319" s="511" t="s">
        <v>1243</v>
      </c>
      <c r="H319" s="512">
        <v>5.71</v>
      </c>
      <c r="I319" s="473">
        <f t="shared" si="17"/>
        <v>5.71</v>
      </c>
      <c r="J319" s="474">
        <f t="shared" si="16"/>
        <v>3.5827222360563821E-6</v>
      </c>
      <c r="K319" s="474">
        <f t="shared" si="18"/>
        <v>0.99999999999999944</v>
      </c>
      <c r="L319" s="476" t="str">
        <f t="shared" si="19"/>
        <v>C</v>
      </c>
    </row>
    <row r="320" spans="1:12" ht="15.75" customHeight="1">
      <c r="A320" s="31"/>
      <c r="B320" s="32"/>
      <c r="C320" s="32"/>
      <c r="D320" s="25" t="s">
        <v>1111</v>
      </c>
      <c r="E320" s="33"/>
      <c r="F320" s="33"/>
      <c r="G320" s="33"/>
      <c r="H320" s="33"/>
      <c r="I320" s="33"/>
      <c r="J320" s="33"/>
      <c r="K320" s="33"/>
      <c r="L320" s="519">
        <f>SUM(I8:I319)</f>
        <v>1593760.1700000002</v>
      </c>
    </row>
  </sheetData>
  <mergeCells count="4">
    <mergeCell ref="F2:H2"/>
    <mergeCell ref="A6:L6"/>
    <mergeCell ref="F3:H3"/>
    <mergeCell ref="F4:H4"/>
  </mergeCells>
  <pageMargins left="0.5" right="0.5" top="1" bottom="1" header="0.5" footer="0.5"/>
  <pageSetup paperSize="9" fitToHeight="0" orientation="landscape"/>
  <headerFooter>
    <oddHeader>&amp;L &amp;C &amp;R</oddHeader>
    <oddFooter>&amp;L &amp;C &amp;R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2A695-DB4A-4254-AE3E-787BEFB13251}">
  <sheetPr>
    <pageSetUpPr fitToPage="1"/>
  </sheetPr>
  <dimension ref="A1:N635"/>
  <sheetViews>
    <sheetView showWhiteSpace="0" topLeftCell="A616" zoomScale="90" zoomScaleNormal="90" workbookViewId="0">
      <selection activeCell="M635" sqref="M635"/>
    </sheetView>
  </sheetViews>
  <sheetFormatPr defaultColWidth="9" defaultRowHeight="13.9"/>
  <cols>
    <col min="1" max="1" width="7.375" style="2" customWidth="1"/>
    <col min="2" max="2" width="14.5" style="2" customWidth="1"/>
    <col min="3" max="3" width="12.5" style="2" customWidth="1"/>
    <col min="4" max="4" width="60" style="1" bestFit="1" customWidth="1"/>
    <col min="5" max="5" width="17.5" style="2" bestFit="1" customWidth="1"/>
    <col min="6" max="6" width="6.75" style="1" bestFit="1" customWidth="1"/>
    <col min="7" max="7" width="11.875" style="468" customWidth="1"/>
    <col min="8" max="8" width="15" style="1" customWidth="1"/>
    <col min="9" max="9" width="14.5" style="1" customWidth="1"/>
    <col min="10" max="10" width="7.625" style="1" customWidth="1"/>
    <col min="11" max="11" width="15.625" style="1" bestFit="1" customWidth="1"/>
    <col min="12" max="12" width="13.5" style="1" customWidth="1"/>
    <col min="13" max="13" width="14.375" style="2" bestFit="1" customWidth="1"/>
    <col min="14" max="14" width="13" style="1" bestFit="1" customWidth="1"/>
    <col min="15" max="16384" width="9" style="1"/>
  </cols>
  <sheetData>
    <row r="1" spans="1:14">
      <c r="A1" s="78" t="s">
        <v>0</v>
      </c>
      <c r="B1" s="78"/>
      <c r="C1" s="8"/>
      <c r="D1" s="4"/>
      <c r="E1" s="578" t="s">
        <v>1</v>
      </c>
      <c r="F1" s="578"/>
      <c r="G1" s="578"/>
      <c r="H1" s="578"/>
      <c r="I1" s="75"/>
      <c r="J1" s="75"/>
      <c r="K1" s="75"/>
      <c r="L1" s="75"/>
      <c r="M1" s="8"/>
    </row>
    <row r="2" spans="1:14" ht="14.25" customHeight="1">
      <c r="A2" s="78" t="s">
        <v>2</v>
      </c>
      <c r="B2" s="78"/>
      <c r="C2" s="647"/>
      <c r="D2" s="5"/>
      <c r="E2" s="587" t="s">
        <v>1207</v>
      </c>
      <c r="F2" s="587"/>
      <c r="G2" s="587"/>
      <c r="H2" s="576"/>
      <c r="I2" s="576"/>
      <c r="J2" s="576"/>
      <c r="K2" s="7"/>
      <c r="L2" s="41"/>
      <c r="M2" s="42"/>
    </row>
    <row r="3" spans="1:14">
      <c r="A3" s="5"/>
      <c r="B3" s="5"/>
      <c r="C3" s="647"/>
      <c r="D3" s="5"/>
      <c r="E3" s="587" t="s">
        <v>4</v>
      </c>
      <c r="F3" s="587"/>
      <c r="G3" s="587"/>
      <c r="H3" s="587"/>
      <c r="I3" s="587"/>
      <c r="J3" s="587"/>
      <c r="K3" s="7"/>
      <c r="L3" s="41"/>
      <c r="M3" s="42"/>
    </row>
    <row r="4" spans="1:14">
      <c r="A4" s="4" t="s">
        <v>5</v>
      </c>
      <c r="B4" s="4"/>
      <c r="C4" s="647"/>
      <c r="D4" s="5"/>
      <c r="E4" s="587"/>
      <c r="F4" s="587"/>
      <c r="G4" s="587"/>
      <c r="H4" s="587"/>
      <c r="I4" s="587"/>
      <c r="J4" s="587"/>
      <c r="K4" s="7"/>
      <c r="L4" s="42"/>
      <c r="M4" s="42" t="s">
        <v>6</v>
      </c>
    </row>
    <row r="5" spans="1:14">
      <c r="A5" s="6" t="s">
        <v>7</v>
      </c>
      <c r="B5" s="6"/>
      <c r="C5" s="647"/>
      <c r="D5" s="5"/>
      <c r="E5" s="647"/>
      <c r="F5" s="5"/>
      <c r="G5" s="677"/>
      <c r="H5" s="5"/>
      <c r="I5" s="5"/>
      <c r="J5" s="5"/>
      <c r="K5" s="5"/>
      <c r="L5" s="45"/>
      <c r="M5" s="469">
        <f>Orçamento!L5</f>
        <v>3</v>
      </c>
    </row>
    <row r="6" spans="1:14" ht="20.25" customHeight="1">
      <c r="A6" s="591" t="s">
        <v>1429</v>
      </c>
      <c r="B6" s="591"/>
      <c r="C6" s="592"/>
      <c r="D6" s="592"/>
      <c r="E6" s="592"/>
      <c r="F6" s="592"/>
      <c r="G6" s="592"/>
      <c r="H6" s="592"/>
      <c r="I6" s="592"/>
      <c r="J6" s="592"/>
      <c r="K6" s="592"/>
      <c r="L6" s="592"/>
      <c r="M6" s="592"/>
    </row>
    <row r="7" spans="1:14" s="2" customFormat="1" ht="20.100000000000001" customHeight="1">
      <c r="A7" s="584" t="s">
        <v>9</v>
      </c>
      <c r="B7" s="585" t="s">
        <v>10</v>
      </c>
      <c r="C7" s="584" t="s">
        <v>11</v>
      </c>
      <c r="D7" s="584" t="s">
        <v>12</v>
      </c>
      <c r="E7" s="584" t="s">
        <v>1209</v>
      </c>
      <c r="F7" s="585" t="s">
        <v>13</v>
      </c>
      <c r="G7" s="590" t="s">
        <v>1430</v>
      </c>
      <c r="H7" s="585" t="s">
        <v>1431</v>
      </c>
      <c r="I7" s="585" t="s">
        <v>16</v>
      </c>
      <c r="J7" s="584" t="s">
        <v>1432</v>
      </c>
      <c r="K7" s="584" t="s">
        <v>1433</v>
      </c>
      <c r="L7" s="584" t="s">
        <v>1434</v>
      </c>
      <c r="M7" s="584" t="s">
        <v>1213</v>
      </c>
      <c r="N7" s="588"/>
    </row>
    <row r="8" spans="1:14" s="2" customFormat="1" ht="20.100000000000001" customHeight="1">
      <c r="A8" s="584"/>
      <c r="B8" s="586"/>
      <c r="C8" s="584"/>
      <c r="D8" s="584"/>
      <c r="E8" s="584"/>
      <c r="F8" s="586"/>
      <c r="G8" s="590" t="s">
        <v>1435</v>
      </c>
      <c r="H8" s="586"/>
      <c r="I8" s="586"/>
      <c r="J8" s="584"/>
      <c r="K8" s="584"/>
      <c r="L8" s="584"/>
      <c r="M8" s="584"/>
      <c r="N8" s="589"/>
    </row>
    <row r="9" spans="1:14" ht="26.1" customHeight="1">
      <c r="A9" s="485">
        <v>1</v>
      </c>
      <c r="B9" s="485" t="s">
        <v>1436</v>
      </c>
      <c r="C9" s="485" t="s">
        <v>55</v>
      </c>
      <c r="D9" s="486" t="s">
        <v>1437</v>
      </c>
      <c r="E9" s="485" t="s">
        <v>1298</v>
      </c>
      <c r="F9" s="485" t="s">
        <v>46</v>
      </c>
      <c r="G9" s="487">
        <v>95.714690288979554</v>
      </c>
      <c r="H9" s="488">
        <v>1749.08</v>
      </c>
      <c r="I9" s="488">
        <f>G9*H9</f>
        <v>167412.65049064835</v>
      </c>
      <c r="J9" s="489">
        <f t="shared" ref="J9:J72" si="0">I9/$M$635</f>
        <v>0.10504256123224301</v>
      </c>
      <c r="K9" s="488">
        <f>I9</f>
        <v>167412.65049064835</v>
      </c>
      <c r="L9" s="490">
        <f>J9</f>
        <v>0.10504256123224301</v>
      </c>
      <c r="M9" s="491" t="str">
        <f>IF(L9&lt;=80%," A", IF(L9&lt;=90%,"B","C"))</f>
        <v xml:space="preserve"> A</v>
      </c>
    </row>
    <row r="10" spans="1:14" ht="24" customHeight="1">
      <c r="A10" s="485">
        <v>2</v>
      </c>
      <c r="B10" s="485" t="s">
        <v>1438</v>
      </c>
      <c r="C10" s="485" t="s">
        <v>44</v>
      </c>
      <c r="D10" s="486" t="s">
        <v>1439</v>
      </c>
      <c r="E10" s="485" t="s">
        <v>1440</v>
      </c>
      <c r="F10" s="485" t="s">
        <v>75</v>
      </c>
      <c r="G10" s="487">
        <v>945.21012068126811</v>
      </c>
      <c r="H10" s="488">
        <v>135.41999999999999</v>
      </c>
      <c r="I10" s="488">
        <f t="shared" ref="I10:I73" si="1">G10*H10</f>
        <v>128000.35454265731</v>
      </c>
      <c r="J10" s="489">
        <f t="shared" si="0"/>
        <v>8.0313435337116046E-2</v>
      </c>
      <c r="K10" s="488">
        <f>K9+I10</f>
        <v>295413.00503330567</v>
      </c>
      <c r="L10" s="490">
        <f>L9+J10</f>
        <v>0.18535599656935905</v>
      </c>
      <c r="M10" s="491" t="str">
        <f t="shared" ref="M10:M73" si="2">IF(L10&lt;=80%," A", IF(L10&lt;=90%,"B","C"))</f>
        <v xml:space="preserve"> A</v>
      </c>
    </row>
    <row r="11" spans="1:14" ht="51.95" customHeight="1">
      <c r="A11" s="485">
        <v>3</v>
      </c>
      <c r="B11" s="485" t="s">
        <v>1147</v>
      </c>
      <c r="C11" s="485" t="s">
        <v>24</v>
      </c>
      <c r="D11" s="486" t="s">
        <v>1148</v>
      </c>
      <c r="E11" s="485" t="s">
        <v>1220</v>
      </c>
      <c r="F11" s="485" t="s">
        <v>26</v>
      </c>
      <c r="G11" s="487">
        <v>8.9948022616771013</v>
      </c>
      <c r="H11" s="488">
        <v>11629</v>
      </c>
      <c r="I11" s="488">
        <f t="shared" si="1"/>
        <v>104600.55550104301</v>
      </c>
      <c r="J11" s="489">
        <f t="shared" si="0"/>
        <v>6.5631302198149624E-2</v>
      </c>
      <c r="K11" s="488">
        <f t="shared" ref="K11:K74" si="3">K10+I11</f>
        <v>400013.56053434871</v>
      </c>
      <c r="L11" s="490">
        <f t="shared" ref="L11:L74" si="4">L10+J11</f>
        <v>0.25098729876750869</v>
      </c>
      <c r="M11" s="491" t="str">
        <f t="shared" si="2"/>
        <v xml:space="preserve"> A</v>
      </c>
    </row>
    <row r="12" spans="1:14" ht="39" customHeight="1">
      <c r="A12" s="485">
        <v>4</v>
      </c>
      <c r="B12" s="485" t="s">
        <v>1441</v>
      </c>
      <c r="C12" s="485" t="s">
        <v>55</v>
      </c>
      <c r="D12" s="486" t="s">
        <v>1442</v>
      </c>
      <c r="E12" s="485" t="s">
        <v>1220</v>
      </c>
      <c r="F12" s="485" t="s">
        <v>46</v>
      </c>
      <c r="G12" s="487">
        <v>542.44204432640959</v>
      </c>
      <c r="H12" s="488">
        <v>119.89</v>
      </c>
      <c r="I12" s="488">
        <f t="shared" si="1"/>
        <v>65033.376694293249</v>
      </c>
      <c r="J12" s="489">
        <f t="shared" si="0"/>
        <v>4.0804995521717867E-2</v>
      </c>
      <c r="K12" s="488">
        <f t="shared" si="3"/>
        <v>465046.93722864194</v>
      </c>
      <c r="L12" s="490">
        <f t="shared" si="4"/>
        <v>0.29179229428922654</v>
      </c>
      <c r="M12" s="491" t="str">
        <f t="shared" si="2"/>
        <v xml:space="preserve"> A</v>
      </c>
    </row>
    <row r="13" spans="1:14" ht="39" customHeight="1">
      <c r="A13" s="485">
        <v>5</v>
      </c>
      <c r="B13" s="485" t="s">
        <v>1443</v>
      </c>
      <c r="C13" s="485" t="s">
        <v>44</v>
      </c>
      <c r="D13" s="486" t="s">
        <v>1444</v>
      </c>
      <c r="E13" s="485" t="s">
        <v>1440</v>
      </c>
      <c r="F13" s="485" t="s">
        <v>75</v>
      </c>
      <c r="G13" s="487">
        <v>369.15931751929355</v>
      </c>
      <c r="H13" s="488">
        <v>129.02000000000001</v>
      </c>
      <c r="I13" s="488">
        <f t="shared" si="1"/>
        <v>47628.93514633926</v>
      </c>
      <c r="J13" s="489">
        <f t="shared" si="0"/>
        <v>2.9884631309957926E-2</v>
      </c>
      <c r="K13" s="488">
        <f t="shared" si="3"/>
        <v>512675.87237498118</v>
      </c>
      <c r="L13" s="490">
        <f t="shared" si="4"/>
        <v>0.32167692559918448</v>
      </c>
      <c r="M13" s="491" t="str">
        <f t="shared" si="2"/>
        <v xml:space="preserve"> A</v>
      </c>
    </row>
    <row r="14" spans="1:14" ht="24" customHeight="1">
      <c r="A14" s="485">
        <v>6</v>
      </c>
      <c r="B14" s="485" t="s">
        <v>1445</v>
      </c>
      <c r="C14" s="485" t="s">
        <v>44</v>
      </c>
      <c r="D14" s="486" t="s">
        <v>1446</v>
      </c>
      <c r="E14" s="485" t="s">
        <v>1220</v>
      </c>
      <c r="F14" s="485" t="s">
        <v>46</v>
      </c>
      <c r="G14" s="487">
        <v>159.72350214352613</v>
      </c>
      <c r="H14" s="488">
        <v>282.77999999999997</v>
      </c>
      <c r="I14" s="488">
        <f t="shared" si="1"/>
        <v>45166.611936146313</v>
      </c>
      <c r="J14" s="489">
        <f t="shared" si="0"/>
        <v>2.8339654058703465E-2</v>
      </c>
      <c r="K14" s="488">
        <f t="shared" si="3"/>
        <v>557842.48431112745</v>
      </c>
      <c r="L14" s="490">
        <f t="shared" si="4"/>
        <v>0.35001657965788796</v>
      </c>
      <c r="M14" s="491" t="str">
        <f t="shared" si="2"/>
        <v xml:space="preserve"> A</v>
      </c>
    </row>
    <row r="15" spans="1:14" ht="51.95" customHeight="1">
      <c r="A15" s="485">
        <v>7</v>
      </c>
      <c r="B15" s="485" t="s">
        <v>1447</v>
      </c>
      <c r="C15" s="485" t="s">
        <v>44</v>
      </c>
      <c r="D15" s="486" t="s">
        <v>1448</v>
      </c>
      <c r="E15" s="485" t="s">
        <v>1440</v>
      </c>
      <c r="F15" s="485" t="s">
        <v>85</v>
      </c>
      <c r="G15" s="487">
        <v>6.9959573146377458</v>
      </c>
      <c r="H15" s="488">
        <v>6450.99</v>
      </c>
      <c r="I15" s="488">
        <f t="shared" si="1"/>
        <v>45130.850677154951</v>
      </c>
      <c r="J15" s="489">
        <f t="shared" si="0"/>
        <v>2.8317215764904681E-2</v>
      </c>
      <c r="K15" s="488">
        <f t="shared" si="3"/>
        <v>602973.33498828241</v>
      </c>
      <c r="L15" s="490">
        <f t="shared" si="4"/>
        <v>0.37833379542279266</v>
      </c>
      <c r="M15" s="491" t="str">
        <f t="shared" si="2"/>
        <v xml:space="preserve"> A</v>
      </c>
    </row>
    <row r="16" spans="1:14" ht="39" customHeight="1">
      <c r="A16" s="485">
        <v>8</v>
      </c>
      <c r="B16" s="485" t="s">
        <v>1449</v>
      </c>
      <c r="C16" s="485" t="s">
        <v>55</v>
      </c>
      <c r="D16" s="486" t="s">
        <v>1450</v>
      </c>
      <c r="E16" s="485" t="s">
        <v>1440</v>
      </c>
      <c r="F16" s="485" t="s">
        <v>1451</v>
      </c>
      <c r="G16" s="487">
        <v>2149.0717124691528</v>
      </c>
      <c r="H16" s="488">
        <v>15.59</v>
      </c>
      <c r="I16" s="488">
        <f t="shared" si="1"/>
        <v>33504.027997394092</v>
      </c>
      <c r="J16" s="489">
        <f t="shared" si="0"/>
        <v>2.1022001038324422E-2</v>
      </c>
      <c r="K16" s="488">
        <f t="shared" si="3"/>
        <v>636477.3629856765</v>
      </c>
      <c r="L16" s="490">
        <f t="shared" si="4"/>
        <v>0.39935579646111707</v>
      </c>
      <c r="M16" s="491" t="str">
        <f t="shared" si="2"/>
        <v xml:space="preserve"> A</v>
      </c>
    </row>
    <row r="17" spans="1:13" ht="24" customHeight="1">
      <c r="A17" s="485">
        <v>9</v>
      </c>
      <c r="B17" s="485" t="s">
        <v>1452</v>
      </c>
      <c r="C17" s="485" t="s">
        <v>44</v>
      </c>
      <c r="D17" s="486" t="s">
        <v>1453</v>
      </c>
      <c r="E17" s="485" t="s">
        <v>1440</v>
      </c>
      <c r="F17" s="485" t="s">
        <v>75</v>
      </c>
      <c r="G17" s="487">
        <v>2260.6649967317085</v>
      </c>
      <c r="H17" s="488">
        <v>14.74</v>
      </c>
      <c r="I17" s="488">
        <f t="shared" si="1"/>
        <v>33322.202051825385</v>
      </c>
      <c r="J17" s="489">
        <f t="shared" si="0"/>
        <v>2.0907914898686614E-2</v>
      </c>
      <c r="K17" s="488">
        <f t="shared" si="3"/>
        <v>669799.56503750186</v>
      </c>
      <c r="L17" s="490">
        <f t="shared" si="4"/>
        <v>0.42026371135980367</v>
      </c>
      <c r="M17" s="491" t="str">
        <f t="shared" si="2"/>
        <v xml:space="preserve"> A</v>
      </c>
    </row>
    <row r="18" spans="1:13" ht="24" customHeight="1">
      <c r="A18" s="485">
        <v>10</v>
      </c>
      <c r="B18" s="485" t="s">
        <v>1454</v>
      </c>
      <c r="C18" s="485" t="s">
        <v>55</v>
      </c>
      <c r="D18" s="486" t="s">
        <v>1455</v>
      </c>
      <c r="E18" s="485" t="s">
        <v>1220</v>
      </c>
      <c r="F18" s="485" t="s">
        <v>1456</v>
      </c>
      <c r="G18" s="487">
        <v>283.30948672053836</v>
      </c>
      <c r="H18" s="488">
        <v>115.01</v>
      </c>
      <c r="I18" s="488">
        <f t="shared" si="1"/>
        <v>32583.424067729116</v>
      </c>
      <c r="J18" s="489">
        <f t="shared" si="0"/>
        <v>2.0444370886904779E-2</v>
      </c>
      <c r="K18" s="488">
        <f t="shared" si="3"/>
        <v>702382.98910523101</v>
      </c>
      <c r="L18" s="490">
        <f t="shared" si="4"/>
        <v>0.44070808224670843</v>
      </c>
      <c r="M18" s="491" t="str">
        <f t="shared" si="2"/>
        <v xml:space="preserve"> A</v>
      </c>
    </row>
    <row r="19" spans="1:13" ht="26.1" customHeight="1">
      <c r="A19" s="485">
        <v>11</v>
      </c>
      <c r="B19" s="485" t="s">
        <v>1457</v>
      </c>
      <c r="C19" s="485" t="s">
        <v>44</v>
      </c>
      <c r="D19" s="486" t="s">
        <v>1458</v>
      </c>
      <c r="E19" s="485" t="s">
        <v>1459</v>
      </c>
      <c r="F19" s="485" t="s">
        <v>75</v>
      </c>
      <c r="G19" s="487">
        <v>10364.993220066179</v>
      </c>
      <c r="H19" s="488">
        <v>2.68</v>
      </c>
      <c r="I19" s="488">
        <f t="shared" si="1"/>
        <v>27778.181829777361</v>
      </c>
      <c r="J19" s="489">
        <f t="shared" si="0"/>
        <v>1.7429336177541502E-2</v>
      </c>
      <c r="K19" s="488">
        <f t="shared" si="3"/>
        <v>730161.17093500833</v>
      </c>
      <c r="L19" s="490">
        <f t="shared" si="4"/>
        <v>0.45813741842424993</v>
      </c>
      <c r="M19" s="491" t="str">
        <f t="shared" si="2"/>
        <v xml:space="preserve"> A</v>
      </c>
    </row>
    <row r="20" spans="1:13" ht="39" customHeight="1">
      <c r="A20" s="485">
        <v>12</v>
      </c>
      <c r="B20" s="485" t="s">
        <v>1460</v>
      </c>
      <c r="C20" s="485" t="s">
        <v>44</v>
      </c>
      <c r="D20" s="486" t="s">
        <v>1461</v>
      </c>
      <c r="E20" s="485" t="s">
        <v>1220</v>
      </c>
      <c r="F20" s="485" t="s">
        <v>970</v>
      </c>
      <c r="G20" s="487">
        <v>29062.982147760715</v>
      </c>
      <c r="H20" s="488">
        <v>0.93</v>
      </c>
      <c r="I20" s="488">
        <f t="shared" si="1"/>
        <v>27028.573397417465</v>
      </c>
      <c r="J20" s="489">
        <f t="shared" si="0"/>
        <v>1.6958996633751958E-2</v>
      </c>
      <c r="K20" s="488">
        <f t="shared" si="3"/>
        <v>757189.74433242576</v>
      </c>
      <c r="L20" s="490">
        <f t="shared" si="4"/>
        <v>0.47509641505800188</v>
      </c>
      <c r="M20" s="491" t="str">
        <f t="shared" si="2"/>
        <v xml:space="preserve"> A</v>
      </c>
    </row>
    <row r="21" spans="1:13" ht="26.1" customHeight="1">
      <c r="A21" s="485">
        <v>13</v>
      </c>
      <c r="B21" s="485" t="s">
        <v>1462</v>
      </c>
      <c r="C21" s="485" t="s">
        <v>24</v>
      </c>
      <c r="D21" s="486" t="s">
        <v>1463</v>
      </c>
      <c r="E21" s="485" t="s">
        <v>1220</v>
      </c>
      <c r="F21" s="485" t="s">
        <v>33</v>
      </c>
      <c r="G21" s="487">
        <v>145.99663435422806</v>
      </c>
      <c r="H21" s="488">
        <v>167.35</v>
      </c>
      <c r="I21" s="488">
        <f t="shared" si="1"/>
        <v>24432.536759180064</v>
      </c>
      <c r="J21" s="489">
        <f t="shared" si="0"/>
        <v>1.5330121296470137E-2</v>
      </c>
      <c r="K21" s="488">
        <f t="shared" si="3"/>
        <v>781622.28109160578</v>
      </c>
      <c r="L21" s="490">
        <f t="shared" si="4"/>
        <v>0.49042653635447203</v>
      </c>
      <c r="M21" s="491" t="str">
        <f t="shared" si="2"/>
        <v xml:space="preserve"> A</v>
      </c>
    </row>
    <row r="22" spans="1:13" ht="26.1" customHeight="1">
      <c r="A22" s="485">
        <v>14</v>
      </c>
      <c r="B22" s="485" t="s">
        <v>1464</v>
      </c>
      <c r="C22" s="485" t="s">
        <v>44</v>
      </c>
      <c r="D22" s="486" t="s">
        <v>1465</v>
      </c>
      <c r="E22" s="485" t="s">
        <v>1220</v>
      </c>
      <c r="F22" s="485" t="s">
        <v>152</v>
      </c>
      <c r="G22" s="487">
        <v>365.18897182409034</v>
      </c>
      <c r="H22" s="488">
        <v>63.25</v>
      </c>
      <c r="I22" s="488">
        <f t="shared" si="1"/>
        <v>23098.202467873714</v>
      </c>
      <c r="J22" s="489">
        <f t="shared" si="0"/>
        <v>1.4492897280913093E-2</v>
      </c>
      <c r="K22" s="488">
        <f t="shared" si="3"/>
        <v>804720.48355947947</v>
      </c>
      <c r="L22" s="490">
        <f t="shared" si="4"/>
        <v>0.50491943363538516</v>
      </c>
      <c r="M22" s="491" t="str">
        <f t="shared" si="2"/>
        <v xml:space="preserve"> A</v>
      </c>
    </row>
    <row r="23" spans="1:13" ht="26.1" customHeight="1">
      <c r="A23" s="485">
        <v>15</v>
      </c>
      <c r="B23" s="485" t="s">
        <v>1466</v>
      </c>
      <c r="C23" s="485" t="s">
        <v>55</v>
      </c>
      <c r="D23" s="486" t="s">
        <v>1467</v>
      </c>
      <c r="E23" s="485" t="s">
        <v>1220</v>
      </c>
      <c r="F23" s="485" t="s">
        <v>46</v>
      </c>
      <c r="G23" s="487">
        <v>228.21162558214058</v>
      </c>
      <c r="H23" s="488">
        <v>99.9</v>
      </c>
      <c r="I23" s="488">
        <f t="shared" si="1"/>
        <v>22798.341395655847</v>
      </c>
      <c r="J23" s="489">
        <f t="shared" si="0"/>
        <v>1.430475035804139E-2</v>
      </c>
      <c r="K23" s="488">
        <f t="shared" si="3"/>
        <v>827518.82495513535</v>
      </c>
      <c r="L23" s="490">
        <f t="shared" si="4"/>
        <v>0.51922418399342651</v>
      </c>
      <c r="M23" s="491" t="str">
        <f t="shared" si="2"/>
        <v xml:space="preserve"> A</v>
      </c>
    </row>
    <row r="24" spans="1:13" ht="26.1" customHeight="1">
      <c r="A24" s="485">
        <v>16</v>
      </c>
      <c r="B24" s="485" t="s">
        <v>1468</v>
      </c>
      <c r="C24" s="485" t="s">
        <v>44</v>
      </c>
      <c r="D24" s="486" t="s">
        <v>1469</v>
      </c>
      <c r="E24" s="485" t="s">
        <v>1440</v>
      </c>
      <c r="F24" s="485" t="s">
        <v>75</v>
      </c>
      <c r="G24" s="487">
        <v>829.55101078506164</v>
      </c>
      <c r="H24" s="488">
        <v>23.71</v>
      </c>
      <c r="I24" s="488">
        <f t="shared" si="1"/>
        <v>19668.654465713811</v>
      </c>
      <c r="J24" s="489">
        <f t="shared" si="0"/>
        <v>1.2341037759186437E-2</v>
      </c>
      <c r="K24" s="488">
        <f t="shared" si="3"/>
        <v>847187.47942084912</v>
      </c>
      <c r="L24" s="490">
        <f t="shared" si="4"/>
        <v>0.531565221752613</v>
      </c>
      <c r="M24" s="491" t="str">
        <f t="shared" si="2"/>
        <v xml:space="preserve"> A</v>
      </c>
    </row>
    <row r="25" spans="1:13" ht="39" customHeight="1">
      <c r="A25" s="485">
        <v>17</v>
      </c>
      <c r="B25" s="485" t="s">
        <v>1470</v>
      </c>
      <c r="C25" s="485" t="s">
        <v>44</v>
      </c>
      <c r="D25" s="486" t="s">
        <v>1471</v>
      </c>
      <c r="E25" s="485" t="s">
        <v>1440</v>
      </c>
      <c r="F25" s="485" t="s">
        <v>75</v>
      </c>
      <c r="G25" s="487">
        <v>1206.1896441337915</v>
      </c>
      <c r="H25" s="488">
        <v>15.79</v>
      </c>
      <c r="I25" s="488">
        <f t="shared" si="1"/>
        <v>19045.734480872568</v>
      </c>
      <c r="J25" s="489">
        <f t="shared" si="0"/>
        <v>1.1950188498639491E-2</v>
      </c>
      <c r="K25" s="488">
        <f t="shared" si="3"/>
        <v>866233.21390172164</v>
      </c>
      <c r="L25" s="490">
        <f t="shared" si="4"/>
        <v>0.5435154102512525</v>
      </c>
      <c r="M25" s="491" t="str">
        <f t="shared" si="2"/>
        <v xml:space="preserve"> A</v>
      </c>
    </row>
    <row r="26" spans="1:13" ht="39" customHeight="1">
      <c r="A26" s="485">
        <v>18</v>
      </c>
      <c r="B26" s="485" t="s">
        <v>1472</v>
      </c>
      <c r="C26" s="485" t="s">
        <v>44</v>
      </c>
      <c r="D26" s="486" t="s">
        <v>1473</v>
      </c>
      <c r="E26" s="485" t="s">
        <v>1440</v>
      </c>
      <c r="F26" s="485" t="s">
        <v>75</v>
      </c>
      <c r="G26" s="487">
        <v>981.35901090329685</v>
      </c>
      <c r="H26" s="488">
        <v>18.77</v>
      </c>
      <c r="I26" s="488">
        <f t="shared" si="1"/>
        <v>18420.10863465488</v>
      </c>
      <c r="J26" s="489">
        <f t="shared" si="0"/>
        <v>1.1557641453555426E-2</v>
      </c>
      <c r="K26" s="488">
        <f t="shared" si="3"/>
        <v>884653.32253637654</v>
      </c>
      <c r="L26" s="490">
        <f t="shared" si="4"/>
        <v>0.55507305170480792</v>
      </c>
      <c r="M26" s="491" t="str">
        <f t="shared" si="2"/>
        <v xml:space="preserve"> A</v>
      </c>
    </row>
    <row r="27" spans="1:13" ht="24" customHeight="1">
      <c r="A27" s="485">
        <v>19</v>
      </c>
      <c r="B27" s="485" t="s">
        <v>1474</v>
      </c>
      <c r="C27" s="485" t="s">
        <v>55</v>
      </c>
      <c r="D27" s="486" t="s">
        <v>1475</v>
      </c>
      <c r="E27" s="485" t="s">
        <v>1220</v>
      </c>
      <c r="F27" s="485" t="s">
        <v>1476</v>
      </c>
      <c r="G27" s="487">
        <v>112.30510334940621</v>
      </c>
      <c r="H27" s="488">
        <v>159.62</v>
      </c>
      <c r="I27" s="488">
        <f t="shared" si="1"/>
        <v>17926.14059663222</v>
      </c>
      <c r="J27" s="489">
        <f t="shared" si="0"/>
        <v>1.1247702702041156E-2</v>
      </c>
      <c r="K27" s="488">
        <f t="shared" si="3"/>
        <v>902579.4631330088</v>
      </c>
      <c r="L27" s="490">
        <f t="shared" si="4"/>
        <v>0.56632075440684904</v>
      </c>
      <c r="M27" s="491" t="str">
        <f t="shared" si="2"/>
        <v xml:space="preserve"> A</v>
      </c>
    </row>
    <row r="28" spans="1:13" ht="26.1" customHeight="1">
      <c r="A28" s="485">
        <v>20</v>
      </c>
      <c r="B28" s="485" t="s">
        <v>1477</v>
      </c>
      <c r="C28" s="485" t="s">
        <v>44</v>
      </c>
      <c r="D28" s="486" t="s">
        <v>1478</v>
      </c>
      <c r="E28" s="485" t="s">
        <v>1220</v>
      </c>
      <c r="F28" s="485" t="s">
        <v>46</v>
      </c>
      <c r="G28" s="487">
        <v>222.25596012423216</v>
      </c>
      <c r="H28" s="488">
        <v>78.13</v>
      </c>
      <c r="I28" s="488">
        <f t="shared" si="1"/>
        <v>17364.858164506259</v>
      </c>
      <c r="J28" s="489">
        <f t="shared" si="0"/>
        <v>1.0895527737530534E-2</v>
      </c>
      <c r="K28" s="488">
        <f t="shared" si="3"/>
        <v>919944.32129751507</v>
      </c>
      <c r="L28" s="490">
        <f t="shared" si="4"/>
        <v>0.57721628214437959</v>
      </c>
      <c r="M28" s="491" t="str">
        <f t="shared" si="2"/>
        <v xml:space="preserve"> A</v>
      </c>
    </row>
    <row r="29" spans="1:13" ht="24" customHeight="1">
      <c r="A29" s="485">
        <v>21</v>
      </c>
      <c r="B29" s="485" t="s">
        <v>1479</v>
      </c>
      <c r="C29" s="485" t="s">
        <v>44</v>
      </c>
      <c r="D29" s="486" t="s">
        <v>1480</v>
      </c>
      <c r="E29" s="485" t="s">
        <v>1459</v>
      </c>
      <c r="F29" s="485" t="s">
        <v>75</v>
      </c>
      <c r="G29" s="487">
        <v>10716.789930745104</v>
      </c>
      <c r="H29" s="488">
        <v>1.4</v>
      </c>
      <c r="I29" s="488">
        <f t="shared" si="1"/>
        <v>15003.505903043146</v>
      </c>
      <c r="J29" s="489">
        <f t="shared" si="0"/>
        <v>9.4139044026829068E-3</v>
      </c>
      <c r="K29" s="488">
        <f t="shared" si="3"/>
        <v>934947.82720055827</v>
      </c>
      <c r="L29" s="490">
        <f t="shared" si="4"/>
        <v>0.58663018654706245</v>
      </c>
      <c r="M29" s="491" t="str">
        <f t="shared" si="2"/>
        <v xml:space="preserve"> A</v>
      </c>
    </row>
    <row r="30" spans="1:13" ht="51.95" customHeight="1">
      <c r="A30" s="485">
        <v>22</v>
      </c>
      <c r="B30" s="485" t="s">
        <v>1481</v>
      </c>
      <c r="C30" s="485" t="s">
        <v>24</v>
      </c>
      <c r="D30" s="486" t="s">
        <v>1482</v>
      </c>
      <c r="E30" s="485" t="s">
        <v>1220</v>
      </c>
      <c r="F30" s="485" t="s">
        <v>26</v>
      </c>
      <c r="G30" s="487">
        <v>85.950332722692309</v>
      </c>
      <c r="H30" s="488">
        <v>173.21</v>
      </c>
      <c r="I30" s="488">
        <f t="shared" si="1"/>
        <v>14887.457130897536</v>
      </c>
      <c r="J30" s="489">
        <f t="shared" si="0"/>
        <v>9.3410899515747881E-3</v>
      </c>
      <c r="K30" s="488">
        <f t="shared" si="3"/>
        <v>949835.28433145583</v>
      </c>
      <c r="L30" s="490">
        <f t="shared" si="4"/>
        <v>0.59597127649863724</v>
      </c>
      <c r="M30" s="491" t="str">
        <f t="shared" si="2"/>
        <v xml:space="preserve"> A</v>
      </c>
    </row>
    <row r="31" spans="1:13" ht="26.1" customHeight="1">
      <c r="A31" s="485">
        <v>23</v>
      </c>
      <c r="B31" s="485" t="s">
        <v>1142</v>
      </c>
      <c r="C31" s="485" t="s">
        <v>24</v>
      </c>
      <c r="D31" s="486" t="s">
        <v>1143</v>
      </c>
      <c r="E31" s="485" t="s">
        <v>1220</v>
      </c>
      <c r="F31" s="485" t="s">
        <v>26</v>
      </c>
      <c r="G31" s="487">
        <v>1.9988449470393559</v>
      </c>
      <c r="H31" s="488">
        <v>7359.28</v>
      </c>
      <c r="I31" s="488">
        <f t="shared" si="1"/>
        <v>14710.059641847791</v>
      </c>
      <c r="J31" s="489">
        <f t="shared" si="0"/>
        <v>9.2297824335865041E-3</v>
      </c>
      <c r="K31" s="488">
        <f t="shared" si="3"/>
        <v>964545.34397330356</v>
      </c>
      <c r="L31" s="490">
        <f t="shared" si="4"/>
        <v>0.60520105893222376</v>
      </c>
      <c r="M31" s="491" t="str">
        <f t="shared" si="2"/>
        <v xml:space="preserve"> A</v>
      </c>
    </row>
    <row r="32" spans="1:13" ht="26.1" customHeight="1">
      <c r="A32" s="485">
        <v>24</v>
      </c>
      <c r="B32" s="485" t="s">
        <v>1483</v>
      </c>
      <c r="C32" s="485" t="s">
        <v>55</v>
      </c>
      <c r="D32" s="486" t="s">
        <v>1484</v>
      </c>
      <c r="E32" s="485" t="s">
        <v>1440</v>
      </c>
      <c r="F32" s="485" t="s">
        <v>1451</v>
      </c>
      <c r="G32" s="487">
        <v>696.96866554064036</v>
      </c>
      <c r="H32" s="488">
        <v>20.45</v>
      </c>
      <c r="I32" s="488">
        <f t="shared" si="1"/>
        <v>14253.009210306094</v>
      </c>
      <c r="J32" s="489">
        <f t="shared" si="0"/>
        <v>8.9430075226061452E-3</v>
      </c>
      <c r="K32" s="488">
        <f t="shared" si="3"/>
        <v>978798.35318360967</v>
      </c>
      <c r="L32" s="490">
        <f t="shared" si="4"/>
        <v>0.61414406645482988</v>
      </c>
      <c r="M32" s="491" t="str">
        <f t="shared" si="2"/>
        <v xml:space="preserve"> A</v>
      </c>
    </row>
    <row r="33" spans="1:13" ht="26.1" customHeight="1">
      <c r="A33" s="485">
        <v>25</v>
      </c>
      <c r="B33" s="485" t="s">
        <v>1485</v>
      </c>
      <c r="C33" s="485" t="s">
        <v>55</v>
      </c>
      <c r="D33" s="486" t="s">
        <v>1486</v>
      </c>
      <c r="E33" s="485" t="s">
        <v>1220</v>
      </c>
      <c r="F33" s="485" t="s">
        <v>1456</v>
      </c>
      <c r="G33" s="487">
        <v>4932.1834874147207</v>
      </c>
      <c r="H33" s="488">
        <v>2.86</v>
      </c>
      <c r="I33" s="488">
        <f t="shared" si="1"/>
        <v>14106.044774006101</v>
      </c>
      <c r="J33" s="489">
        <f t="shared" si="0"/>
        <v>8.8507951315248239E-3</v>
      </c>
      <c r="K33" s="488">
        <f t="shared" si="3"/>
        <v>992904.39795761579</v>
      </c>
      <c r="L33" s="490">
        <f t="shared" si="4"/>
        <v>0.62299486158635475</v>
      </c>
      <c r="M33" s="491" t="str">
        <f t="shared" si="2"/>
        <v xml:space="preserve"> A</v>
      </c>
    </row>
    <row r="34" spans="1:13" ht="117" customHeight="1">
      <c r="A34" s="485">
        <v>26</v>
      </c>
      <c r="B34" s="485" t="s">
        <v>1487</v>
      </c>
      <c r="C34" s="485" t="s">
        <v>44</v>
      </c>
      <c r="D34" s="486" t="s">
        <v>1488</v>
      </c>
      <c r="E34" s="485" t="s">
        <v>1220</v>
      </c>
      <c r="F34" s="485" t="s">
        <v>46</v>
      </c>
      <c r="G34" s="487">
        <v>536.19283149784633</v>
      </c>
      <c r="H34" s="488">
        <v>25.03</v>
      </c>
      <c r="I34" s="488">
        <f t="shared" si="1"/>
        <v>13420.906572391094</v>
      </c>
      <c r="J34" s="489">
        <f t="shared" si="0"/>
        <v>8.4209072390342057E-3</v>
      </c>
      <c r="K34" s="488">
        <f t="shared" si="3"/>
        <v>1006325.3045300068</v>
      </c>
      <c r="L34" s="490">
        <f t="shared" si="4"/>
        <v>0.63141576882538897</v>
      </c>
      <c r="M34" s="491" t="str">
        <f t="shared" si="2"/>
        <v xml:space="preserve"> A</v>
      </c>
    </row>
    <row r="35" spans="1:13" ht="24" customHeight="1">
      <c r="A35" s="485">
        <v>27</v>
      </c>
      <c r="B35" s="485" t="s">
        <v>1489</v>
      </c>
      <c r="C35" s="485" t="s">
        <v>44</v>
      </c>
      <c r="D35" s="486" t="s">
        <v>1490</v>
      </c>
      <c r="E35" s="485" t="s">
        <v>1220</v>
      </c>
      <c r="F35" s="485" t="s">
        <v>970</v>
      </c>
      <c r="G35" s="487">
        <v>169.06410258219611</v>
      </c>
      <c r="H35" s="488">
        <v>75.69</v>
      </c>
      <c r="I35" s="488">
        <f t="shared" si="1"/>
        <v>12796.461924446423</v>
      </c>
      <c r="J35" s="489">
        <f t="shared" si="0"/>
        <v>8.0291013332341628E-3</v>
      </c>
      <c r="K35" s="488">
        <f t="shared" si="3"/>
        <v>1019121.7664544532</v>
      </c>
      <c r="L35" s="490">
        <f t="shared" si="4"/>
        <v>0.63944487015862317</v>
      </c>
      <c r="M35" s="491" t="str">
        <f t="shared" si="2"/>
        <v xml:space="preserve"> A</v>
      </c>
    </row>
    <row r="36" spans="1:13" ht="24" customHeight="1">
      <c r="A36" s="485">
        <v>28</v>
      </c>
      <c r="B36" s="485" t="s">
        <v>1491</v>
      </c>
      <c r="C36" s="485" t="s">
        <v>44</v>
      </c>
      <c r="D36" s="486" t="s">
        <v>1492</v>
      </c>
      <c r="E36" s="485" t="s">
        <v>1440</v>
      </c>
      <c r="F36" s="485" t="s">
        <v>75</v>
      </c>
      <c r="G36" s="487">
        <v>681.47136882325424</v>
      </c>
      <c r="H36" s="488">
        <v>18.77</v>
      </c>
      <c r="I36" s="488">
        <f t="shared" si="1"/>
        <v>12791.217592812482</v>
      </c>
      <c r="J36" s="489">
        <f t="shared" si="0"/>
        <v>8.0258107932112549E-3</v>
      </c>
      <c r="K36" s="488">
        <f t="shared" si="3"/>
        <v>1031912.9840472657</v>
      </c>
      <c r="L36" s="490">
        <f t="shared" si="4"/>
        <v>0.64747068095183447</v>
      </c>
      <c r="M36" s="491" t="str">
        <f t="shared" si="2"/>
        <v xml:space="preserve"> A</v>
      </c>
    </row>
    <row r="37" spans="1:13" ht="90.95" customHeight="1">
      <c r="A37" s="485">
        <v>29</v>
      </c>
      <c r="B37" s="485" t="s">
        <v>1493</v>
      </c>
      <c r="C37" s="485" t="s">
        <v>44</v>
      </c>
      <c r="D37" s="486" t="s">
        <v>1494</v>
      </c>
      <c r="E37" s="485" t="s">
        <v>1220</v>
      </c>
      <c r="F37" s="485" t="s">
        <v>152</v>
      </c>
      <c r="G37" s="487">
        <v>1754.8218982495489</v>
      </c>
      <c r="H37" s="488">
        <v>6.95</v>
      </c>
      <c r="I37" s="488">
        <f t="shared" si="1"/>
        <v>12196.012192834365</v>
      </c>
      <c r="J37" s="489">
        <f t="shared" si="0"/>
        <v>7.6523509651174673E-3</v>
      </c>
      <c r="K37" s="488">
        <f t="shared" si="3"/>
        <v>1044108.9962401001</v>
      </c>
      <c r="L37" s="490">
        <f t="shared" si="4"/>
        <v>0.65512303191695198</v>
      </c>
      <c r="M37" s="491" t="str">
        <f t="shared" si="2"/>
        <v xml:space="preserve"> A</v>
      </c>
    </row>
    <row r="38" spans="1:13" ht="26.1" customHeight="1">
      <c r="A38" s="485">
        <v>30</v>
      </c>
      <c r="B38" s="485" t="s">
        <v>1495</v>
      </c>
      <c r="C38" s="485" t="s">
        <v>24</v>
      </c>
      <c r="D38" s="486" t="s">
        <v>1496</v>
      </c>
      <c r="E38" s="485" t="s">
        <v>1220</v>
      </c>
      <c r="F38" s="485" t="s">
        <v>760</v>
      </c>
      <c r="G38" s="487">
        <v>1.9988449470393559</v>
      </c>
      <c r="H38" s="488">
        <v>5898.68</v>
      </c>
      <c r="I38" s="488">
        <f t="shared" si="1"/>
        <v>11790.546712202109</v>
      </c>
      <c r="J38" s="489">
        <f t="shared" si="0"/>
        <v>7.3979428755731611E-3</v>
      </c>
      <c r="K38" s="488">
        <f t="shared" si="3"/>
        <v>1055899.5429523021</v>
      </c>
      <c r="L38" s="490">
        <f t="shared" si="4"/>
        <v>0.66252097479252514</v>
      </c>
      <c r="M38" s="491" t="str">
        <f t="shared" si="2"/>
        <v xml:space="preserve"> A</v>
      </c>
    </row>
    <row r="39" spans="1:13" ht="24" customHeight="1">
      <c r="A39" s="485">
        <v>31</v>
      </c>
      <c r="B39" s="485" t="s">
        <v>1497</v>
      </c>
      <c r="C39" s="485" t="s">
        <v>44</v>
      </c>
      <c r="D39" s="486" t="s">
        <v>1498</v>
      </c>
      <c r="E39" s="485" t="s">
        <v>1220</v>
      </c>
      <c r="F39" s="485" t="s">
        <v>1499</v>
      </c>
      <c r="G39" s="487">
        <v>1440.6556665043752</v>
      </c>
      <c r="H39" s="488">
        <v>7.41</v>
      </c>
      <c r="I39" s="488">
        <f t="shared" si="1"/>
        <v>10675.258488797421</v>
      </c>
      <c r="J39" s="489">
        <f t="shared" si="0"/>
        <v>6.6981586528442423E-3</v>
      </c>
      <c r="K39" s="488">
        <f t="shared" si="3"/>
        <v>1066574.8014410995</v>
      </c>
      <c r="L39" s="490">
        <f t="shared" si="4"/>
        <v>0.66921913344536943</v>
      </c>
      <c r="M39" s="491" t="str">
        <f t="shared" si="2"/>
        <v xml:space="preserve"> A</v>
      </c>
    </row>
    <row r="40" spans="1:13" ht="26.1" customHeight="1">
      <c r="A40" s="485">
        <v>32</v>
      </c>
      <c r="B40" s="485" t="s">
        <v>1500</v>
      </c>
      <c r="C40" s="485" t="s">
        <v>44</v>
      </c>
      <c r="D40" s="486" t="s">
        <v>1501</v>
      </c>
      <c r="E40" s="485" t="s">
        <v>1440</v>
      </c>
      <c r="F40" s="485" t="s">
        <v>75</v>
      </c>
      <c r="G40" s="487">
        <v>667.30017368125334</v>
      </c>
      <c r="H40" s="488">
        <v>15.79</v>
      </c>
      <c r="I40" s="488">
        <f t="shared" si="1"/>
        <v>10536.66974242699</v>
      </c>
      <c r="J40" s="489">
        <f t="shared" si="0"/>
        <v>6.611201563078024E-3</v>
      </c>
      <c r="K40" s="488">
        <f t="shared" si="3"/>
        <v>1077111.4711835266</v>
      </c>
      <c r="L40" s="490">
        <f t="shared" si="4"/>
        <v>0.67583033500844747</v>
      </c>
      <c r="M40" s="491" t="str">
        <f t="shared" si="2"/>
        <v xml:space="preserve"> A</v>
      </c>
    </row>
    <row r="41" spans="1:13" ht="39" customHeight="1">
      <c r="A41" s="485">
        <v>33</v>
      </c>
      <c r="B41" s="485" t="s">
        <v>1502</v>
      </c>
      <c r="C41" s="485" t="s">
        <v>44</v>
      </c>
      <c r="D41" s="486" t="s">
        <v>1503</v>
      </c>
      <c r="E41" s="485" t="s">
        <v>1220</v>
      </c>
      <c r="F41" s="485" t="s">
        <v>115</v>
      </c>
      <c r="G41" s="487">
        <v>86.413552976938959</v>
      </c>
      <c r="H41" s="488">
        <v>120</v>
      </c>
      <c r="I41" s="488">
        <f t="shared" si="1"/>
        <v>10369.626357232675</v>
      </c>
      <c r="J41" s="489">
        <f t="shared" si="0"/>
        <v>6.5063906962391695E-3</v>
      </c>
      <c r="K41" s="488">
        <f t="shared" si="3"/>
        <v>1087481.0975407592</v>
      </c>
      <c r="L41" s="490">
        <f t="shared" si="4"/>
        <v>0.68233672570468662</v>
      </c>
      <c r="M41" s="491" t="str">
        <f t="shared" si="2"/>
        <v xml:space="preserve"> A</v>
      </c>
    </row>
    <row r="42" spans="1:13" ht="39" customHeight="1">
      <c r="A42" s="485">
        <v>34</v>
      </c>
      <c r="B42" s="485" t="s">
        <v>1504</v>
      </c>
      <c r="C42" s="485" t="s">
        <v>44</v>
      </c>
      <c r="D42" s="486" t="s">
        <v>1505</v>
      </c>
      <c r="E42" s="485" t="s">
        <v>1220</v>
      </c>
      <c r="F42" s="485" t="s">
        <v>970</v>
      </c>
      <c r="G42" s="487">
        <v>278.90972416825031</v>
      </c>
      <c r="H42" s="488">
        <v>37.14</v>
      </c>
      <c r="I42" s="488">
        <f t="shared" si="1"/>
        <v>10358.707155608816</v>
      </c>
      <c r="J42" s="489">
        <f t="shared" si="0"/>
        <v>6.4995394762040054E-3</v>
      </c>
      <c r="K42" s="488">
        <f t="shared" si="3"/>
        <v>1097839.8046963681</v>
      </c>
      <c r="L42" s="490">
        <f t="shared" si="4"/>
        <v>0.68883626518089058</v>
      </c>
      <c r="M42" s="491" t="str">
        <f t="shared" si="2"/>
        <v xml:space="preserve"> A</v>
      </c>
    </row>
    <row r="43" spans="1:13" ht="39" customHeight="1">
      <c r="A43" s="485">
        <v>35</v>
      </c>
      <c r="B43" s="485" t="s">
        <v>231</v>
      </c>
      <c r="C43" s="485" t="s">
        <v>55</v>
      </c>
      <c r="D43" s="486" t="s">
        <v>1073</v>
      </c>
      <c r="E43" s="485" t="s">
        <v>1220</v>
      </c>
      <c r="F43" s="485" t="s">
        <v>268</v>
      </c>
      <c r="G43" s="487">
        <v>44.234438677980947</v>
      </c>
      <c r="H43" s="488">
        <v>231.88</v>
      </c>
      <c r="I43" s="488">
        <f t="shared" si="1"/>
        <v>10257.081640650222</v>
      </c>
      <c r="J43" s="489">
        <f t="shared" si="0"/>
        <v>6.4357748541965867E-3</v>
      </c>
      <c r="K43" s="488">
        <f t="shared" si="3"/>
        <v>1108096.8863370183</v>
      </c>
      <c r="L43" s="490">
        <f t="shared" si="4"/>
        <v>0.69527204003508714</v>
      </c>
      <c r="M43" s="491" t="str">
        <f t="shared" si="2"/>
        <v xml:space="preserve"> A</v>
      </c>
    </row>
    <row r="44" spans="1:13" ht="39" customHeight="1">
      <c r="A44" s="485">
        <v>36</v>
      </c>
      <c r="B44" s="485" t="s">
        <v>1506</v>
      </c>
      <c r="C44" s="485" t="s">
        <v>55</v>
      </c>
      <c r="D44" s="486" t="s">
        <v>1507</v>
      </c>
      <c r="E44" s="485" t="s">
        <v>1440</v>
      </c>
      <c r="F44" s="485" t="s">
        <v>1451</v>
      </c>
      <c r="G44" s="487">
        <v>487.31939751066847</v>
      </c>
      <c r="H44" s="488">
        <v>20.45</v>
      </c>
      <c r="I44" s="488">
        <f t="shared" si="1"/>
        <v>9965.6816790931698</v>
      </c>
      <c r="J44" s="489">
        <f t="shared" si="0"/>
        <v>6.2529368296194675E-3</v>
      </c>
      <c r="K44" s="488">
        <f t="shared" si="3"/>
        <v>1118062.5680161116</v>
      </c>
      <c r="L44" s="490">
        <f t="shared" si="4"/>
        <v>0.70152497686470661</v>
      </c>
      <c r="M44" s="491" t="str">
        <f t="shared" si="2"/>
        <v xml:space="preserve"> A</v>
      </c>
    </row>
    <row r="45" spans="1:13" ht="51.95" customHeight="1">
      <c r="A45" s="485">
        <v>37</v>
      </c>
      <c r="B45" s="485" t="s">
        <v>1508</v>
      </c>
      <c r="C45" s="485" t="s">
        <v>24</v>
      </c>
      <c r="D45" s="486" t="s">
        <v>1509</v>
      </c>
      <c r="E45" s="485" t="s">
        <v>1220</v>
      </c>
      <c r="F45" s="485" t="s">
        <v>760</v>
      </c>
      <c r="G45" s="487">
        <v>13.991914629275492</v>
      </c>
      <c r="H45" s="488">
        <v>706.06</v>
      </c>
      <c r="I45" s="488">
        <f t="shared" si="1"/>
        <v>9879.131243146252</v>
      </c>
      <c r="J45" s="489">
        <f t="shared" si="0"/>
        <v>6.1986310203452789E-3</v>
      </c>
      <c r="K45" s="488">
        <f t="shared" si="3"/>
        <v>1127941.6992592579</v>
      </c>
      <c r="L45" s="490">
        <f t="shared" si="4"/>
        <v>0.70772360788505184</v>
      </c>
      <c r="M45" s="491" t="str">
        <f t="shared" si="2"/>
        <v xml:space="preserve"> A</v>
      </c>
    </row>
    <row r="46" spans="1:13" ht="26.1" customHeight="1">
      <c r="A46" s="485">
        <v>38</v>
      </c>
      <c r="B46" s="485" t="s">
        <v>1510</v>
      </c>
      <c r="C46" s="485" t="s">
        <v>24</v>
      </c>
      <c r="D46" s="486" t="s">
        <v>1511</v>
      </c>
      <c r="E46" s="485" t="s">
        <v>1220</v>
      </c>
      <c r="F46" s="485" t="s">
        <v>760</v>
      </c>
      <c r="G46" s="487">
        <v>0.99942247351967795</v>
      </c>
      <c r="H46" s="488">
        <v>9689.81</v>
      </c>
      <c r="I46" s="488">
        <f t="shared" si="1"/>
        <v>9684.2138781357098</v>
      </c>
      <c r="J46" s="489">
        <f t="shared" si="0"/>
        <v>6.0763307091720141E-3</v>
      </c>
      <c r="K46" s="488">
        <f t="shared" si="3"/>
        <v>1137625.9131373935</v>
      </c>
      <c r="L46" s="490">
        <f t="shared" si="4"/>
        <v>0.71379993859422386</v>
      </c>
      <c r="M46" s="491" t="str">
        <f t="shared" si="2"/>
        <v xml:space="preserve"> A</v>
      </c>
    </row>
    <row r="47" spans="1:13" ht="24" customHeight="1">
      <c r="A47" s="485">
        <v>39</v>
      </c>
      <c r="B47" s="485" t="s">
        <v>1512</v>
      </c>
      <c r="C47" s="485" t="s">
        <v>44</v>
      </c>
      <c r="D47" s="486" t="s">
        <v>1513</v>
      </c>
      <c r="E47" s="485" t="s">
        <v>1220</v>
      </c>
      <c r="F47" s="485" t="s">
        <v>152</v>
      </c>
      <c r="G47" s="487">
        <v>2850.960823180314</v>
      </c>
      <c r="H47" s="488">
        <v>3.35</v>
      </c>
      <c r="I47" s="488">
        <f t="shared" si="1"/>
        <v>9550.7187576540528</v>
      </c>
      <c r="J47" s="489">
        <f t="shared" si="0"/>
        <v>5.9925695995646884E-3</v>
      </c>
      <c r="K47" s="488">
        <f t="shared" si="3"/>
        <v>1147176.6318950476</v>
      </c>
      <c r="L47" s="490">
        <f t="shared" si="4"/>
        <v>0.71979250819378859</v>
      </c>
      <c r="M47" s="491" t="str">
        <f t="shared" si="2"/>
        <v xml:space="preserve"> A</v>
      </c>
    </row>
    <row r="48" spans="1:13" ht="65.099999999999994" customHeight="1">
      <c r="A48" s="485">
        <v>40</v>
      </c>
      <c r="B48" s="485" t="s">
        <v>1514</v>
      </c>
      <c r="C48" s="485" t="s">
        <v>44</v>
      </c>
      <c r="D48" s="486" t="s">
        <v>1515</v>
      </c>
      <c r="E48" s="485" t="s">
        <v>1220</v>
      </c>
      <c r="F48" s="485" t="s">
        <v>1499</v>
      </c>
      <c r="G48" s="487">
        <v>269.5861818723584</v>
      </c>
      <c r="H48" s="488">
        <v>32.56</v>
      </c>
      <c r="I48" s="488">
        <f t="shared" si="1"/>
        <v>8777.7260817639908</v>
      </c>
      <c r="J48" s="489">
        <f t="shared" si="0"/>
        <v>5.5075576828947899E-3</v>
      </c>
      <c r="K48" s="488">
        <f t="shared" si="3"/>
        <v>1155954.3579768117</v>
      </c>
      <c r="L48" s="490">
        <f t="shared" si="4"/>
        <v>0.72530006587668339</v>
      </c>
      <c r="M48" s="491" t="str">
        <f t="shared" si="2"/>
        <v xml:space="preserve"> A</v>
      </c>
    </row>
    <row r="49" spans="1:13" ht="51.95" customHeight="1">
      <c r="A49" s="485">
        <v>41</v>
      </c>
      <c r="B49" s="485" t="s">
        <v>1516</v>
      </c>
      <c r="C49" s="485" t="s">
        <v>44</v>
      </c>
      <c r="D49" s="486" t="s">
        <v>1517</v>
      </c>
      <c r="E49" s="485" t="s">
        <v>1440</v>
      </c>
      <c r="F49" s="485" t="s">
        <v>75</v>
      </c>
      <c r="G49" s="487">
        <v>424.33876489482321</v>
      </c>
      <c r="H49" s="488">
        <v>20.63</v>
      </c>
      <c r="I49" s="488">
        <f t="shared" si="1"/>
        <v>8754.1087197802026</v>
      </c>
      <c r="J49" s="489">
        <f t="shared" si="0"/>
        <v>5.4927390405457473E-3</v>
      </c>
      <c r="K49" s="488">
        <f t="shared" si="3"/>
        <v>1164708.4666965918</v>
      </c>
      <c r="L49" s="490">
        <f t="shared" si="4"/>
        <v>0.73079280491722909</v>
      </c>
      <c r="M49" s="491" t="str">
        <f t="shared" si="2"/>
        <v xml:space="preserve"> A</v>
      </c>
    </row>
    <row r="50" spans="1:13" ht="26.1" customHeight="1">
      <c r="A50" s="485">
        <v>42</v>
      </c>
      <c r="B50" s="485" t="s">
        <v>1518</v>
      </c>
      <c r="C50" s="485" t="s">
        <v>44</v>
      </c>
      <c r="D50" s="486" t="s">
        <v>1519</v>
      </c>
      <c r="E50" s="485" t="s">
        <v>1220</v>
      </c>
      <c r="F50" s="485" t="s">
        <v>46</v>
      </c>
      <c r="G50" s="487">
        <v>171.05458036428715</v>
      </c>
      <c r="H50" s="488">
        <v>50.55</v>
      </c>
      <c r="I50" s="488">
        <f t="shared" si="1"/>
        <v>8646.8090374147141</v>
      </c>
      <c r="J50" s="489">
        <f t="shared" si="0"/>
        <v>5.4254141793596651E-3</v>
      </c>
      <c r="K50" s="488">
        <f t="shared" si="3"/>
        <v>1173355.2757340064</v>
      </c>
      <c r="L50" s="490">
        <f t="shared" si="4"/>
        <v>0.7362182190965888</v>
      </c>
      <c r="M50" s="491" t="str">
        <f t="shared" si="2"/>
        <v xml:space="preserve"> A</v>
      </c>
    </row>
    <row r="51" spans="1:13" ht="26.1" customHeight="1">
      <c r="A51" s="485">
        <v>43</v>
      </c>
      <c r="B51" s="485" t="s">
        <v>1520</v>
      </c>
      <c r="C51" s="485" t="s">
        <v>24</v>
      </c>
      <c r="D51" s="486" t="s">
        <v>1521</v>
      </c>
      <c r="E51" s="485" t="s">
        <v>1220</v>
      </c>
      <c r="F51" s="485" t="s">
        <v>26</v>
      </c>
      <c r="G51" s="487">
        <v>24.985561837991948</v>
      </c>
      <c r="H51" s="488">
        <v>323.29000000000002</v>
      </c>
      <c r="I51" s="488">
        <f t="shared" si="1"/>
        <v>8077.5822866044173</v>
      </c>
      <c r="J51" s="489">
        <f t="shared" si="0"/>
        <v>5.0682545761171292E-3</v>
      </c>
      <c r="K51" s="488">
        <f t="shared" si="3"/>
        <v>1181432.8580206109</v>
      </c>
      <c r="L51" s="490">
        <f t="shared" si="4"/>
        <v>0.74128647367270595</v>
      </c>
      <c r="M51" s="491" t="str">
        <f t="shared" si="2"/>
        <v xml:space="preserve"> A</v>
      </c>
    </row>
    <row r="52" spans="1:13" ht="26.1" customHeight="1">
      <c r="A52" s="485">
        <v>44</v>
      </c>
      <c r="B52" s="485" t="s">
        <v>1522</v>
      </c>
      <c r="C52" s="485" t="s">
        <v>44</v>
      </c>
      <c r="D52" s="486" t="s">
        <v>1523</v>
      </c>
      <c r="E52" s="485" t="s">
        <v>1440</v>
      </c>
      <c r="F52" s="485" t="s">
        <v>75</v>
      </c>
      <c r="G52" s="487">
        <v>325.15865060638333</v>
      </c>
      <c r="H52" s="488">
        <v>23.71</v>
      </c>
      <c r="I52" s="488">
        <f t="shared" si="1"/>
        <v>7709.5116058773492</v>
      </c>
      <c r="J52" s="489">
        <f t="shared" si="0"/>
        <v>4.8373097406775511E-3</v>
      </c>
      <c r="K52" s="488">
        <f t="shared" si="3"/>
        <v>1189142.3696264883</v>
      </c>
      <c r="L52" s="490">
        <f t="shared" si="4"/>
        <v>0.74612378341338348</v>
      </c>
      <c r="M52" s="491" t="str">
        <f t="shared" si="2"/>
        <v xml:space="preserve"> A</v>
      </c>
    </row>
    <row r="53" spans="1:13" ht="39" customHeight="1">
      <c r="A53" s="485">
        <v>45</v>
      </c>
      <c r="B53" s="485" t="s">
        <v>1524</v>
      </c>
      <c r="C53" s="485" t="s">
        <v>55</v>
      </c>
      <c r="D53" s="486" t="s">
        <v>1525</v>
      </c>
      <c r="E53" s="485" t="s">
        <v>1220</v>
      </c>
      <c r="F53" s="485" t="s">
        <v>46</v>
      </c>
      <c r="G53" s="487">
        <v>268.84464537679338</v>
      </c>
      <c r="H53" s="488">
        <v>28.55</v>
      </c>
      <c r="I53" s="488">
        <f t="shared" si="1"/>
        <v>7675.5146255074515</v>
      </c>
      <c r="J53" s="489">
        <f t="shared" si="0"/>
        <v>4.8159784381639698E-3</v>
      </c>
      <c r="K53" s="488">
        <f t="shared" si="3"/>
        <v>1196817.8842519957</v>
      </c>
      <c r="L53" s="490">
        <f t="shared" si="4"/>
        <v>0.75093976185154743</v>
      </c>
      <c r="M53" s="491" t="str">
        <f t="shared" si="2"/>
        <v xml:space="preserve"> A</v>
      </c>
    </row>
    <row r="54" spans="1:13" ht="26.1" customHeight="1">
      <c r="A54" s="485">
        <v>46</v>
      </c>
      <c r="B54" s="485" t="s">
        <v>1526</v>
      </c>
      <c r="C54" s="485" t="s">
        <v>44</v>
      </c>
      <c r="D54" s="486" t="s">
        <v>1527</v>
      </c>
      <c r="E54" s="485" t="s">
        <v>1220</v>
      </c>
      <c r="F54" s="485" t="s">
        <v>970</v>
      </c>
      <c r="G54" s="487">
        <v>38.569712098071413</v>
      </c>
      <c r="H54" s="488">
        <v>195.04</v>
      </c>
      <c r="I54" s="488">
        <f t="shared" si="1"/>
        <v>7522.6366476078483</v>
      </c>
      <c r="J54" s="489">
        <f t="shared" si="0"/>
        <v>4.7200556132907237E-3</v>
      </c>
      <c r="K54" s="488">
        <f t="shared" si="3"/>
        <v>1204340.5208996036</v>
      </c>
      <c r="L54" s="490">
        <f t="shared" si="4"/>
        <v>0.75565981746483812</v>
      </c>
      <c r="M54" s="491" t="str">
        <f t="shared" si="2"/>
        <v xml:space="preserve"> A</v>
      </c>
    </row>
    <row r="55" spans="1:13" ht="39" customHeight="1">
      <c r="A55" s="485">
        <v>47</v>
      </c>
      <c r="B55" s="485" t="s">
        <v>1528</v>
      </c>
      <c r="C55" s="485" t="s">
        <v>55</v>
      </c>
      <c r="D55" s="486" t="s">
        <v>1529</v>
      </c>
      <c r="E55" s="485" t="s">
        <v>1220</v>
      </c>
      <c r="F55" s="485" t="s">
        <v>46</v>
      </c>
      <c r="G55" s="487">
        <v>100.74178533078354</v>
      </c>
      <c r="H55" s="488">
        <v>70.25</v>
      </c>
      <c r="I55" s="488">
        <f t="shared" si="1"/>
        <v>7077.1104194875443</v>
      </c>
      <c r="J55" s="489">
        <f t="shared" si="0"/>
        <v>4.4405115288936392E-3</v>
      </c>
      <c r="K55" s="488">
        <f t="shared" si="3"/>
        <v>1211417.6313190912</v>
      </c>
      <c r="L55" s="490">
        <f t="shared" si="4"/>
        <v>0.76010032899373181</v>
      </c>
      <c r="M55" s="491" t="str">
        <f t="shared" si="2"/>
        <v xml:space="preserve"> A</v>
      </c>
    </row>
    <row r="56" spans="1:13" ht="39" customHeight="1">
      <c r="A56" s="485">
        <v>48</v>
      </c>
      <c r="B56" s="485" t="s">
        <v>1530</v>
      </c>
      <c r="C56" s="485" t="s">
        <v>55</v>
      </c>
      <c r="D56" s="486" t="s">
        <v>1531</v>
      </c>
      <c r="E56" s="485" t="s">
        <v>1220</v>
      </c>
      <c r="F56" s="485" t="s">
        <v>268</v>
      </c>
      <c r="G56" s="487">
        <v>110.42618909918922</v>
      </c>
      <c r="H56" s="488">
        <v>58.32</v>
      </c>
      <c r="I56" s="488">
        <f t="shared" si="1"/>
        <v>6440.0553482647147</v>
      </c>
      <c r="J56" s="489">
        <f t="shared" si="0"/>
        <v>4.0407932511463251E-3</v>
      </c>
      <c r="K56" s="488">
        <f t="shared" si="3"/>
        <v>1217857.6866673559</v>
      </c>
      <c r="L56" s="490">
        <f t="shared" si="4"/>
        <v>0.76414112224487818</v>
      </c>
      <c r="M56" s="491" t="str">
        <f t="shared" si="2"/>
        <v xml:space="preserve"> A</v>
      </c>
    </row>
    <row r="57" spans="1:13" ht="24" customHeight="1">
      <c r="A57" s="485">
        <v>49</v>
      </c>
      <c r="B57" s="485" t="s">
        <v>1532</v>
      </c>
      <c r="C57" s="485" t="s">
        <v>44</v>
      </c>
      <c r="D57" s="486" t="s">
        <v>1533</v>
      </c>
      <c r="E57" s="485" t="s">
        <v>1440</v>
      </c>
      <c r="F57" s="485" t="s">
        <v>75</v>
      </c>
      <c r="G57" s="487">
        <v>39.55278401992431</v>
      </c>
      <c r="H57" s="488">
        <v>161.68</v>
      </c>
      <c r="I57" s="488">
        <f t="shared" si="1"/>
        <v>6394.8941203413624</v>
      </c>
      <c r="J57" s="489">
        <f t="shared" si="0"/>
        <v>4.012456975270166E-3</v>
      </c>
      <c r="K57" s="488">
        <f t="shared" si="3"/>
        <v>1224252.5807876973</v>
      </c>
      <c r="L57" s="490">
        <f t="shared" si="4"/>
        <v>0.76815357922014837</v>
      </c>
      <c r="M57" s="491" t="str">
        <f t="shared" si="2"/>
        <v xml:space="preserve"> A</v>
      </c>
    </row>
    <row r="58" spans="1:13" ht="39" customHeight="1">
      <c r="A58" s="485">
        <v>50</v>
      </c>
      <c r="B58" s="485" t="s">
        <v>1534</v>
      </c>
      <c r="C58" s="485" t="s">
        <v>55</v>
      </c>
      <c r="D58" s="486" t="s">
        <v>1535</v>
      </c>
      <c r="E58" s="485" t="s">
        <v>1220</v>
      </c>
      <c r="F58" s="485" t="s">
        <v>268</v>
      </c>
      <c r="G58" s="487">
        <v>174.46168553377879</v>
      </c>
      <c r="H58" s="488">
        <v>36</v>
      </c>
      <c r="I58" s="488">
        <f t="shared" si="1"/>
        <v>6280.6206792160365</v>
      </c>
      <c r="J58" s="489">
        <f t="shared" si="0"/>
        <v>3.9407564502414632E-3</v>
      </c>
      <c r="K58" s="488">
        <f t="shared" si="3"/>
        <v>1230533.2014669133</v>
      </c>
      <c r="L58" s="490">
        <f t="shared" si="4"/>
        <v>0.77209433567038988</v>
      </c>
      <c r="M58" s="491" t="str">
        <f t="shared" si="2"/>
        <v xml:space="preserve"> A</v>
      </c>
    </row>
    <row r="59" spans="1:13" ht="51.95" customHeight="1">
      <c r="A59" s="485">
        <v>51</v>
      </c>
      <c r="B59" s="485" t="s">
        <v>1536</v>
      </c>
      <c r="C59" s="485" t="s">
        <v>55</v>
      </c>
      <c r="D59" s="486" t="s">
        <v>1537</v>
      </c>
      <c r="E59" s="485" t="s">
        <v>1440</v>
      </c>
      <c r="F59" s="485" t="s">
        <v>1451</v>
      </c>
      <c r="G59" s="487">
        <v>291.63200147041817</v>
      </c>
      <c r="H59" s="488">
        <v>20.45</v>
      </c>
      <c r="I59" s="488">
        <f t="shared" si="1"/>
        <v>5963.8744300700519</v>
      </c>
      <c r="J59" s="489">
        <f t="shared" si="0"/>
        <v>3.7420149741732678E-3</v>
      </c>
      <c r="K59" s="488">
        <f t="shared" si="3"/>
        <v>1236497.0758969835</v>
      </c>
      <c r="L59" s="490">
        <f t="shared" si="4"/>
        <v>0.77583635064456313</v>
      </c>
      <c r="M59" s="491" t="str">
        <f t="shared" si="2"/>
        <v xml:space="preserve"> A</v>
      </c>
    </row>
    <row r="60" spans="1:13" ht="39.6">
      <c r="A60" s="485">
        <v>52</v>
      </c>
      <c r="B60" s="485" t="s">
        <v>1538</v>
      </c>
      <c r="C60" s="485" t="s">
        <v>44</v>
      </c>
      <c r="D60" s="486" t="s">
        <v>1539</v>
      </c>
      <c r="E60" s="485" t="s">
        <v>1540</v>
      </c>
      <c r="F60" s="485" t="s">
        <v>26</v>
      </c>
      <c r="G60" s="487">
        <v>7.5832685147603288E-3</v>
      </c>
      <c r="H60" s="488">
        <v>745573.13</v>
      </c>
      <c r="I60" s="488">
        <f t="shared" si="1"/>
        <v>5653.8812421803095</v>
      </c>
      <c r="J60" s="489">
        <f t="shared" si="0"/>
        <v>3.547510685966533E-3</v>
      </c>
      <c r="K60" s="488">
        <f t="shared" si="3"/>
        <v>1242150.9571391637</v>
      </c>
      <c r="L60" s="490">
        <f t="shared" si="4"/>
        <v>0.77938386133052961</v>
      </c>
      <c r="M60" s="491" t="str">
        <f t="shared" si="2"/>
        <v xml:space="preserve"> A</v>
      </c>
    </row>
    <row r="61" spans="1:13" ht="26.1" customHeight="1">
      <c r="A61" s="485">
        <v>53</v>
      </c>
      <c r="B61" s="485" t="s">
        <v>1541</v>
      </c>
      <c r="C61" s="485" t="s">
        <v>55</v>
      </c>
      <c r="D61" s="486" t="s">
        <v>1542</v>
      </c>
      <c r="E61" s="485" t="s">
        <v>1220</v>
      </c>
      <c r="F61" s="485" t="s">
        <v>268</v>
      </c>
      <c r="G61" s="487">
        <v>1315.414874084762</v>
      </c>
      <c r="H61" s="488">
        <v>4.2</v>
      </c>
      <c r="I61" s="488">
        <f t="shared" si="1"/>
        <v>5524.7424711560006</v>
      </c>
      <c r="J61" s="489">
        <f t="shared" si="0"/>
        <v>3.4664829546509992E-3</v>
      </c>
      <c r="K61" s="488">
        <f t="shared" si="3"/>
        <v>1247675.6996103197</v>
      </c>
      <c r="L61" s="490">
        <f t="shared" si="4"/>
        <v>0.78285034428518063</v>
      </c>
      <c r="M61" s="491" t="str">
        <f t="shared" si="2"/>
        <v xml:space="preserve"> A</v>
      </c>
    </row>
    <row r="62" spans="1:13" ht="92.45">
      <c r="A62" s="485">
        <v>54</v>
      </c>
      <c r="B62" s="485" t="s">
        <v>1139</v>
      </c>
      <c r="C62" s="485" t="s">
        <v>24</v>
      </c>
      <c r="D62" s="486" t="s">
        <v>1140</v>
      </c>
      <c r="E62" s="485" t="s">
        <v>1220</v>
      </c>
      <c r="F62" s="485" t="s">
        <v>26</v>
      </c>
      <c r="G62" s="487">
        <v>0.99942247351967795</v>
      </c>
      <c r="H62" s="488">
        <v>5503.01</v>
      </c>
      <c r="I62" s="488">
        <f t="shared" si="1"/>
        <v>5499.8318660035229</v>
      </c>
      <c r="J62" s="489">
        <f t="shared" si="0"/>
        <v>3.4508528707870114E-3</v>
      </c>
      <c r="K62" s="488">
        <f t="shared" si="3"/>
        <v>1253175.5314763233</v>
      </c>
      <c r="L62" s="490">
        <f t="shared" si="4"/>
        <v>0.78630119715596769</v>
      </c>
      <c r="M62" s="491" t="str">
        <f t="shared" si="2"/>
        <v xml:space="preserve"> A</v>
      </c>
    </row>
    <row r="63" spans="1:13" ht="24" customHeight="1">
      <c r="A63" s="485">
        <v>55</v>
      </c>
      <c r="B63" s="485" t="s">
        <v>1543</v>
      </c>
      <c r="C63" s="485" t="s">
        <v>55</v>
      </c>
      <c r="D63" s="486" t="s">
        <v>1544</v>
      </c>
      <c r="E63" s="485" t="s">
        <v>1220</v>
      </c>
      <c r="F63" s="485" t="s">
        <v>57</v>
      </c>
      <c r="G63" s="487">
        <v>382.65827913879872</v>
      </c>
      <c r="H63" s="488">
        <v>14</v>
      </c>
      <c r="I63" s="488">
        <f t="shared" si="1"/>
        <v>5357.2159079431822</v>
      </c>
      <c r="J63" s="489">
        <f t="shared" si="0"/>
        <v>3.361368919225745E-3</v>
      </c>
      <c r="K63" s="488">
        <f t="shared" si="3"/>
        <v>1258532.7473842665</v>
      </c>
      <c r="L63" s="490">
        <f t="shared" si="4"/>
        <v>0.78966256607519347</v>
      </c>
      <c r="M63" s="491" t="str">
        <f t="shared" si="2"/>
        <v xml:space="preserve"> A</v>
      </c>
    </row>
    <row r="64" spans="1:13" ht="51.95" customHeight="1">
      <c r="A64" s="485">
        <v>56</v>
      </c>
      <c r="B64" s="485" t="s">
        <v>1545</v>
      </c>
      <c r="C64" s="485" t="s">
        <v>44</v>
      </c>
      <c r="D64" s="486" t="s">
        <v>1546</v>
      </c>
      <c r="E64" s="485" t="s">
        <v>1440</v>
      </c>
      <c r="F64" s="485" t="s">
        <v>75</v>
      </c>
      <c r="G64" s="487">
        <v>283.48613792387692</v>
      </c>
      <c r="H64" s="488">
        <v>18.77</v>
      </c>
      <c r="I64" s="488">
        <f t="shared" si="1"/>
        <v>5321.0348088311694</v>
      </c>
      <c r="J64" s="489">
        <f t="shared" si="0"/>
        <v>3.3386671980130118E-3</v>
      </c>
      <c r="K64" s="488">
        <f t="shared" si="3"/>
        <v>1263853.7821930975</v>
      </c>
      <c r="L64" s="490">
        <f t="shared" si="4"/>
        <v>0.79300123327320649</v>
      </c>
      <c r="M64" s="491" t="str">
        <f t="shared" si="2"/>
        <v xml:space="preserve"> A</v>
      </c>
    </row>
    <row r="65" spans="1:13" ht="26.1" customHeight="1">
      <c r="A65" s="485">
        <v>57</v>
      </c>
      <c r="B65" s="485" t="s">
        <v>1547</v>
      </c>
      <c r="C65" s="485" t="s">
        <v>44</v>
      </c>
      <c r="D65" s="486" t="s">
        <v>1548</v>
      </c>
      <c r="E65" s="485" t="s">
        <v>1220</v>
      </c>
      <c r="F65" s="485" t="s">
        <v>152</v>
      </c>
      <c r="G65" s="487">
        <v>584.50223941324839</v>
      </c>
      <c r="H65" s="488">
        <v>9.0299999999999994</v>
      </c>
      <c r="I65" s="488">
        <f t="shared" si="1"/>
        <v>5278.0552219016326</v>
      </c>
      <c r="J65" s="489">
        <f t="shared" si="0"/>
        <v>3.3116997861803287E-3</v>
      </c>
      <c r="K65" s="488">
        <f t="shared" si="3"/>
        <v>1269131.8374149993</v>
      </c>
      <c r="L65" s="490">
        <f t="shared" si="4"/>
        <v>0.79631293305938677</v>
      </c>
      <c r="M65" s="491" t="str">
        <f t="shared" si="2"/>
        <v xml:space="preserve"> A</v>
      </c>
    </row>
    <row r="66" spans="1:13" ht="26.1" customHeight="1">
      <c r="A66" s="485">
        <v>58</v>
      </c>
      <c r="B66" s="485" t="s">
        <v>1549</v>
      </c>
      <c r="C66" s="485" t="s">
        <v>55</v>
      </c>
      <c r="D66" s="486" t="s">
        <v>752</v>
      </c>
      <c r="E66" s="485" t="s">
        <v>1220</v>
      </c>
      <c r="F66" s="485" t="s">
        <v>57</v>
      </c>
      <c r="G66" s="487">
        <v>23.986139364472269</v>
      </c>
      <c r="H66" s="488">
        <v>205.9</v>
      </c>
      <c r="I66" s="488">
        <f t="shared" si="1"/>
        <v>4938.7460951448402</v>
      </c>
      <c r="J66" s="489">
        <f t="shared" si="0"/>
        <v>3.0988013007937644E-3</v>
      </c>
      <c r="K66" s="488">
        <f t="shared" si="3"/>
        <v>1274070.5835101441</v>
      </c>
      <c r="L66" s="490">
        <f t="shared" si="4"/>
        <v>0.79941173436018054</v>
      </c>
      <c r="M66" s="491" t="str">
        <f t="shared" si="2"/>
        <v xml:space="preserve"> A</v>
      </c>
    </row>
    <row r="67" spans="1:13" ht="39" customHeight="1">
      <c r="A67" s="478">
        <v>59</v>
      </c>
      <c r="B67" s="478" t="s">
        <v>1550</v>
      </c>
      <c r="C67" s="478" t="s">
        <v>44</v>
      </c>
      <c r="D67" s="479" t="s">
        <v>1551</v>
      </c>
      <c r="E67" s="478" t="s">
        <v>1220</v>
      </c>
      <c r="F67" s="478" t="s">
        <v>970</v>
      </c>
      <c r="G67" s="480">
        <v>4736.5094796379262</v>
      </c>
      <c r="H67" s="481">
        <v>1.03</v>
      </c>
      <c r="I67" s="481">
        <f t="shared" si="1"/>
        <v>4878.6047640270644</v>
      </c>
      <c r="J67" s="482">
        <f t="shared" si="0"/>
        <v>3.0610658044736673E-3</v>
      </c>
      <c r="K67" s="481">
        <f t="shared" si="3"/>
        <v>1278949.1882741712</v>
      </c>
      <c r="L67" s="483">
        <f t="shared" si="4"/>
        <v>0.80247280016465417</v>
      </c>
      <c r="M67" s="484" t="str">
        <f t="shared" si="2"/>
        <v>B</v>
      </c>
    </row>
    <row r="68" spans="1:13" ht="26.1" customHeight="1">
      <c r="A68" s="478">
        <v>60</v>
      </c>
      <c r="B68" s="478" t="s">
        <v>1552</v>
      </c>
      <c r="C68" s="478" t="s">
        <v>55</v>
      </c>
      <c r="D68" s="479" t="s">
        <v>1553</v>
      </c>
      <c r="E68" s="478" t="s">
        <v>1220</v>
      </c>
      <c r="F68" s="478" t="s">
        <v>115</v>
      </c>
      <c r="G68" s="480">
        <v>10.241681739640251</v>
      </c>
      <c r="H68" s="481">
        <v>470</v>
      </c>
      <c r="I68" s="481">
        <f t="shared" si="1"/>
        <v>4813.5904176309177</v>
      </c>
      <c r="J68" s="482">
        <f t="shared" si="0"/>
        <v>3.0202727494549669E-3</v>
      </c>
      <c r="K68" s="481">
        <f t="shared" si="3"/>
        <v>1283762.7786918022</v>
      </c>
      <c r="L68" s="483">
        <f t="shared" si="4"/>
        <v>0.8054930729141091</v>
      </c>
      <c r="M68" s="484" t="str">
        <f t="shared" si="2"/>
        <v>B</v>
      </c>
    </row>
    <row r="69" spans="1:13" ht="26.1" customHeight="1">
      <c r="A69" s="478">
        <v>61</v>
      </c>
      <c r="B69" s="478" t="s">
        <v>1554</v>
      </c>
      <c r="C69" s="478" t="s">
        <v>55</v>
      </c>
      <c r="D69" s="479" t="s">
        <v>1555</v>
      </c>
      <c r="E69" s="478" t="s">
        <v>1220</v>
      </c>
      <c r="F69" s="478" t="s">
        <v>46</v>
      </c>
      <c r="G69" s="480">
        <v>214.86333902581177</v>
      </c>
      <c r="H69" s="481">
        <v>21.85</v>
      </c>
      <c r="I69" s="481">
        <f t="shared" si="1"/>
        <v>4694.7639577139871</v>
      </c>
      <c r="J69" s="482">
        <f t="shared" si="0"/>
        <v>2.9457154465554938E-3</v>
      </c>
      <c r="K69" s="481">
        <f t="shared" si="3"/>
        <v>1288457.5426495161</v>
      </c>
      <c r="L69" s="483">
        <f t="shared" si="4"/>
        <v>0.80843878836066463</v>
      </c>
      <c r="M69" s="484" t="str">
        <f t="shared" si="2"/>
        <v>B</v>
      </c>
    </row>
    <row r="70" spans="1:13" ht="26.45">
      <c r="A70" s="478">
        <v>62</v>
      </c>
      <c r="B70" s="478" t="s">
        <v>1556</v>
      </c>
      <c r="C70" s="478" t="s">
        <v>24</v>
      </c>
      <c r="D70" s="479" t="s">
        <v>32</v>
      </c>
      <c r="E70" s="478" t="s">
        <v>1374</v>
      </c>
      <c r="F70" s="478" t="s">
        <v>46</v>
      </c>
      <c r="G70" s="480">
        <v>516.61147078705676</v>
      </c>
      <c r="H70" s="481">
        <v>9</v>
      </c>
      <c r="I70" s="481">
        <f t="shared" si="1"/>
        <v>4649.5032370835106</v>
      </c>
      <c r="J70" s="482">
        <f t="shared" si="0"/>
        <v>2.9173167442811529E-3</v>
      </c>
      <c r="K70" s="481">
        <f t="shared" si="3"/>
        <v>1293107.0458865997</v>
      </c>
      <c r="L70" s="483">
        <f t="shared" si="4"/>
        <v>0.81135610510494582</v>
      </c>
      <c r="M70" s="484" t="str">
        <f t="shared" si="2"/>
        <v>B</v>
      </c>
    </row>
    <row r="71" spans="1:13" ht="26.45">
      <c r="A71" s="478">
        <v>63</v>
      </c>
      <c r="B71" s="478" t="s">
        <v>1557</v>
      </c>
      <c r="C71" s="478" t="s">
        <v>44</v>
      </c>
      <c r="D71" s="479" t="s">
        <v>1558</v>
      </c>
      <c r="E71" s="478" t="s">
        <v>1220</v>
      </c>
      <c r="F71" s="478" t="s">
        <v>152</v>
      </c>
      <c r="G71" s="480">
        <v>71.435720139766019</v>
      </c>
      <c r="H71" s="481">
        <v>64.69</v>
      </c>
      <c r="I71" s="481">
        <f t="shared" si="1"/>
        <v>4621.1767358414636</v>
      </c>
      <c r="J71" s="482">
        <f t="shared" si="0"/>
        <v>2.8995433667467043E-3</v>
      </c>
      <c r="K71" s="481">
        <f t="shared" si="3"/>
        <v>1297728.2226224411</v>
      </c>
      <c r="L71" s="483">
        <f t="shared" si="4"/>
        <v>0.81425564847169252</v>
      </c>
      <c r="M71" s="484" t="str">
        <f t="shared" si="2"/>
        <v>B</v>
      </c>
    </row>
    <row r="72" spans="1:13" ht="26.45">
      <c r="A72" s="478">
        <v>64</v>
      </c>
      <c r="B72" s="478" t="s">
        <v>1559</v>
      </c>
      <c r="C72" s="478" t="s">
        <v>24</v>
      </c>
      <c r="D72" s="479" t="s">
        <v>1560</v>
      </c>
      <c r="E72" s="478" t="s">
        <v>1220</v>
      </c>
      <c r="F72" s="478" t="s">
        <v>760</v>
      </c>
      <c r="G72" s="480">
        <v>13.991914629275492</v>
      </c>
      <c r="H72" s="481">
        <v>329.2</v>
      </c>
      <c r="I72" s="481">
        <f t="shared" si="1"/>
        <v>4606.1382959574921</v>
      </c>
      <c r="J72" s="482">
        <f t="shared" si="0"/>
        <v>2.8901075431233413E-3</v>
      </c>
      <c r="K72" s="481">
        <f t="shared" si="3"/>
        <v>1302334.3609183987</v>
      </c>
      <c r="L72" s="483">
        <f t="shared" si="4"/>
        <v>0.81714575601481587</v>
      </c>
      <c r="M72" s="484" t="str">
        <f t="shared" si="2"/>
        <v>B</v>
      </c>
    </row>
    <row r="73" spans="1:13" ht="39.6">
      <c r="A73" s="478">
        <v>65</v>
      </c>
      <c r="B73" s="478" t="s">
        <v>1561</v>
      </c>
      <c r="C73" s="478" t="s">
        <v>44</v>
      </c>
      <c r="D73" s="479" t="s">
        <v>1562</v>
      </c>
      <c r="E73" s="478" t="s">
        <v>1220</v>
      </c>
      <c r="F73" s="478" t="s">
        <v>152</v>
      </c>
      <c r="G73" s="480">
        <v>609.03840094179759</v>
      </c>
      <c r="H73" s="481">
        <v>7.48</v>
      </c>
      <c r="I73" s="481">
        <f t="shared" si="1"/>
        <v>4555.6072390446461</v>
      </c>
      <c r="J73" s="482">
        <f t="shared" ref="J73:J136" si="5">I73/$M$635</f>
        <v>2.8584019842880842E-3</v>
      </c>
      <c r="K73" s="481">
        <f t="shared" si="3"/>
        <v>1306889.9681574435</v>
      </c>
      <c r="L73" s="483">
        <f t="shared" si="4"/>
        <v>0.82000415799910398</v>
      </c>
      <c r="M73" s="484" t="str">
        <f t="shared" si="2"/>
        <v>B</v>
      </c>
    </row>
    <row r="74" spans="1:13" ht="26.45">
      <c r="A74" s="478">
        <v>66</v>
      </c>
      <c r="B74" s="478" t="s">
        <v>1563</v>
      </c>
      <c r="C74" s="478" t="s">
        <v>44</v>
      </c>
      <c r="D74" s="479" t="s">
        <v>1564</v>
      </c>
      <c r="E74" s="478" t="s">
        <v>1220</v>
      </c>
      <c r="F74" s="478" t="s">
        <v>152</v>
      </c>
      <c r="G74" s="480">
        <v>358.79813083680466</v>
      </c>
      <c r="H74" s="481">
        <v>12.66</v>
      </c>
      <c r="I74" s="481">
        <f t="shared" ref="I74:I137" si="6">G74*H74</f>
        <v>4542.3843363939468</v>
      </c>
      <c r="J74" s="482">
        <f t="shared" si="5"/>
        <v>2.850105314010878E-3</v>
      </c>
      <c r="K74" s="481">
        <f t="shared" si="3"/>
        <v>1311432.3524938375</v>
      </c>
      <c r="L74" s="483">
        <f t="shared" si="4"/>
        <v>0.82285426331311484</v>
      </c>
      <c r="M74" s="484" t="str">
        <f t="shared" ref="M74:M137" si="7">IF(L74&lt;=80%," A", IF(L74&lt;=90%,"B","C"))</f>
        <v>B</v>
      </c>
    </row>
    <row r="75" spans="1:13">
      <c r="A75" s="478">
        <v>67</v>
      </c>
      <c r="B75" s="478" t="s">
        <v>1565</v>
      </c>
      <c r="C75" s="478" t="s">
        <v>44</v>
      </c>
      <c r="D75" s="479" t="s">
        <v>1566</v>
      </c>
      <c r="E75" s="478" t="s">
        <v>1440</v>
      </c>
      <c r="F75" s="478" t="s">
        <v>75</v>
      </c>
      <c r="G75" s="480">
        <v>235.67577074325109</v>
      </c>
      <c r="H75" s="481">
        <v>19.170000000000002</v>
      </c>
      <c r="I75" s="481">
        <f t="shared" si="6"/>
        <v>4517.9045251481239</v>
      </c>
      <c r="J75" s="482">
        <f t="shared" si="5"/>
        <v>2.8347455304807397E-3</v>
      </c>
      <c r="K75" s="481">
        <f t="shared" ref="K75:K138" si="8">K74+I75</f>
        <v>1315950.2570189857</v>
      </c>
      <c r="L75" s="483">
        <f t="shared" ref="L75:L138" si="9">L74+J75</f>
        <v>0.82568900884359553</v>
      </c>
      <c r="M75" s="484" t="str">
        <f t="shared" si="7"/>
        <v>B</v>
      </c>
    </row>
    <row r="76" spans="1:13" ht="26.45">
      <c r="A76" s="478">
        <v>68</v>
      </c>
      <c r="B76" s="478" t="s">
        <v>1567</v>
      </c>
      <c r="C76" s="478" t="s">
        <v>44</v>
      </c>
      <c r="D76" s="479" t="s">
        <v>1568</v>
      </c>
      <c r="E76" s="478" t="s">
        <v>1459</v>
      </c>
      <c r="F76" s="478" t="s">
        <v>75</v>
      </c>
      <c r="G76" s="480">
        <v>9382.5609285963346</v>
      </c>
      <c r="H76" s="481">
        <v>0.48</v>
      </c>
      <c r="I76" s="481">
        <f t="shared" si="6"/>
        <v>4503.6292457262407</v>
      </c>
      <c r="J76" s="482">
        <f t="shared" si="5"/>
        <v>2.8257885495812326E-3</v>
      </c>
      <c r="K76" s="481">
        <f t="shared" si="8"/>
        <v>1320453.8862647119</v>
      </c>
      <c r="L76" s="483">
        <f t="shared" si="9"/>
        <v>0.82851479739317679</v>
      </c>
      <c r="M76" s="484" t="str">
        <f t="shared" si="7"/>
        <v>B</v>
      </c>
    </row>
    <row r="77" spans="1:13" ht="24" customHeight="1">
      <c r="A77" s="478">
        <v>69</v>
      </c>
      <c r="B77" s="478" t="s">
        <v>1569</v>
      </c>
      <c r="C77" s="478" t="s">
        <v>24</v>
      </c>
      <c r="D77" s="479" t="s">
        <v>1570</v>
      </c>
      <c r="E77" s="478" t="s">
        <v>1220</v>
      </c>
      <c r="F77" s="478" t="s">
        <v>760</v>
      </c>
      <c r="G77" s="480">
        <v>0.99942247351967795</v>
      </c>
      <c r="H77" s="481">
        <v>4490.1899999999996</v>
      </c>
      <c r="I77" s="481">
        <f t="shared" si="6"/>
        <v>4487.5967963733219</v>
      </c>
      <c r="J77" s="482">
        <f t="shared" si="5"/>
        <v>2.815729037722833E-3</v>
      </c>
      <c r="K77" s="481">
        <f t="shared" si="8"/>
        <v>1324941.4830610852</v>
      </c>
      <c r="L77" s="483">
        <f t="shared" si="9"/>
        <v>0.83133052643089966</v>
      </c>
      <c r="M77" s="484" t="str">
        <f t="shared" si="7"/>
        <v>B</v>
      </c>
    </row>
    <row r="78" spans="1:13" ht="26.1" customHeight="1">
      <c r="A78" s="478">
        <v>70</v>
      </c>
      <c r="B78" s="478" t="s">
        <v>1571</v>
      </c>
      <c r="C78" s="478" t="s">
        <v>44</v>
      </c>
      <c r="D78" s="479" t="s">
        <v>1572</v>
      </c>
      <c r="E78" s="478" t="s">
        <v>1459</v>
      </c>
      <c r="F78" s="478" t="s">
        <v>75</v>
      </c>
      <c r="G78" s="480">
        <v>3063.9283243548725</v>
      </c>
      <c r="H78" s="481">
        <v>1.45</v>
      </c>
      <c r="I78" s="481">
        <f t="shared" si="6"/>
        <v>4442.6960703145651</v>
      </c>
      <c r="J78" s="482">
        <f t="shared" si="5"/>
        <v>2.7875562129537597E-3</v>
      </c>
      <c r="K78" s="481">
        <f t="shared" si="8"/>
        <v>1329384.1791313998</v>
      </c>
      <c r="L78" s="483">
        <f t="shared" si="9"/>
        <v>0.83411808264385345</v>
      </c>
      <c r="M78" s="484" t="str">
        <f t="shared" si="7"/>
        <v>B</v>
      </c>
    </row>
    <row r="79" spans="1:13" ht="39" customHeight="1">
      <c r="A79" s="478">
        <v>71</v>
      </c>
      <c r="B79" s="478" t="s">
        <v>1573</v>
      </c>
      <c r="C79" s="478" t="s">
        <v>24</v>
      </c>
      <c r="D79" s="479" t="s">
        <v>1574</v>
      </c>
      <c r="E79" s="478" t="s">
        <v>1220</v>
      </c>
      <c r="F79" s="478" t="s">
        <v>970</v>
      </c>
      <c r="G79" s="480">
        <v>44.974011308385506</v>
      </c>
      <c r="H79" s="481">
        <v>96.01</v>
      </c>
      <c r="I79" s="481">
        <f t="shared" si="6"/>
        <v>4317.9548257180923</v>
      </c>
      <c r="J79" s="482">
        <f t="shared" si="5"/>
        <v>2.7092876962956165E-3</v>
      </c>
      <c r="K79" s="481">
        <f t="shared" si="8"/>
        <v>1333702.133957118</v>
      </c>
      <c r="L79" s="483">
        <f t="shared" si="9"/>
        <v>0.83682737034014909</v>
      </c>
      <c r="M79" s="484" t="str">
        <f t="shared" si="7"/>
        <v>B</v>
      </c>
    </row>
    <row r="80" spans="1:13" ht="24" customHeight="1">
      <c r="A80" s="478">
        <v>72</v>
      </c>
      <c r="B80" s="478" t="s">
        <v>1575</v>
      </c>
      <c r="C80" s="478" t="s">
        <v>44</v>
      </c>
      <c r="D80" s="479" t="s">
        <v>1576</v>
      </c>
      <c r="E80" s="478" t="s">
        <v>1440</v>
      </c>
      <c r="F80" s="478" t="s">
        <v>75</v>
      </c>
      <c r="G80" s="480">
        <v>228.86402265934862</v>
      </c>
      <c r="H80" s="481">
        <v>18.77</v>
      </c>
      <c r="I80" s="481">
        <f t="shared" si="6"/>
        <v>4295.7777053159734</v>
      </c>
      <c r="J80" s="482">
        <f t="shared" si="5"/>
        <v>2.6953727291711667E-3</v>
      </c>
      <c r="K80" s="481">
        <f t="shared" si="8"/>
        <v>1337997.911662434</v>
      </c>
      <c r="L80" s="483">
        <f t="shared" si="9"/>
        <v>0.83952274306932029</v>
      </c>
      <c r="M80" s="484" t="str">
        <f t="shared" si="7"/>
        <v>B</v>
      </c>
    </row>
    <row r="81" spans="1:13" ht="39" customHeight="1">
      <c r="A81" s="478">
        <v>73</v>
      </c>
      <c r="B81" s="478" t="s">
        <v>89</v>
      </c>
      <c r="C81" s="478" t="s">
        <v>55</v>
      </c>
      <c r="D81" s="479" t="s">
        <v>92</v>
      </c>
      <c r="E81" s="478" t="s">
        <v>1298</v>
      </c>
      <c r="F81" s="478" t="s">
        <v>46</v>
      </c>
      <c r="G81" s="480">
        <v>3616.2802955093971</v>
      </c>
      <c r="H81" s="481">
        <v>1.1000000000000001</v>
      </c>
      <c r="I81" s="481">
        <f t="shared" si="6"/>
        <v>3977.9083250603371</v>
      </c>
      <c r="J81" s="482">
        <f t="shared" si="5"/>
        <v>2.4959265478849864E-3</v>
      </c>
      <c r="K81" s="481">
        <f t="shared" si="8"/>
        <v>1341975.8199874943</v>
      </c>
      <c r="L81" s="483">
        <f t="shared" si="9"/>
        <v>0.84201866961720528</v>
      </c>
      <c r="M81" s="484" t="str">
        <f t="shared" si="7"/>
        <v>B</v>
      </c>
    </row>
    <row r="82" spans="1:13" ht="39" customHeight="1">
      <c r="A82" s="478">
        <v>74</v>
      </c>
      <c r="B82" s="478" t="s">
        <v>1577</v>
      </c>
      <c r="C82" s="478" t="s">
        <v>44</v>
      </c>
      <c r="D82" s="479" t="s">
        <v>1578</v>
      </c>
      <c r="E82" s="478" t="s">
        <v>1440</v>
      </c>
      <c r="F82" s="478" t="s">
        <v>75</v>
      </c>
      <c r="G82" s="480">
        <v>312.00847573878627</v>
      </c>
      <c r="H82" s="481">
        <v>12.32</v>
      </c>
      <c r="I82" s="481">
        <f t="shared" si="6"/>
        <v>3843.9444211018472</v>
      </c>
      <c r="J82" s="482">
        <f t="shared" si="5"/>
        <v>2.4118713015028972E-3</v>
      </c>
      <c r="K82" s="481">
        <f t="shared" si="8"/>
        <v>1345819.7644085961</v>
      </c>
      <c r="L82" s="483">
        <f t="shared" si="9"/>
        <v>0.84443054091870817</v>
      </c>
      <c r="M82" s="484" t="str">
        <f t="shared" si="7"/>
        <v>B</v>
      </c>
    </row>
    <row r="83" spans="1:13" ht="26.1" customHeight="1">
      <c r="A83" s="478">
        <v>75</v>
      </c>
      <c r="B83" s="478" t="s">
        <v>1579</v>
      </c>
      <c r="C83" s="478" t="s">
        <v>44</v>
      </c>
      <c r="D83" s="479" t="s">
        <v>1580</v>
      </c>
      <c r="E83" s="478" t="s">
        <v>1440</v>
      </c>
      <c r="F83" s="478" t="s">
        <v>75</v>
      </c>
      <c r="G83" s="480">
        <v>249.47470328963351</v>
      </c>
      <c r="H83" s="481">
        <v>15.24</v>
      </c>
      <c r="I83" s="481">
        <f t="shared" si="6"/>
        <v>3801.9944781340146</v>
      </c>
      <c r="J83" s="482">
        <f t="shared" si="5"/>
        <v>2.3855499366599591E-3</v>
      </c>
      <c r="K83" s="481">
        <f t="shared" si="8"/>
        <v>1349621.7588867301</v>
      </c>
      <c r="L83" s="483">
        <f t="shared" si="9"/>
        <v>0.84681609085536813</v>
      </c>
      <c r="M83" s="484" t="str">
        <f t="shared" si="7"/>
        <v>B</v>
      </c>
    </row>
    <row r="84" spans="1:13" ht="26.1" customHeight="1">
      <c r="A84" s="478">
        <v>76</v>
      </c>
      <c r="B84" s="478" t="s">
        <v>1581</v>
      </c>
      <c r="C84" s="478" t="s">
        <v>44</v>
      </c>
      <c r="D84" s="479" t="s">
        <v>1582</v>
      </c>
      <c r="E84" s="478" t="s">
        <v>1459</v>
      </c>
      <c r="F84" s="478" t="s">
        <v>75</v>
      </c>
      <c r="G84" s="480">
        <v>2369.3602430314445</v>
      </c>
      <c r="H84" s="481">
        <v>1.52</v>
      </c>
      <c r="I84" s="481">
        <f t="shared" si="6"/>
        <v>3601.4275694077955</v>
      </c>
      <c r="J84" s="482">
        <f t="shared" si="5"/>
        <v>2.2597048363686141E-3</v>
      </c>
      <c r="K84" s="481">
        <f t="shared" si="8"/>
        <v>1353223.1864561378</v>
      </c>
      <c r="L84" s="483">
        <f t="shared" si="9"/>
        <v>0.84907579569173675</v>
      </c>
      <c r="M84" s="484" t="str">
        <f t="shared" si="7"/>
        <v>B</v>
      </c>
    </row>
    <row r="85" spans="1:13" ht="26.1" customHeight="1">
      <c r="A85" s="478">
        <v>77</v>
      </c>
      <c r="B85" s="478" t="s">
        <v>1583</v>
      </c>
      <c r="C85" s="478" t="s">
        <v>44</v>
      </c>
      <c r="D85" s="479" t="s">
        <v>1584</v>
      </c>
      <c r="E85" s="478" t="s">
        <v>1220</v>
      </c>
      <c r="F85" s="478" t="s">
        <v>152</v>
      </c>
      <c r="G85" s="480">
        <v>71.435720139766019</v>
      </c>
      <c r="H85" s="481">
        <v>49.84</v>
      </c>
      <c r="I85" s="481">
        <f t="shared" si="6"/>
        <v>3560.3562917659387</v>
      </c>
      <c r="J85" s="482">
        <f t="shared" si="5"/>
        <v>2.2339347874270484E-3</v>
      </c>
      <c r="K85" s="481">
        <f t="shared" si="8"/>
        <v>1356783.5427479038</v>
      </c>
      <c r="L85" s="483">
        <f t="shared" si="9"/>
        <v>0.85130973047916381</v>
      </c>
      <c r="M85" s="484" t="str">
        <f t="shared" si="7"/>
        <v>B</v>
      </c>
    </row>
    <row r="86" spans="1:13" ht="26.1" customHeight="1">
      <c r="A86" s="478">
        <v>78</v>
      </c>
      <c r="B86" s="478" t="s">
        <v>1585</v>
      </c>
      <c r="C86" s="478" t="s">
        <v>44</v>
      </c>
      <c r="D86" s="479" t="s">
        <v>1586</v>
      </c>
      <c r="E86" s="478" t="s">
        <v>1220</v>
      </c>
      <c r="F86" s="478" t="s">
        <v>152</v>
      </c>
      <c r="G86" s="480">
        <v>677.63444201910261</v>
      </c>
      <c r="H86" s="481">
        <v>5.14</v>
      </c>
      <c r="I86" s="481">
        <f t="shared" si="6"/>
        <v>3483.0410319781872</v>
      </c>
      <c r="J86" s="482">
        <f t="shared" si="5"/>
        <v>2.1854235615033223E-3</v>
      </c>
      <c r="K86" s="481">
        <f t="shared" si="8"/>
        <v>1360266.5837798819</v>
      </c>
      <c r="L86" s="483">
        <f t="shared" si="9"/>
        <v>0.85349515404066711</v>
      </c>
      <c r="M86" s="484" t="str">
        <f t="shared" si="7"/>
        <v>B</v>
      </c>
    </row>
    <row r="87" spans="1:13" ht="39" customHeight="1">
      <c r="A87" s="478">
        <v>79</v>
      </c>
      <c r="B87" s="478" t="s">
        <v>1587</v>
      </c>
      <c r="C87" s="478" t="s">
        <v>55</v>
      </c>
      <c r="D87" s="479" t="s">
        <v>1588</v>
      </c>
      <c r="E87" s="478" t="s">
        <v>1220</v>
      </c>
      <c r="F87" s="478" t="s">
        <v>57</v>
      </c>
      <c r="G87" s="480">
        <v>16.915149863699355</v>
      </c>
      <c r="H87" s="481">
        <v>205</v>
      </c>
      <c r="I87" s="481">
        <f t="shared" si="6"/>
        <v>3467.605722058368</v>
      </c>
      <c r="J87" s="482">
        <f t="shared" si="5"/>
        <v>2.1757387229762492E-3</v>
      </c>
      <c r="K87" s="481">
        <f t="shared" si="8"/>
        <v>1363734.1895019403</v>
      </c>
      <c r="L87" s="483">
        <f t="shared" si="9"/>
        <v>0.85567089276364339</v>
      </c>
      <c r="M87" s="484" t="str">
        <f t="shared" si="7"/>
        <v>B</v>
      </c>
    </row>
    <row r="88" spans="1:13" ht="26.1" customHeight="1">
      <c r="A88" s="478">
        <v>80</v>
      </c>
      <c r="B88" s="478" t="s">
        <v>1589</v>
      </c>
      <c r="C88" s="478" t="s">
        <v>44</v>
      </c>
      <c r="D88" s="479" t="s">
        <v>1590</v>
      </c>
      <c r="E88" s="478" t="s">
        <v>1220</v>
      </c>
      <c r="F88" s="478" t="s">
        <v>46</v>
      </c>
      <c r="G88" s="480">
        <v>6.2963615831739714</v>
      </c>
      <c r="H88" s="481">
        <v>550</v>
      </c>
      <c r="I88" s="481">
        <f t="shared" si="6"/>
        <v>3462.9988707456841</v>
      </c>
      <c r="J88" s="482">
        <f t="shared" si="5"/>
        <v>2.1728481680529372E-3</v>
      </c>
      <c r="K88" s="481">
        <f t="shared" si="8"/>
        <v>1367197.188372686</v>
      </c>
      <c r="L88" s="483">
        <f t="shared" si="9"/>
        <v>0.85784374093169635</v>
      </c>
      <c r="M88" s="484" t="str">
        <f t="shared" si="7"/>
        <v>B</v>
      </c>
    </row>
    <row r="89" spans="1:13" ht="26.1" customHeight="1">
      <c r="A89" s="478">
        <v>81</v>
      </c>
      <c r="B89" s="478" t="s">
        <v>1591</v>
      </c>
      <c r="C89" s="478" t="s">
        <v>44</v>
      </c>
      <c r="D89" s="479" t="s">
        <v>1592</v>
      </c>
      <c r="E89" s="478" t="s">
        <v>1440</v>
      </c>
      <c r="F89" s="478" t="s">
        <v>75</v>
      </c>
      <c r="G89" s="480">
        <v>137.19003807680141</v>
      </c>
      <c r="H89" s="481">
        <v>23.65</v>
      </c>
      <c r="I89" s="481">
        <f t="shared" si="6"/>
        <v>3244.5444005163531</v>
      </c>
      <c r="J89" s="482">
        <f t="shared" si="5"/>
        <v>2.0357795713951028E-3</v>
      </c>
      <c r="K89" s="481">
        <f t="shared" si="8"/>
        <v>1370441.7327732025</v>
      </c>
      <c r="L89" s="483">
        <f t="shared" si="9"/>
        <v>0.85987952050309147</v>
      </c>
      <c r="M89" s="484" t="str">
        <f t="shared" si="7"/>
        <v>B</v>
      </c>
    </row>
    <row r="90" spans="1:13" ht="39" customHeight="1">
      <c r="A90" s="478">
        <v>82</v>
      </c>
      <c r="B90" s="478" t="s">
        <v>1593</v>
      </c>
      <c r="C90" s="478" t="s">
        <v>24</v>
      </c>
      <c r="D90" s="479" t="s">
        <v>1594</v>
      </c>
      <c r="E90" s="478" t="s">
        <v>1220</v>
      </c>
      <c r="F90" s="478" t="s">
        <v>26</v>
      </c>
      <c r="G90" s="480">
        <v>5.9965348411180672</v>
      </c>
      <c r="H90" s="481">
        <v>536.58000000000004</v>
      </c>
      <c r="I90" s="481">
        <f t="shared" si="6"/>
        <v>3217.6206650471327</v>
      </c>
      <c r="J90" s="482">
        <f t="shared" si="5"/>
        <v>2.0188863550023289E-3</v>
      </c>
      <c r="K90" s="481">
        <f t="shared" si="8"/>
        <v>1373659.3534382496</v>
      </c>
      <c r="L90" s="483">
        <f t="shared" si="9"/>
        <v>0.86189840685809382</v>
      </c>
      <c r="M90" s="484" t="str">
        <f t="shared" si="7"/>
        <v>B</v>
      </c>
    </row>
    <row r="91" spans="1:13" ht="39" customHeight="1">
      <c r="A91" s="478">
        <v>83</v>
      </c>
      <c r="B91" s="478" t="s">
        <v>1595</v>
      </c>
      <c r="C91" s="478" t="s">
        <v>24</v>
      </c>
      <c r="D91" s="479" t="s">
        <v>1596</v>
      </c>
      <c r="E91" s="478" t="s">
        <v>1220</v>
      </c>
      <c r="F91" s="478" t="s">
        <v>760</v>
      </c>
      <c r="G91" s="480">
        <v>0.99942247351967795</v>
      </c>
      <c r="H91" s="481">
        <v>3160.91</v>
      </c>
      <c r="I91" s="481">
        <f t="shared" si="6"/>
        <v>3159.0844907730852</v>
      </c>
      <c r="J91" s="482">
        <f t="shared" si="5"/>
        <v>1.9821580094892379E-3</v>
      </c>
      <c r="K91" s="481">
        <f t="shared" si="8"/>
        <v>1376818.4379290226</v>
      </c>
      <c r="L91" s="483">
        <f t="shared" si="9"/>
        <v>0.86388056486758302</v>
      </c>
      <c r="M91" s="484" t="str">
        <f t="shared" si="7"/>
        <v>B</v>
      </c>
    </row>
    <row r="92" spans="1:13" ht="51.95" customHeight="1">
      <c r="A92" s="478">
        <v>84</v>
      </c>
      <c r="B92" s="478" t="s">
        <v>1597</v>
      </c>
      <c r="C92" s="478" t="s">
        <v>55</v>
      </c>
      <c r="D92" s="479" t="s">
        <v>1598</v>
      </c>
      <c r="E92" s="478" t="s">
        <v>1220</v>
      </c>
      <c r="F92" s="478" t="s">
        <v>1456</v>
      </c>
      <c r="G92" s="480">
        <v>125.59542340227088</v>
      </c>
      <c r="H92" s="481">
        <v>25</v>
      </c>
      <c r="I92" s="481">
        <f t="shared" si="6"/>
        <v>3139.885585056772</v>
      </c>
      <c r="J92" s="482">
        <f t="shared" si="5"/>
        <v>1.9701117141621679E-3</v>
      </c>
      <c r="K92" s="481">
        <f t="shared" si="8"/>
        <v>1379958.3235140794</v>
      </c>
      <c r="L92" s="483">
        <f t="shared" si="9"/>
        <v>0.86585067658174519</v>
      </c>
      <c r="M92" s="484" t="str">
        <f t="shared" si="7"/>
        <v>B</v>
      </c>
    </row>
    <row r="93" spans="1:13" ht="39" customHeight="1">
      <c r="A93" s="478">
        <v>85</v>
      </c>
      <c r="B93" s="478" t="s">
        <v>1599</v>
      </c>
      <c r="C93" s="478" t="s">
        <v>44</v>
      </c>
      <c r="D93" s="479" t="s">
        <v>1600</v>
      </c>
      <c r="E93" s="478" t="s">
        <v>1459</v>
      </c>
      <c r="F93" s="478" t="s">
        <v>85</v>
      </c>
      <c r="G93" s="480">
        <v>6.9959573146377458</v>
      </c>
      <c r="H93" s="481">
        <v>443.32</v>
      </c>
      <c r="I93" s="481">
        <f t="shared" si="6"/>
        <v>3101.4477967252055</v>
      </c>
      <c r="J93" s="482">
        <f t="shared" si="5"/>
        <v>1.9459940401236931E-3</v>
      </c>
      <c r="K93" s="481">
        <f t="shared" si="8"/>
        <v>1383059.7713108046</v>
      </c>
      <c r="L93" s="483">
        <f t="shared" si="9"/>
        <v>0.86779667062186894</v>
      </c>
      <c r="M93" s="484" t="str">
        <f t="shared" si="7"/>
        <v>B</v>
      </c>
    </row>
    <row r="94" spans="1:13" ht="24" customHeight="1">
      <c r="A94" s="478">
        <v>86</v>
      </c>
      <c r="B94" s="478" t="s">
        <v>1601</v>
      </c>
      <c r="C94" s="478" t="s">
        <v>44</v>
      </c>
      <c r="D94" s="479" t="s">
        <v>1602</v>
      </c>
      <c r="E94" s="478" t="s">
        <v>1440</v>
      </c>
      <c r="F94" s="478" t="s">
        <v>75</v>
      </c>
      <c r="G94" s="480">
        <v>190.81079997291417</v>
      </c>
      <c r="H94" s="481">
        <v>15.79</v>
      </c>
      <c r="I94" s="481">
        <f t="shared" si="6"/>
        <v>3012.9025315723147</v>
      </c>
      <c r="J94" s="482">
        <f t="shared" si="5"/>
        <v>1.8904365812973229E-3</v>
      </c>
      <c r="K94" s="481">
        <f t="shared" si="8"/>
        <v>1386072.673842377</v>
      </c>
      <c r="L94" s="483">
        <f t="shared" si="9"/>
        <v>0.86968710720316622</v>
      </c>
      <c r="M94" s="484" t="str">
        <f t="shared" si="7"/>
        <v>B</v>
      </c>
    </row>
    <row r="95" spans="1:13" ht="26.1" customHeight="1">
      <c r="A95" s="478">
        <v>87</v>
      </c>
      <c r="B95" s="478" t="s">
        <v>1603</v>
      </c>
      <c r="C95" s="478" t="s">
        <v>44</v>
      </c>
      <c r="D95" s="479" t="s">
        <v>1604</v>
      </c>
      <c r="E95" s="478" t="s">
        <v>1220</v>
      </c>
      <c r="F95" s="478" t="s">
        <v>970</v>
      </c>
      <c r="G95" s="480">
        <v>502.09665831963576</v>
      </c>
      <c r="H95" s="481">
        <v>5.87</v>
      </c>
      <c r="I95" s="481">
        <f t="shared" si="6"/>
        <v>2947.3073843362622</v>
      </c>
      <c r="J95" s="482">
        <f t="shared" si="5"/>
        <v>1.8492791045481812E-3</v>
      </c>
      <c r="K95" s="481">
        <f t="shared" si="8"/>
        <v>1389019.9812267134</v>
      </c>
      <c r="L95" s="483">
        <f t="shared" si="9"/>
        <v>0.87153638630771435</v>
      </c>
      <c r="M95" s="484" t="str">
        <f t="shared" si="7"/>
        <v>B</v>
      </c>
    </row>
    <row r="96" spans="1:13" ht="26.1" customHeight="1">
      <c r="A96" s="478">
        <v>88</v>
      </c>
      <c r="B96" s="478" t="s">
        <v>1605</v>
      </c>
      <c r="C96" s="478" t="s">
        <v>44</v>
      </c>
      <c r="D96" s="479" t="s">
        <v>1606</v>
      </c>
      <c r="E96" s="478" t="s">
        <v>1220</v>
      </c>
      <c r="F96" s="478" t="s">
        <v>152</v>
      </c>
      <c r="G96" s="480">
        <v>519.01008472350395</v>
      </c>
      <c r="H96" s="481">
        <v>5.6</v>
      </c>
      <c r="I96" s="481">
        <f t="shared" si="6"/>
        <v>2906.4564744516219</v>
      </c>
      <c r="J96" s="482">
        <f t="shared" si="5"/>
        <v>1.8236473246894072E-3</v>
      </c>
      <c r="K96" s="481">
        <f t="shared" si="8"/>
        <v>1391926.437701165</v>
      </c>
      <c r="L96" s="483">
        <f t="shared" si="9"/>
        <v>0.87336003363240378</v>
      </c>
      <c r="M96" s="484" t="str">
        <f t="shared" si="7"/>
        <v>B</v>
      </c>
    </row>
    <row r="97" spans="1:13" ht="51.95" customHeight="1">
      <c r="A97" s="478">
        <v>89</v>
      </c>
      <c r="B97" s="478" t="s">
        <v>1607</v>
      </c>
      <c r="C97" s="478" t="s">
        <v>44</v>
      </c>
      <c r="D97" s="479" t="s">
        <v>1608</v>
      </c>
      <c r="E97" s="478" t="s">
        <v>1220</v>
      </c>
      <c r="F97" s="478" t="s">
        <v>1499</v>
      </c>
      <c r="G97" s="480">
        <v>157.17187662638307</v>
      </c>
      <c r="H97" s="481">
        <v>18.309999999999999</v>
      </c>
      <c r="I97" s="481">
        <f t="shared" si="6"/>
        <v>2877.8170610290736</v>
      </c>
      <c r="J97" s="482">
        <f t="shared" si="5"/>
        <v>1.8056776113536661E-3</v>
      </c>
      <c r="K97" s="481">
        <f t="shared" si="8"/>
        <v>1394804.2547621941</v>
      </c>
      <c r="L97" s="483">
        <f t="shared" si="9"/>
        <v>0.87516571124375742</v>
      </c>
      <c r="M97" s="484" t="str">
        <f t="shared" si="7"/>
        <v>B</v>
      </c>
    </row>
    <row r="98" spans="1:13" ht="26.1" customHeight="1">
      <c r="A98" s="478">
        <v>90</v>
      </c>
      <c r="B98" s="478" t="s">
        <v>1609</v>
      </c>
      <c r="C98" s="478" t="s">
        <v>44</v>
      </c>
      <c r="D98" s="479" t="s">
        <v>1610</v>
      </c>
      <c r="E98" s="478" t="s">
        <v>1220</v>
      </c>
      <c r="F98" s="478" t="s">
        <v>26</v>
      </c>
      <c r="G98" s="480">
        <v>182.59073807776946</v>
      </c>
      <c r="H98" s="481">
        <v>15.27</v>
      </c>
      <c r="I98" s="481">
        <f t="shared" si="6"/>
        <v>2788.1605704475396</v>
      </c>
      <c r="J98" s="482">
        <f t="shared" si="5"/>
        <v>1.7494229174928526E-3</v>
      </c>
      <c r="K98" s="481">
        <f t="shared" si="8"/>
        <v>1397592.4153326417</v>
      </c>
      <c r="L98" s="483">
        <f t="shared" si="9"/>
        <v>0.87691513416125022</v>
      </c>
      <c r="M98" s="484" t="str">
        <f t="shared" si="7"/>
        <v>B</v>
      </c>
    </row>
    <row r="99" spans="1:13" ht="26.1" customHeight="1">
      <c r="A99" s="478">
        <v>91</v>
      </c>
      <c r="B99" s="478" t="s">
        <v>1611</v>
      </c>
      <c r="C99" s="478" t="s">
        <v>55</v>
      </c>
      <c r="D99" s="479" t="s">
        <v>1612</v>
      </c>
      <c r="E99" s="478" t="s">
        <v>1220</v>
      </c>
      <c r="F99" s="478" t="s">
        <v>46</v>
      </c>
      <c r="G99" s="480">
        <v>85.748889128929676</v>
      </c>
      <c r="H99" s="481">
        <v>32.409999999999997</v>
      </c>
      <c r="I99" s="481">
        <f t="shared" si="6"/>
        <v>2779.1214966686107</v>
      </c>
      <c r="J99" s="482">
        <f t="shared" si="5"/>
        <v>1.7437513779877843E-3</v>
      </c>
      <c r="K99" s="481">
        <f t="shared" si="8"/>
        <v>1400371.5368293102</v>
      </c>
      <c r="L99" s="483">
        <f t="shared" si="9"/>
        <v>0.87865888553923799</v>
      </c>
      <c r="M99" s="484" t="str">
        <f t="shared" si="7"/>
        <v>B</v>
      </c>
    </row>
    <row r="100" spans="1:13" ht="39" customHeight="1">
      <c r="A100" s="478">
        <v>92</v>
      </c>
      <c r="B100" s="478" t="s">
        <v>1613</v>
      </c>
      <c r="C100" s="478" t="s">
        <v>24</v>
      </c>
      <c r="D100" s="479" t="s">
        <v>1614</v>
      </c>
      <c r="E100" s="478" t="s">
        <v>1220</v>
      </c>
      <c r="F100" s="478" t="s">
        <v>760</v>
      </c>
      <c r="G100" s="480">
        <v>1.9988449470393559</v>
      </c>
      <c r="H100" s="481">
        <v>1354.24</v>
      </c>
      <c r="I100" s="481">
        <f t="shared" si="6"/>
        <v>2706.9157810785773</v>
      </c>
      <c r="J100" s="482">
        <f t="shared" si="5"/>
        <v>1.6984461201177544E-3</v>
      </c>
      <c r="K100" s="481">
        <f t="shared" si="8"/>
        <v>1403078.4526103889</v>
      </c>
      <c r="L100" s="483">
        <f t="shared" si="9"/>
        <v>0.8803573316593557</v>
      </c>
      <c r="M100" s="484" t="str">
        <f t="shared" si="7"/>
        <v>B</v>
      </c>
    </row>
    <row r="101" spans="1:13" ht="26.1" customHeight="1">
      <c r="A101" s="478">
        <v>93</v>
      </c>
      <c r="B101" s="478" t="s">
        <v>1615</v>
      </c>
      <c r="C101" s="478" t="s">
        <v>44</v>
      </c>
      <c r="D101" s="479" t="s">
        <v>1616</v>
      </c>
      <c r="E101" s="478" t="s">
        <v>1220</v>
      </c>
      <c r="F101" s="478" t="s">
        <v>1617</v>
      </c>
      <c r="G101" s="480">
        <v>1.9988449470393559</v>
      </c>
      <c r="H101" s="481">
        <v>1331.81</v>
      </c>
      <c r="I101" s="481">
        <f t="shared" si="6"/>
        <v>2662.0816889164844</v>
      </c>
      <c r="J101" s="482">
        <f t="shared" si="5"/>
        <v>1.6703151045856174E-3</v>
      </c>
      <c r="K101" s="481">
        <f t="shared" si="8"/>
        <v>1405740.5342993054</v>
      </c>
      <c r="L101" s="483">
        <f t="shared" si="9"/>
        <v>0.8820276467639413</v>
      </c>
      <c r="M101" s="484" t="str">
        <f t="shared" si="7"/>
        <v>B</v>
      </c>
    </row>
    <row r="102" spans="1:13" ht="24" customHeight="1">
      <c r="A102" s="478">
        <v>94</v>
      </c>
      <c r="B102" s="478" t="s">
        <v>1618</v>
      </c>
      <c r="C102" s="478" t="s">
        <v>44</v>
      </c>
      <c r="D102" s="479" t="s">
        <v>1619</v>
      </c>
      <c r="E102" s="478" t="s">
        <v>1220</v>
      </c>
      <c r="F102" s="478" t="s">
        <v>26</v>
      </c>
      <c r="G102" s="480">
        <v>2.9982674205590336</v>
      </c>
      <c r="H102" s="481">
        <v>863.26</v>
      </c>
      <c r="I102" s="481">
        <f t="shared" si="6"/>
        <v>2588.2843334717913</v>
      </c>
      <c r="J102" s="482">
        <f t="shared" si="5"/>
        <v>1.624011177102492E-3</v>
      </c>
      <c r="K102" s="481">
        <f t="shared" si="8"/>
        <v>1408328.8186327773</v>
      </c>
      <c r="L102" s="483">
        <f t="shared" si="9"/>
        <v>0.88365165794104383</v>
      </c>
      <c r="M102" s="484" t="str">
        <f t="shared" si="7"/>
        <v>B</v>
      </c>
    </row>
    <row r="103" spans="1:13" ht="26.1" customHeight="1">
      <c r="A103" s="478">
        <v>95</v>
      </c>
      <c r="B103" s="478" t="s">
        <v>1620</v>
      </c>
      <c r="C103" s="478" t="s">
        <v>55</v>
      </c>
      <c r="D103" s="479" t="s">
        <v>1621</v>
      </c>
      <c r="E103" s="478" t="s">
        <v>1220</v>
      </c>
      <c r="F103" s="478" t="s">
        <v>268</v>
      </c>
      <c r="G103" s="480">
        <v>237.28745302259088</v>
      </c>
      <c r="H103" s="481">
        <v>10.68</v>
      </c>
      <c r="I103" s="481">
        <f t="shared" si="6"/>
        <v>2534.2299982812706</v>
      </c>
      <c r="J103" s="482">
        <f t="shared" si="5"/>
        <v>1.5900949479676118E-3</v>
      </c>
      <c r="K103" s="481">
        <f t="shared" si="8"/>
        <v>1410863.0486310585</v>
      </c>
      <c r="L103" s="483">
        <f t="shared" si="9"/>
        <v>0.88524175288901141</v>
      </c>
      <c r="M103" s="484" t="str">
        <f t="shared" si="7"/>
        <v>B</v>
      </c>
    </row>
    <row r="104" spans="1:13" ht="26.1" customHeight="1">
      <c r="A104" s="478">
        <v>96</v>
      </c>
      <c r="B104" s="478" t="s">
        <v>1622</v>
      </c>
      <c r="C104" s="478" t="s">
        <v>55</v>
      </c>
      <c r="D104" s="479" t="s">
        <v>996</v>
      </c>
      <c r="E104" s="478" t="s">
        <v>1220</v>
      </c>
      <c r="F104" s="478" t="s">
        <v>57</v>
      </c>
      <c r="G104" s="480">
        <v>11.993069682236134</v>
      </c>
      <c r="H104" s="481">
        <v>210.86</v>
      </c>
      <c r="I104" s="481">
        <f t="shared" si="6"/>
        <v>2528.8586731963114</v>
      </c>
      <c r="J104" s="482">
        <f t="shared" si="5"/>
        <v>1.5867247262879387E-3</v>
      </c>
      <c r="K104" s="481">
        <f t="shared" si="8"/>
        <v>1413391.9073042548</v>
      </c>
      <c r="L104" s="483">
        <f t="shared" si="9"/>
        <v>0.88682847761529937</v>
      </c>
      <c r="M104" s="484" t="str">
        <f t="shared" si="7"/>
        <v>B</v>
      </c>
    </row>
    <row r="105" spans="1:13" ht="51.95" customHeight="1">
      <c r="A105" s="478">
        <v>97</v>
      </c>
      <c r="B105" s="478" t="s">
        <v>1623</v>
      </c>
      <c r="C105" s="478" t="s">
        <v>44</v>
      </c>
      <c r="D105" s="479" t="s">
        <v>1624</v>
      </c>
      <c r="E105" s="478" t="s">
        <v>1220</v>
      </c>
      <c r="F105" s="478" t="s">
        <v>152</v>
      </c>
      <c r="G105" s="480">
        <v>1050.0662085203405</v>
      </c>
      <c r="H105" s="481">
        <v>2.4</v>
      </c>
      <c r="I105" s="481">
        <f t="shared" si="6"/>
        <v>2520.1589004488173</v>
      </c>
      <c r="J105" s="482">
        <f t="shared" si="5"/>
        <v>1.5812660801888718E-3</v>
      </c>
      <c r="K105" s="481">
        <f t="shared" si="8"/>
        <v>1415912.0662047036</v>
      </c>
      <c r="L105" s="483">
        <f t="shared" si="9"/>
        <v>0.8884097436954882</v>
      </c>
      <c r="M105" s="484" t="str">
        <f t="shared" si="7"/>
        <v>B</v>
      </c>
    </row>
    <row r="106" spans="1:13" ht="39" customHeight="1">
      <c r="A106" s="478">
        <v>98</v>
      </c>
      <c r="B106" s="478" t="s">
        <v>1625</v>
      </c>
      <c r="C106" s="478" t="s">
        <v>44</v>
      </c>
      <c r="D106" s="479" t="s">
        <v>1626</v>
      </c>
      <c r="E106" s="478" t="s">
        <v>1440</v>
      </c>
      <c r="F106" s="478" t="s">
        <v>75</v>
      </c>
      <c r="G106" s="480">
        <v>157.42233239232158</v>
      </c>
      <c r="H106" s="481">
        <v>15.79</v>
      </c>
      <c r="I106" s="481">
        <f t="shared" si="6"/>
        <v>2485.6986284747577</v>
      </c>
      <c r="J106" s="482">
        <f t="shared" si="5"/>
        <v>1.559644086759426E-3</v>
      </c>
      <c r="K106" s="481">
        <f t="shared" si="8"/>
        <v>1418397.7648331784</v>
      </c>
      <c r="L106" s="483">
        <f t="shared" si="9"/>
        <v>0.88996938778224766</v>
      </c>
      <c r="M106" s="484" t="str">
        <f t="shared" si="7"/>
        <v>B</v>
      </c>
    </row>
    <row r="107" spans="1:13" ht="26.1" customHeight="1">
      <c r="A107" s="478">
        <v>99</v>
      </c>
      <c r="B107" s="478" t="s">
        <v>1627</v>
      </c>
      <c r="C107" s="478" t="s">
        <v>44</v>
      </c>
      <c r="D107" s="479" t="s">
        <v>1628</v>
      </c>
      <c r="E107" s="478" t="s">
        <v>1220</v>
      </c>
      <c r="F107" s="478" t="s">
        <v>152</v>
      </c>
      <c r="G107" s="480">
        <v>706.28241949282653</v>
      </c>
      <c r="H107" s="481">
        <v>3.46</v>
      </c>
      <c r="I107" s="481">
        <f t="shared" si="6"/>
        <v>2443.7371714451797</v>
      </c>
      <c r="J107" s="482">
        <f t="shared" si="5"/>
        <v>1.5333154974532684E-3</v>
      </c>
      <c r="K107" s="481">
        <f t="shared" si="8"/>
        <v>1420841.5020046236</v>
      </c>
      <c r="L107" s="483">
        <f t="shared" si="9"/>
        <v>0.89150270327970094</v>
      </c>
      <c r="M107" s="484" t="str">
        <f t="shared" si="7"/>
        <v>B</v>
      </c>
    </row>
    <row r="108" spans="1:13" ht="39" customHeight="1">
      <c r="A108" s="478">
        <v>100</v>
      </c>
      <c r="B108" s="478" t="s">
        <v>1629</v>
      </c>
      <c r="C108" s="478" t="s">
        <v>55</v>
      </c>
      <c r="D108" s="479" t="s">
        <v>1630</v>
      </c>
      <c r="E108" s="478" t="s">
        <v>1220</v>
      </c>
      <c r="F108" s="478" t="s">
        <v>268</v>
      </c>
      <c r="G108" s="480">
        <v>344.01312050597772</v>
      </c>
      <c r="H108" s="481">
        <v>6.69</v>
      </c>
      <c r="I108" s="481">
        <f t="shared" si="6"/>
        <v>2301.4477761849912</v>
      </c>
      <c r="J108" s="482">
        <f t="shared" si="5"/>
        <v>1.4440364467333104E-3</v>
      </c>
      <c r="K108" s="481">
        <f t="shared" si="8"/>
        <v>1423142.9497808085</v>
      </c>
      <c r="L108" s="483">
        <f t="shared" si="9"/>
        <v>0.89294673972643424</v>
      </c>
      <c r="M108" s="484" t="str">
        <f t="shared" si="7"/>
        <v>B</v>
      </c>
    </row>
    <row r="109" spans="1:13" ht="39" customHeight="1">
      <c r="A109" s="478">
        <v>101</v>
      </c>
      <c r="B109" s="478" t="s">
        <v>1631</v>
      </c>
      <c r="C109" s="478" t="s">
        <v>44</v>
      </c>
      <c r="D109" s="479" t="s">
        <v>1632</v>
      </c>
      <c r="E109" s="478" t="s">
        <v>1220</v>
      </c>
      <c r="F109" s="478" t="s">
        <v>152</v>
      </c>
      <c r="G109" s="480">
        <v>71.549544365275182</v>
      </c>
      <c r="H109" s="481">
        <v>31.7</v>
      </c>
      <c r="I109" s="481">
        <f t="shared" si="6"/>
        <v>2268.1205563792232</v>
      </c>
      <c r="J109" s="482">
        <f t="shared" si="5"/>
        <v>1.423125383460088E-3</v>
      </c>
      <c r="K109" s="481">
        <f t="shared" si="8"/>
        <v>1425411.0703371877</v>
      </c>
      <c r="L109" s="483">
        <f t="shared" si="9"/>
        <v>0.89436986510989436</v>
      </c>
      <c r="M109" s="484" t="str">
        <f t="shared" si="7"/>
        <v>B</v>
      </c>
    </row>
    <row r="110" spans="1:13" ht="26.1" customHeight="1">
      <c r="A110" s="478">
        <v>102</v>
      </c>
      <c r="B110" s="478" t="s">
        <v>1633</v>
      </c>
      <c r="C110" s="478" t="s">
        <v>44</v>
      </c>
      <c r="D110" s="479" t="s">
        <v>1634</v>
      </c>
      <c r="E110" s="478" t="s">
        <v>1220</v>
      </c>
      <c r="F110" s="478" t="s">
        <v>970</v>
      </c>
      <c r="G110" s="480">
        <v>719.48843626120492</v>
      </c>
      <c r="H110" s="481">
        <v>3.07</v>
      </c>
      <c r="I110" s="481">
        <f t="shared" si="6"/>
        <v>2208.8294993218992</v>
      </c>
      <c r="J110" s="482">
        <f t="shared" si="5"/>
        <v>1.3859233890276765E-3</v>
      </c>
      <c r="K110" s="481">
        <f t="shared" si="8"/>
        <v>1427619.8998365097</v>
      </c>
      <c r="L110" s="483">
        <f t="shared" si="9"/>
        <v>0.89575578849892201</v>
      </c>
      <c r="M110" s="484" t="str">
        <f t="shared" si="7"/>
        <v>B</v>
      </c>
    </row>
    <row r="111" spans="1:13" ht="24" customHeight="1">
      <c r="A111" s="478">
        <v>103</v>
      </c>
      <c r="B111" s="478" t="s">
        <v>1635</v>
      </c>
      <c r="C111" s="478" t="s">
        <v>44</v>
      </c>
      <c r="D111" s="479" t="s">
        <v>1636</v>
      </c>
      <c r="E111" s="478" t="s">
        <v>1220</v>
      </c>
      <c r="F111" s="478" t="s">
        <v>46</v>
      </c>
      <c r="G111" s="480">
        <v>3.3145846334280118</v>
      </c>
      <c r="H111" s="481">
        <v>664.15</v>
      </c>
      <c r="I111" s="481">
        <f t="shared" si="6"/>
        <v>2201.3813842912141</v>
      </c>
      <c r="J111" s="482">
        <f t="shared" si="5"/>
        <v>1.3812500917775429E-3</v>
      </c>
      <c r="K111" s="481">
        <f t="shared" si="8"/>
        <v>1429821.2812208009</v>
      </c>
      <c r="L111" s="483">
        <f t="shared" si="9"/>
        <v>0.8971370385906996</v>
      </c>
      <c r="M111" s="484" t="str">
        <f t="shared" si="7"/>
        <v>B</v>
      </c>
    </row>
    <row r="112" spans="1:13" ht="24" customHeight="1">
      <c r="A112" s="478">
        <v>104</v>
      </c>
      <c r="B112" s="478" t="s">
        <v>1637</v>
      </c>
      <c r="C112" s="478" t="s">
        <v>44</v>
      </c>
      <c r="D112" s="479" t="s">
        <v>1638</v>
      </c>
      <c r="E112" s="478" t="s">
        <v>1459</v>
      </c>
      <c r="F112" s="478" t="s">
        <v>75</v>
      </c>
      <c r="G112" s="480">
        <v>1592.3051427709811</v>
      </c>
      <c r="H112" s="481">
        <v>1.36</v>
      </c>
      <c r="I112" s="481">
        <f t="shared" si="6"/>
        <v>2165.5349941685345</v>
      </c>
      <c r="J112" s="482">
        <f t="shared" si="5"/>
        <v>1.3587583827078822E-3</v>
      </c>
      <c r="K112" s="481">
        <f t="shared" si="8"/>
        <v>1431986.8162149694</v>
      </c>
      <c r="L112" s="483">
        <f t="shared" si="9"/>
        <v>0.89849579697340753</v>
      </c>
      <c r="M112" s="484" t="str">
        <f t="shared" si="7"/>
        <v>B</v>
      </c>
    </row>
    <row r="113" spans="1:13" ht="39" customHeight="1">
      <c r="A113" s="478">
        <v>105</v>
      </c>
      <c r="B113" s="478" t="s">
        <v>1639</v>
      </c>
      <c r="C113" s="478" t="s">
        <v>44</v>
      </c>
      <c r="D113" s="479" t="s">
        <v>1640</v>
      </c>
      <c r="E113" s="478" t="s">
        <v>1220</v>
      </c>
      <c r="F113" s="478" t="s">
        <v>1499</v>
      </c>
      <c r="G113" s="480">
        <v>115.30055639627982</v>
      </c>
      <c r="H113" s="481">
        <v>18.5</v>
      </c>
      <c r="I113" s="481">
        <f t="shared" si="6"/>
        <v>2133.0602933311766</v>
      </c>
      <c r="J113" s="482">
        <f t="shared" si="5"/>
        <v>1.3383822298830544E-3</v>
      </c>
      <c r="K113" s="481">
        <f t="shared" si="8"/>
        <v>1434119.8765083007</v>
      </c>
      <c r="L113" s="483">
        <f t="shared" si="9"/>
        <v>0.89983417920329056</v>
      </c>
      <c r="M113" s="484" t="str">
        <f t="shared" si="7"/>
        <v>B</v>
      </c>
    </row>
    <row r="114" spans="1:13" ht="39" customHeight="1">
      <c r="A114" s="470">
        <v>106</v>
      </c>
      <c r="B114" s="470" t="s">
        <v>1641</v>
      </c>
      <c r="C114" s="470" t="s">
        <v>44</v>
      </c>
      <c r="D114" s="471" t="s">
        <v>1642</v>
      </c>
      <c r="E114" s="470" t="s">
        <v>1540</v>
      </c>
      <c r="F114" s="470" t="s">
        <v>26</v>
      </c>
      <c r="G114" s="472">
        <v>3.119123032509745E-3</v>
      </c>
      <c r="H114" s="473">
        <v>680000</v>
      </c>
      <c r="I114" s="473">
        <f t="shared" si="6"/>
        <v>2121.0036621066265</v>
      </c>
      <c r="J114" s="474">
        <f t="shared" si="5"/>
        <v>1.330817333084947E-3</v>
      </c>
      <c r="K114" s="473">
        <f t="shared" si="8"/>
        <v>1436240.8801704072</v>
      </c>
      <c r="L114" s="475">
        <f t="shared" si="9"/>
        <v>0.9011649965363755</v>
      </c>
      <c r="M114" s="476" t="str">
        <f t="shared" si="7"/>
        <v>C</v>
      </c>
    </row>
    <row r="115" spans="1:13" ht="26.1" customHeight="1">
      <c r="A115" s="470">
        <v>107</v>
      </c>
      <c r="B115" s="470" t="s">
        <v>1643</v>
      </c>
      <c r="C115" s="470" t="s">
        <v>44</v>
      </c>
      <c r="D115" s="471" t="s">
        <v>1644</v>
      </c>
      <c r="E115" s="470" t="s">
        <v>1220</v>
      </c>
      <c r="F115" s="470" t="s">
        <v>152</v>
      </c>
      <c r="G115" s="472">
        <v>68.77725636020368</v>
      </c>
      <c r="H115" s="473">
        <v>30.27</v>
      </c>
      <c r="I115" s="473">
        <f t="shared" si="6"/>
        <v>2081.8875500233653</v>
      </c>
      <c r="J115" s="474">
        <f t="shared" si="5"/>
        <v>1.3062740468599745E-3</v>
      </c>
      <c r="K115" s="473">
        <f t="shared" si="8"/>
        <v>1438322.7677204306</v>
      </c>
      <c r="L115" s="475">
        <f t="shared" si="9"/>
        <v>0.90247127058323551</v>
      </c>
      <c r="M115" s="476" t="str">
        <f t="shared" si="7"/>
        <v>C</v>
      </c>
    </row>
    <row r="116" spans="1:13" ht="24" customHeight="1">
      <c r="A116" s="470">
        <v>108</v>
      </c>
      <c r="B116" s="470" t="s">
        <v>1645</v>
      </c>
      <c r="C116" s="470" t="s">
        <v>55</v>
      </c>
      <c r="D116" s="471" t="s">
        <v>1646</v>
      </c>
      <c r="E116" s="470" t="s">
        <v>1220</v>
      </c>
      <c r="F116" s="470" t="s">
        <v>57</v>
      </c>
      <c r="G116" s="472">
        <v>0.99942247351967795</v>
      </c>
      <c r="H116" s="473">
        <v>1981.9</v>
      </c>
      <c r="I116" s="473">
        <f t="shared" si="6"/>
        <v>1980.7554002686497</v>
      </c>
      <c r="J116" s="474">
        <f t="shared" si="5"/>
        <v>1.2428189853576092E-3</v>
      </c>
      <c r="K116" s="473">
        <f t="shared" si="8"/>
        <v>1440303.5231206992</v>
      </c>
      <c r="L116" s="475">
        <f t="shared" si="9"/>
        <v>0.90371408956859312</v>
      </c>
      <c r="M116" s="476" t="str">
        <f t="shared" si="7"/>
        <v>C</v>
      </c>
    </row>
    <row r="117" spans="1:13" ht="24" customHeight="1">
      <c r="A117" s="470">
        <v>109</v>
      </c>
      <c r="B117" s="470" t="s">
        <v>1647</v>
      </c>
      <c r="C117" s="470" t="s">
        <v>44</v>
      </c>
      <c r="D117" s="471" t="s">
        <v>1648</v>
      </c>
      <c r="E117" s="470" t="s">
        <v>1220</v>
      </c>
      <c r="F117" s="470" t="s">
        <v>1499</v>
      </c>
      <c r="G117" s="472">
        <v>196.55771711633062</v>
      </c>
      <c r="H117" s="473">
        <v>10.07</v>
      </c>
      <c r="I117" s="473">
        <f t="shared" si="6"/>
        <v>1979.3362113614494</v>
      </c>
      <c r="J117" s="474">
        <f t="shared" si="5"/>
        <v>1.2419285195699415E-3</v>
      </c>
      <c r="K117" s="473">
        <f t="shared" si="8"/>
        <v>1442282.8593320607</v>
      </c>
      <c r="L117" s="475">
        <f t="shared" si="9"/>
        <v>0.90495601808816306</v>
      </c>
      <c r="M117" s="476" t="str">
        <f t="shared" si="7"/>
        <v>C</v>
      </c>
    </row>
    <row r="118" spans="1:13" ht="26.1" customHeight="1">
      <c r="A118" s="470">
        <v>110</v>
      </c>
      <c r="B118" s="470" t="s">
        <v>1649</v>
      </c>
      <c r="C118" s="470" t="s">
        <v>55</v>
      </c>
      <c r="D118" s="471" t="s">
        <v>1650</v>
      </c>
      <c r="E118" s="470" t="s">
        <v>1220</v>
      </c>
      <c r="F118" s="470" t="s">
        <v>268</v>
      </c>
      <c r="G118" s="472">
        <v>203.88218459801431</v>
      </c>
      <c r="H118" s="473">
        <v>9.59</v>
      </c>
      <c r="I118" s="473">
        <f t="shared" si="6"/>
        <v>1955.2301502949572</v>
      </c>
      <c r="J118" s="474">
        <f t="shared" si="5"/>
        <v>1.2268032444594644E-3</v>
      </c>
      <c r="K118" s="473">
        <f t="shared" si="8"/>
        <v>1444238.0894823556</v>
      </c>
      <c r="L118" s="475">
        <f t="shared" si="9"/>
        <v>0.90618282133262251</v>
      </c>
      <c r="M118" s="476" t="str">
        <f t="shared" si="7"/>
        <v>C</v>
      </c>
    </row>
    <row r="119" spans="1:13" ht="24" customHeight="1">
      <c r="A119" s="470">
        <v>111</v>
      </c>
      <c r="B119" s="470" t="s">
        <v>1651</v>
      </c>
      <c r="C119" s="470" t="s">
        <v>55</v>
      </c>
      <c r="D119" s="471" t="s">
        <v>1032</v>
      </c>
      <c r="E119" s="470" t="s">
        <v>1220</v>
      </c>
      <c r="F119" s="470" t="s">
        <v>268</v>
      </c>
      <c r="G119" s="472">
        <v>76.190772384277949</v>
      </c>
      <c r="H119" s="473">
        <v>25.23</v>
      </c>
      <c r="I119" s="473">
        <f t="shared" si="6"/>
        <v>1922.2931872553327</v>
      </c>
      <c r="J119" s="474">
        <f t="shared" si="5"/>
        <v>1.2061370466138772E-3</v>
      </c>
      <c r="K119" s="473">
        <f t="shared" si="8"/>
        <v>1446160.3826696109</v>
      </c>
      <c r="L119" s="475">
        <f t="shared" si="9"/>
        <v>0.90738895837923639</v>
      </c>
      <c r="M119" s="476" t="str">
        <f t="shared" si="7"/>
        <v>C</v>
      </c>
    </row>
    <row r="120" spans="1:13" ht="26.1" customHeight="1">
      <c r="A120" s="470">
        <v>112</v>
      </c>
      <c r="B120" s="470" t="s">
        <v>1652</v>
      </c>
      <c r="C120" s="470" t="s">
        <v>55</v>
      </c>
      <c r="D120" s="471" t="s">
        <v>1653</v>
      </c>
      <c r="E120" s="470" t="s">
        <v>1298</v>
      </c>
      <c r="F120" s="470" t="s">
        <v>57</v>
      </c>
      <c r="G120" s="472">
        <v>382.65827913879872</v>
      </c>
      <c r="H120" s="473">
        <v>5</v>
      </c>
      <c r="I120" s="473">
        <f t="shared" si="6"/>
        <v>1913.2913956939935</v>
      </c>
      <c r="J120" s="474">
        <f t="shared" si="5"/>
        <v>1.2004888997234804E-3</v>
      </c>
      <c r="K120" s="473">
        <f t="shared" si="8"/>
        <v>1448073.6740653049</v>
      </c>
      <c r="L120" s="475">
        <f t="shared" si="9"/>
        <v>0.90858944727895985</v>
      </c>
      <c r="M120" s="476" t="str">
        <f t="shared" si="7"/>
        <v>C</v>
      </c>
    </row>
    <row r="121" spans="1:13" ht="26.1" customHeight="1">
      <c r="A121" s="470">
        <v>113</v>
      </c>
      <c r="B121" s="470" t="s">
        <v>1654</v>
      </c>
      <c r="C121" s="470" t="s">
        <v>24</v>
      </c>
      <c r="D121" s="471" t="s">
        <v>25</v>
      </c>
      <c r="E121" s="470" t="s">
        <v>1374</v>
      </c>
      <c r="F121" s="470" t="s">
        <v>26</v>
      </c>
      <c r="G121" s="472">
        <v>0.99942247351967795</v>
      </c>
      <c r="H121" s="473">
        <v>1871.54</v>
      </c>
      <c r="I121" s="473">
        <f t="shared" si="6"/>
        <v>1870.4591360910181</v>
      </c>
      <c r="J121" s="474">
        <f t="shared" si="5"/>
        <v>1.1736139279762752E-3</v>
      </c>
      <c r="K121" s="473">
        <f t="shared" si="8"/>
        <v>1449944.1332013959</v>
      </c>
      <c r="L121" s="475">
        <f t="shared" si="9"/>
        <v>0.90976306120693617</v>
      </c>
      <c r="M121" s="476" t="str">
        <f t="shared" si="7"/>
        <v>C</v>
      </c>
    </row>
    <row r="122" spans="1:13" ht="51.95" customHeight="1">
      <c r="A122" s="470">
        <v>114</v>
      </c>
      <c r="B122" s="470" t="s">
        <v>1655</v>
      </c>
      <c r="C122" s="470" t="s">
        <v>55</v>
      </c>
      <c r="D122" s="471" t="s">
        <v>1656</v>
      </c>
      <c r="E122" s="470" t="s">
        <v>1220</v>
      </c>
      <c r="F122" s="470" t="s">
        <v>268</v>
      </c>
      <c r="G122" s="472">
        <v>127.02659638435107</v>
      </c>
      <c r="H122" s="473">
        <v>14.57</v>
      </c>
      <c r="I122" s="473">
        <f t="shared" si="6"/>
        <v>1850.777509319995</v>
      </c>
      <c r="J122" s="474">
        <f t="shared" si="5"/>
        <v>1.1612647507833558E-3</v>
      </c>
      <c r="K122" s="473">
        <f t="shared" si="8"/>
        <v>1451794.9107107159</v>
      </c>
      <c r="L122" s="475">
        <f t="shared" si="9"/>
        <v>0.91092432595771955</v>
      </c>
      <c r="M122" s="476" t="str">
        <f t="shared" si="7"/>
        <v>C</v>
      </c>
    </row>
    <row r="123" spans="1:13" ht="26.1" customHeight="1">
      <c r="A123" s="470">
        <v>115</v>
      </c>
      <c r="B123" s="470" t="s">
        <v>1657</v>
      </c>
      <c r="C123" s="470" t="s">
        <v>44</v>
      </c>
      <c r="D123" s="471" t="s">
        <v>1658</v>
      </c>
      <c r="E123" s="470" t="s">
        <v>1459</v>
      </c>
      <c r="F123" s="470" t="s">
        <v>75</v>
      </c>
      <c r="G123" s="472">
        <v>3063.9283243548725</v>
      </c>
      <c r="H123" s="473">
        <v>0.6</v>
      </c>
      <c r="I123" s="473">
        <f t="shared" si="6"/>
        <v>1838.3569946129235</v>
      </c>
      <c r="J123" s="474">
        <f t="shared" si="5"/>
        <v>1.1534715363946593E-3</v>
      </c>
      <c r="K123" s="473">
        <f t="shared" si="8"/>
        <v>1453633.2677053288</v>
      </c>
      <c r="L123" s="475">
        <f t="shared" si="9"/>
        <v>0.91207779749411422</v>
      </c>
      <c r="M123" s="476" t="str">
        <f t="shared" si="7"/>
        <v>C</v>
      </c>
    </row>
    <row r="124" spans="1:13" ht="26.1" customHeight="1">
      <c r="A124" s="470">
        <v>116</v>
      </c>
      <c r="B124" s="470" t="s">
        <v>1659</v>
      </c>
      <c r="C124" s="470" t="s">
        <v>24</v>
      </c>
      <c r="D124" s="471" t="s">
        <v>1660</v>
      </c>
      <c r="E124" s="470" t="s">
        <v>1220</v>
      </c>
      <c r="F124" s="470" t="s">
        <v>26</v>
      </c>
      <c r="G124" s="472">
        <v>23.986139364472269</v>
      </c>
      <c r="H124" s="473">
        <v>75.48</v>
      </c>
      <c r="I124" s="473">
        <f t="shared" si="6"/>
        <v>1810.4737992303669</v>
      </c>
      <c r="J124" s="474">
        <f t="shared" si="5"/>
        <v>1.1359763097810265E-3</v>
      </c>
      <c r="K124" s="473">
        <f t="shared" si="8"/>
        <v>1455443.7415045591</v>
      </c>
      <c r="L124" s="475">
        <f t="shared" si="9"/>
        <v>0.91321377380389523</v>
      </c>
      <c r="M124" s="476" t="str">
        <f t="shared" si="7"/>
        <v>C</v>
      </c>
    </row>
    <row r="125" spans="1:13" ht="26.1" customHeight="1">
      <c r="A125" s="470">
        <v>117</v>
      </c>
      <c r="B125" s="470" t="s">
        <v>1661</v>
      </c>
      <c r="C125" s="470" t="s">
        <v>44</v>
      </c>
      <c r="D125" s="471" t="s">
        <v>1662</v>
      </c>
      <c r="E125" s="470" t="s">
        <v>1220</v>
      </c>
      <c r="F125" s="470" t="s">
        <v>970</v>
      </c>
      <c r="G125" s="472">
        <v>592.13356157582177</v>
      </c>
      <c r="H125" s="473">
        <v>2.93</v>
      </c>
      <c r="I125" s="473">
        <f t="shared" si="6"/>
        <v>1734.9513354171579</v>
      </c>
      <c r="J125" s="474">
        <f t="shared" si="5"/>
        <v>1.0885899682694451E-3</v>
      </c>
      <c r="K125" s="473">
        <f t="shared" si="8"/>
        <v>1457178.6928399762</v>
      </c>
      <c r="L125" s="475">
        <f t="shared" si="9"/>
        <v>0.91430236377216467</v>
      </c>
      <c r="M125" s="476" t="str">
        <f t="shared" si="7"/>
        <v>C</v>
      </c>
    </row>
    <row r="126" spans="1:13" ht="39" customHeight="1">
      <c r="A126" s="470">
        <v>118</v>
      </c>
      <c r="B126" s="470" t="s">
        <v>1663</v>
      </c>
      <c r="C126" s="470" t="s">
        <v>44</v>
      </c>
      <c r="D126" s="471" t="s">
        <v>1664</v>
      </c>
      <c r="E126" s="470" t="s">
        <v>1220</v>
      </c>
      <c r="F126" s="470" t="s">
        <v>26</v>
      </c>
      <c r="G126" s="472">
        <v>1260.9933711058964</v>
      </c>
      <c r="H126" s="473">
        <v>1.36</v>
      </c>
      <c r="I126" s="473">
        <f t="shared" si="6"/>
        <v>1714.9509847040192</v>
      </c>
      <c r="J126" s="474">
        <f t="shared" si="5"/>
        <v>1.0760408087029847E-3</v>
      </c>
      <c r="K126" s="473">
        <f t="shared" si="8"/>
        <v>1458893.6438246802</v>
      </c>
      <c r="L126" s="475">
        <f t="shared" si="9"/>
        <v>0.91537840458086761</v>
      </c>
      <c r="M126" s="476" t="str">
        <f t="shared" si="7"/>
        <v>C</v>
      </c>
    </row>
    <row r="127" spans="1:13" ht="65.099999999999994" customHeight="1">
      <c r="A127" s="470">
        <v>119</v>
      </c>
      <c r="B127" s="470" t="s">
        <v>1665</v>
      </c>
      <c r="C127" s="470" t="s">
        <v>24</v>
      </c>
      <c r="D127" s="471" t="s">
        <v>1666</v>
      </c>
      <c r="E127" s="470" t="s">
        <v>1220</v>
      </c>
      <c r="F127" s="470" t="s">
        <v>760</v>
      </c>
      <c r="G127" s="472">
        <v>0.99942247351967795</v>
      </c>
      <c r="H127" s="473">
        <v>1654.21</v>
      </c>
      <c r="I127" s="473">
        <f t="shared" si="6"/>
        <v>1653.2546499209866</v>
      </c>
      <c r="J127" s="474">
        <f t="shared" si="5"/>
        <v>1.0373296300360316E-3</v>
      </c>
      <c r="K127" s="473">
        <f t="shared" si="8"/>
        <v>1460546.8984746013</v>
      </c>
      <c r="L127" s="475">
        <f t="shared" si="9"/>
        <v>0.91641573421090361</v>
      </c>
      <c r="M127" s="476" t="str">
        <f t="shared" si="7"/>
        <v>C</v>
      </c>
    </row>
    <row r="128" spans="1:13" ht="39" customHeight="1">
      <c r="A128" s="470">
        <v>120</v>
      </c>
      <c r="B128" s="470" t="s">
        <v>1667</v>
      </c>
      <c r="C128" s="470" t="s">
        <v>44</v>
      </c>
      <c r="D128" s="471" t="s">
        <v>1668</v>
      </c>
      <c r="E128" s="470" t="s">
        <v>1440</v>
      </c>
      <c r="F128" s="470" t="s">
        <v>75</v>
      </c>
      <c r="G128" s="472">
        <v>75.527300703474666</v>
      </c>
      <c r="H128" s="473">
        <v>21.55</v>
      </c>
      <c r="I128" s="473">
        <f t="shared" si="6"/>
        <v>1627.6133301598791</v>
      </c>
      <c r="J128" s="474">
        <f t="shared" si="5"/>
        <v>1.0212410615008114E-3</v>
      </c>
      <c r="K128" s="473">
        <f t="shared" si="8"/>
        <v>1462174.5118047611</v>
      </c>
      <c r="L128" s="475">
        <f t="shared" si="9"/>
        <v>0.91743697527240442</v>
      </c>
      <c r="M128" s="476" t="str">
        <f t="shared" si="7"/>
        <v>C</v>
      </c>
    </row>
    <row r="129" spans="1:13" ht="26.1" customHeight="1">
      <c r="A129" s="470">
        <v>121</v>
      </c>
      <c r="B129" s="470" t="s">
        <v>1669</v>
      </c>
      <c r="C129" s="470" t="s">
        <v>44</v>
      </c>
      <c r="D129" s="471" t="s">
        <v>1670</v>
      </c>
      <c r="E129" s="470" t="s">
        <v>1459</v>
      </c>
      <c r="F129" s="470" t="s">
        <v>85</v>
      </c>
      <c r="G129" s="472">
        <v>6.9959573146377458</v>
      </c>
      <c r="H129" s="473">
        <v>231.86</v>
      </c>
      <c r="I129" s="473">
        <f t="shared" si="6"/>
        <v>1622.0826629719079</v>
      </c>
      <c r="J129" s="474">
        <f t="shared" si="5"/>
        <v>1.0177708611005132E-3</v>
      </c>
      <c r="K129" s="473">
        <f t="shared" si="8"/>
        <v>1463796.5944677331</v>
      </c>
      <c r="L129" s="475">
        <f t="shared" si="9"/>
        <v>0.91845474613350497</v>
      </c>
      <c r="M129" s="476" t="str">
        <f t="shared" si="7"/>
        <v>C</v>
      </c>
    </row>
    <row r="130" spans="1:13" ht="26.1" customHeight="1">
      <c r="A130" s="470">
        <v>122</v>
      </c>
      <c r="B130" s="470" t="s">
        <v>1671</v>
      </c>
      <c r="C130" s="470" t="s">
        <v>44</v>
      </c>
      <c r="D130" s="471" t="s">
        <v>1672</v>
      </c>
      <c r="E130" s="470" t="s">
        <v>1220</v>
      </c>
      <c r="F130" s="470" t="s">
        <v>152</v>
      </c>
      <c r="G130" s="472">
        <v>292.71485173433734</v>
      </c>
      <c r="H130" s="473">
        <v>5.47</v>
      </c>
      <c r="I130" s="473">
        <f t="shared" si="6"/>
        <v>1601.1502389868251</v>
      </c>
      <c r="J130" s="474">
        <f t="shared" si="5"/>
        <v>1.0046368749785078E-3</v>
      </c>
      <c r="K130" s="473">
        <f t="shared" si="8"/>
        <v>1465397.7447067199</v>
      </c>
      <c r="L130" s="475">
        <f t="shared" si="9"/>
        <v>0.91945938300848351</v>
      </c>
      <c r="M130" s="476" t="str">
        <f t="shared" si="7"/>
        <v>C</v>
      </c>
    </row>
    <row r="131" spans="1:13" ht="24" customHeight="1">
      <c r="A131" s="470">
        <v>123</v>
      </c>
      <c r="B131" s="470" t="s">
        <v>1673</v>
      </c>
      <c r="C131" s="470" t="s">
        <v>44</v>
      </c>
      <c r="D131" s="471" t="s">
        <v>1674</v>
      </c>
      <c r="E131" s="470" t="s">
        <v>1220</v>
      </c>
      <c r="F131" s="470" t="s">
        <v>26</v>
      </c>
      <c r="G131" s="472">
        <v>606.89033622292686</v>
      </c>
      <c r="H131" s="473">
        <v>2.62</v>
      </c>
      <c r="I131" s="473">
        <f t="shared" si="6"/>
        <v>1590.0526809040684</v>
      </c>
      <c r="J131" s="474">
        <f t="shared" si="5"/>
        <v>9.9767374572262485E-4</v>
      </c>
      <c r="K131" s="473">
        <f t="shared" si="8"/>
        <v>1466987.7973876239</v>
      </c>
      <c r="L131" s="475">
        <f t="shared" si="9"/>
        <v>0.92045705675420608</v>
      </c>
      <c r="M131" s="476" t="str">
        <f t="shared" si="7"/>
        <v>C</v>
      </c>
    </row>
    <row r="132" spans="1:13" ht="24" customHeight="1">
      <c r="A132" s="470">
        <v>124</v>
      </c>
      <c r="B132" s="470" t="s">
        <v>1675</v>
      </c>
      <c r="C132" s="470" t="s">
        <v>44</v>
      </c>
      <c r="D132" s="471" t="s">
        <v>1676</v>
      </c>
      <c r="E132" s="470" t="s">
        <v>1220</v>
      </c>
      <c r="F132" s="470" t="s">
        <v>46</v>
      </c>
      <c r="G132" s="472">
        <v>53.789333284578049</v>
      </c>
      <c r="H132" s="473">
        <v>29.18</v>
      </c>
      <c r="I132" s="473">
        <f t="shared" si="6"/>
        <v>1569.5727452439874</v>
      </c>
      <c r="J132" s="474">
        <f t="shared" si="5"/>
        <v>9.8482367203164877E-4</v>
      </c>
      <c r="K132" s="473">
        <f t="shared" si="8"/>
        <v>1468557.3701328679</v>
      </c>
      <c r="L132" s="475">
        <f t="shared" si="9"/>
        <v>0.92144188042623776</v>
      </c>
      <c r="M132" s="476" t="str">
        <f t="shared" si="7"/>
        <v>C</v>
      </c>
    </row>
    <row r="133" spans="1:13" ht="39" customHeight="1">
      <c r="A133" s="470">
        <v>125</v>
      </c>
      <c r="B133" s="470" t="s">
        <v>1677</v>
      </c>
      <c r="C133" s="470" t="s">
        <v>55</v>
      </c>
      <c r="D133" s="471" t="s">
        <v>1678</v>
      </c>
      <c r="E133" s="470" t="s">
        <v>1220</v>
      </c>
      <c r="F133" s="470" t="s">
        <v>1456</v>
      </c>
      <c r="G133" s="472">
        <v>1706.5225825022844</v>
      </c>
      <c r="H133" s="473">
        <v>0.9</v>
      </c>
      <c r="I133" s="473">
        <f t="shared" si="6"/>
        <v>1535.870324252056</v>
      </c>
      <c r="J133" s="474">
        <f t="shared" si="5"/>
        <v>9.6367718990891609E-4</v>
      </c>
      <c r="K133" s="473">
        <f t="shared" si="8"/>
        <v>1470093.2404571199</v>
      </c>
      <c r="L133" s="475">
        <f t="shared" si="9"/>
        <v>0.92240555761614662</v>
      </c>
      <c r="M133" s="476" t="str">
        <f t="shared" si="7"/>
        <v>C</v>
      </c>
    </row>
    <row r="134" spans="1:13" ht="39" customHeight="1">
      <c r="A134" s="470">
        <v>126</v>
      </c>
      <c r="B134" s="470" t="s">
        <v>1679</v>
      </c>
      <c r="C134" s="470" t="s">
        <v>55</v>
      </c>
      <c r="D134" s="471" t="s">
        <v>539</v>
      </c>
      <c r="E134" s="470" t="s">
        <v>1220</v>
      </c>
      <c r="F134" s="470" t="s">
        <v>57</v>
      </c>
      <c r="G134" s="472">
        <v>9.4445423747609567</v>
      </c>
      <c r="H134" s="473">
        <v>159</v>
      </c>
      <c r="I134" s="473">
        <f t="shared" si="6"/>
        <v>1501.6822375869922</v>
      </c>
      <c r="J134" s="474">
        <f t="shared" si="5"/>
        <v>9.4222597832841013E-4</v>
      </c>
      <c r="K134" s="473">
        <f t="shared" si="8"/>
        <v>1471594.9226947068</v>
      </c>
      <c r="L134" s="475">
        <f t="shared" si="9"/>
        <v>0.923347783594475</v>
      </c>
      <c r="M134" s="476" t="str">
        <f t="shared" si="7"/>
        <v>C</v>
      </c>
    </row>
    <row r="135" spans="1:13" ht="24" customHeight="1">
      <c r="A135" s="470">
        <v>127</v>
      </c>
      <c r="B135" s="470" t="s">
        <v>1680</v>
      </c>
      <c r="C135" s="470" t="s">
        <v>44</v>
      </c>
      <c r="D135" s="471" t="s">
        <v>1681</v>
      </c>
      <c r="E135" s="470" t="s">
        <v>1220</v>
      </c>
      <c r="F135" s="470" t="s">
        <v>46</v>
      </c>
      <c r="G135" s="472">
        <v>14.872635695615237</v>
      </c>
      <c r="H135" s="473">
        <v>100.73</v>
      </c>
      <c r="I135" s="473">
        <f t="shared" si="6"/>
        <v>1498.120593619323</v>
      </c>
      <c r="J135" s="474">
        <f t="shared" si="5"/>
        <v>9.3999123559263193E-4</v>
      </c>
      <c r="K135" s="473">
        <f t="shared" si="8"/>
        <v>1473093.0432883261</v>
      </c>
      <c r="L135" s="475">
        <f t="shared" si="9"/>
        <v>0.92428777483006763</v>
      </c>
      <c r="M135" s="476" t="str">
        <f t="shared" si="7"/>
        <v>C</v>
      </c>
    </row>
    <row r="136" spans="1:13" ht="26.1" customHeight="1">
      <c r="A136" s="470">
        <v>128</v>
      </c>
      <c r="B136" s="470" t="s">
        <v>1682</v>
      </c>
      <c r="C136" s="470" t="s">
        <v>55</v>
      </c>
      <c r="D136" s="471" t="s">
        <v>267</v>
      </c>
      <c r="E136" s="470" t="s">
        <v>1220</v>
      </c>
      <c r="F136" s="470" t="s">
        <v>268</v>
      </c>
      <c r="G136" s="472">
        <v>57.916532340465338</v>
      </c>
      <c r="H136" s="473">
        <v>25.86</v>
      </c>
      <c r="I136" s="473">
        <f t="shared" si="6"/>
        <v>1497.7215263244336</v>
      </c>
      <c r="J136" s="474">
        <f t="shared" si="5"/>
        <v>9.3974084202538149E-4</v>
      </c>
      <c r="K136" s="473">
        <f t="shared" si="8"/>
        <v>1474590.7648146506</v>
      </c>
      <c r="L136" s="475">
        <f t="shared" si="9"/>
        <v>0.92522751567209305</v>
      </c>
      <c r="M136" s="476" t="str">
        <f t="shared" si="7"/>
        <v>C</v>
      </c>
    </row>
    <row r="137" spans="1:13" ht="26.1" customHeight="1">
      <c r="A137" s="470">
        <v>129</v>
      </c>
      <c r="B137" s="470" t="s">
        <v>1683</v>
      </c>
      <c r="C137" s="470" t="s">
        <v>44</v>
      </c>
      <c r="D137" s="471" t="s">
        <v>1684</v>
      </c>
      <c r="E137" s="470" t="s">
        <v>1220</v>
      </c>
      <c r="F137" s="470" t="s">
        <v>970</v>
      </c>
      <c r="G137" s="472">
        <v>342.652846554169</v>
      </c>
      <c r="H137" s="473">
        <v>4.34</v>
      </c>
      <c r="I137" s="473">
        <f t="shared" si="6"/>
        <v>1487.1133540450935</v>
      </c>
      <c r="J137" s="474">
        <f t="shared" ref="J137:J200" si="10">I137/$M$635</f>
        <v>9.330847764117676E-4</v>
      </c>
      <c r="K137" s="473">
        <f t="shared" si="8"/>
        <v>1476077.8781686958</v>
      </c>
      <c r="L137" s="475">
        <f t="shared" si="9"/>
        <v>0.92616060044850479</v>
      </c>
      <c r="M137" s="476" t="str">
        <f t="shared" si="7"/>
        <v>C</v>
      </c>
    </row>
    <row r="138" spans="1:13" ht="26.1" customHeight="1">
      <c r="A138" s="470">
        <v>130</v>
      </c>
      <c r="B138" s="470" t="s">
        <v>1685</v>
      </c>
      <c r="C138" s="470" t="s">
        <v>55</v>
      </c>
      <c r="D138" s="471" t="s">
        <v>1686</v>
      </c>
      <c r="E138" s="470" t="s">
        <v>1440</v>
      </c>
      <c r="F138" s="470" t="s">
        <v>1451</v>
      </c>
      <c r="G138" s="472">
        <v>72.168296812855942</v>
      </c>
      <c r="H138" s="473">
        <v>20.45</v>
      </c>
      <c r="I138" s="473">
        <f t="shared" ref="I138:I201" si="11">G138*H138</f>
        <v>1475.8416698229039</v>
      </c>
      <c r="J138" s="474">
        <f t="shared" si="10"/>
        <v>9.2601239223631963E-4</v>
      </c>
      <c r="K138" s="473">
        <f t="shared" si="8"/>
        <v>1477553.7198385186</v>
      </c>
      <c r="L138" s="475">
        <f t="shared" si="9"/>
        <v>0.92708661284074112</v>
      </c>
      <c r="M138" s="476" t="str">
        <f t="shared" ref="M138:M201" si="12">IF(L138&lt;=80%," A", IF(L138&lt;=90%,"B","C"))</f>
        <v>C</v>
      </c>
    </row>
    <row r="139" spans="1:13" ht="26.1" customHeight="1">
      <c r="A139" s="470">
        <v>131</v>
      </c>
      <c r="B139" s="470" t="s">
        <v>1687</v>
      </c>
      <c r="C139" s="470" t="s">
        <v>44</v>
      </c>
      <c r="D139" s="471" t="s">
        <v>1688</v>
      </c>
      <c r="E139" s="470" t="s">
        <v>1459</v>
      </c>
      <c r="F139" s="470" t="s">
        <v>85</v>
      </c>
      <c r="G139" s="472">
        <v>6.9959573146377458</v>
      </c>
      <c r="H139" s="473">
        <v>208.98</v>
      </c>
      <c r="I139" s="473">
        <f t="shared" si="11"/>
        <v>1462.0151596129961</v>
      </c>
      <c r="J139" s="474">
        <f t="shared" si="10"/>
        <v>9.1733699022162186E-4</v>
      </c>
      <c r="K139" s="473">
        <f t="shared" ref="K139:K202" si="13">K138+I139</f>
        <v>1479015.7349981316</v>
      </c>
      <c r="L139" s="475">
        <f t="shared" ref="L139:L202" si="14">L138+J139</f>
        <v>0.92800394983096279</v>
      </c>
      <c r="M139" s="476" t="str">
        <f t="shared" si="12"/>
        <v>C</v>
      </c>
    </row>
    <row r="140" spans="1:13" ht="26.1" customHeight="1">
      <c r="A140" s="470">
        <v>132</v>
      </c>
      <c r="B140" s="470" t="s">
        <v>1689</v>
      </c>
      <c r="C140" s="470" t="s">
        <v>55</v>
      </c>
      <c r="D140" s="471" t="s">
        <v>1690</v>
      </c>
      <c r="E140" s="470" t="s">
        <v>1220</v>
      </c>
      <c r="F140" s="470" t="s">
        <v>268</v>
      </c>
      <c r="G140" s="472">
        <v>41.975743887826475</v>
      </c>
      <c r="H140" s="473">
        <v>34.22</v>
      </c>
      <c r="I140" s="473">
        <f t="shared" si="11"/>
        <v>1436.4099558414218</v>
      </c>
      <c r="J140" s="474">
        <f t="shared" si="10"/>
        <v>9.0127108255480613E-4</v>
      </c>
      <c r="K140" s="473">
        <f t="shared" si="13"/>
        <v>1480452.1449539731</v>
      </c>
      <c r="L140" s="475">
        <f t="shared" si="14"/>
        <v>0.92890522091351757</v>
      </c>
      <c r="M140" s="476" t="str">
        <f t="shared" si="12"/>
        <v>C</v>
      </c>
    </row>
    <row r="141" spans="1:13" ht="24" customHeight="1">
      <c r="A141" s="470">
        <v>133</v>
      </c>
      <c r="B141" s="470" t="s">
        <v>1691</v>
      </c>
      <c r="C141" s="470" t="s">
        <v>44</v>
      </c>
      <c r="D141" s="471" t="s">
        <v>1692</v>
      </c>
      <c r="E141" s="470" t="s">
        <v>1220</v>
      </c>
      <c r="F141" s="470" t="s">
        <v>970</v>
      </c>
      <c r="G141" s="472">
        <v>1285.2601364377881</v>
      </c>
      <c r="H141" s="473">
        <v>1.1000000000000001</v>
      </c>
      <c r="I141" s="473">
        <f t="shared" si="11"/>
        <v>1413.786150081567</v>
      </c>
      <c r="J141" s="474">
        <f t="shared" si="10"/>
        <v>8.8707584405358741E-4</v>
      </c>
      <c r="K141" s="473">
        <f t="shared" si="13"/>
        <v>1481865.9311040547</v>
      </c>
      <c r="L141" s="475">
        <f t="shared" si="14"/>
        <v>0.92979229675757114</v>
      </c>
      <c r="M141" s="476" t="str">
        <f t="shared" si="12"/>
        <v>C</v>
      </c>
    </row>
    <row r="142" spans="1:13" ht="26.1" customHeight="1">
      <c r="A142" s="470">
        <v>134</v>
      </c>
      <c r="B142" s="470" t="s">
        <v>1156</v>
      </c>
      <c r="C142" s="470" t="s">
        <v>24</v>
      </c>
      <c r="D142" s="471" t="s">
        <v>1157</v>
      </c>
      <c r="E142" s="470" t="s">
        <v>1220</v>
      </c>
      <c r="F142" s="470" t="s">
        <v>26</v>
      </c>
      <c r="G142" s="472">
        <v>1.9988449470393559</v>
      </c>
      <c r="H142" s="473">
        <v>704.93</v>
      </c>
      <c r="I142" s="473">
        <f t="shared" si="11"/>
        <v>1409.0457685164531</v>
      </c>
      <c r="J142" s="474">
        <f t="shared" si="10"/>
        <v>8.8410150597723351E-4</v>
      </c>
      <c r="K142" s="473">
        <f t="shared" si="13"/>
        <v>1483274.976872571</v>
      </c>
      <c r="L142" s="475">
        <f t="shared" si="14"/>
        <v>0.93067639826354842</v>
      </c>
      <c r="M142" s="476" t="str">
        <f t="shared" si="12"/>
        <v>C</v>
      </c>
    </row>
    <row r="143" spans="1:13" ht="26.1" customHeight="1">
      <c r="A143" s="470">
        <v>135</v>
      </c>
      <c r="B143" s="470" t="s">
        <v>1693</v>
      </c>
      <c r="C143" s="470" t="s">
        <v>55</v>
      </c>
      <c r="D143" s="471" t="s">
        <v>1694</v>
      </c>
      <c r="E143" s="470" t="s">
        <v>1220</v>
      </c>
      <c r="F143" s="470" t="s">
        <v>57</v>
      </c>
      <c r="G143" s="472">
        <v>307.51186950029529</v>
      </c>
      <c r="H143" s="473">
        <v>4.5</v>
      </c>
      <c r="I143" s="473">
        <f t="shared" si="11"/>
        <v>1383.8034127513288</v>
      </c>
      <c r="J143" s="474">
        <f t="shared" si="10"/>
        <v>8.6826326619467739E-4</v>
      </c>
      <c r="K143" s="473">
        <f t="shared" si="13"/>
        <v>1484658.7802853223</v>
      </c>
      <c r="L143" s="475">
        <f t="shared" si="14"/>
        <v>0.93154466152974313</v>
      </c>
      <c r="M143" s="476" t="str">
        <f t="shared" si="12"/>
        <v>C</v>
      </c>
    </row>
    <row r="144" spans="1:13" ht="24" customHeight="1">
      <c r="A144" s="470">
        <v>136</v>
      </c>
      <c r="B144" s="470" t="s">
        <v>1695</v>
      </c>
      <c r="C144" s="470" t="s">
        <v>44</v>
      </c>
      <c r="D144" s="471" t="s">
        <v>1696</v>
      </c>
      <c r="E144" s="470" t="s">
        <v>1440</v>
      </c>
      <c r="F144" s="470" t="s">
        <v>75</v>
      </c>
      <c r="G144" s="472">
        <v>84.625734959493769</v>
      </c>
      <c r="H144" s="473">
        <v>15.79</v>
      </c>
      <c r="I144" s="473">
        <f t="shared" si="11"/>
        <v>1336.2403550104066</v>
      </c>
      <c r="J144" s="474">
        <f t="shared" si="10"/>
        <v>8.3841996946351063E-4</v>
      </c>
      <c r="K144" s="473">
        <f t="shared" si="13"/>
        <v>1485995.0206403327</v>
      </c>
      <c r="L144" s="475">
        <f t="shared" si="14"/>
        <v>0.93238308149920668</v>
      </c>
      <c r="M144" s="476" t="str">
        <f t="shared" si="12"/>
        <v>C</v>
      </c>
    </row>
    <row r="145" spans="1:13" ht="24" customHeight="1">
      <c r="A145" s="470">
        <v>137</v>
      </c>
      <c r="B145" s="470" t="s">
        <v>1697</v>
      </c>
      <c r="C145" s="470" t="s">
        <v>44</v>
      </c>
      <c r="D145" s="471" t="s">
        <v>1698</v>
      </c>
      <c r="E145" s="470" t="s">
        <v>1220</v>
      </c>
      <c r="F145" s="470" t="s">
        <v>46</v>
      </c>
      <c r="G145" s="472">
        <v>2.9982674205590336</v>
      </c>
      <c r="H145" s="473">
        <v>432</v>
      </c>
      <c r="I145" s="473">
        <f t="shared" si="11"/>
        <v>1295.2515256815025</v>
      </c>
      <c r="J145" s="474">
        <f t="shared" si="10"/>
        <v>8.1270165246655299E-4</v>
      </c>
      <c r="K145" s="473">
        <f t="shared" si="13"/>
        <v>1487290.2721660142</v>
      </c>
      <c r="L145" s="475">
        <f t="shared" si="14"/>
        <v>0.93319578315167329</v>
      </c>
      <c r="M145" s="476" t="str">
        <f t="shared" si="12"/>
        <v>C</v>
      </c>
    </row>
    <row r="146" spans="1:13" ht="39" customHeight="1">
      <c r="A146" s="470">
        <v>138</v>
      </c>
      <c r="B146" s="470" t="s">
        <v>1699</v>
      </c>
      <c r="C146" s="470" t="s">
        <v>44</v>
      </c>
      <c r="D146" s="471" t="s">
        <v>1700</v>
      </c>
      <c r="E146" s="470" t="s">
        <v>1459</v>
      </c>
      <c r="F146" s="470" t="s">
        <v>75</v>
      </c>
      <c r="G146" s="472">
        <v>677.77852176115266</v>
      </c>
      <c r="H146" s="473">
        <v>1.85</v>
      </c>
      <c r="I146" s="473">
        <f t="shared" si="11"/>
        <v>1253.8902652581326</v>
      </c>
      <c r="J146" s="474">
        <f t="shared" si="10"/>
        <v>7.8674965470574296E-4</v>
      </c>
      <c r="K146" s="473">
        <f t="shared" si="13"/>
        <v>1488544.1624312722</v>
      </c>
      <c r="L146" s="475">
        <f t="shared" si="14"/>
        <v>0.933982532806379</v>
      </c>
      <c r="M146" s="476" t="str">
        <f t="shared" si="12"/>
        <v>C</v>
      </c>
    </row>
    <row r="147" spans="1:13" ht="26.1" customHeight="1">
      <c r="A147" s="470">
        <v>139</v>
      </c>
      <c r="B147" s="470" t="s">
        <v>1701</v>
      </c>
      <c r="C147" s="470" t="s">
        <v>55</v>
      </c>
      <c r="D147" s="471" t="s">
        <v>1702</v>
      </c>
      <c r="E147" s="470" t="s">
        <v>1220</v>
      </c>
      <c r="F147" s="470" t="s">
        <v>46</v>
      </c>
      <c r="G147" s="472">
        <v>10.993647208716457</v>
      </c>
      <c r="H147" s="473">
        <v>110.96</v>
      </c>
      <c r="I147" s="473">
        <f t="shared" si="11"/>
        <v>1219.855094279178</v>
      </c>
      <c r="J147" s="474">
        <f t="shared" si="10"/>
        <v>7.6539438961001241E-4</v>
      </c>
      <c r="K147" s="473">
        <f t="shared" si="13"/>
        <v>1489764.0175255514</v>
      </c>
      <c r="L147" s="475">
        <f t="shared" si="14"/>
        <v>0.93474792719598898</v>
      </c>
      <c r="M147" s="476" t="str">
        <f t="shared" si="12"/>
        <v>C</v>
      </c>
    </row>
    <row r="148" spans="1:13" ht="51.95" customHeight="1">
      <c r="A148" s="470">
        <v>140</v>
      </c>
      <c r="B148" s="470" t="s">
        <v>1136</v>
      </c>
      <c r="C148" s="470" t="s">
        <v>24</v>
      </c>
      <c r="D148" s="471" t="s">
        <v>1137</v>
      </c>
      <c r="E148" s="470" t="s">
        <v>1220</v>
      </c>
      <c r="F148" s="470" t="s">
        <v>760</v>
      </c>
      <c r="G148" s="472">
        <v>0.99942247351967795</v>
      </c>
      <c r="H148" s="473">
        <v>1217.48</v>
      </c>
      <c r="I148" s="473">
        <f t="shared" si="11"/>
        <v>1216.7768730607374</v>
      </c>
      <c r="J148" s="474">
        <f t="shared" si="10"/>
        <v>7.6346296901618751E-4</v>
      </c>
      <c r="K148" s="473">
        <f t="shared" si="13"/>
        <v>1490980.7943986121</v>
      </c>
      <c r="L148" s="475">
        <f t="shared" si="14"/>
        <v>0.93551139016500517</v>
      </c>
      <c r="M148" s="476" t="str">
        <f t="shared" si="12"/>
        <v>C</v>
      </c>
    </row>
    <row r="149" spans="1:13" ht="26.1" customHeight="1">
      <c r="A149" s="470">
        <v>141</v>
      </c>
      <c r="B149" s="470" t="s">
        <v>1703</v>
      </c>
      <c r="C149" s="470" t="s">
        <v>44</v>
      </c>
      <c r="D149" s="471" t="s">
        <v>1704</v>
      </c>
      <c r="E149" s="470" t="s">
        <v>1459</v>
      </c>
      <c r="F149" s="470" t="s">
        <v>75</v>
      </c>
      <c r="G149" s="472">
        <v>677.77852176115266</v>
      </c>
      <c r="H149" s="473">
        <v>1.78</v>
      </c>
      <c r="I149" s="473">
        <f t="shared" si="11"/>
        <v>1206.4457687348518</v>
      </c>
      <c r="J149" s="474">
        <f t="shared" si="10"/>
        <v>7.5698074885201206E-4</v>
      </c>
      <c r="K149" s="473">
        <f t="shared" si="13"/>
        <v>1492187.240167347</v>
      </c>
      <c r="L149" s="475">
        <f t="shared" si="14"/>
        <v>0.93626837091385717</v>
      </c>
      <c r="M149" s="476" t="str">
        <f t="shared" si="12"/>
        <v>C</v>
      </c>
    </row>
    <row r="150" spans="1:13" ht="26.1" customHeight="1">
      <c r="A150" s="470">
        <v>142</v>
      </c>
      <c r="B150" s="470" t="s">
        <v>1705</v>
      </c>
      <c r="C150" s="470" t="s">
        <v>44</v>
      </c>
      <c r="D150" s="471" t="s">
        <v>1706</v>
      </c>
      <c r="E150" s="470" t="s">
        <v>1459</v>
      </c>
      <c r="F150" s="470" t="s">
        <v>75</v>
      </c>
      <c r="G150" s="472">
        <v>1334.22900214877</v>
      </c>
      <c r="H150" s="473">
        <v>0.9</v>
      </c>
      <c r="I150" s="473">
        <f t="shared" si="11"/>
        <v>1200.8061019338929</v>
      </c>
      <c r="J150" s="474">
        <f t="shared" si="10"/>
        <v>7.5344215697420024E-4</v>
      </c>
      <c r="K150" s="473">
        <f t="shared" si="13"/>
        <v>1493388.0462692808</v>
      </c>
      <c r="L150" s="475">
        <f t="shared" si="14"/>
        <v>0.93702181307083132</v>
      </c>
      <c r="M150" s="476" t="str">
        <f t="shared" si="12"/>
        <v>C</v>
      </c>
    </row>
    <row r="151" spans="1:13" ht="26.1" customHeight="1">
      <c r="A151" s="470">
        <v>143</v>
      </c>
      <c r="B151" s="470" t="s">
        <v>1707</v>
      </c>
      <c r="C151" s="470" t="s">
        <v>44</v>
      </c>
      <c r="D151" s="471" t="s">
        <v>1708</v>
      </c>
      <c r="E151" s="470" t="s">
        <v>1459</v>
      </c>
      <c r="F151" s="470" t="s">
        <v>75</v>
      </c>
      <c r="G151" s="472">
        <v>1592.3051427709811</v>
      </c>
      <c r="H151" s="473">
        <v>0.75</v>
      </c>
      <c r="I151" s="473">
        <f t="shared" si="11"/>
        <v>1194.2288570782357</v>
      </c>
      <c r="J151" s="474">
        <f t="shared" si="10"/>
        <v>7.4931528458155251E-4</v>
      </c>
      <c r="K151" s="473">
        <f t="shared" si="13"/>
        <v>1494582.275126359</v>
      </c>
      <c r="L151" s="475">
        <f t="shared" si="14"/>
        <v>0.93777112835541288</v>
      </c>
      <c r="M151" s="476" t="str">
        <f t="shared" si="12"/>
        <v>C</v>
      </c>
    </row>
    <row r="152" spans="1:13" ht="65.099999999999994" customHeight="1">
      <c r="A152" s="470">
        <v>144</v>
      </c>
      <c r="B152" s="470" t="s">
        <v>1709</v>
      </c>
      <c r="C152" s="470" t="s">
        <v>55</v>
      </c>
      <c r="D152" s="471" t="s">
        <v>1710</v>
      </c>
      <c r="E152" s="470" t="s">
        <v>1298</v>
      </c>
      <c r="F152" s="470" t="s">
        <v>57</v>
      </c>
      <c r="G152" s="472">
        <v>49.971123675983897</v>
      </c>
      <c r="H152" s="473">
        <v>23.68</v>
      </c>
      <c r="I152" s="473">
        <f t="shared" si="11"/>
        <v>1183.3162086472987</v>
      </c>
      <c r="J152" s="474">
        <f t="shared" si="10"/>
        <v>7.4246817632746829E-4</v>
      </c>
      <c r="K152" s="473">
        <f t="shared" si="13"/>
        <v>1495765.5913350063</v>
      </c>
      <c r="L152" s="475">
        <f t="shared" si="14"/>
        <v>0.93851359653174038</v>
      </c>
      <c r="M152" s="476" t="str">
        <f t="shared" si="12"/>
        <v>C</v>
      </c>
    </row>
    <row r="153" spans="1:13" ht="24" customHeight="1">
      <c r="A153" s="470">
        <v>145</v>
      </c>
      <c r="B153" s="470" t="s">
        <v>1711</v>
      </c>
      <c r="C153" s="470" t="s">
        <v>44</v>
      </c>
      <c r="D153" s="471" t="s">
        <v>1712</v>
      </c>
      <c r="E153" s="470" t="s">
        <v>1459</v>
      </c>
      <c r="F153" s="470" t="s">
        <v>75</v>
      </c>
      <c r="G153" s="472">
        <v>10716.789930745104</v>
      </c>
      <c r="H153" s="473">
        <v>0.11</v>
      </c>
      <c r="I153" s="473">
        <f t="shared" si="11"/>
        <v>1178.8468923819614</v>
      </c>
      <c r="J153" s="474">
        <f t="shared" si="10"/>
        <v>7.396639173536569E-4</v>
      </c>
      <c r="K153" s="473">
        <f t="shared" si="13"/>
        <v>1496944.4382273883</v>
      </c>
      <c r="L153" s="475">
        <f t="shared" si="14"/>
        <v>0.93925326044909407</v>
      </c>
      <c r="M153" s="476" t="str">
        <f t="shared" si="12"/>
        <v>C</v>
      </c>
    </row>
    <row r="154" spans="1:13" ht="26.1" customHeight="1">
      <c r="A154" s="470">
        <v>146</v>
      </c>
      <c r="B154" s="470" t="s">
        <v>1713</v>
      </c>
      <c r="C154" s="470" t="s">
        <v>55</v>
      </c>
      <c r="D154" s="471" t="s">
        <v>1714</v>
      </c>
      <c r="E154" s="470" t="s">
        <v>1220</v>
      </c>
      <c r="F154" s="470" t="s">
        <v>57</v>
      </c>
      <c r="G154" s="472">
        <v>704.43376075915046</v>
      </c>
      <c r="H154" s="473">
        <v>1.67</v>
      </c>
      <c r="I154" s="473">
        <f t="shared" si="11"/>
        <v>1176.4043804677813</v>
      </c>
      <c r="J154" s="474">
        <f t="shared" si="10"/>
        <v>7.38131370640169E-4</v>
      </c>
      <c r="K154" s="473">
        <f t="shared" si="13"/>
        <v>1498120.842607856</v>
      </c>
      <c r="L154" s="475">
        <f t="shared" si="14"/>
        <v>0.93999139181973423</v>
      </c>
      <c r="M154" s="476" t="str">
        <f t="shared" si="12"/>
        <v>C</v>
      </c>
    </row>
    <row r="155" spans="1:13" ht="24" customHeight="1">
      <c r="A155" s="470">
        <v>147</v>
      </c>
      <c r="B155" s="470" t="s">
        <v>1715</v>
      </c>
      <c r="C155" s="470" t="s">
        <v>55</v>
      </c>
      <c r="D155" s="471" t="s">
        <v>1716</v>
      </c>
      <c r="E155" s="470" t="s">
        <v>1220</v>
      </c>
      <c r="F155" s="470" t="s">
        <v>268</v>
      </c>
      <c r="G155" s="472">
        <v>51.969968623023256</v>
      </c>
      <c r="H155" s="473">
        <v>22.17</v>
      </c>
      <c r="I155" s="473">
        <f t="shared" si="11"/>
        <v>1152.1742043724257</v>
      </c>
      <c r="J155" s="474">
        <f t="shared" si="10"/>
        <v>7.2292821993020161E-4</v>
      </c>
      <c r="K155" s="473">
        <f t="shared" si="13"/>
        <v>1499273.0168122284</v>
      </c>
      <c r="L155" s="475">
        <f t="shared" si="14"/>
        <v>0.94071432003966449</v>
      </c>
      <c r="M155" s="476" t="str">
        <f t="shared" si="12"/>
        <v>C</v>
      </c>
    </row>
    <row r="156" spans="1:13" ht="26.1" customHeight="1">
      <c r="A156" s="470">
        <v>148</v>
      </c>
      <c r="B156" s="470" t="s">
        <v>1717</v>
      </c>
      <c r="C156" s="470" t="s">
        <v>44</v>
      </c>
      <c r="D156" s="471" t="s">
        <v>1718</v>
      </c>
      <c r="E156" s="470" t="s">
        <v>1220</v>
      </c>
      <c r="F156" s="470" t="s">
        <v>152</v>
      </c>
      <c r="G156" s="472">
        <v>98.942824878448121</v>
      </c>
      <c r="H156" s="473">
        <v>11.64</v>
      </c>
      <c r="I156" s="473">
        <f t="shared" si="11"/>
        <v>1151.6944815851361</v>
      </c>
      <c r="J156" s="474">
        <f t="shared" si="10"/>
        <v>7.2262721931817689E-4</v>
      </c>
      <c r="K156" s="473">
        <f t="shared" si="13"/>
        <v>1500424.7112938135</v>
      </c>
      <c r="L156" s="475">
        <f t="shared" si="14"/>
        <v>0.94143694725898264</v>
      </c>
      <c r="M156" s="476" t="str">
        <f t="shared" si="12"/>
        <v>C</v>
      </c>
    </row>
    <row r="157" spans="1:13" ht="26.1" customHeight="1">
      <c r="A157" s="470">
        <v>149</v>
      </c>
      <c r="B157" s="470" t="s">
        <v>1719</v>
      </c>
      <c r="C157" s="470" t="s">
        <v>44</v>
      </c>
      <c r="D157" s="471" t="s">
        <v>1720</v>
      </c>
      <c r="E157" s="470" t="s">
        <v>1220</v>
      </c>
      <c r="F157" s="470" t="s">
        <v>152</v>
      </c>
      <c r="G157" s="472">
        <v>42.215845142864843</v>
      </c>
      <c r="H157" s="473">
        <v>27</v>
      </c>
      <c r="I157" s="473">
        <f t="shared" si="11"/>
        <v>1139.8278188573508</v>
      </c>
      <c r="J157" s="474">
        <f t="shared" si="10"/>
        <v>7.1518151767882912E-4</v>
      </c>
      <c r="K157" s="473">
        <f t="shared" si="13"/>
        <v>1501564.5391126708</v>
      </c>
      <c r="L157" s="475">
        <f t="shared" si="14"/>
        <v>0.94215212877666143</v>
      </c>
      <c r="M157" s="476" t="str">
        <f t="shared" si="12"/>
        <v>C</v>
      </c>
    </row>
    <row r="158" spans="1:13" ht="39" customHeight="1">
      <c r="A158" s="470">
        <v>150</v>
      </c>
      <c r="B158" s="470" t="s">
        <v>1721</v>
      </c>
      <c r="C158" s="470" t="s">
        <v>44</v>
      </c>
      <c r="D158" s="471" t="s">
        <v>1722</v>
      </c>
      <c r="E158" s="470" t="s">
        <v>1459</v>
      </c>
      <c r="F158" s="470" t="s">
        <v>75</v>
      </c>
      <c r="G158" s="472">
        <v>2369.3602430314445</v>
      </c>
      <c r="H158" s="473">
        <v>0.48</v>
      </c>
      <c r="I158" s="473">
        <f t="shared" si="11"/>
        <v>1137.2929166550932</v>
      </c>
      <c r="J158" s="474">
        <f t="shared" si="10"/>
        <v>7.135910009585096E-4</v>
      </c>
      <c r="K158" s="473">
        <f t="shared" si="13"/>
        <v>1502701.8320293259</v>
      </c>
      <c r="L158" s="475">
        <f t="shared" si="14"/>
        <v>0.9428657197776199</v>
      </c>
      <c r="M158" s="476" t="str">
        <f t="shared" si="12"/>
        <v>C</v>
      </c>
    </row>
    <row r="159" spans="1:13" ht="39" customHeight="1">
      <c r="A159" s="470">
        <v>151</v>
      </c>
      <c r="B159" s="470" t="s">
        <v>1107</v>
      </c>
      <c r="C159" s="470" t="s">
        <v>44</v>
      </c>
      <c r="D159" s="471" t="s">
        <v>1108</v>
      </c>
      <c r="E159" s="470" t="s">
        <v>1220</v>
      </c>
      <c r="F159" s="470" t="s">
        <v>46</v>
      </c>
      <c r="G159" s="472">
        <v>9.7143864426112696</v>
      </c>
      <c r="H159" s="473">
        <v>116.89</v>
      </c>
      <c r="I159" s="473">
        <f t="shared" si="11"/>
        <v>1135.5146312768313</v>
      </c>
      <c r="J159" s="474">
        <f t="shared" si="10"/>
        <v>7.1247522117611547E-4</v>
      </c>
      <c r="K159" s="473">
        <f t="shared" si="13"/>
        <v>1503837.3466606026</v>
      </c>
      <c r="L159" s="475">
        <f t="shared" si="14"/>
        <v>0.94357819499879603</v>
      </c>
      <c r="M159" s="476" t="str">
        <f t="shared" si="12"/>
        <v>C</v>
      </c>
    </row>
    <row r="160" spans="1:13" ht="39" customHeight="1">
      <c r="A160" s="470">
        <v>152</v>
      </c>
      <c r="B160" s="470" t="s">
        <v>1723</v>
      </c>
      <c r="C160" s="470" t="s">
        <v>44</v>
      </c>
      <c r="D160" s="471" t="s">
        <v>1724</v>
      </c>
      <c r="E160" s="470" t="s">
        <v>1220</v>
      </c>
      <c r="F160" s="470" t="s">
        <v>26</v>
      </c>
      <c r="G160" s="472">
        <v>867.49870701508041</v>
      </c>
      <c r="H160" s="473">
        <v>1.29</v>
      </c>
      <c r="I160" s="473">
        <f t="shared" si="11"/>
        <v>1119.0733320494537</v>
      </c>
      <c r="J160" s="474">
        <f t="shared" si="10"/>
        <v>7.0215917770050063E-4</v>
      </c>
      <c r="K160" s="473">
        <f t="shared" si="13"/>
        <v>1504956.419992652</v>
      </c>
      <c r="L160" s="475">
        <f t="shared" si="14"/>
        <v>0.94428035417649647</v>
      </c>
      <c r="M160" s="476" t="str">
        <f t="shared" si="12"/>
        <v>C</v>
      </c>
    </row>
    <row r="161" spans="1:13" ht="26.1" customHeight="1">
      <c r="A161" s="470">
        <v>153</v>
      </c>
      <c r="B161" s="470" t="s">
        <v>1725</v>
      </c>
      <c r="C161" s="470" t="s">
        <v>55</v>
      </c>
      <c r="D161" s="471" t="s">
        <v>1726</v>
      </c>
      <c r="E161" s="470" t="s">
        <v>1220</v>
      </c>
      <c r="F161" s="470" t="s">
        <v>268</v>
      </c>
      <c r="G161" s="472">
        <v>84.563134329446996</v>
      </c>
      <c r="H161" s="473">
        <v>13.02</v>
      </c>
      <c r="I161" s="473">
        <f t="shared" si="11"/>
        <v>1101.0120089693999</v>
      </c>
      <c r="J161" s="474">
        <f t="shared" si="10"/>
        <v>6.9082665515807868E-4</v>
      </c>
      <c r="K161" s="473">
        <f t="shared" si="13"/>
        <v>1506057.4320016215</v>
      </c>
      <c r="L161" s="475">
        <f t="shared" si="14"/>
        <v>0.94497118083165454</v>
      </c>
      <c r="M161" s="476" t="str">
        <f t="shared" si="12"/>
        <v>C</v>
      </c>
    </row>
    <row r="162" spans="1:13" ht="24" customHeight="1">
      <c r="A162" s="470">
        <v>154</v>
      </c>
      <c r="B162" s="470" t="s">
        <v>1727</v>
      </c>
      <c r="C162" s="470" t="s">
        <v>55</v>
      </c>
      <c r="D162" s="471" t="s">
        <v>1728</v>
      </c>
      <c r="E162" s="470" t="s">
        <v>1220</v>
      </c>
      <c r="F162" s="470" t="s">
        <v>268</v>
      </c>
      <c r="G162" s="472">
        <v>91.746983069106435</v>
      </c>
      <c r="H162" s="473">
        <v>12</v>
      </c>
      <c r="I162" s="473">
        <f t="shared" si="11"/>
        <v>1100.9637968292773</v>
      </c>
      <c r="J162" s="474">
        <f t="shared" si="10"/>
        <v>6.9079640459657015E-4</v>
      </c>
      <c r="K162" s="473">
        <f t="shared" si="13"/>
        <v>1507158.3957984508</v>
      </c>
      <c r="L162" s="475">
        <f t="shared" si="14"/>
        <v>0.94566197723625112</v>
      </c>
      <c r="M162" s="476" t="str">
        <f t="shared" si="12"/>
        <v>C</v>
      </c>
    </row>
    <row r="163" spans="1:13" ht="26.1" customHeight="1">
      <c r="A163" s="470">
        <v>155</v>
      </c>
      <c r="B163" s="470" t="s">
        <v>1729</v>
      </c>
      <c r="C163" s="470" t="s">
        <v>55</v>
      </c>
      <c r="D163" s="471" t="s">
        <v>1730</v>
      </c>
      <c r="E163" s="470" t="s">
        <v>1220</v>
      </c>
      <c r="F163" s="470" t="s">
        <v>57</v>
      </c>
      <c r="G163" s="472">
        <v>5.638383287899785</v>
      </c>
      <c r="H163" s="473">
        <v>193.04</v>
      </c>
      <c r="I163" s="473">
        <f t="shared" si="11"/>
        <v>1088.4335098961744</v>
      </c>
      <c r="J163" s="474">
        <f t="shared" si="10"/>
        <v>6.8293431395664243E-4</v>
      </c>
      <c r="K163" s="473">
        <f t="shared" si="13"/>
        <v>1508246.8293083471</v>
      </c>
      <c r="L163" s="475">
        <f t="shared" si="14"/>
        <v>0.94634491155020772</v>
      </c>
      <c r="M163" s="476" t="str">
        <f t="shared" si="12"/>
        <v>C</v>
      </c>
    </row>
    <row r="164" spans="1:13" ht="26.1" customHeight="1">
      <c r="A164" s="470">
        <v>156</v>
      </c>
      <c r="B164" s="470" t="s">
        <v>1731</v>
      </c>
      <c r="C164" s="470" t="s">
        <v>24</v>
      </c>
      <c r="D164" s="471" t="s">
        <v>1732</v>
      </c>
      <c r="E164" s="470" t="s">
        <v>1220</v>
      </c>
      <c r="F164" s="470" t="s">
        <v>26</v>
      </c>
      <c r="G164" s="472">
        <v>3.9976898940787118</v>
      </c>
      <c r="H164" s="473">
        <v>271.42</v>
      </c>
      <c r="I164" s="473">
        <f t="shared" si="11"/>
        <v>1085.052991050844</v>
      </c>
      <c r="J164" s="474">
        <f t="shared" si="10"/>
        <v>6.8081321763108595E-4</v>
      </c>
      <c r="K164" s="473">
        <f t="shared" si="13"/>
        <v>1509331.8822993978</v>
      </c>
      <c r="L164" s="475">
        <f t="shared" si="14"/>
        <v>0.94702572476783886</v>
      </c>
      <c r="M164" s="476" t="str">
        <f t="shared" si="12"/>
        <v>C</v>
      </c>
    </row>
    <row r="165" spans="1:13" ht="26.1" customHeight="1">
      <c r="A165" s="470">
        <v>157</v>
      </c>
      <c r="B165" s="470" t="s">
        <v>1733</v>
      </c>
      <c r="C165" s="470" t="s">
        <v>55</v>
      </c>
      <c r="D165" s="471" t="s">
        <v>1734</v>
      </c>
      <c r="E165" s="470" t="s">
        <v>1220</v>
      </c>
      <c r="F165" s="470" t="s">
        <v>268</v>
      </c>
      <c r="G165" s="472">
        <v>127.02659638435107</v>
      </c>
      <c r="H165" s="473">
        <v>8.52</v>
      </c>
      <c r="I165" s="473">
        <f t="shared" si="11"/>
        <v>1082.266601194671</v>
      </c>
      <c r="J165" s="474">
        <f t="shared" si="10"/>
        <v>6.7906490574290944E-4</v>
      </c>
      <c r="K165" s="473">
        <f t="shared" si="13"/>
        <v>1510414.1489005925</v>
      </c>
      <c r="L165" s="475">
        <f t="shared" si="14"/>
        <v>0.94770478967358174</v>
      </c>
      <c r="M165" s="476" t="str">
        <f t="shared" si="12"/>
        <v>C</v>
      </c>
    </row>
    <row r="166" spans="1:13" ht="26.1" customHeight="1">
      <c r="A166" s="470">
        <v>158</v>
      </c>
      <c r="B166" s="470" t="s">
        <v>1735</v>
      </c>
      <c r="C166" s="470" t="s">
        <v>24</v>
      </c>
      <c r="D166" s="471" t="s">
        <v>1736</v>
      </c>
      <c r="E166" s="470" t="s">
        <v>1220</v>
      </c>
      <c r="F166" s="470" t="s">
        <v>33</v>
      </c>
      <c r="G166" s="472">
        <v>25.625192221044543</v>
      </c>
      <c r="H166" s="473">
        <v>39.76</v>
      </c>
      <c r="I166" s="473">
        <f t="shared" si="11"/>
        <v>1018.857642708731</v>
      </c>
      <c r="J166" s="474">
        <f t="shared" si="10"/>
        <v>6.3927914651317798E-4</v>
      </c>
      <c r="K166" s="473">
        <f t="shared" si="13"/>
        <v>1511433.0065433013</v>
      </c>
      <c r="L166" s="475">
        <f t="shared" si="14"/>
        <v>0.94834406882009492</v>
      </c>
      <c r="M166" s="476" t="str">
        <f t="shared" si="12"/>
        <v>C</v>
      </c>
    </row>
    <row r="167" spans="1:13" ht="24" customHeight="1">
      <c r="A167" s="470">
        <v>159</v>
      </c>
      <c r="B167" s="470" t="s">
        <v>1737</v>
      </c>
      <c r="C167" s="470" t="s">
        <v>24</v>
      </c>
      <c r="D167" s="471" t="s">
        <v>1738</v>
      </c>
      <c r="E167" s="470" t="s">
        <v>1220</v>
      </c>
      <c r="F167" s="470" t="s">
        <v>1739</v>
      </c>
      <c r="G167" s="472">
        <v>8.9948022616771013</v>
      </c>
      <c r="H167" s="473">
        <v>112.13</v>
      </c>
      <c r="I167" s="473">
        <f t="shared" si="11"/>
        <v>1008.5871776018533</v>
      </c>
      <c r="J167" s="474">
        <f t="shared" si="10"/>
        <v>6.328349742435736E-4</v>
      </c>
      <c r="K167" s="473">
        <f t="shared" si="13"/>
        <v>1512441.5937209032</v>
      </c>
      <c r="L167" s="475">
        <f t="shared" si="14"/>
        <v>0.94897690379433852</v>
      </c>
      <c r="M167" s="476" t="str">
        <f t="shared" si="12"/>
        <v>C</v>
      </c>
    </row>
    <row r="168" spans="1:13" ht="26.1" customHeight="1">
      <c r="A168" s="470">
        <v>160</v>
      </c>
      <c r="B168" s="470" t="s">
        <v>1740</v>
      </c>
      <c r="C168" s="470" t="s">
        <v>55</v>
      </c>
      <c r="D168" s="471" t="s">
        <v>1741</v>
      </c>
      <c r="E168" s="470" t="s">
        <v>1220</v>
      </c>
      <c r="F168" s="470" t="s">
        <v>268</v>
      </c>
      <c r="G168" s="472">
        <v>341.80248594372983</v>
      </c>
      <c r="H168" s="473">
        <v>2.92</v>
      </c>
      <c r="I168" s="473">
        <f t="shared" si="11"/>
        <v>998.06325895569114</v>
      </c>
      <c r="J168" s="474">
        <f t="shared" si="10"/>
        <v>6.2623177331728281E-4</v>
      </c>
      <c r="K168" s="473">
        <f t="shared" si="13"/>
        <v>1513439.6569798589</v>
      </c>
      <c r="L168" s="475">
        <f t="shared" si="14"/>
        <v>0.94960313556765585</v>
      </c>
      <c r="M168" s="476" t="str">
        <f t="shared" si="12"/>
        <v>C</v>
      </c>
    </row>
    <row r="169" spans="1:13" ht="26.1" customHeight="1">
      <c r="A169" s="470">
        <v>161</v>
      </c>
      <c r="B169" s="470" t="s">
        <v>1742</v>
      </c>
      <c r="C169" s="470" t="s">
        <v>55</v>
      </c>
      <c r="D169" s="471" t="s">
        <v>1743</v>
      </c>
      <c r="E169" s="470" t="s">
        <v>1220</v>
      </c>
      <c r="F169" s="470" t="s">
        <v>268</v>
      </c>
      <c r="G169" s="472">
        <v>12.1030061543233</v>
      </c>
      <c r="H169" s="473">
        <v>81.99</v>
      </c>
      <c r="I169" s="473">
        <f t="shared" si="11"/>
        <v>992.32547459296723</v>
      </c>
      <c r="J169" s="474">
        <f t="shared" si="10"/>
        <v>6.2263161787208543E-4</v>
      </c>
      <c r="K169" s="473">
        <f t="shared" si="13"/>
        <v>1514431.9824544517</v>
      </c>
      <c r="L169" s="475">
        <f t="shared" si="14"/>
        <v>0.95022576718552798</v>
      </c>
      <c r="M169" s="476" t="str">
        <f t="shared" si="12"/>
        <v>C</v>
      </c>
    </row>
    <row r="170" spans="1:13" ht="26.1" customHeight="1">
      <c r="A170" s="470">
        <v>162</v>
      </c>
      <c r="B170" s="470" t="s">
        <v>1744</v>
      </c>
      <c r="C170" s="470" t="s">
        <v>44</v>
      </c>
      <c r="D170" s="471" t="s">
        <v>1745</v>
      </c>
      <c r="E170" s="470" t="s">
        <v>1220</v>
      </c>
      <c r="F170" s="470" t="s">
        <v>152</v>
      </c>
      <c r="G170" s="472">
        <v>28.438566484002436</v>
      </c>
      <c r="H170" s="473">
        <v>34.479999999999997</v>
      </c>
      <c r="I170" s="473">
        <f t="shared" si="11"/>
        <v>980.56177236840392</v>
      </c>
      <c r="J170" s="474">
        <f t="shared" si="10"/>
        <v>6.1525051848909358E-4</v>
      </c>
      <c r="K170" s="473">
        <f t="shared" si="13"/>
        <v>1515412.5442268201</v>
      </c>
      <c r="L170" s="475">
        <f t="shared" si="14"/>
        <v>0.95084101770401708</v>
      </c>
      <c r="M170" s="476" t="str">
        <f t="shared" si="12"/>
        <v>C</v>
      </c>
    </row>
    <row r="171" spans="1:13" ht="24" customHeight="1">
      <c r="A171" s="470">
        <v>163</v>
      </c>
      <c r="B171" s="470" t="s">
        <v>1746</v>
      </c>
      <c r="C171" s="470" t="s">
        <v>44</v>
      </c>
      <c r="D171" s="471" t="s">
        <v>1747</v>
      </c>
      <c r="E171" s="470" t="s">
        <v>1220</v>
      </c>
      <c r="F171" s="470" t="s">
        <v>26</v>
      </c>
      <c r="G171" s="472">
        <v>20.987871943913238</v>
      </c>
      <c r="H171" s="473">
        <v>46.68</v>
      </c>
      <c r="I171" s="473">
        <f t="shared" si="11"/>
        <v>979.71386234186991</v>
      </c>
      <c r="J171" s="474">
        <f t="shared" si="10"/>
        <v>6.1471849990734002E-4</v>
      </c>
      <c r="K171" s="473">
        <f t="shared" si="13"/>
        <v>1516392.2580891619</v>
      </c>
      <c r="L171" s="475">
        <f t="shared" si="14"/>
        <v>0.95145573620392443</v>
      </c>
      <c r="M171" s="476" t="str">
        <f t="shared" si="12"/>
        <v>C</v>
      </c>
    </row>
    <row r="172" spans="1:13" ht="24" customHeight="1">
      <c r="A172" s="470">
        <v>164</v>
      </c>
      <c r="B172" s="470" t="s">
        <v>1150</v>
      </c>
      <c r="C172" s="470" t="s">
        <v>24</v>
      </c>
      <c r="D172" s="471" t="s">
        <v>1151</v>
      </c>
      <c r="E172" s="470" t="s">
        <v>1220</v>
      </c>
      <c r="F172" s="470" t="s">
        <v>26</v>
      </c>
      <c r="G172" s="472">
        <v>1.9988449470393559</v>
      </c>
      <c r="H172" s="473">
        <v>488.12</v>
      </c>
      <c r="I172" s="473">
        <f t="shared" si="11"/>
        <v>975.67619554885039</v>
      </c>
      <c r="J172" s="474">
        <f t="shared" si="10"/>
        <v>6.1218507808946589E-4</v>
      </c>
      <c r="K172" s="473">
        <f t="shared" si="13"/>
        <v>1517367.9342847108</v>
      </c>
      <c r="L172" s="475">
        <f t="shared" si="14"/>
        <v>0.9520679212820139</v>
      </c>
      <c r="M172" s="476" t="str">
        <f t="shared" si="12"/>
        <v>C</v>
      </c>
    </row>
    <row r="173" spans="1:13" ht="26.1" customHeight="1">
      <c r="A173" s="470">
        <v>165</v>
      </c>
      <c r="B173" s="470" t="s">
        <v>1748</v>
      </c>
      <c r="C173" s="470" t="s">
        <v>55</v>
      </c>
      <c r="D173" s="471" t="s">
        <v>1749</v>
      </c>
      <c r="E173" s="470" t="s">
        <v>1220</v>
      </c>
      <c r="F173" s="470" t="s">
        <v>57</v>
      </c>
      <c r="G173" s="472">
        <v>26.984406785031304</v>
      </c>
      <c r="H173" s="473">
        <v>35.99</v>
      </c>
      <c r="I173" s="473">
        <f t="shared" si="11"/>
        <v>971.16880019327664</v>
      </c>
      <c r="J173" s="474">
        <f t="shared" si="10"/>
        <v>6.0935692650565098E-4</v>
      </c>
      <c r="K173" s="473">
        <f t="shared" si="13"/>
        <v>1518339.1030849041</v>
      </c>
      <c r="L173" s="475">
        <f t="shared" si="14"/>
        <v>0.95267727820851955</v>
      </c>
      <c r="M173" s="476" t="str">
        <f t="shared" si="12"/>
        <v>C</v>
      </c>
    </row>
    <row r="174" spans="1:13" ht="39" customHeight="1">
      <c r="A174" s="470">
        <v>166</v>
      </c>
      <c r="B174" s="470" t="s">
        <v>1750</v>
      </c>
      <c r="C174" s="470" t="s">
        <v>55</v>
      </c>
      <c r="D174" s="471" t="s">
        <v>1751</v>
      </c>
      <c r="E174" s="470" t="s">
        <v>1220</v>
      </c>
      <c r="F174" s="470" t="s">
        <v>57</v>
      </c>
      <c r="G174" s="472">
        <v>5.9965348411180672</v>
      </c>
      <c r="H174" s="473">
        <v>159</v>
      </c>
      <c r="I174" s="473">
        <f t="shared" si="11"/>
        <v>953.44903973777264</v>
      </c>
      <c r="J174" s="474">
        <f t="shared" si="10"/>
        <v>5.9823871639899044E-4</v>
      </c>
      <c r="K174" s="473">
        <f t="shared" si="13"/>
        <v>1519292.5521246418</v>
      </c>
      <c r="L174" s="475">
        <f t="shared" si="14"/>
        <v>0.95327551692491852</v>
      </c>
      <c r="M174" s="476" t="str">
        <f t="shared" si="12"/>
        <v>C</v>
      </c>
    </row>
    <row r="175" spans="1:13" ht="26.1" customHeight="1">
      <c r="A175" s="470">
        <v>167</v>
      </c>
      <c r="B175" s="470" t="s">
        <v>1752</v>
      </c>
      <c r="C175" s="470" t="s">
        <v>44</v>
      </c>
      <c r="D175" s="471" t="s">
        <v>1753</v>
      </c>
      <c r="E175" s="470" t="s">
        <v>1220</v>
      </c>
      <c r="F175" s="470" t="s">
        <v>152</v>
      </c>
      <c r="G175" s="472">
        <v>144.37657052465266</v>
      </c>
      <c r="H175" s="473">
        <v>6.32</v>
      </c>
      <c r="I175" s="473">
        <f t="shared" si="11"/>
        <v>912.45992571580484</v>
      </c>
      <c r="J175" s="474">
        <f t="shared" si="10"/>
        <v>5.7252022077223098E-4</v>
      </c>
      <c r="K175" s="473">
        <f t="shared" si="13"/>
        <v>1520205.0120503576</v>
      </c>
      <c r="L175" s="475">
        <f t="shared" si="14"/>
        <v>0.95384803714569077</v>
      </c>
      <c r="M175" s="476" t="str">
        <f t="shared" si="12"/>
        <v>C</v>
      </c>
    </row>
    <row r="176" spans="1:13" ht="26.1" customHeight="1">
      <c r="A176" s="470">
        <v>168</v>
      </c>
      <c r="B176" s="470" t="s">
        <v>1754</v>
      </c>
      <c r="C176" s="470" t="s">
        <v>44</v>
      </c>
      <c r="D176" s="471" t="s">
        <v>1755</v>
      </c>
      <c r="E176" s="470" t="s">
        <v>1540</v>
      </c>
      <c r="F176" s="470" t="s">
        <v>26</v>
      </c>
      <c r="G176" s="472">
        <v>1.0646416577561858E-2</v>
      </c>
      <c r="H176" s="473">
        <v>81699.7</v>
      </c>
      <c r="I176" s="473">
        <f t="shared" si="11"/>
        <v>869.80904046183048</v>
      </c>
      <c r="J176" s="474">
        <f t="shared" si="10"/>
        <v>5.4575905181176326E-4</v>
      </c>
      <c r="K176" s="473">
        <f t="shared" si="13"/>
        <v>1521074.8210908195</v>
      </c>
      <c r="L176" s="475">
        <f t="shared" si="14"/>
        <v>0.95439379619750253</v>
      </c>
      <c r="M176" s="476" t="str">
        <f t="shared" si="12"/>
        <v>C</v>
      </c>
    </row>
    <row r="177" spans="1:13" ht="24" customHeight="1">
      <c r="A177" s="470">
        <v>169</v>
      </c>
      <c r="B177" s="470" t="s">
        <v>923</v>
      </c>
      <c r="C177" s="470" t="s">
        <v>24</v>
      </c>
      <c r="D177" s="471" t="s">
        <v>924</v>
      </c>
      <c r="E177" s="470" t="s">
        <v>1220</v>
      </c>
      <c r="F177" s="470" t="s">
        <v>57</v>
      </c>
      <c r="G177" s="472">
        <v>9.994224735196779</v>
      </c>
      <c r="H177" s="473">
        <v>85.9</v>
      </c>
      <c r="I177" s="473">
        <f t="shared" si="11"/>
        <v>858.50390475340339</v>
      </c>
      <c r="J177" s="474">
        <f t="shared" si="10"/>
        <v>5.3866567860244531E-4</v>
      </c>
      <c r="K177" s="473">
        <f t="shared" si="13"/>
        <v>1521933.3249955729</v>
      </c>
      <c r="L177" s="475">
        <f t="shared" si="14"/>
        <v>0.95493246187610492</v>
      </c>
      <c r="M177" s="476" t="str">
        <f t="shared" si="12"/>
        <v>C</v>
      </c>
    </row>
    <row r="178" spans="1:13" ht="24" customHeight="1">
      <c r="A178" s="470">
        <v>170</v>
      </c>
      <c r="B178" s="470" t="s">
        <v>70</v>
      </c>
      <c r="C178" s="470" t="s">
        <v>24</v>
      </c>
      <c r="D178" s="471" t="s">
        <v>71</v>
      </c>
      <c r="E178" s="470" t="s">
        <v>1374</v>
      </c>
      <c r="F178" s="470" t="s">
        <v>26</v>
      </c>
      <c r="G178" s="472">
        <v>2.9982674205590336</v>
      </c>
      <c r="H178" s="473">
        <v>285.58999999999997</v>
      </c>
      <c r="I178" s="473">
        <f t="shared" si="11"/>
        <v>856.27519263745432</v>
      </c>
      <c r="J178" s="474">
        <f t="shared" si="10"/>
        <v>5.3726727992574742E-4</v>
      </c>
      <c r="K178" s="473">
        <f t="shared" si="13"/>
        <v>1522789.6001882104</v>
      </c>
      <c r="L178" s="475">
        <f t="shared" si="14"/>
        <v>0.95546972915603068</v>
      </c>
      <c r="M178" s="476" t="str">
        <f t="shared" si="12"/>
        <v>C</v>
      </c>
    </row>
    <row r="179" spans="1:13" ht="26.1" customHeight="1">
      <c r="A179" s="470">
        <v>171</v>
      </c>
      <c r="B179" s="470" t="s">
        <v>1756</v>
      </c>
      <c r="C179" s="470" t="s">
        <v>55</v>
      </c>
      <c r="D179" s="471" t="s">
        <v>396</v>
      </c>
      <c r="E179" s="470" t="s">
        <v>1220</v>
      </c>
      <c r="F179" s="470" t="s">
        <v>46</v>
      </c>
      <c r="G179" s="472">
        <v>1.4991337102795168</v>
      </c>
      <c r="H179" s="473">
        <v>559.9</v>
      </c>
      <c r="I179" s="473">
        <f t="shared" si="11"/>
        <v>839.36496438550148</v>
      </c>
      <c r="J179" s="474">
        <f t="shared" si="10"/>
        <v>5.2665700835187858E-4</v>
      </c>
      <c r="K179" s="473">
        <f t="shared" si="13"/>
        <v>1523628.9651525959</v>
      </c>
      <c r="L179" s="475">
        <f t="shared" si="14"/>
        <v>0.95599638616438254</v>
      </c>
      <c r="M179" s="476" t="str">
        <f t="shared" si="12"/>
        <v>C</v>
      </c>
    </row>
    <row r="180" spans="1:13" ht="65.099999999999994" customHeight="1">
      <c r="A180" s="470">
        <v>172</v>
      </c>
      <c r="B180" s="470" t="s">
        <v>1757</v>
      </c>
      <c r="C180" s="470" t="s">
        <v>44</v>
      </c>
      <c r="D180" s="471" t="s">
        <v>1758</v>
      </c>
      <c r="E180" s="470" t="s">
        <v>1440</v>
      </c>
      <c r="F180" s="470" t="s">
        <v>75</v>
      </c>
      <c r="G180" s="472">
        <v>58.76228359216951</v>
      </c>
      <c r="H180" s="473">
        <v>14.02</v>
      </c>
      <c r="I180" s="473">
        <f t="shared" si="11"/>
        <v>823.84721596221652</v>
      </c>
      <c r="J180" s="474">
        <f t="shared" si="10"/>
        <v>5.1692044403513053E-4</v>
      </c>
      <c r="K180" s="473">
        <f t="shared" si="13"/>
        <v>1524452.812368558</v>
      </c>
      <c r="L180" s="475">
        <f t="shared" si="14"/>
        <v>0.95651330660841771</v>
      </c>
      <c r="M180" s="476" t="str">
        <f t="shared" si="12"/>
        <v>C</v>
      </c>
    </row>
    <row r="181" spans="1:13" ht="26.1" customHeight="1">
      <c r="A181" s="470">
        <v>173</v>
      </c>
      <c r="B181" s="470" t="s">
        <v>1759</v>
      </c>
      <c r="C181" s="470" t="s">
        <v>44</v>
      </c>
      <c r="D181" s="471" t="s">
        <v>1760</v>
      </c>
      <c r="E181" s="470" t="s">
        <v>1220</v>
      </c>
      <c r="F181" s="470" t="s">
        <v>152</v>
      </c>
      <c r="G181" s="472">
        <v>599.65348411180673</v>
      </c>
      <c r="H181" s="473">
        <v>1.36</v>
      </c>
      <c r="I181" s="473">
        <f t="shared" si="11"/>
        <v>815.52873839205722</v>
      </c>
      <c r="J181" s="474">
        <f t="shared" si="10"/>
        <v>5.1170104044190388E-4</v>
      </c>
      <c r="K181" s="473">
        <f t="shared" si="13"/>
        <v>1525268.3411069501</v>
      </c>
      <c r="L181" s="475">
        <f t="shared" si="14"/>
        <v>0.95702500764885967</v>
      </c>
      <c r="M181" s="476" t="str">
        <f t="shared" si="12"/>
        <v>C</v>
      </c>
    </row>
    <row r="182" spans="1:13" ht="26.1" customHeight="1">
      <c r="A182" s="470">
        <v>174</v>
      </c>
      <c r="B182" s="470" t="s">
        <v>1761</v>
      </c>
      <c r="C182" s="470" t="s">
        <v>24</v>
      </c>
      <c r="D182" s="471" t="s">
        <v>1762</v>
      </c>
      <c r="E182" s="470" t="s">
        <v>1220</v>
      </c>
      <c r="F182" s="470" t="s">
        <v>152</v>
      </c>
      <c r="G182" s="472">
        <v>91.946867563810372</v>
      </c>
      <c r="H182" s="473">
        <v>8.77</v>
      </c>
      <c r="I182" s="473">
        <f t="shared" si="11"/>
        <v>806.37402853461697</v>
      </c>
      <c r="J182" s="474">
        <f t="shared" si="10"/>
        <v>5.0595694542910014E-4</v>
      </c>
      <c r="K182" s="473">
        <f t="shared" si="13"/>
        <v>1526074.7151354847</v>
      </c>
      <c r="L182" s="475">
        <f t="shared" si="14"/>
        <v>0.95753096459428877</v>
      </c>
      <c r="M182" s="476" t="str">
        <f t="shared" si="12"/>
        <v>C</v>
      </c>
    </row>
    <row r="183" spans="1:13" ht="24" customHeight="1">
      <c r="A183" s="470">
        <v>175</v>
      </c>
      <c r="B183" s="470" t="s">
        <v>1763</v>
      </c>
      <c r="C183" s="470" t="s">
        <v>24</v>
      </c>
      <c r="D183" s="471" t="s">
        <v>1764</v>
      </c>
      <c r="E183" s="470" t="s">
        <v>1220</v>
      </c>
      <c r="F183" s="470" t="s">
        <v>1739</v>
      </c>
      <c r="G183" s="472">
        <v>8.9948022616771013</v>
      </c>
      <c r="H183" s="473">
        <v>85.95</v>
      </c>
      <c r="I183" s="473">
        <f t="shared" si="11"/>
        <v>773.10325439114683</v>
      </c>
      <c r="J183" s="474">
        <f t="shared" si="10"/>
        <v>4.8508129881597386E-4</v>
      </c>
      <c r="K183" s="473">
        <f t="shared" si="13"/>
        <v>1526847.8183898758</v>
      </c>
      <c r="L183" s="475">
        <f t="shared" si="14"/>
        <v>0.95801604589310474</v>
      </c>
      <c r="M183" s="476" t="str">
        <f t="shared" si="12"/>
        <v>C</v>
      </c>
    </row>
    <row r="184" spans="1:13" ht="24" customHeight="1">
      <c r="A184" s="470">
        <v>176</v>
      </c>
      <c r="B184" s="470" t="s">
        <v>1765</v>
      </c>
      <c r="C184" s="470" t="s">
        <v>55</v>
      </c>
      <c r="D184" s="471" t="s">
        <v>1766</v>
      </c>
      <c r="E184" s="470" t="s">
        <v>1220</v>
      </c>
      <c r="F184" s="470" t="s">
        <v>57</v>
      </c>
      <c r="G184" s="472">
        <v>0.99942247351967795</v>
      </c>
      <c r="H184" s="473">
        <v>769.93</v>
      </c>
      <c r="I184" s="473">
        <f t="shared" si="11"/>
        <v>769.48534503700557</v>
      </c>
      <c r="J184" s="474">
        <f t="shared" si="10"/>
        <v>4.8281125253362128E-4</v>
      </c>
      <c r="K184" s="473">
        <f t="shared" si="13"/>
        <v>1527617.3037349128</v>
      </c>
      <c r="L184" s="475">
        <f t="shared" si="14"/>
        <v>0.95849885714563832</v>
      </c>
      <c r="M184" s="476" t="str">
        <f t="shared" si="12"/>
        <v>C</v>
      </c>
    </row>
    <row r="185" spans="1:13" ht="26.1" customHeight="1">
      <c r="A185" s="470">
        <v>177</v>
      </c>
      <c r="B185" s="470" t="s">
        <v>1767</v>
      </c>
      <c r="C185" s="470" t="s">
        <v>55</v>
      </c>
      <c r="D185" s="471" t="s">
        <v>1768</v>
      </c>
      <c r="E185" s="470" t="s">
        <v>1220</v>
      </c>
      <c r="F185" s="470" t="s">
        <v>57</v>
      </c>
      <c r="G185" s="472">
        <v>676.40913007811798</v>
      </c>
      <c r="H185" s="473">
        <v>1.1000000000000001</v>
      </c>
      <c r="I185" s="473">
        <f t="shared" si="11"/>
        <v>744.05004308592981</v>
      </c>
      <c r="J185" s="474">
        <f t="shared" si="10"/>
        <v>4.6685194925023105E-4</v>
      </c>
      <c r="K185" s="473">
        <f t="shared" si="13"/>
        <v>1528361.3537779986</v>
      </c>
      <c r="L185" s="475">
        <f t="shared" si="14"/>
        <v>0.95896570909488854</v>
      </c>
      <c r="M185" s="476" t="str">
        <f t="shared" si="12"/>
        <v>C</v>
      </c>
    </row>
    <row r="186" spans="1:13" ht="26.1" customHeight="1">
      <c r="A186" s="470">
        <v>178</v>
      </c>
      <c r="B186" s="470" t="s">
        <v>1769</v>
      </c>
      <c r="C186" s="470" t="s">
        <v>44</v>
      </c>
      <c r="D186" s="471" t="s">
        <v>1770</v>
      </c>
      <c r="E186" s="470" t="s">
        <v>1220</v>
      </c>
      <c r="F186" s="470" t="s">
        <v>26</v>
      </c>
      <c r="G186" s="472">
        <v>0.99942247351967795</v>
      </c>
      <c r="H186" s="473">
        <v>740.09</v>
      </c>
      <c r="I186" s="473">
        <f t="shared" si="11"/>
        <v>739.66257842717846</v>
      </c>
      <c r="J186" s="474">
        <f t="shared" si="10"/>
        <v>4.6409904781942229E-4</v>
      </c>
      <c r="K186" s="473">
        <f t="shared" si="13"/>
        <v>1529101.0163564258</v>
      </c>
      <c r="L186" s="475">
        <f t="shared" si="14"/>
        <v>0.95942980814270795</v>
      </c>
      <c r="M186" s="476" t="str">
        <f t="shared" si="12"/>
        <v>C</v>
      </c>
    </row>
    <row r="187" spans="1:13" ht="24" customHeight="1">
      <c r="A187" s="470">
        <v>179</v>
      </c>
      <c r="B187" s="470" t="s">
        <v>1771</v>
      </c>
      <c r="C187" s="470" t="s">
        <v>44</v>
      </c>
      <c r="D187" s="471" t="s">
        <v>1772</v>
      </c>
      <c r="E187" s="470" t="s">
        <v>1220</v>
      </c>
      <c r="F187" s="470" t="s">
        <v>26</v>
      </c>
      <c r="G187" s="472">
        <v>31.981519152629694</v>
      </c>
      <c r="H187" s="473">
        <v>23.01</v>
      </c>
      <c r="I187" s="473">
        <f t="shared" si="11"/>
        <v>735.89475570200932</v>
      </c>
      <c r="J187" s="474">
        <f t="shared" si="10"/>
        <v>4.6173493884581207E-4</v>
      </c>
      <c r="K187" s="473">
        <f t="shared" si="13"/>
        <v>1529836.9111121278</v>
      </c>
      <c r="L187" s="475">
        <f t="shared" si="14"/>
        <v>0.95989154308155378</v>
      </c>
      <c r="M187" s="476" t="str">
        <f t="shared" si="12"/>
        <v>C</v>
      </c>
    </row>
    <row r="188" spans="1:13" ht="26.1" customHeight="1">
      <c r="A188" s="470">
        <v>180</v>
      </c>
      <c r="B188" s="470" t="s">
        <v>1773</v>
      </c>
      <c r="C188" s="470" t="s">
        <v>44</v>
      </c>
      <c r="D188" s="471" t="s">
        <v>1774</v>
      </c>
      <c r="E188" s="470" t="s">
        <v>1220</v>
      </c>
      <c r="F188" s="470" t="s">
        <v>26</v>
      </c>
      <c r="G188" s="472">
        <v>3.9976898940787118</v>
      </c>
      <c r="H188" s="473">
        <v>183.05</v>
      </c>
      <c r="I188" s="473">
        <f t="shared" si="11"/>
        <v>731.77713511110824</v>
      </c>
      <c r="J188" s="474">
        <f t="shared" si="10"/>
        <v>4.5915135025926716E-4</v>
      </c>
      <c r="K188" s="473">
        <f t="shared" si="13"/>
        <v>1530568.688247239</v>
      </c>
      <c r="L188" s="475">
        <f t="shared" si="14"/>
        <v>0.96035069443181309</v>
      </c>
      <c r="M188" s="476" t="str">
        <f t="shared" si="12"/>
        <v>C</v>
      </c>
    </row>
    <row r="189" spans="1:13" ht="39" customHeight="1">
      <c r="A189" s="470">
        <v>181</v>
      </c>
      <c r="B189" s="470" t="s">
        <v>1775</v>
      </c>
      <c r="C189" s="470" t="s">
        <v>55</v>
      </c>
      <c r="D189" s="471" t="s">
        <v>737</v>
      </c>
      <c r="E189" s="470" t="s">
        <v>1220</v>
      </c>
      <c r="F189" s="470" t="s">
        <v>268</v>
      </c>
      <c r="G189" s="472">
        <v>91.946867563810372</v>
      </c>
      <c r="H189" s="473">
        <v>7.78</v>
      </c>
      <c r="I189" s="473">
        <f t="shared" si="11"/>
        <v>715.34662964644474</v>
      </c>
      <c r="J189" s="474">
        <f t="shared" si="10"/>
        <v>4.4884207929742293E-4</v>
      </c>
      <c r="K189" s="473">
        <f t="shared" si="13"/>
        <v>1531284.0348768854</v>
      </c>
      <c r="L189" s="475">
        <f t="shared" si="14"/>
        <v>0.9607995365111105</v>
      </c>
      <c r="M189" s="476" t="str">
        <f t="shared" si="12"/>
        <v>C</v>
      </c>
    </row>
    <row r="190" spans="1:13" ht="26.1" customHeight="1">
      <c r="A190" s="470">
        <v>182</v>
      </c>
      <c r="B190" s="470" t="s">
        <v>1776</v>
      </c>
      <c r="C190" s="470" t="s">
        <v>44</v>
      </c>
      <c r="D190" s="471" t="s">
        <v>1777</v>
      </c>
      <c r="E190" s="470" t="s">
        <v>1459</v>
      </c>
      <c r="F190" s="470" t="s">
        <v>75</v>
      </c>
      <c r="G190" s="472">
        <v>491.81990692535345</v>
      </c>
      <c r="H190" s="473">
        <v>1.43</v>
      </c>
      <c r="I190" s="473">
        <f t="shared" si="11"/>
        <v>703.30246690325544</v>
      </c>
      <c r="J190" s="474">
        <f t="shared" si="10"/>
        <v>4.4128500581023606E-4</v>
      </c>
      <c r="K190" s="473">
        <f t="shared" si="13"/>
        <v>1531987.3373437887</v>
      </c>
      <c r="L190" s="475">
        <f t="shared" si="14"/>
        <v>0.9612408215169207</v>
      </c>
      <c r="M190" s="476" t="str">
        <f t="shared" si="12"/>
        <v>C</v>
      </c>
    </row>
    <row r="191" spans="1:13" ht="24" customHeight="1">
      <c r="A191" s="470">
        <v>183</v>
      </c>
      <c r="B191" s="470" t="s">
        <v>1778</v>
      </c>
      <c r="C191" s="470" t="s">
        <v>44</v>
      </c>
      <c r="D191" s="471" t="s">
        <v>1779</v>
      </c>
      <c r="E191" s="470" t="s">
        <v>1459</v>
      </c>
      <c r="F191" s="470" t="s">
        <v>75</v>
      </c>
      <c r="G191" s="472">
        <v>772.59405816598439</v>
      </c>
      <c r="H191" s="473">
        <v>0.91</v>
      </c>
      <c r="I191" s="473">
        <f t="shared" si="11"/>
        <v>703.06059293104579</v>
      </c>
      <c r="J191" s="474">
        <f t="shared" si="10"/>
        <v>4.4113324271788997E-4</v>
      </c>
      <c r="K191" s="473">
        <f t="shared" si="13"/>
        <v>1532690.3979367197</v>
      </c>
      <c r="L191" s="475">
        <f t="shared" si="14"/>
        <v>0.96168195475963858</v>
      </c>
      <c r="M191" s="476" t="str">
        <f t="shared" si="12"/>
        <v>C</v>
      </c>
    </row>
    <row r="192" spans="1:13" ht="51.95" customHeight="1">
      <c r="A192" s="470">
        <v>184</v>
      </c>
      <c r="B192" s="470" t="s">
        <v>1780</v>
      </c>
      <c r="C192" s="470" t="s">
        <v>55</v>
      </c>
      <c r="D192" s="471" t="s">
        <v>1781</v>
      </c>
      <c r="E192" s="470" t="s">
        <v>1220</v>
      </c>
      <c r="F192" s="470" t="s">
        <v>57</v>
      </c>
      <c r="G192" s="472">
        <v>58.965925937660998</v>
      </c>
      <c r="H192" s="473">
        <v>11.87</v>
      </c>
      <c r="I192" s="473">
        <f t="shared" si="11"/>
        <v>699.92554088003601</v>
      </c>
      <c r="J192" s="474">
        <f t="shared" si="10"/>
        <v>4.3916616379004717E-4</v>
      </c>
      <c r="K192" s="473">
        <f t="shared" si="13"/>
        <v>1533390.3234775998</v>
      </c>
      <c r="L192" s="475">
        <f t="shared" si="14"/>
        <v>0.96212112092342861</v>
      </c>
      <c r="M192" s="476" t="str">
        <f t="shared" si="12"/>
        <v>C</v>
      </c>
    </row>
    <row r="193" spans="1:13" ht="26.1" customHeight="1">
      <c r="A193" s="470">
        <v>185</v>
      </c>
      <c r="B193" s="470" t="s">
        <v>1782</v>
      </c>
      <c r="C193" s="470" t="s">
        <v>55</v>
      </c>
      <c r="D193" s="471" t="s">
        <v>1783</v>
      </c>
      <c r="E193" s="470" t="s">
        <v>1220</v>
      </c>
      <c r="F193" s="470" t="s">
        <v>268</v>
      </c>
      <c r="G193" s="472">
        <v>74.242414262910913</v>
      </c>
      <c r="H193" s="473">
        <v>9.41</v>
      </c>
      <c r="I193" s="473">
        <f t="shared" si="11"/>
        <v>698.62111821399174</v>
      </c>
      <c r="J193" s="474">
        <f t="shared" si="10"/>
        <v>4.3834770773329694E-4</v>
      </c>
      <c r="K193" s="473">
        <f t="shared" si="13"/>
        <v>1534088.9445958138</v>
      </c>
      <c r="L193" s="475">
        <f t="shared" si="14"/>
        <v>0.96255946863116193</v>
      </c>
      <c r="M193" s="476" t="str">
        <f t="shared" si="12"/>
        <v>C</v>
      </c>
    </row>
    <row r="194" spans="1:13" ht="24" customHeight="1">
      <c r="A194" s="470">
        <v>186</v>
      </c>
      <c r="B194" s="470" t="s">
        <v>1784</v>
      </c>
      <c r="C194" s="470" t="s">
        <v>55</v>
      </c>
      <c r="D194" s="471" t="s">
        <v>1785</v>
      </c>
      <c r="E194" s="470" t="s">
        <v>1220</v>
      </c>
      <c r="F194" s="470" t="s">
        <v>57</v>
      </c>
      <c r="G194" s="472">
        <v>2.9982674205590336</v>
      </c>
      <c r="H194" s="473">
        <v>230.8</v>
      </c>
      <c r="I194" s="473">
        <f t="shared" si="11"/>
        <v>692.00012066502495</v>
      </c>
      <c r="J194" s="474">
        <f t="shared" si="10"/>
        <v>4.3419338284555662E-4</v>
      </c>
      <c r="K194" s="473">
        <f t="shared" si="13"/>
        <v>1534780.9447164787</v>
      </c>
      <c r="L194" s="475">
        <f t="shared" si="14"/>
        <v>0.96299366201400749</v>
      </c>
      <c r="M194" s="476" t="str">
        <f t="shared" si="12"/>
        <v>C</v>
      </c>
    </row>
    <row r="195" spans="1:13" ht="26.1" customHeight="1">
      <c r="A195" s="470">
        <v>187</v>
      </c>
      <c r="B195" s="470" t="s">
        <v>1786</v>
      </c>
      <c r="C195" s="470" t="s">
        <v>44</v>
      </c>
      <c r="D195" s="471" t="s">
        <v>1787</v>
      </c>
      <c r="E195" s="470" t="s">
        <v>1220</v>
      </c>
      <c r="F195" s="470" t="s">
        <v>26</v>
      </c>
      <c r="G195" s="472">
        <v>52.969391096542928</v>
      </c>
      <c r="H195" s="473">
        <v>13.06</v>
      </c>
      <c r="I195" s="473">
        <f t="shared" si="11"/>
        <v>691.78024772085064</v>
      </c>
      <c r="J195" s="474">
        <f t="shared" si="10"/>
        <v>4.3405542423171197E-4</v>
      </c>
      <c r="K195" s="473">
        <f t="shared" si="13"/>
        <v>1535472.7249641996</v>
      </c>
      <c r="L195" s="475">
        <f t="shared" si="14"/>
        <v>0.96342771743823918</v>
      </c>
      <c r="M195" s="476" t="str">
        <f t="shared" si="12"/>
        <v>C</v>
      </c>
    </row>
    <row r="196" spans="1:13" ht="24" customHeight="1">
      <c r="A196" s="470">
        <v>188</v>
      </c>
      <c r="B196" s="470" t="s">
        <v>1788</v>
      </c>
      <c r="C196" s="470" t="s">
        <v>44</v>
      </c>
      <c r="D196" s="471" t="s">
        <v>1789</v>
      </c>
      <c r="E196" s="470" t="s">
        <v>1220</v>
      </c>
      <c r="F196" s="470" t="s">
        <v>26</v>
      </c>
      <c r="G196" s="472">
        <v>3.9976898940787118</v>
      </c>
      <c r="H196" s="473">
        <v>170.12</v>
      </c>
      <c r="I196" s="473">
        <f t="shared" si="11"/>
        <v>680.08700478067044</v>
      </c>
      <c r="J196" s="474">
        <f t="shared" si="10"/>
        <v>4.2671853431361118E-4</v>
      </c>
      <c r="K196" s="473">
        <f t="shared" si="13"/>
        <v>1536152.8119689804</v>
      </c>
      <c r="L196" s="475">
        <f t="shared" si="14"/>
        <v>0.96385443597255283</v>
      </c>
      <c r="M196" s="476" t="str">
        <f t="shared" si="12"/>
        <v>C</v>
      </c>
    </row>
    <row r="197" spans="1:13" ht="26.1" customHeight="1">
      <c r="A197" s="470">
        <v>189</v>
      </c>
      <c r="B197" s="470" t="s">
        <v>1790</v>
      </c>
      <c r="C197" s="470" t="s">
        <v>24</v>
      </c>
      <c r="D197" s="471" t="s">
        <v>1791</v>
      </c>
      <c r="E197" s="470" t="s">
        <v>1220</v>
      </c>
      <c r="F197" s="470" t="s">
        <v>776</v>
      </c>
      <c r="G197" s="472">
        <v>0.99942247351967795</v>
      </c>
      <c r="H197" s="473">
        <v>674.94</v>
      </c>
      <c r="I197" s="473">
        <f t="shared" si="11"/>
        <v>674.55020427737145</v>
      </c>
      <c r="J197" s="474">
        <f t="shared" si="10"/>
        <v>4.2324448558316003E-4</v>
      </c>
      <c r="K197" s="473">
        <f t="shared" si="13"/>
        <v>1536827.3621732576</v>
      </c>
      <c r="L197" s="475">
        <f t="shared" si="14"/>
        <v>0.964277680458136</v>
      </c>
      <c r="M197" s="476" t="str">
        <f t="shared" si="12"/>
        <v>C</v>
      </c>
    </row>
    <row r="198" spans="1:13" ht="26.1" customHeight="1">
      <c r="A198" s="470">
        <v>190</v>
      </c>
      <c r="B198" s="470" t="s">
        <v>1792</v>
      </c>
      <c r="C198" s="470" t="s">
        <v>44</v>
      </c>
      <c r="D198" s="471" t="s">
        <v>1793</v>
      </c>
      <c r="E198" s="470" t="s">
        <v>1220</v>
      </c>
      <c r="F198" s="470" t="s">
        <v>152</v>
      </c>
      <c r="G198" s="472">
        <v>71.549544365275182</v>
      </c>
      <c r="H198" s="473">
        <v>9.18</v>
      </c>
      <c r="I198" s="473">
        <f t="shared" si="11"/>
        <v>656.82481727322613</v>
      </c>
      <c r="J198" s="474">
        <f t="shared" si="10"/>
        <v>4.1212274511557125E-4</v>
      </c>
      <c r="K198" s="473">
        <f t="shared" si="13"/>
        <v>1537484.1869905309</v>
      </c>
      <c r="L198" s="475">
        <f t="shared" si="14"/>
        <v>0.96468980320325159</v>
      </c>
      <c r="M198" s="476" t="str">
        <f t="shared" si="12"/>
        <v>C</v>
      </c>
    </row>
    <row r="199" spans="1:13" ht="26.1" customHeight="1">
      <c r="A199" s="470">
        <v>191</v>
      </c>
      <c r="B199" s="470" t="s">
        <v>1794</v>
      </c>
      <c r="C199" s="470" t="s">
        <v>55</v>
      </c>
      <c r="D199" s="471" t="s">
        <v>1795</v>
      </c>
      <c r="E199" s="470" t="s">
        <v>1220</v>
      </c>
      <c r="F199" s="470" t="s">
        <v>115</v>
      </c>
      <c r="G199" s="472">
        <v>3.2381288142037565</v>
      </c>
      <c r="H199" s="473">
        <v>200</v>
      </c>
      <c r="I199" s="473">
        <f t="shared" si="11"/>
        <v>647.62576284075135</v>
      </c>
      <c r="J199" s="474">
        <f t="shared" si="10"/>
        <v>4.063508262332766E-4</v>
      </c>
      <c r="K199" s="473">
        <f t="shared" si="13"/>
        <v>1538131.8127533717</v>
      </c>
      <c r="L199" s="475">
        <f t="shared" si="14"/>
        <v>0.9650961540294849</v>
      </c>
      <c r="M199" s="476" t="str">
        <f t="shared" si="12"/>
        <v>C</v>
      </c>
    </row>
    <row r="200" spans="1:13" ht="26.1" customHeight="1">
      <c r="A200" s="470">
        <v>192</v>
      </c>
      <c r="B200" s="470" t="s">
        <v>1796</v>
      </c>
      <c r="C200" s="470" t="s">
        <v>24</v>
      </c>
      <c r="D200" s="471" t="s">
        <v>1797</v>
      </c>
      <c r="E200" s="470" t="s">
        <v>1220</v>
      </c>
      <c r="F200" s="470" t="s">
        <v>776</v>
      </c>
      <c r="G200" s="472">
        <v>3.9976898940787118</v>
      </c>
      <c r="H200" s="473">
        <v>159.38</v>
      </c>
      <c r="I200" s="473">
        <f t="shared" si="11"/>
        <v>637.15181531826511</v>
      </c>
      <c r="J200" s="474">
        <f t="shared" si="10"/>
        <v>3.9977897953740507E-4</v>
      </c>
      <c r="K200" s="473">
        <f t="shared" si="13"/>
        <v>1538768.9645686899</v>
      </c>
      <c r="L200" s="475">
        <f t="shared" si="14"/>
        <v>0.96549593300902226</v>
      </c>
      <c r="M200" s="476" t="str">
        <f t="shared" si="12"/>
        <v>C</v>
      </c>
    </row>
    <row r="201" spans="1:13" ht="26.1" customHeight="1">
      <c r="A201" s="470">
        <v>193</v>
      </c>
      <c r="B201" s="470" t="s">
        <v>1798</v>
      </c>
      <c r="C201" s="470" t="s">
        <v>55</v>
      </c>
      <c r="D201" s="471" t="s">
        <v>1799</v>
      </c>
      <c r="E201" s="470" t="s">
        <v>1220</v>
      </c>
      <c r="F201" s="470" t="s">
        <v>57</v>
      </c>
      <c r="G201" s="472">
        <v>2.9982674205590336</v>
      </c>
      <c r="H201" s="473">
        <v>210.95</v>
      </c>
      <c r="I201" s="473">
        <f t="shared" si="11"/>
        <v>632.48451236692813</v>
      </c>
      <c r="J201" s="474">
        <f t="shared" ref="J201:J264" si="15">I201/$M$635</f>
        <v>3.9685049441624853E-4</v>
      </c>
      <c r="K201" s="473">
        <f t="shared" si="13"/>
        <v>1539401.4490810568</v>
      </c>
      <c r="L201" s="475">
        <f t="shared" si="14"/>
        <v>0.96589278350343855</v>
      </c>
      <c r="M201" s="476" t="str">
        <f t="shared" si="12"/>
        <v>C</v>
      </c>
    </row>
    <row r="202" spans="1:13" ht="26.1" customHeight="1">
      <c r="A202" s="470">
        <v>194</v>
      </c>
      <c r="B202" s="470" t="s">
        <v>926</v>
      </c>
      <c r="C202" s="470" t="s">
        <v>55</v>
      </c>
      <c r="D202" s="471" t="s">
        <v>927</v>
      </c>
      <c r="E202" s="470" t="s">
        <v>1220</v>
      </c>
      <c r="F202" s="470" t="s">
        <v>57</v>
      </c>
      <c r="G202" s="472">
        <v>11.23350860236118</v>
      </c>
      <c r="H202" s="473">
        <v>56.2</v>
      </c>
      <c r="I202" s="473">
        <f t="shared" ref="I202:I265" si="16">G202*H202</f>
        <v>631.32318345269834</v>
      </c>
      <c r="J202" s="474">
        <f t="shared" si="15"/>
        <v>3.9612182210130558E-4</v>
      </c>
      <c r="K202" s="473">
        <f t="shared" si="13"/>
        <v>1540032.7722645095</v>
      </c>
      <c r="L202" s="475">
        <f t="shared" si="14"/>
        <v>0.9662889053255399</v>
      </c>
      <c r="M202" s="476" t="str">
        <f t="shared" ref="M202:M265" si="17">IF(L202&lt;=80%," A", IF(L202&lt;=90%,"B","C"))</f>
        <v>C</v>
      </c>
    </row>
    <row r="203" spans="1:13" ht="26.1" customHeight="1">
      <c r="A203" s="470">
        <v>195</v>
      </c>
      <c r="B203" s="470" t="s">
        <v>1800</v>
      </c>
      <c r="C203" s="470" t="s">
        <v>44</v>
      </c>
      <c r="D203" s="471" t="s">
        <v>1801</v>
      </c>
      <c r="E203" s="470" t="s">
        <v>1220</v>
      </c>
      <c r="F203" s="470" t="s">
        <v>26</v>
      </c>
      <c r="G203" s="472">
        <v>378.50217865159857</v>
      </c>
      <c r="H203" s="473">
        <v>1.65</v>
      </c>
      <c r="I203" s="473">
        <f t="shared" si="16"/>
        <v>624.52859477513766</v>
      </c>
      <c r="J203" s="474">
        <f t="shared" si="15"/>
        <v>3.9185857798493311E-4</v>
      </c>
      <c r="K203" s="473">
        <f t="shared" ref="K203:K266" si="18">K202+I203</f>
        <v>1540657.3008592846</v>
      </c>
      <c r="L203" s="475">
        <f t="shared" ref="L203:L266" si="19">L202+J203</f>
        <v>0.96668076390352486</v>
      </c>
      <c r="M203" s="476" t="str">
        <f t="shared" si="17"/>
        <v>C</v>
      </c>
    </row>
    <row r="204" spans="1:13" ht="24" customHeight="1">
      <c r="A204" s="470">
        <v>196</v>
      </c>
      <c r="B204" s="470" t="s">
        <v>1802</v>
      </c>
      <c r="C204" s="470" t="s">
        <v>44</v>
      </c>
      <c r="D204" s="471" t="s">
        <v>1803</v>
      </c>
      <c r="E204" s="470" t="s">
        <v>1220</v>
      </c>
      <c r="F204" s="470" t="s">
        <v>26</v>
      </c>
      <c r="G204" s="472">
        <v>0.99942247351967795</v>
      </c>
      <c r="H204" s="473">
        <v>623.26</v>
      </c>
      <c r="I204" s="473">
        <f t="shared" si="16"/>
        <v>622.90005084587449</v>
      </c>
      <c r="J204" s="474">
        <f t="shared" si="15"/>
        <v>3.9083675302183942E-4</v>
      </c>
      <c r="K204" s="473">
        <f t="shared" si="18"/>
        <v>1541280.2009101305</v>
      </c>
      <c r="L204" s="475">
        <f t="shared" si="19"/>
        <v>0.96707160065654674</v>
      </c>
      <c r="M204" s="476" t="str">
        <f t="shared" si="17"/>
        <v>C</v>
      </c>
    </row>
    <row r="205" spans="1:13" ht="26.1" customHeight="1">
      <c r="A205" s="470">
        <v>197</v>
      </c>
      <c r="B205" s="470" t="s">
        <v>1804</v>
      </c>
      <c r="C205" s="470" t="s">
        <v>55</v>
      </c>
      <c r="D205" s="471" t="s">
        <v>1805</v>
      </c>
      <c r="E205" s="470" t="s">
        <v>1220</v>
      </c>
      <c r="F205" s="470" t="s">
        <v>115</v>
      </c>
      <c r="G205" s="472">
        <v>6.1258705831390365</v>
      </c>
      <c r="H205" s="473">
        <v>101.3</v>
      </c>
      <c r="I205" s="473">
        <f t="shared" si="16"/>
        <v>620.55069007198438</v>
      </c>
      <c r="J205" s="474">
        <f t="shared" si="15"/>
        <v>3.8936265370960276E-4</v>
      </c>
      <c r="K205" s="473">
        <f t="shared" si="18"/>
        <v>1541900.7516002024</v>
      </c>
      <c r="L205" s="475">
        <f t="shared" si="19"/>
        <v>0.96746096331025633</v>
      </c>
      <c r="M205" s="476" t="str">
        <f t="shared" si="17"/>
        <v>C</v>
      </c>
    </row>
    <row r="206" spans="1:13" ht="26.1" customHeight="1">
      <c r="A206" s="470">
        <v>198</v>
      </c>
      <c r="B206" s="470" t="s">
        <v>1806</v>
      </c>
      <c r="C206" s="470" t="s">
        <v>55</v>
      </c>
      <c r="D206" s="471" t="s">
        <v>973</v>
      </c>
      <c r="E206" s="470" t="s">
        <v>1298</v>
      </c>
      <c r="F206" s="470" t="s">
        <v>57</v>
      </c>
      <c r="G206" s="472">
        <v>8.9948022616771013</v>
      </c>
      <c r="H206" s="473">
        <v>65</v>
      </c>
      <c r="I206" s="473">
        <f t="shared" si="16"/>
        <v>584.66214700901162</v>
      </c>
      <c r="J206" s="474">
        <f t="shared" si="15"/>
        <v>3.6684449590504138E-4</v>
      </c>
      <c r="K206" s="473">
        <f t="shared" si="18"/>
        <v>1542485.4137472115</v>
      </c>
      <c r="L206" s="475">
        <f t="shared" si="19"/>
        <v>0.9678278078061614</v>
      </c>
      <c r="M206" s="476" t="str">
        <f t="shared" si="17"/>
        <v>C</v>
      </c>
    </row>
    <row r="207" spans="1:13" ht="26.1" customHeight="1">
      <c r="A207" s="470">
        <v>199</v>
      </c>
      <c r="B207" s="470" t="s">
        <v>1807</v>
      </c>
      <c r="C207" s="470" t="s">
        <v>55</v>
      </c>
      <c r="D207" s="471" t="s">
        <v>1808</v>
      </c>
      <c r="E207" s="470" t="s">
        <v>1440</v>
      </c>
      <c r="F207" s="470" t="s">
        <v>1451</v>
      </c>
      <c r="G207" s="472">
        <v>28.531512774039765</v>
      </c>
      <c r="H207" s="473">
        <v>20.45</v>
      </c>
      <c r="I207" s="473">
        <f t="shared" si="16"/>
        <v>583.46943622911317</v>
      </c>
      <c r="J207" s="474">
        <f t="shared" si="15"/>
        <v>3.6609613313339504E-4</v>
      </c>
      <c r="K207" s="473">
        <f t="shared" si="18"/>
        <v>1543068.8831834407</v>
      </c>
      <c r="L207" s="475">
        <f t="shared" si="19"/>
        <v>0.96819390393929483</v>
      </c>
      <c r="M207" s="476" t="str">
        <f t="shared" si="17"/>
        <v>C</v>
      </c>
    </row>
    <row r="208" spans="1:13" ht="26.1" customHeight="1">
      <c r="A208" s="470">
        <v>200</v>
      </c>
      <c r="B208" s="470" t="s">
        <v>1809</v>
      </c>
      <c r="C208" s="470" t="s">
        <v>24</v>
      </c>
      <c r="D208" s="471" t="s">
        <v>1810</v>
      </c>
      <c r="E208" s="470" t="s">
        <v>1220</v>
      </c>
      <c r="F208" s="470" t="s">
        <v>26</v>
      </c>
      <c r="G208" s="472">
        <v>3.9976898940787118</v>
      </c>
      <c r="H208" s="473">
        <v>143.37</v>
      </c>
      <c r="I208" s="473">
        <f t="shared" si="16"/>
        <v>573.1488001140649</v>
      </c>
      <c r="J208" s="474">
        <f t="shared" si="15"/>
        <v>3.5962048121644977E-4</v>
      </c>
      <c r="K208" s="473">
        <f t="shared" si="18"/>
        <v>1543642.0319835548</v>
      </c>
      <c r="L208" s="475">
        <f t="shared" si="19"/>
        <v>0.96855352442051124</v>
      </c>
      <c r="M208" s="476" t="str">
        <f t="shared" si="17"/>
        <v>C</v>
      </c>
    </row>
    <row r="209" spans="1:13" ht="26.1" customHeight="1">
      <c r="A209" s="470">
        <v>201</v>
      </c>
      <c r="B209" s="470" t="s">
        <v>1811</v>
      </c>
      <c r="C209" s="470" t="s">
        <v>55</v>
      </c>
      <c r="D209" s="471" t="s">
        <v>1812</v>
      </c>
      <c r="E209" s="470" t="s">
        <v>1220</v>
      </c>
      <c r="F209" s="470" t="s">
        <v>57</v>
      </c>
      <c r="G209" s="472">
        <v>0.99942247351967795</v>
      </c>
      <c r="H209" s="473">
        <v>571.99</v>
      </c>
      <c r="I209" s="473">
        <f t="shared" si="16"/>
        <v>571.65966062852056</v>
      </c>
      <c r="J209" s="474">
        <f t="shared" si="15"/>
        <v>3.5868612514995657E-4</v>
      </c>
      <c r="K209" s="473">
        <f t="shared" si="18"/>
        <v>1544213.6916441834</v>
      </c>
      <c r="L209" s="475">
        <f t="shared" si="19"/>
        <v>0.96891221054566123</v>
      </c>
      <c r="M209" s="476" t="str">
        <f t="shared" si="17"/>
        <v>C</v>
      </c>
    </row>
    <row r="210" spans="1:13" ht="26.1" customHeight="1">
      <c r="A210" s="470">
        <v>202</v>
      </c>
      <c r="B210" s="470" t="s">
        <v>1153</v>
      </c>
      <c r="C210" s="470" t="s">
        <v>24</v>
      </c>
      <c r="D210" s="471" t="s">
        <v>1154</v>
      </c>
      <c r="E210" s="470" t="s">
        <v>1220</v>
      </c>
      <c r="F210" s="470" t="s">
        <v>26</v>
      </c>
      <c r="G210" s="472">
        <v>0.99942247351967795</v>
      </c>
      <c r="H210" s="473">
        <v>571.1</v>
      </c>
      <c r="I210" s="473">
        <f t="shared" si="16"/>
        <v>570.77017462708807</v>
      </c>
      <c r="J210" s="474">
        <f t="shared" si="15"/>
        <v>3.581280198484942E-4</v>
      </c>
      <c r="K210" s="473">
        <f t="shared" si="18"/>
        <v>1544784.4618188106</v>
      </c>
      <c r="L210" s="475">
        <f t="shared" si="19"/>
        <v>0.9692703385655097</v>
      </c>
      <c r="M210" s="476" t="str">
        <f t="shared" si="17"/>
        <v>C</v>
      </c>
    </row>
    <row r="211" spans="1:13" ht="26.1" customHeight="1">
      <c r="A211" s="470">
        <v>203</v>
      </c>
      <c r="B211" s="470" t="s">
        <v>1813</v>
      </c>
      <c r="C211" s="470" t="s">
        <v>55</v>
      </c>
      <c r="D211" s="471" t="s">
        <v>1814</v>
      </c>
      <c r="E211" s="470" t="s">
        <v>1440</v>
      </c>
      <c r="F211" s="470" t="s">
        <v>1451</v>
      </c>
      <c r="G211" s="472">
        <v>29.560158360685158</v>
      </c>
      <c r="H211" s="473">
        <v>18.95</v>
      </c>
      <c r="I211" s="473">
        <f t="shared" si="16"/>
        <v>560.16500093498371</v>
      </c>
      <c r="J211" s="474">
        <f t="shared" si="15"/>
        <v>3.5147383568937251E-4</v>
      </c>
      <c r="K211" s="473">
        <f t="shared" si="18"/>
        <v>1545344.6268197456</v>
      </c>
      <c r="L211" s="475">
        <f t="shared" si="19"/>
        <v>0.96962181240119905</v>
      </c>
      <c r="M211" s="476" t="str">
        <f t="shared" si="17"/>
        <v>C</v>
      </c>
    </row>
    <row r="212" spans="1:13" ht="26.1" customHeight="1">
      <c r="A212" s="470">
        <v>204</v>
      </c>
      <c r="B212" s="470" t="s">
        <v>1815</v>
      </c>
      <c r="C212" s="470" t="s">
        <v>44</v>
      </c>
      <c r="D212" s="471" t="s">
        <v>1816</v>
      </c>
      <c r="E212" s="470" t="s">
        <v>1459</v>
      </c>
      <c r="F212" s="470" t="s">
        <v>85</v>
      </c>
      <c r="G212" s="472">
        <v>6.9959573146377458</v>
      </c>
      <c r="H212" s="473">
        <v>79.650000000000006</v>
      </c>
      <c r="I212" s="473">
        <f t="shared" si="16"/>
        <v>557.22800011089646</v>
      </c>
      <c r="J212" s="474">
        <f t="shared" si="15"/>
        <v>3.496310234048817E-4</v>
      </c>
      <c r="K212" s="473">
        <f t="shared" si="18"/>
        <v>1545901.8548198566</v>
      </c>
      <c r="L212" s="475">
        <f t="shared" si="19"/>
        <v>0.96997144342460395</v>
      </c>
      <c r="M212" s="476" t="str">
        <f t="shared" si="17"/>
        <v>C</v>
      </c>
    </row>
    <row r="213" spans="1:13" ht="24" customHeight="1">
      <c r="A213" s="470">
        <v>205</v>
      </c>
      <c r="B213" s="470" t="s">
        <v>1817</v>
      </c>
      <c r="C213" s="470" t="s">
        <v>55</v>
      </c>
      <c r="D213" s="471" t="s">
        <v>1818</v>
      </c>
      <c r="E213" s="470" t="s">
        <v>1220</v>
      </c>
      <c r="F213" s="470" t="s">
        <v>57</v>
      </c>
      <c r="G213" s="472">
        <v>5.9965348411180672</v>
      </c>
      <c r="H213" s="473">
        <v>91.07</v>
      </c>
      <c r="I213" s="473">
        <f t="shared" si="16"/>
        <v>546.10442798062229</v>
      </c>
      <c r="J213" s="474">
        <f t="shared" si="15"/>
        <v>3.4265157171356009E-4</v>
      </c>
      <c r="K213" s="473">
        <f t="shared" si="18"/>
        <v>1546447.9592478373</v>
      </c>
      <c r="L213" s="475">
        <f t="shared" si="19"/>
        <v>0.97031409499631749</v>
      </c>
      <c r="M213" s="476" t="str">
        <f t="shared" si="17"/>
        <v>C</v>
      </c>
    </row>
    <row r="214" spans="1:13" ht="39" customHeight="1">
      <c r="A214" s="470">
        <v>206</v>
      </c>
      <c r="B214" s="470" t="s">
        <v>1819</v>
      </c>
      <c r="C214" s="470" t="s">
        <v>44</v>
      </c>
      <c r="D214" s="471" t="s">
        <v>1820</v>
      </c>
      <c r="E214" s="470" t="s">
        <v>1220</v>
      </c>
      <c r="F214" s="470" t="s">
        <v>26</v>
      </c>
      <c r="G214" s="472">
        <v>764.21519044964168</v>
      </c>
      <c r="H214" s="473">
        <v>0.71</v>
      </c>
      <c r="I214" s="473">
        <f t="shared" si="16"/>
        <v>542.59278521924557</v>
      </c>
      <c r="J214" s="474">
        <f t="shared" si="15"/>
        <v>3.4044820208344788E-4</v>
      </c>
      <c r="K214" s="473">
        <f t="shared" si="18"/>
        <v>1546990.5520330565</v>
      </c>
      <c r="L214" s="475">
        <f t="shared" si="19"/>
        <v>0.97065454319840094</v>
      </c>
      <c r="M214" s="476" t="str">
        <f t="shared" si="17"/>
        <v>C</v>
      </c>
    </row>
    <row r="215" spans="1:13" ht="26.1" customHeight="1">
      <c r="A215" s="470">
        <v>207</v>
      </c>
      <c r="B215" s="470" t="s">
        <v>1821</v>
      </c>
      <c r="C215" s="470" t="s">
        <v>44</v>
      </c>
      <c r="D215" s="471" t="s">
        <v>1822</v>
      </c>
      <c r="E215" s="470" t="s">
        <v>1220</v>
      </c>
      <c r="F215" s="470" t="s">
        <v>26</v>
      </c>
      <c r="G215" s="472">
        <v>0.99942247351967795</v>
      </c>
      <c r="H215" s="473">
        <v>539.87</v>
      </c>
      <c r="I215" s="473">
        <f t="shared" si="16"/>
        <v>539.55821077906853</v>
      </c>
      <c r="J215" s="474">
        <f t="shared" si="15"/>
        <v>3.3854416752864046E-4</v>
      </c>
      <c r="K215" s="473">
        <f t="shared" si="18"/>
        <v>1547530.1102438355</v>
      </c>
      <c r="L215" s="475">
        <f t="shared" si="19"/>
        <v>0.9709930873659296</v>
      </c>
      <c r="M215" s="476" t="str">
        <f t="shared" si="17"/>
        <v>C</v>
      </c>
    </row>
    <row r="216" spans="1:13" ht="24" customHeight="1">
      <c r="A216" s="470">
        <v>208</v>
      </c>
      <c r="B216" s="470" t="s">
        <v>1823</v>
      </c>
      <c r="C216" s="470" t="s">
        <v>55</v>
      </c>
      <c r="D216" s="471" t="s">
        <v>1824</v>
      </c>
      <c r="E216" s="470" t="s">
        <v>1220</v>
      </c>
      <c r="F216" s="470" t="s">
        <v>268</v>
      </c>
      <c r="G216" s="472">
        <v>2.9982674205590336</v>
      </c>
      <c r="H216" s="473">
        <v>178.51</v>
      </c>
      <c r="I216" s="473">
        <f t="shared" si="16"/>
        <v>535.22071724399302</v>
      </c>
      <c r="J216" s="474">
        <f t="shared" si="15"/>
        <v>3.3582262032825084E-4</v>
      </c>
      <c r="K216" s="473">
        <f t="shared" si="18"/>
        <v>1548065.3309610796</v>
      </c>
      <c r="L216" s="475">
        <f t="shared" si="19"/>
        <v>0.97132890998625787</v>
      </c>
      <c r="M216" s="476" t="str">
        <f t="shared" si="17"/>
        <v>C</v>
      </c>
    </row>
    <row r="217" spans="1:13" ht="39" customHeight="1">
      <c r="A217" s="470">
        <v>209</v>
      </c>
      <c r="B217" s="470" t="s">
        <v>1825</v>
      </c>
      <c r="C217" s="470" t="s">
        <v>44</v>
      </c>
      <c r="D217" s="471" t="s">
        <v>1826</v>
      </c>
      <c r="E217" s="470" t="s">
        <v>1220</v>
      </c>
      <c r="F217" s="470" t="s">
        <v>970</v>
      </c>
      <c r="G217" s="472">
        <v>18.305162175143305</v>
      </c>
      <c r="H217" s="473">
        <v>29.04</v>
      </c>
      <c r="I217" s="473">
        <f t="shared" si="16"/>
        <v>531.58190956616158</v>
      </c>
      <c r="J217" s="474">
        <f t="shared" si="15"/>
        <v>3.3353946145590316E-4</v>
      </c>
      <c r="K217" s="473">
        <f t="shared" si="18"/>
        <v>1548596.9128706458</v>
      </c>
      <c r="L217" s="475">
        <f t="shared" si="19"/>
        <v>0.97166244944771374</v>
      </c>
      <c r="M217" s="476" t="str">
        <f t="shared" si="17"/>
        <v>C</v>
      </c>
    </row>
    <row r="218" spans="1:13" ht="24" customHeight="1">
      <c r="A218" s="470">
        <v>210</v>
      </c>
      <c r="B218" s="470" t="s">
        <v>1827</v>
      </c>
      <c r="C218" s="470" t="s">
        <v>44</v>
      </c>
      <c r="D218" s="471" t="s">
        <v>1828</v>
      </c>
      <c r="E218" s="470" t="s">
        <v>1220</v>
      </c>
      <c r="F218" s="470" t="s">
        <v>152</v>
      </c>
      <c r="G218" s="472">
        <v>13.906963719026319</v>
      </c>
      <c r="H218" s="473">
        <v>36.15</v>
      </c>
      <c r="I218" s="473">
        <f t="shared" si="16"/>
        <v>502.73673844280142</v>
      </c>
      <c r="J218" s="474">
        <f t="shared" si="15"/>
        <v>3.1544064607307557E-4</v>
      </c>
      <c r="K218" s="473">
        <f t="shared" si="18"/>
        <v>1549099.6496090887</v>
      </c>
      <c r="L218" s="475">
        <f t="shared" si="19"/>
        <v>0.97197789009378677</v>
      </c>
      <c r="M218" s="476" t="str">
        <f t="shared" si="17"/>
        <v>C</v>
      </c>
    </row>
    <row r="219" spans="1:13" ht="24" customHeight="1">
      <c r="A219" s="470">
        <v>211</v>
      </c>
      <c r="B219" s="470" t="s">
        <v>1829</v>
      </c>
      <c r="C219" s="470" t="s">
        <v>44</v>
      </c>
      <c r="D219" s="471" t="s">
        <v>1830</v>
      </c>
      <c r="E219" s="470" t="s">
        <v>1220</v>
      </c>
      <c r="F219" s="470" t="s">
        <v>26</v>
      </c>
      <c r="G219" s="472">
        <v>0.99942247351967795</v>
      </c>
      <c r="H219" s="473">
        <v>500</v>
      </c>
      <c r="I219" s="473">
        <f t="shared" si="16"/>
        <v>499.71123675983898</v>
      </c>
      <c r="J219" s="474">
        <f t="shared" si="15"/>
        <v>3.1354230419234301E-4</v>
      </c>
      <c r="K219" s="473">
        <f t="shared" si="18"/>
        <v>1549599.3608458485</v>
      </c>
      <c r="L219" s="475">
        <f t="shared" si="19"/>
        <v>0.97229143239797911</v>
      </c>
      <c r="M219" s="476" t="str">
        <f t="shared" si="17"/>
        <v>C</v>
      </c>
    </row>
    <row r="220" spans="1:13" ht="39" customHeight="1">
      <c r="A220" s="470">
        <v>212</v>
      </c>
      <c r="B220" s="470" t="s">
        <v>1831</v>
      </c>
      <c r="C220" s="470" t="s">
        <v>55</v>
      </c>
      <c r="D220" s="471" t="s">
        <v>1832</v>
      </c>
      <c r="E220" s="470" t="s">
        <v>1220</v>
      </c>
      <c r="F220" s="470" t="s">
        <v>115</v>
      </c>
      <c r="G220" s="472">
        <v>10.277660948686959</v>
      </c>
      <c r="H220" s="473">
        <v>48.32</v>
      </c>
      <c r="I220" s="473">
        <f t="shared" si="16"/>
        <v>496.61657704055386</v>
      </c>
      <c r="J220" s="474">
        <f t="shared" si="15"/>
        <v>3.1160056931087946E-4</v>
      </c>
      <c r="K220" s="473">
        <f t="shared" si="18"/>
        <v>1550095.9774228891</v>
      </c>
      <c r="L220" s="475">
        <f t="shared" si="19"/>
        <v>0.97260303296729</v>
      </c>
      <c r="M220" s="476" t="str">
        <f t="shared" si="17"/>
        <v>C</v>
      </c>
    </row>
    <row r="221" spans="1:13" ht="24" customHeight="1">
      <c r="A221" s="470">
        <v>213</v>
      </c>
      <c r="B221" s="470" t="s">
        <v>1833</v>
      </c>
      <c r="C221" s="470" t="s">
        <v>44</v>
      </c>
      <c r="D221" s="471" t="s">
        <v>1834</v>
      </c>
      <c r="E221" s="470" t="s">
        <v>1220</v>
      </c>
      <c r="F221" s="470" t="s">
        <v>152</v>
      </c>
      <c r="G221" s="472">
        <v>98.942824878448121</v>
      </c>
      <c r="H221" s="473">
        <v>4.99</v>
      </c>
      <c r="I221" s="473">
        <f t="shared" si="16"/>
        <v>493.72469614345613</v>
      </c>
      <c r="J221" s="474">
        <f t="shared" si="15"/>
        <v>3.0978606738811879E-4</v>
      </c>
      <c r="K221" s="473">
        <f t="shared" si="18"/>
        <v>1550589.7021190326</v>
      </c>
      <c r="L221" s="475">
        <f t="shared" si="19"/>
        <v>0.97291281903467808</v>
      </c>
      <c r="M221" s="476" t="str">
        <f t="shared" si="17"/>
        <v>C</v>
      </c>
    </row>
    <row r="222" spans="1:13" ht="26.1" customHeight="1">
      <c r="A222" s="470">
        <v>214</v>
      </c>
      <c r="B222" s="470" t="s">
        <v>1835</v>
      </c>
      <c r="C222" s="470" t="s">
        <v>44</v>
      </c>
      <c r="D222" s="471" t="s">
        <v>1836</v>
      </c>
      <c r="E222" s="470" t="s">
        <v>1459</v>
      </c>
      <c r="F222" s="470" t="s">
        <v>75</v>
      </c>
      <c r="G222" s="472">
        <v>402.5465977385382</v>
      </c>
      <c r="H222" s="473">
        <v>1.22</v>
      </c>
      <c r="I222" s="473">
        <f t="shared" si="16"/>
        <v>491.10684924101656</v>
      </c>
      <c r="J222" s="474">
        <f t="shared" si="15"/>
        <v>3.0814350726652564E-4</v>
      </c>
      <c r="K222" s="473">
        <f t="shared" si="18"/>
        <v>1551080.8089682737</v>
      </c>
      <c r="L222" s="475">
        <f t="shared" si="19"/>
        <v>0.97322096254194457</v>
      </c>
      <c r="M222" s="476" t="str">
        <f t="shared" si="17"/>
        <v>C</v>
      </c>
    </row>
    <row r="223" spans="1:13" ht="26.1" customHeight="1">
      <c r="A223" s="470">
        <v>215</v>
      </c>
      <c r="B223" s="470" t="s">
        <v>1837</v>
      </c>
      <c r="C223" s="470" t="s">
        <v>55</v>
      </c>
      <c r="D223" s="471" t="s">
        <v>618</v>
      </c>
      <c r="E223" s="470" t="s">
        <v>1220</v>
      </c>
      <c r="F223" s="470" t="s">
        <v>57</v>
      </c>
      <c r="G223" s="472">
        <v>120.93011929588103</v>
      </c>
      <c r="H223" s="473">
        <v>3.99</v>
      </c>
      <c r="I223" s="473">
        <f t="shared" si="16"/>
        <v>482.51117599056533</v>
      </c>
      <c r="J223" s="474">
        <f t="shared" si="15"/>
        <v>3.0275017808204262E-4</v>
      </c>
      <c r="K223" s="473">
        <f t="shared" si="18"/>
        <v>1551563.3201442643</v>
      </c>
      <c r="L223" s="475">
        <f t="shared" si="19"/>
        <v>0.97352371272002658</v>
      </c>
      <c r="M223" s="476" t="str">
        <f t="shared" si="17"/>
        <v>C</v>
      </c>
    </row>
    <row r="224" spans="1:13" ht="39" customHeight="1">
      <c r="A224" s="470">
        <v>216</v>
      </c>
      <c r="B224" s="470" t="s">
        <v>1838</v>
      </c>
      <c r="C224" s="470" t="s">
        <v>44</v>
      </c>
      <c r="D224" s="471" t="s">
        <v>1839</v>
      </c>
      <c r="E224" s="470" t="s">
        <v>1220</v>
      </c>
      <c r="F224" s="470" t="s">
        <v>1840</v>
      </c>
      <c r="G224" s="472">
        <v>2.9982674205590336</v>
      </c>
      <c r="H224" s="473">
        <v>160.19</v>
      </c>
      <c r="I224" s="473">
        <f t="shared" si="16"/>
        <v>480.29245809935156</v>
      </c>
      <c r="J224" s="474">
        <f t="shared" si="15"/>
        <v>3.0135805025142856E-4</v>
      </c>
      <c r="K224" s="473">
        <f t="shared" si="18"/>
        <v>1552043.6126023636</v>
      </c>
      <c r="L224" s="475">
        <f t="shared" si="19"/>
        <v>0.97382507077027802</v>
      </c>
      <c r="M224" s="476" t="str">
        <f t="shared" si="17"/>
        <v>C</v>
      </c>
    </row>
    <row r="225" spans="1:13" ht="24" customHeight="1">
      <c r="A225" s="470">
        <v>217</v>
      </c>
      <c r="B225" s="470" t="s">
        <v>1841</v>
      </c>
      <c r="C225" s="470" t="s">
        <v>44</v>
      </c>
      <c r="D225" s="471" t="s">
        <v>1842</v>
      </c>
      <c r="E225" s="470" t="s">
        <v>1220</v>
      </c>
      <c r="F225" s="470" t="s">
        <v>26</v>
      </c>
      <c r="G225" s="472">
        <v>4772.6505131727017</v>
      </c>
      <c r="H225" s="473">
        <v>0.1</v>
      </c>
      <c r="I225" s="473">
        <f t="shared" si="16"/>
        <v>477.26505131727021</v>
      </c>
      <c r="J225" s="474">
        <f t="shared" si="15"/>
        <v>2.9945851302201555E-4</v>
      </c>
      <c r="K225" s="473">
        <f t="shared" si="18"/>
        <v>1552520.8776536807</v>
      </c>
      <c r="L225" s="475">
        <f t="shared" si="19"/>
        <v>0.97412452928330007</v>
      </c>
      <c r="M225" s="476" t="str">
        <f t="shared" si="17"/>
        <v>C</v>
      </c>
    </row>
    <row r="226" spans="1:13" ht="26.1" customHeight="1">
      <c r="A226" s="470">
        <v>218</v>
      </c>
      <c r="B226" s="470" t="s">
        <v>1843</v>
      </c>
      <c r="C226" s="470" t="s">
        <v>55</v>
      </c>
      <c r="D226" s="471" t="s">
        <v>1844</v>
      </c>
      <c r="E226" s="470" t="s">
        <v>1220</v>
      </c>
      <c r="F226" s="470" t="s">
        <v>57</v>
      </c>
      <c r="G226" s="472">
        <v>4.9971123675983895</v>
      </c>
      <c r="H226" s="473">
        <v>95.5</v>
      </c>
      <c r="I226" s="473">
        <f t="shared" si="16"/>
        <v>477.2242311056462</v>
      </c>
      <c r="J226" s="474">
        <f t="shared" si="15"/>
        <v>2.994329005036876E-4</v>
      </c>
      <c r="K226" s="473">
        <f t="shared" si="18"/>
        <v>1552998.1018847863</v>
      </c>
      <c r="L226" s="475">
        <f t="shared" si="19"/>
        <v>0.97442396218380378</v>
      </c>
      <c r="M226" s="476" t="str">
        <f t="shared" si="17"/>
        <v>C</v>
      </c>
    </row>
    <row r="227" spans="1:13" ht="24" customHeight="1">
      <c r="A227" s="470">
        <v>219</v>
      </c>
      <c r="B227" s="470" t="s">
        <v>1845</v>
      </c>
      <c r="C227" s="470" t="s">
        <v>44</v>
      </c>
      <c r="D227" s="471" t="s">
        <v>1846</v>
      </c>
      <c r="E227" s="470" t="s">
        <v>1220</v>
      </c>
      <c r="F227" s="470" t="s">
        <v>970</v>
      </c>
      <c r="G227" s="472">
        <v>19.873076140050447</v>
      </c>
      <c r="H227" s="473">
        <v>23.85</v>
      </c>
      <c r="I227" s="473">
        <f t="shared" si="16"/>
        <v>473.97286594020318</v>
      </c>
      <c r="J227" s="474">
        <f t="shared" si="15"/>
        <v>2.9739284126396778E-4</v>
      </c>
      <c r="K227" s="473">
        <f t="shared" si="18"/>
        <v>1553472.0747507266</v>
      </c>
      <c r="L227" s="475">
        <f t="shared" si="19"/>
        <v>0.97472135502506774</v>
      </c>
      <c r="M227" s="476" t="str">
        <f t="shared" si="17"/>
        <v>C</v>
      </c>
    </row>
    <row r="228" spans="1:13" ht="26.1" customHeight="1">
      <c r="A228" s="470">
        <v>220</v>
      </c>
      <c r="B228" s="470" t="s">
        <v>1847</v>
      </c>
      <c r="C228" s="470" t="s">
        <v>44</v>
      </c>
      <c r="D228" s="471" t="s">
        <v>1848</v>
      </c>
      <c r="E228" s="470" t="s">
        <v>1220</v>
      </c>
      <c r="F228" s="470" t="s">
        <v>1499</v>
      </c>
      <c r="G228" s="472">
        <v>25.830573539352837</v>
      </c>
      <c r="H228" s="473">
        <v>18.149999999999999</v>
      </c>
      <c r="I228" s="473">
        <f t="shared" si="16"/>
        <v>468.82490973925394</v>
      </c>
      <c r="J228" s="474">
        <f t="shared" si="15"/>
        <v>2.9416277171501621E-4</v>
      </c>
      <c r="K228" s="473">
        <f t="shared" si="18"/>
        <v>1553940.8996604658</v>
      </c>
      <c r="L228" s="475">
        <f t="shared" si="19"/>
        <v>0.97501551779678275</v>
      </c>
      <c r="M228" s="476" t="str">
        <f t="shared" si="17"/>
        <v>C</v>
      </c>
    </row>
    <row r="229" spans="1:13" ht="26.1" customHeight="1">
      <c r="A229" s="470">
        <v>221</v>
      </c>
      <c r="B229" s="470" t="s">
        <v>1849</v>
      </c>
      <c r="C229" s="470" t="s">
        <v>44</v>
      </c>
      <c r="D229" s="471" t="s">
        <v>1850</v>
      </c>
      <c r="E229" s="470" t="s">
        <v>1440</v>
      </c>
      <c r="F229" s="470" t="s">
        <v>75</v>
      </c>
      <c r="G229" s="472">
        <v>27.329082755222824</v>
      </c>
      <c r="H229" s="473">
        <v>16.89</v>
      </c>
      <c r="I229" s="473">
        <f t="shared" si="16"/>
        <v>461.58820773571352</v>
      </c>
      <c r="J229" s="474">
        <f t="shared" si="15"/>
        <v>2.896221249293729E-4</v>
      </c>
      <c r="K229" s="473">
        <f t="shared" si="18"/>
        <v>1554402.4878682015</v>
      </c>
      <c r="L229" s="475">
        <f t="shared" si="19"/>
        <v>0.97530513992171208</v>
      </c>
      <c r="M229" s="476" t="str">
        <f t="shared" si="17"/>
        <v>C</v>
      </c>
    </row>
    <row r="230" spans="1:13" ht="26.1" customHeight="1">
      <c r="A230" s="470">
        <v>222</v>
      </c>
      <c r="B230" s="470" t="s">
        <v>1851</v>
      </c>
      <c r="C230" s="470" t="s">
        <v>44</v>
      </c>
      <c r="D230" s="471" t="s">
        <v>1852</v>
      </c>
      <c r="E230" s="470" t="s">
        <v>1220</v>
      </c>
      <c r="F230" s="470" t="s">
        <v>152</v>
      </c>
      <c r="G230" s="472">
        <v>47.059905952868426</v>
      </c>
      <c r="H230" s="473">
        <v>9.73</v>
      </c>
      <c r="I230" s="473">
        <f t="shared" si="16"/>
        <v>457.8928849214098</v>
      </c>
      <c r="J230" s="474">
        <f t="shared" si="15"/>
        <v>2.8730350580556847E-4</v>
      </c>
      <c r="K230" s="473">
        <f t="shared" si="18"/>
        <v>1554860.380753123</v>
      </c>
      <c r="L230" s="475">
        <f t="shared" si="19"/>
        <v>0.97559244342751761</v>
      </c>
      <c r="M230" s="476" t="str">
        <f t="shared" si="17"/>
        <v>C</v>
      </c>
    </row>
    <row r="231" spans="1:13" ht="26.1" customHeight="1">
      <c r="A231" s="470">
        <v>223</v>
      </c>
      <c r="B231" s="470" t="s">
        <v>1853</v>
      </c>
      <c r="C231" s="470" t="s">
        <v>44</v>
      </c>
      <c r="D231" s="471" t="s">
        <v>1854</v>
      </c>
      <c r="E231" s="470" t="s">
        <v>1220</v>
      </c>
      <c r="F231" s="470" t="s">
        <v>970</v>
      </c>
      <c r="G231" s="472">
        <v>244.49431646297052</v>
      </c>
      <c r="H231" s="473">
        <v>1.86</v>
      </c>
      <c r="I231" s="473">
        <f t="shared" si="16"/>
        <v>454.75942862112521</v>
      </c>
      <c r="J231" s="474">
        <f t="shared" si="15"/>
        <v>2.8533742812669207E-4</v>
      </c>
      <c r="K231" s="473">
        <f t="shared" si="18"/>
        <v>1555315.140181744</v>
      </c>
      <c r="L231" s="475">
        <f t="shared" si="19"/>
        <v>0.97587778085564425</v>
      </c>
      <c r="M231" s="476" t="str">
        <f t="shared" si="17"/>
        <v>C</v>
      </c>
    </row>
    <row r="232" spans="1:13" ht="26.1" customHeight="1">
      <c r="A232" s="470">
        <v>224</v>
      </c>
      <c r="B232" s="470" t="s">
        <v>1855</v>
      </c>
      <c r="C232" s="470" t="s">
        <v>55</v>
      </c>
      <c r="D232" s="471" t="s">
        <v>1856</v>
      </c>
      <c r="E232" s="470" t="s">
        <v>1298</v>
      </c>
      <c r="F232" s="470" t="s">
        <v>1857</v>
      </c>
      <c r="G232" s="472">
        <v>1.503568876773276</v>
      </c>
      <c r="H232" s="473">
        <v>300</v>
      </c>
      <c r="I232" s="473">
        <f t="shared" si="16"/>
        <v>451.0706630319828</v>
      </c>
      <c r="J232" s="474">
        <f t="shared" si="15"/>
        <v>2.8302292331398361E-4</v>
      </c>
      <c r="K232" s="473">
        <f t="shared" si="18"/>
        <v>1555766.2108447759</v>
      </c>
      <c r="L232" s="475">
        <f t="shared" si="19"/>
        <v>0.9761608037789582</v>
      </c>
      <c r="M232" s="476" t="str">
        <f t="shared" si="17"/>
        <v>C</v>
      </c>
    </row>
    <row r="233" spans="1:13" ht="24" customHeight="1">
      <c r="A233" s="470">
        <v>225</v>
      </c>
      <c r="B233" s="470" t="s">
        <v>1858</v>
      </c>
      <c r="C233" s="470" t="s">
        <v>55</v>
      </c>
      <c r="D233" s="471" t="s">
        <v>1859</v>
      </c>
      <c r="E233" s="470" t="s">
        <v>1220</v>
      </c>
      <c r="F233" s="470" t="s">
        <v>115</v>
      </c>
      <c r="G233" s="472">
        <v>3.2540676038114484</v>
      </c>
      <c r="H233" s="473">
        <v>138.47999999999999</v>
      </c>
      <c r="I233" s="473">
        <f t="shared" si="16"/>
        <v>450.62328177580935</v>
      </c>
      <c r="J233" s="474">
        <f t="shared" si="15"/>
        <v>2.8274221529784487E-4</v>
      </c>
      <c r="K233" s="473">
        <f t="shared" si="18"/>
        <v>1556216.8341265516</v>
      </c>
      <c r="L233" s="475">
        <f t="shared" si="19"/>
        <v>0.97644354599425609</v>
      </c>
      <c r="M233" s="476" t="str">
        <f t="shared" si="17"/>
        <v>C</v>
      </c>
    </row>
    <row r="234" spans="1:13" ht="24" customHeight="1">
      <c r="A234" s="470">
        <v>226</v>
      </c>
      <c r="B234" s="470" t="s">
        <v>1860</v>
      </c>
      <c r="C234" s="470" t="s">
        <v>24</v>
      </c>
      <c r="D234" s="471" t="s">
        <v>1861</v>
      </c>
      <c r="E234" s="470" t="s">
        <v>1220</v>
      </c>
      <c r="F234" s="470" t="s">
        <v>26</v>
      </c>
      <c r="G234" s="472">
        <v>11.993069682236134</v>
      </c>
      <c r="H234" s="473">
        <v>37.51</v>
      </c>
      <c r="I234" s="473">
        <f t="shared" si="16"/>
        <v>449.86004378067736</v>
      </c>
      <c r="J234" s="474">
        <f t="shared" si="15"/>
        <v>2.8226332392611482E-4</v>
      </c>
      <c r="K234" s="473">
        <f t="shared" si="18"/>
        <v>1556666.6941703323</v>
      </c>
      <c r="L234" s="475">
        <f t="shared" si="19"/>
        <v>0.9767258093181822</v>
      </c>
      <c r="M234" s="476" t="str">
        <f t="shared" si="17"/>
        <v>C</v>
      </c>
    </row>
    <row r="235" spans="1:13" ht="24" customHeight="1">
      <c r="A235" s="470">
        <v>227</v>
      </c>
      <c r="B235" s="470" t="s">
        <v>1862</v>
      </c>
      <c r="C235" s="470" t="s">
        <v>44</v>
      </c>
      <c r="D235" s="471" t="s">
        <v>1863</v>
      </c>
      <c r="E235" s="470" t="s">
        <v>1220</v>
      </c>
      <c r="F235" s="470" t="s">
        <v>152</v>
      </c>
      <c r="G235" s="472">
        <v>87.949177669731654</v>
      </c>
      <c r="H235" s="473">
        <v>5.04</v>
      </c>
      <c r="I235" s="473">
        <f t="shared" si="16"/>
        <v>443.26385545544753</v>
      </c>
      <c r="J235" s="474">
        <f t="shared" si="15"/>
        <v>2.7812456551077594E-4</v>
      </c>
      <c r="K235" s="473">
        <f t="shared" si="18"/>
        <v>1557109.9580257877</v>
      </c>
      <c r="L235" s="475">
        <f t="shared" si="19"/>
        <v>0.977003933883693</v>
      </c>
      <c r="M235" s="476" t="str">
        <f t="shared" si="17"/>
        <v>C</v>
      </c>
    </row>
    <row r="236" spans="1:13" ht="26.1" customHeight="1">
      <c r="A236" s="470">
        <v>228</v>
      </c>
      <c r="B236" s="470" t="s">
        <v>1864</v>
      </c>
      <c r="C236" s="470" t="s">
        <v>44</v>
      </c>
      <c r="D236" s="471" t="s">
        <v>1865</v>
      </c>
      <c r="E236" s="470" t="s">
        <v>1440</v>
      </c>
      <c r="F236" s="470" t="s">
        <v>75</v>
      </c>
      <c r="G236" s="472">
        <v>12.054114406918718</v>
      </c>
      <c r="H236" s="473">
        <v>36.18</v>
      </c>
      <c r="I236" s="473">
        <f t="shared" si="16"/>
        <v>436.11785924231918</v>
      </c>
      <c r="J236" s="474">
        <f t="shared" si="15"/>
        <v>2.7364083179899862E-4</v>
      </c>
      <c r="K236" s="473">
        <f t="shared" si="18"/>
        <v>1557546.07588503</v>
      </c>
      <c r="L236" s="475">
        <f t="shared" si="19"/>
        <v>0.97727757471549204</v>
      </c>
      <c r="M236" s="476" t="str">
        <f t="shared" si="17"/>
        <v>C</v>
      </c>
    </row>
    <row r="237" spans="1:13" ht="51.95" customHeight="1">
      <c r="A237" s="470">
        <v>229</v>
      </c>
      <c r="B237" s="470" t="s">
        <v>1866</v>
      </c>
      <c r="C237" s="470" t="s">
        <v>55</v>
      </c>
      <c r="D237" s="471" t="s">
        <v>511</v>
      </c>
      <c r="E237" s="470" t="s">
        <v>1298</v>
      </c>
      <c r="F237" s="470" t="s">
        <v>57</v>
      </c>
      <c r="G237" s="472">
        <v>8.9948022616771013</v>
      </c>
      <c r="H237" s="473">
        <v>48.08</v>
      </c>
      <c r="I237" s="473">
        <f t="shared" si="16"/>
        <v>432.470092741435</v>
      </c>
      <c r="J237" s="474">
        <f t="shared" si="15"/>
        <v>2.7135205174022131E-4</v>
      </c>
      <c r="K237" s="473">
        <f t="shared" si="18"/>
        <v>1557978.5459777715</v>
      </c>
      <c r="L237" s="475">
        <f t="shared" si="19"/>
        <v>0.97754892676723226</v>
      </c>
      <c r="M237" s="476" t="str">
        <f t="shared" si="17"/>
        <v>C</v>
      </c>
    </row>
    <row r="238" spans="1:13" ht="26.1" customHeight="1">
      <c r="A238" s="470">
        <v>230</v>
      </c>
      <c r="B238" s="470" t="s">
        <v>1867</v>
      </c>
      <c r="C238" s="470" t="s">
        <v>44</v>
      </c>
      <c r="D238" s="471" t="s">
        <v>1868</v>
      </c>
      <c r="E238" s="470" t="s">
        <v>1220</v>
      </c>
      <c r="F238" s="470" t="s">
        <v>970</v>
      </c>
      <c r="G238" s="472">
        <v>51.052698676826893</v>
      </c>
      <c r="H238" s="473">
        <v>8.25</v>
      </c>
      <c r="I238" s="473">
        <f t="shared" si="16"/>
        <v>421.18476408382185</v>
      </c>
      <c r="J238" s="474">
        <f t="shared" si="15"/>
        <v>2.6427110640503274E-4</v>
      </c>
      <c r="K238" s="473">
        <f t="shared" si="18"/>
        <v>1558399.7307418552</v>
      </c>
      <c r="L238" s="475">
        <f t="shared" si="19"/>
        <v>0.9778131978736373</v>
      </c>
      <c r="M238" s="476" t="str">
        <f t="shared" si="17"/>
        <v>C</v>
      </c>
    </row>
    <row r="239" spans="1:13" ht="26.1" customHeight="1">
      <c r="A239" s="470">
        <v>231</v>
      </c>
      <c r="B239" s="470" t="s">
        <v>1869</v>
      </c>
      <c r="C239" s="470" t="s">
        <v>55</v>
      </c>
      <c r="D239" s="471" t="s">
        <v>1870</v>
      </c>
      <c r="E239" s="470" t="s">
        <v>1220</v>
      </c>
      <c r="F239" s="470" t="s">
        <v>57</v>
      </c>
      <c r="G239" s="472">
        <v>2.9982674205590336</v>
      </c>
      <c r="H239" s="473">
        <v>140.30000000000001</v>
      </c>
      <c r="I239" s="473">
        <f t="shared" si="16"/>
        <v>420.65691910443246</v>
      </c>
      <c r="J239" s="474">
        <f t="shared" si="15"/>
        <v>2.6393991166911437E-4</v>
      </c>
      <c r="K239" s="473">
        <f t="shared" si="18"/>
        <v>1558820.3876609597</v>
      </c>
      <c r="L239" s="475">
        <f t="shared" si="19"/>
        <v>0.97807713778530636</v>
      </c>
      <c r="M239" s="476" t="str">
        <f t="shared" si="17"/>
        <v>C</v>
      </c>
    </row>
    <row r="240" spans="1:13" ht="39" customHeight="1">
      <c r="A240" s="470">
        <v>232</v>
      </c>
      <c r="B240" s="470" t="s">
        <v>1871</v>
      </c>
      <c r="C240" s="470" t="s">
        <v>24</v>
      </c>
      <c r="D240" s="471" t="s">
        <v>1872</v>
      </c>
      <c r="E240" s="470" t="s">
        <v>1220</v>
      </c>
      <c r="F240" s="470" t="s">
        <v>26</v>
      </c>
      <c r="G240" s="472">
        <v>7.9953797881574236</v>
      </c>
      <c r="H240" s="473">
        <v>51.81</v>
      </c>
      <c r="I240" s="473">
        <f t="shared" si="16"/>
        <v>414.24062682443611</v>
      </c>
      <c r="J240" s="474">
        <f t="shared" si="15"/>
        <v>2.5991402848328467E-4</v>
      </c>
      <c r="K240" s="473">
        <f t="shared" si="18"/>
        <v>1559234.6282877841</v>
      </c>
      <c r="L240" s="475">
        <f t="shared" si="19"/>
        <v>0.9783370518137896</v>
      </c>
      <c r="M240" s="476" t="str">
        <f t="shared" si="17"/>
        <v>C</v>
      </c>
    </row>
    <row r="241" spans="1:13" ht="24" customHeight="1">
      <c r="A241" s="470">
        <v>233</v>
      </c>
      <c r="B241" s="470" t="s">
        <v>1873</v>
      </c>
      <c r="C241" s="470" t="s">
        <v>44</v>
      </c>
      <c r="D241" s="471" t="s">
        <v>1874</v>
      </c>
      <c r="E241" s="470" t="s">
        <v>1220</v>
      </c>
      <c r="F241" s="470" t="s">
        <v>26</v>
      </c>
      <c r="G241" s="472">
        <v>2.9982674205590336</v>
      </c>
      <c r="H241" s="473">
        <v>138.01</v>
      </c>
      <c r="I241" s="473">
        <f t="shared" si="16"/>
        <v>413.79088671135219</v>
      </c>
      <c r="J241" s="474">
        <f t="shared" si="15"/>
        <v>2.5963184040951154E-4</v>
      </c>
      <c r="K241" s="473">
        <f t="shared" si="18"/>
        <v>1559648.4191744954</v>
      </c>
      <c r="L241" s="475">
        <f t="shared" si="19"/>
        <v>0.97859668365419916</v>
      </c>
      <c r="M241" s="476" t="str">
        <f t="shared" si="17"/>
        <v>C</v>
      </c>
    </row>
    <row r="242" spans="1:13" ht="24" customHeight="1">
      <c r="A242" s="470">
        <v>234</v>
      </c>
      <c r="B242" s="470" t="s">
        <v>1875</v>
      </c>
      <c r="C242" s="470" t="s">
        <v>24</v>
      </c>
      <c r="D242" s="471" t="s">
        <v>1876</v>
      </c>
      <c r="E242" s="470" t="s">
        <v>1374</v>
      </c>
      <c r="F242" s="470" t="s">
        <v>26</v>
      </c>
      <c r="G242" s="472">
        <v>0.99942247351967795</v>
      </c>
      <c r="H242" s="473">
        <v>407.56</v>
      </c>
      <c r="I242" s="473">
        <f t="shared" si="16"/>
        <v>407.32462330767993</v>
      </c>
      <c r="J242" s="474">
        <f t="shared" si="15"/>
        <v>2.5557460299326264E-4</v>
      </c>
      <c r="K242" s="473">
        <f t="shared" si="18"/>
        <v>1560055.7437978031</v>
      </c>
      <c r="L242" s="475">
        <f t="shared" si="19"/>
        <v>0.97885225825719246</v>
      </c>
      <c r="M242" s="476" t="str">
        <f t="shared" si="17"/>
        <v>C</v>
      </c>
    </row>
    <row r="243" spans="1:13" ht="24" customHeight="1">
      <c r="A243" s="470">
        <v>235</v>
      </c>
      <c r="B243" s="470" t="s">
        <v>1877</v>
      </c>
      <c r="C243" s="470" t="s">
        <v>55</v>
      </c>
      <c r="D243" s="471" t="s">
        <v>1878</v>
      </c>
      <c r="E243" s="470" t="s">
        <v>1220</v>
      </c>
      <c r="F243" s="470" t="s">
        <v>268</v>
      </c>
      <c r="G243" s="472">
        <v>28.143736854314131</v>
      </c>
      <c r="H243" s="473">
        <v>14.17</v>
      </c>
      <c r="I243" s="473">
        <f t="shared" si="16"/>
        <v>398.79675122563123</v>
      </c>
      <c r="J243" s="474">
        <f t="shared" si="15"/>
        <v>2.5022381544683781E-4</v>
      </c>
      <c r="K243" s="473">
        <f t="shared" si="18"/>
        <v>1560454.5405490287</v>
      </c>
      <c r="L243" s="475">
        <f t="shared" si="19"/>
        <v>0.97910248207263928</v>
      </c>
      <c r="M243" s="476" t="str">
        <f t="shared" si="17"/>
        <v>C</v>
      </c>
    </row>
    <row r="244" spans="1:13" ht="39" customHeight="1">
      <c r="A244" s="470">
        <v>236</v>
      </c>
      <c r="B244" s="470" t="s">
        <v>1879</v>
      </c>
      <c r="C244" s="470" t="s">
        <v>55</v>
      </c>
      <c r="D244" s="471" t="s">
        <v>1880</v>
      </c>
      <c r="E244" s="470" t="s">
        <v>1220</v>
      </c>
      <c r="F244" s="470" t="s">
        <v>57</v>
      </c>
      <c r="G244" s="472">
        <v>260.77430890312195</v>
      </c>
      <c r="H244" s="473">
        <v>1.5</v>
      </c>
      <c r="I244" s="473">
        <f t="shared" si="16"/>
        <v>391.16146335468295</v>
      </c>
      <c r="J244" s="474">
        <f t="shared" si="15"/>
        <v>2.4543307716416132E-4</v>
      </c>
      <c r="K244" s="473">
        <f t="shared" si="18"/>
        <v>1560845.7020123834</v>
      </c>
      <c r="L244" s="475">
        <f t="shared" si="19"/>
        <v>0.97934791514980346</v>
      </c>
      <c r="M244" s="476" t="str">
        <f t="shared" si="17"/>
        <v>C</v>
      </c>
    </row>
    <row r="245" spans="1:13" ht="26.1" customHeight="1">
      <c r="A245" s="470">
        <v>237</v>
      </c>
      <c r="B245" s="470" t="s">
        <v>1881</v>
      </c>
      <c r="C245" s="470" t="s">
        <v>44</v>
      </c>
      <c r="D245" s="471" t="s">
        <v>1882</v>
      </c>
      <c r="E245" s="470" t="s">
        <v>1220</v>
      </c>
      <c r="F245" s="470" t="s">
        <v>152</v>
      </c>
      <c r="G245" s="472">
        <v>27.161174637922731</v>
      </c>
      <c r="H245" s="473">
        <v>14.23</v>
      </c>
      <c r="I245" s="473">
        <f t="shared" si="16"/>
        <v>386.50351509764045</v>
      </c>
      <c r="J245" s="474">
        <f t="shared" si="15"/>
        <v>2.4251046161764776E-4</v>
      </c>
      <c r="K245" s="473">
        <f t="shared" si="18"/>
        <v>1561232.2055274809</v>
      </c>
      <c r="L245" s="475">
        <f t="shared" si="19"/>
        <v>0.97959042561142107</v>
      </c>
      <c r="M245" s="476" t="str">
        <f t="shared" si="17"/>
        <v>C</v>
      </c>
    </row>
    <row r="246" spans="1:13" ht="26.1" customHeight="1">
      <c r="A246" s="470">
        <v>238</v>
      </c>
      <c r="B246" s="470" t="s">
        <v>1883</v>
      </c>
      <c r="C246" s="470" t="s">
        <v>55</v>
      </c>
      <c r="D246" s="471" t="s">
        <v>1884</v>
      </c>
      <c r="E246" s="470" t="s">
        <v>1220</v>
      </c>
      <c r="F246" s="470" t="s">
        <v>57</v>
      </c>
      <c r="G246" s="472">
        <v>1.9988449470393559</v>
      </c>
      <c r="H246" s="473">
        <v>190.38</v>
      </c>
      <c r="I246" s="473">
        <f t="shared" si="16"/>
        <v>380.54010101735258</v>
      </c>
      <c r="J246" s="474">
        <f t="shared" si="15"/>
        <v>2.3876873548855308E-4</v>
      </c>
      <c r="K246" s="473">
        <f t="shared" si="18"/>
        <v>1561612.7456284983</v>
      </c>
      <c r="L246" s="475">
        <f t="shared" si="19"/>
        <v>0.97982919434690963</v>
      </c>
      <c r="M246" s="476" t="str">
        <f t="shared" si="17"/>
        <v>C</v>
      </c>
    </row>
    <row r="247" spans="1:13" ht="39" customHeight="1">
      <c r="A247" s="470">
        <v>239</v>
      </c>
      <c r="B247" s="470" t="s">
        <v>1885</v>
      </c>
      <c r="C247" s="470" t="s">
        <v>44</v>
      </c>
      <c r="D247" s="471" t="s">
        <v>1886</v>
      </c>
      <c r="E247" s="470" t="s">
        <v>1220</v>
      </c>
      <c r="F247" s="470" t="s">
        <v>26</v>
      </c>
      <c r="G247" s="472">
        <v>0.99942247351967795</v>
      </c>
      <c r="H247" s="473">
        <v>371.2</v>
      </c>
      <c r="I247" s="473">
        <f t="shared" si="16"/>
        <v>370.98562217050443</v>
      </c>
      <c r="J247" s="474">
        <f t="shared" si="15"/>
        <v>2.3277380663239546E-4</v>
      </c>
      <c r="K247" s="473">
        <f t="shared" si="18"/>
        <v>1561983.7312506689</v>
      </c>
      <c r="L247" s="475">
        <f t="shared" si="19"/>
        <v>0.98006196815354207</v>
      </c>
      <c r="M247" s="476" t="str">
        <f t="shared" si="17"/>
        <v>C</v>
      </c>
    </row>
    <row r="248" spans="1:13" ht="26.1" customHeight="1">
      <c r="A248" s="470">
        <v>240</v>
      </c>
      <c r="B248" s="470" t="s">
        <v>1887</v>
      </c>
      <c r="C248" s="470" t="s">
        <v>44</v>
      </c>
      <c r="D248" s="471" t="s">
        <v>1888</v>
      </c>
      <c r="E248" s="470" t="s">
        <v>1220</v>
      </c>
      <c r="F248" s="470" t="s">
        <v>970</v>
      </c>
      <c r="G248" s="472">
        <v>9.5344903973777271</v>
      </c>
      <c r="H248" s="473">
        <v>38.81</v>
      </c>
      <c r="I248" s="473">
        <f t="shared" si="16"/>
        <v>370.03357232222959</v>
      </c>
      <c r="J248" s="474">
        <f t="shared" si="15"/>
        <v>2.321764458344482E-4</v>
      </c>
      <c r="K248" s="473">
        <f t="shared" si="18"/>
        <v>1562353.7648229911</v>
      </c>
      <c r="L248" s="475">
        <f t="shared" si="19"/>
        <v>0.98029414459937647</v>
      </c>
      <c r="M248" s="476" t="str">
        <f t="shared" si="17"/>
        <v>C</v>
      </c>
    </row>
    <row r="249" spans="1:13" ht="26.1" customHeight="1">
      <c r="A249" s="470">
        <v>241</v>
      </c>
      <c r="B249" s="470" t="s">
        <v>1889</v>
      </c>
      <c r="C249" s="470" t="s">
        <v>44</v>
      </c>
      <c r="D249" s="471" t="s">
        <v>1890</v>
      </c>
      <c r="E249" s="470" t="s">
        <v>1220</v>
      </c>
      <c r="F249" s="470" t="s">
        <v>46</v>
      </c>
      <c r="G249" s="472">
        <v>19.247377706278719</v>
      </c>
      <c r="H249" s="473">
        <v>18.899999999999999</v>
      </c>
      <c r="I249" s="473">
        <f t="shared" si="16"/>
        <v>363.77543864866777</v>
      </c>
      <c r="J249" s="474">
        <f t="shared" si="15"/>
        <v>2.282497987878954E-4</v>
      </c>
      <c r="K249" s="473">
        <f t="shared" si="18"/>
        <v>1562717.5402616397</v>
      </c>
      <c r="L249" s="475">
        <f t="shared" si="19"/>
        <v>0.98052239439816435</v>
      </c>
      <c r="M249" s="476" t="str">
        <f t="shared" si="17"/>
        <v>C</v>
      </c>
    </row>
    <row r="250" spans="1:13" ht="26.1" customHeight="1">
      <c r="A250" s="470">
        <v>242</v>
      </c>
      <c r="B250" s="470" t="s">
        <v>1891</v>
      </c>
      <c r="C250" s="470" t="s">
        <v>55</v>
      </c>
      <c r="D250" s="471" t="s">
        <v>1892</v>
      </c>
      <c r="E250" s="470" t="s">
        <v>1220</v>
      </c>
      <c r="F250" s="470" t="s">
        <v>268</v>
      </c>
      <c r="G250" s="472">
        <v>53.968813570062608</v>
      </c>
      <c r="H250" s="473">
        <v>6.63</v>
      </c>
      <c r="I250" s="473">
        <f t="shared" si="16"/>
        <v>357.81323396951507</v>
      </c>
      <c r="J250" s="474">
        <f t="shared" si="15"/>
        <v>2.2450883149388527E-4</v>
      </c>
      <c r="K250" s="473">
        <f t="shared" si="18"/>
        <v>1563075.3534956092</v>
      </c>
      <c r="L250" s="475">
        <f t="shared" si="19"/>
        <v>0.98074690322965818</v>
      </c>
      <c r="M250" s="476" t="str">
        <f t="shared" si="17"/>
        <v>C</v>
      </c>
    </row>
    <row r="251" spans="1:13" ht="24" customHeight="1">
      <c r="A251" s="470">
        <v>243</v>
      </c>
      <c r="B251" s="470" t="s">
        <v>1893</v>
      </c>
      <c r="C251" s="470" t="s">
        <v>55</v>
      </c>
      <c r="D251" s="471" t="s">
        <v>1894</v>
      </c>
      <c r="E251" s="470" t="s">
        <v>1220</v>
      </c>
      <c r="F251" s="470" t="s">
        <v>1476</v>
      </c>
      <c r="G251" s="472">
        <v>8.5594538322119291</v>
      </c>
      <c r="H251" s="473">
        <v>41.64</v>
      </c>
      <c r="I251" s="473">
        <f t="shared" si="16"/>
        <v>356.41565757330471</v>
      </c>
      <c r="J251" s="474">
        <f t="shared" si="15"/>
        <v>2.2363192641087386E-4</v>
      </c>
      <c r="K251" s="473">
        <f t="shared" si="18"/>
        <v>1563431.7691531826</v>
      </c>
      <c r="L251" s="475">
        <f t="shared" si="19"/>
        <v>0.98097053515606902</v>
      </c>
      <c r="M251" s="476" t="str">
        <f t="shared" si="17"/>
        <v>C</v>
      </c>
    </row>
    <row r="252" spans="1:13" ht="26.1" customHeight="1">
      <c r="A252" s="470">
        <v>244</v>
      </c>
      <c r="B252" s="470" t="s">
        <v>1895</v>
      </c>
      <c r="C252" s="470" t="s">
        <v>55</v>
      </c>
      <c r="D252" s="471" t="s">
        <v>1896</v>
      </c>
      <c r="E252" s="470" t="s">
        <v>1220</v>
      </c>
      <c r="F252" s="470" t="s">
        <v>268</v>
      </c>
      <c r="G252" s="472">
        <v>83.95148777565295</v>
      </c>
      <c r="H252" s="473">
        <v>4.17</v>
      </c>
      <c r="I252" s="473">
        <f t="shared" si="16"/>
        <v>350.07770402447278</v>
      </c>
      <c r="J252" s="474">
        <f t="shared" si="15"/>
        <v>2.1965519662498783E-4</v>
      </c>
      <c r="K252" s="473">
        <f t="shared" si="18"/>
        <v>1563781.8468572071</v>
      </c>
      <c r="L252" s="475">
        <f t="shared" si="19"/>
        <v>0.98119019035269406</v>
      </c>
      <c r="M252" s="476" t="str">
        <f t="shared" si="17"/>
        <v>C</v>
      </c>
    </row>
    <row r="253" spans="1:13" ht="39" customHeight="1">
      <c r="A253" s="470">
        <v>245</v>
      </c>
      <c r="B253" s="470" t="s">
        <v>1897</v>
      </c>
      <c r="C253" s="470" t="s">
        <v>55</v>
      </c>
      <c r="D253" s="471" t="s">
        <v>1898</v>
      </c>
      <c r="E253" s="470" t="s">
        <v>1220</v>
      </c>
      <c r="F253" s="470" t="s">
        <v>1456</v>
      </c>
      <c r="G253" s="472">
        <v>2.1527560079613863</v>
      </c>
      <c r="H253" s="473">
        <v>160</v>
      </c>
      <c r="I253" s="473">
        <f t="shared" si="16"/>
        <v>344.44096127382181</v>
      </c>
      <c r="J253" s="474">
        <f t="shared" si="15"/>
        <v>2.161184394336982E-4</v>
      </c>
      <c r="K253" s="473">
        <f t="shared" si="18"/>
        <v>1564126.287818481</v>
      </c>
      <c r="L253" s="475">
        <f t="shared" si="19"/>
        <v>0.98140630879212776</v>
      </c>
      <c r="M253" s="476" t="str">
        <f t="shared" si="17"/>
        <v>C</v>
      </c>
    </row>
    <row r="254" spans="1:13" ht="39" customHeight="1">
      <c r="A254" s="470">
        <v>246</v>
      </c>
      <c r="B254" s="470" t="s">
        <v>1899</v>
      </c>
      <c r="C254" s="470" t="s">
        <v>44</v>
      </c>
      <c r="D254" s="471" t="s">
        <v>1900</v>
      </c>
      <c r="E254" s="470" t="s">
        <v>1220</v>
      </c>
      <c r="F254" s="470" t="s">
        <v>115</v>
      </c>
      <c r="G254" s="472">
        <v>3.5149033562088197</v>
      </c>
      <c r="H254" s="473">
        <v>95.49</v>
      </c>
      <c r="I254" s="473">
        <f t="shared" si="16"/>
        <v>335.63812148438018</v>
      </c>
      <c r="J254" s="474">
        <f t="shared" si="15"/>
        <v>2.1059512423087426E-4</v>
      </c>
      <c r="K254" s="473">
        <f t="shared" si="18"/>
        <v>1564461.9259399653</v>
      </c>
      <c r="L254" s="475">
        <f t="shared" si="19"/>
        <v>0.98161690391635859</v>
      </c>
      <c r="M254" s="476" t="str">
        <f t="shared" si="17"/>
        <v>C</v>
      </c>
    </row>
    <row r="255" spans="1:13" ht="51.95" customHeight="1">
      <c r="A255" s="470">
        <v>247</v>
      </c>
      <c r="B255" s="470" t="s">
        <v>1901</v>
      </c>
      <c r="C255" s="470" t="s">
        <v>24</v>
      </c>
      <c r="D255" s="471" t="s">
        <v>1902</v>
      </c>
      <c r="E255" s="470" t="s">
        <v>1220</v>
      </c>
      <c r="F255" s="470" t="s">
        <v>26</v>
      </c>
      <c r="G255" s="472">
        <v>0.99942247351967795</v>
      </c>
      <c r="H255" s="473">
        <v>333.45</v>
      </c>
      <c r="I255" s="473">
        <f t="shared" si="16"/>
        <v>333.25742379513662</v>
      </c>
      <c r="J255" s="474">
        <f t="shared" si="15"/>
        <v>2.0910136266587357E-4</v>
      </c>
      <c r="K255" s="473">
        <f t="shared" si="18"/>
        <v>1564795.1833637604</v>
      </c>
      <c r="L255" s="475">
        <f t="shared" si="19"/>
        <v>0.98182600527902442</v>
      </c>
      <c r="M255" s="476" t="str">
        <f t="shared" si="17"/>
        <v>C</v>
      </c>
    </row>
    <row r="256" spans="1:13" ht="51.95" customHeight="1">
      <c r="A256" s="470">
        <v>248</v>
      </c>
      <c r="B256" s="470" t="s">
        <v>1903</v>
      </c>
      <c r="C256" s="470" t="s">
        <v>44</v>
      </c>
      <c r="D256" s="471" t="s">
        <v>1904</v>
      </c>
      <c r="E256" s="470" t="s">
        <v>1220</v>
      </c>
      <c r="F256" s="470" t="s">
        <v>26</v>
      </c>
      <c r="G256" s="472">
        <v>287.38673064350922</v>
      </c>
      <c r="H256" s="473">
        <v>1.1499999999999999</v>
      </c>
      <c r="I256" s="473">
        <f t="shared" si="16"/>
        <v>330.49474024003558</v>
      </c>
      <c r="J256" s="474">
        <f t="shared" si="15"/>
        <v>2.0736792522460792E-4</v>
      </c>
      <c r="K256" s="473">
        <f t="shared" si="18"/>
        <v>1565125.6781040004</v>
      </c>
      <c r="L256" s="475">
        <f t="shared" si="19"/>
        <v>0.98203337320424899</v>
      </c>
      <c r="M256" s="476" t="str">
        <f t="shared" si="17"/>
        <v>C</v>
      </c>
    </row>
    <row r="257" spans="1:13" ht="26.1" customHeight="1">
      <c r="A257" s="470">
        <v>249</v>
      </c>
      <c r="B257" s="470" t="s">
        <v>1905</v>
      </c>
      <c r="C257" s="470" t="s">
        <v>44</v>
      </c>
      <c r="D257" s="471" t="s">
        <v>1906</v>
      </c>
      <c r="E257" s="470" t="s">
        <v>1220</v>
      </c>
      <c r="F257" s="470" t="s">
        <v>115</v>
      </c>
      <c r="G257" s="472">
        <v>3.4342155035083173</v>
      </c>
      <c r="H257" s="473">
        <v>96</v>
      </c>
      <c r="I257" s="473">
        <f t="shared" si="16"/>
        <v>329.68468833679844</v>
      </c>
      <c r="J257" s="474">
        <f t="shared" si="15"/>
        <v>2.0685966060781999E-4</v>
      </c>
      <c r="K257" s="473">
        <f t="shared" si="18"/>
        <v>1565455.3627923373</v>
      </c>
      <c r="L257" s="475">
        <f t="shared" si="19"/>
        <v>0.98224023286485684</v>
      </c>
      <c r="M257" s="476" t="str">
        <f t="shared" si="17"/>
        <v>C</v>
      </c>
    </row>
    <row r="258" spans="1:13" ht="24" customHeight="1">
      <c r="A258" s="470">
        <v>250</v>
      </c>
      <c r="B258" s="470" t="s">
        <v>1907</v>
      </c>
      <c r="C258" s="470" t="s">
        <v>55</v>
      </c>
      <c r="D258" s="471" t="s">
        <v>1908</v>
      </c>
      <c r="E258" s="470" t="s">
        <v>1220</v>
      </c>
      <c r="F258" s="470" t="s">
        <v>57</v>
      </c>
      <c r="G258" s="472">
        <v>0.99942247351967795</v>
      </c>
      <c r="H258" s="473">
        <v>329.87</v>
      </c>
      <c r="I258" s="473">
        <f t="shared" si="16"/>
        <v>329.67949133993619</v>
      </c>
      <c r="J258" s="474">
        <f t="shared" si="15"/>
        <v>2.068563997678564E-4</v>
      </c>
      <c r="K258" s="473">
        <f t="shared" si="18"/>
        <v>1565785.0422836773</v>
      </c>
      <c r="L258" s="475">
        <f t="shared" si="19"/>
        <v>0.98244708926462465</v>
      </c>
      <c r="M258" s="476" t="str">
        <f t="shared" si="17"/>
        <v>C</v>
      </c>
    </row>
    <row r="259" spans="1:13" ht="24" customHeight="1">
      <c r="A259" s="470">
        <v>251</v>
      </c>
      <c r="B259" s="470" t="s">
        <v>1909</v>
      </c>
      <c r="C259" s="470" t="s">
        <v>24</v>
      </c>
      <c r="D259" s="471" t="s">
        <v>1910</v>
      </c>
      <c r="E259" s="470" t="s">
        <v>1220</v>
      </c>
      <c r="F259" s="470" t="s">
        <v>776</v>
      </c>
      <c r="G259" s="472">
        <v>1.9988449470393559</v>
      </c>
      <c r="H259" s="473">
        <v>162.9</v>
      </c>
      <c r="I259" s="473">
        <f t="shared" si="16"/>
        <v>325.61184187271107</v>
      </c>
      <c r="J259" s="474">
        <f t="shared" si="15"/>
        <v>2.0430416541173071E-4</v>
      </c>
      <c r="K259" s="473">
        <f t="shared" si="18"/>
        <v>1566110.6541255501</v>
      </c>
      <c r="L259" s="475">
        <f t="shared" si="19"/>
        <v>0.98265139343003638</v>
      </c>
      <c r="M259" s="476" t="str">
        <f t="shared" si="17"/>
        <v>C</v>
      </c>
    </row>
    <row r="260" spans="1:13" ht="24" customHeight="1">
      <c r="A260" s="470">
        <v>252</v>
      </c>
      <c r="B260" s="470" t="s">
        <v>1911</v>
      </c>
      <c r="C260" s="470" t="s">
        <v>44</v>
      </c>
      <c r="D260" s="471" t="s">
        <v>1912</v>
      </c>
      <c r="E260" s="470" t="s">
        <v>1440</v>
      </c>
      <c r="F260" s="470" t="s">
        <v>75</v>
      </c>
      <c r="G260" s="472">
        <v>18.171034159570539</v>
      </c>
      <c r="H260" s="473">
        <v>17.87</v>
      </c>
      <c r="I260" s="473">
        <f t="shared" si="16"/>
        <v>324.71638043152552</v>
      </c>
      <c r="J260" s="474">
        <f t="shared" si="15"/>
        <v>2.0374231083866725E-4</v>
      </c>
      <c r="K260" s="473">
        <f t="shared" si="18"/>
        <v>1566435.3705059816</v>
      </c>
      <c r="L260" s="475">
        <f t="shared" si="19"/>
        <v>0.98285513574087502</v>
      </c>
      <c r="M260" s="476" t="str">
        <f t="shared" si="17"/>
        <v>C</v>
      </c>
    </row>
    <row r="261" spans="1:13" ht="26.1" customHeight="1">
      <c r="A261" s="470">
        <v>253</v>
      </c>
      <c r="B261" s="470" t="s">
        <v>1913</v>
      </c>
      <c r="C261" s="470" t="s">
        <v>44</v>
      </c>
      <c r="D261" s="471" t="s">
        <v>1914</v>
      </c>
      <c r="E261" s="470" t="s">
        <v>1220</v>
      </c>
      <c r="F261" s="470" t="s">
        <v>26</v>
      </c>
      <c r="G261" s="472">
        <v>53.968813570062608</v>
      </c>
      <c r="H261" s="473">
        <v>5.98</v>
      </c>
      <c r="I261" s="473">
        <f t="shared" si="16"/>
        <v>322.73350514897442</v>
      </c>
      <c r="J261" s="474">
        <f t="shared" si="15"/>
        <v>2.0249816173958284E-4</v>
      </c>
      <c r="K261" s="473">
        <f t="shared" si="18"/>
        <v>1566758.1040111305</v>
      </c>
      <c r="L261" s="475">
        <f t="shared" si="19"/>
        <v>0.98305763390261458</v>
      </c>
      <c r="M261" s="476" t="str">
        <f t="shared" si="17"/>
        <v>C</v>
      </c>
    </row>
    <row r="262" spans="1:13" ht="39" customHeight="1">
      <c r="A262" s="470">
        <v>254</v>
      </c>
      <c r="B262" s="470" t="s">
        <v>1915</v>
      </c>
      <c r="C262" s="470" t="s">
        <v>44</v>
      </c>
      <c r="D262" s="471" t="s">
        <v>1916</v>
      </c>
      <c r="E262" s="470" t="s">
        <v>1220</v>
      </c>
      <c r="F262" s="470" t="s">
        <v>26</v>
      </c>
      <c r="G262" s="472">
        <v>43.066553552324791</v>
      </c>
      <c r="H262" s="473">
        <v>7.4</v>
      </c>
      <c r="I262" s="473">
        <f t="shared" si="16"/>
        <v>318.69249628720348</v>
      </c>
      <c r="J262" s="474">
        <f t="shared" si="15"/>
        <v>1.9996264295077826E-4</v>
      </c>
      <c r="K262" s="473">
        <f t="shared" si="18"/>
        <v>1567076.7965074177</v>
      </c>
      <c r="L262" s="475">
        <f t="shared" si="19"/>
        <v>0.98325759654556533</v>
      </c>
      <c r="M262" s="476" t="str">
        <f t="shared" si="17"/>
        <v>C</v>
      </c>
    </row>
    <row r="263" spans="1:13" ht="26.1" customHeight="1">
      <c r="A263" s="470">
        <v>255</v>
      </c>
      <c r="B263" s="470" t="s">
        <v>1917</v>
      </c>
      <c r="C263" s="470" t="s">
        <v>44</v>
      </c>
      <c r="D263" s="471" t="s">
        <v>1918</v>
      </c>
      <c r="E263" s="470" t="s">
        <v>1220</v>
      </c>
      <c r="F263" s="470" t="s">
        <v>1919</v>
      </c>
      <c r="G263" s="472">
        <v>11.969829112036908</v>
      </c>
      <c r="H263" s="473">
        <v>26.26</v>
      </c>
      <c r="I263" s="473">
        <f t="shared" si="16"/>
        <v>314.32771248208923</v>
      </c>
      <c r="J263" s="474">
        <f t="shared" si="15"/>
        <v>1.9722397255298878E-4</v>
      </c>
      <c r="K263" s="473">
        <f t="shared" si="18"/>
        <v>1567391.1242198998</v>
      </c>
      <c r="L263" s="475">
        <f t="shared" si="19"/>
        <v>0.98345482051811828</v>
      </c>
      <c r="M263" s="476" t="str">
        <f t="shared" si="17"/>
        <v>C</v>
      </c>
    </row>
    <row r="264" spans="1:13" ht="26.1" customHeight="1">
      <c r="A264" s="470">
        <v>256</v>
      </c>
      <c r="B264" s="470" t="s">
        <v>1920</v>
      </c>
      <c r="C264" s="470" t="s">
        <v>55</v>
      </c>
      <c r="D264" s="471" t="s">
        <v>1921</v>
      </c>
      <c r="E264" s="470" t="s">
        <v>1220</v>
      </c>
      <c r="F264" s="470" t="s">
        <v>57</v>
      </c>
      <c r="G264" s="472">
        <v>26.984406785031304</v>
      </c>
      <c r="H264" s="473">
        <v>11.54</v>
      </c>
      <c r="I264" s="473">
        <f t="shared" si="16"/>
        <v>311.40005429926123</v>
      </c>
      <c r="J264" s="474">
        <f t="shared" si="15"/>
        <v>1.9538702228050046E-4</v>
      </c>
      <c r="K264" s="473">
        <f t="shared" si="18"/>
        <v>1567702.524274199</v>
      </c>
      <c r="L264" s="475">
        <f t="shared" si="19"/>
        <v>0.98365020754039878</v>
      </c>
      <c r="M264" s="476" t="str">
        <f t="shared" si="17"/>
        <v>C</v>
      </c>
    </row>
    <row r="265" spans="1:13" ht="24" customHeight="1">
      <c r="A265" s="470">
        <v>257</v>
      </c>
      <c r="B265" s="470" t="s">
        <v>1922</v>
      </c>
      <c r="C265" s="470" t="s">
        <v>44</v>
      </c>
      <c r="D265" s="471" t="s">
        <v>1923</v>
      </c>
      <c r="E265" s="470" t="s">
        <v>1440</v>
      </c>
      <c r="F265" s="470" t="s">
        <v>75</v>
      </c>
      <c r="G265" s="472">
        <v>14.192836564483839</v>
      </c>
      <c r="H265" s="473">
        <v>21.87</v>
      </c>
      <c r="I265" s="473">
        <f t="shared" si="16"/>
        <v>310.39733566526155</v>
      </c>
      <c r="J265" s="474">
        <f t="shared" ref="J265:J328" si="20">I265/$M$635</f>
        <v>1.9475786950619141E-4</v>
      </c>
      <c r="K265" s="473">
        <f t="shared" si="18"/>
        <v>1568012.9216098643</v>
      </c>
      <c r="L265" s="475">
        <f t="shared" si="19"/>
        <v>0.98384496540990496</v>
      </c>
      <c r="M265" s="476" t="str">
        <f t="shared" si="17"/>
        <v>C</v>
      </c>
    </row>
    <row r="266" spans="1:13" ht="26.1" customHeight="1">
      <c r="A266" s="470">
        <v>258</v>
      </c>
      <c r="B266" s="470" t="s">
        <v>1924</v>
      </c>
      <c r="C266" s="470" t="s">
        <v>44</v>
      </c>
      <c r="D266" s="471" t="s">
        <v>1925</v>
      </c>
      <c r="E266" s="470" t="s">
        <v>1440</v>
      </c>
      <c r="F266" s="470" t="s">
        <v>75</v>
      </c>
      <c r="G266" s="472">
        <v>21.644237144884436</v>
      </c>
      <c r="H266" s="473">
        <v>14.26</v>
      </c>
      <c r="I266" s="473">
        <f t="shared" ref="I266:I329" si="21">G266*H266</f>
        <v>308.64682168605202</v>
      </c>
      <c r="J266" s="474">
        <f t="shared" si="20"/>
        <v>1.9365951480414167E-4</v>
      </c>
      <c r="K266" s="473">
        <f t="shared" si="18"/>
        <v>1568321.5684315504</v>
      </c>
      <c r="L266" s="475">
        <f t="shared" si="19"/>
        <v>0.98403862492470906</v>
      </c>
      <c r="M266" s="476" t="str">
        <f t="shared" ref="M266:M329" si="22">IF(L266&lt;=80%," A", IF(L266&lt;=90%,"B","C"))</f>
        <v>C</v>
      </c>
    </row>
    <row r="267" spans="1:13" ht="26.1" customHeight="1">
      <c r="A267" s="470">
        <v>259</v>
      </c>
      <c r="B267" s="470" t="s">
        <v>1926</v>
      </c>
      <c r="C267" s="470" t="s">
        <v>44</v>
      </c>
      <c r="D267" s="471" t="s">
        <v>1927</v>
      </c>
      <c r="E267" s="470" t="s">
        <v>1540</v>
      </c>
      <c r="F267" s="470" t="s">
        <v>26</v>
      </c>
      <c r="G267" s="472">
        <v>3.62091988967254E-4</v>
      </c>
      <c r="H267" s="473">
        <v>850000</v>
      </c>
      <c r="I267" s="473">
        <f t="shared" si="21"/>
        <v>307.77819062216588</v>
      </c>
      <c r="J267" s="474">
        <f t="shared" si="20"/>
        <v>1.931144948701697E-4</v>
      </c>
      <c r="K267" s="473">
        <f t="shared" ref="K267:K330" si="23">K266+I267</f>
        <v>1568629.3466221725</v>
      </c>
      <c r="L267" s="475">
        <f t="shared" ref="L267:L330" si="24">L266+J267</f>
        <v>0.9842317394195792</v>
      </c>
      <c r="M267" s="476" t="str">
        <f t="shared" si="22"/>
        <v>C</v>
      </c>
    </row>
    <row r="268" spans="1:13" ht="26.1" customHeight="1">
      <c r="A268" s="470">
        <v>260</v>
      </c>
      <c r="B268" s="470" t="s">
        <v>1928</v>
      </c>
      <c r="C268" s="470" t="s">
        <v>24</v>
      </c>
      <c r="D268" s="471" t="s">
        <v>1929</v>
      </c>
      <c r="E268" s="470" t="s">
        <v>1220</v>
      </c>
      <c r="F268" s="470" t="s">
        <v>26</v>
      </c>
      <c r="G268" s="472">
        <v>0.99942247351967795</v>
      </c>
      <c r="H268" s="473">
        <v>294.07</v>
      </c>
      <c r="I268" s="473">
        <f t="shared" si="21"/>
        <v>293.90016678793171</v>
      </c>
      <c r="J268" s="474">
        <f t="shared" si="20"/>
        <v>1.8440677078768465E-4</v>
      </c>
      <c r="K268" s="473">
        <f t="shared" si="23"/>
        <v>1568923.2467889604</v>
      </c>
      <c r="L268" s="475">
        <f t="shared" si="24"/>
        <v>0.98441614619036688</v>
      </c>
      <c r="M268" s="476" t="str">
        <f t="shared" si="22"/>
        <v>C</v>
      </c>
    </row>
    <row r="269" spans="1:13" ht="24" customHeight="1">
      <c r="A269" s="470">
        <v>261</v>
      </c>
      <c r="B269" s="470" t="s">
        <v>1930</v>
      </c>
      <c r="C269" s="470" t="s">
        <v>44</v>
      </c>
      <c r="D269" s="471" t="s">
        <v>1931</v>
      </c>
      <c r="E269" s="470" t="s">
        <v>1220</v>
      </c>
      <c r="F269" s="470" t="s">
        <v>26</v>
      </c>
      <c r="G269" s="472">
        <v>2.9982674205590336</v>
      </c>
      <c r="H269" s="473">
        <v>97.6</v>
      </c>
      <c r="I269" s="473">
        <f t="shared" si="21"/>
        <v>292.63090024656168</v>
      </c>
      <c r="J269" s="474">
        <f t="shared" si="20"/>
        <v>1.8361037333503608E-4</v>
      </c>
      <c r="K269" s="473">
        <f t="shared" si="23"/>
        <v>1569215.877689207</v>
      </c>
      <c r="L269" s="475">
        <f t="shared" si="24"/>
        <v>0.98459975656370191</v>
      </c>
      <c r="M269" s="476" t="str">
        <f t="shared" si="22"/>
        <v>C</v>
      </c>
    </row>
    <row r="270" spans="1:13" ht="24" customHeight="1">
      <c r="A270" s="470">
        <v>262</v>
      </c>
      <c r="B270" s="470" t="s">
        <v>1932</v>
      </c>
      <c r="C270" s="470" t="s">
        <v>44</v>
      </c>
      <c r="D270" s="471" t="s">
        <v>1933</v>
      </c>
      <c r="E270" s="470" t="s">
        <v>1220</v>
      </c>
      <c r="F270" s="470" t="s">
        <v>26</v>
      </c>
      <c r="G270" s="472">
        <v>1.9988449470393559</v>
      </c>
      <c r="H270" s="473">
        <v>144.87</v>
      </c>
      <c r="I270" s="473">
        <f t="shared" si="21"/>
        <v>289.57266747759149</v>
      </c>
      <c r="J270" s="474">
        <f t="shared" si="20"/>
        <v>1.8169149443337894E-4</v>
      </c>
      <c r="K270" s="473">
        <f t="shared" si="23"/>
        <v>1569505.4503566846</v>
      </c>
      <c r="L270" s="475">
        <f t="shared" si="24"/>
        <v>0.98478144805813528</v>
      </c>
      <c r="M270" s="476" t="str">
        <f t="shared" si="22"/>
        <v>C</v>
      </c>
    </row>
    <row r="271" spans="1:13" ht="26.1" customHeight="1">
      <c r="A271" s="470">
        <v>263</v>
      </c>
      <c r="B271" s="470" t="s">
        <v>1934</v>
      </c>
      <c r="C271" s="470" t="s">
        <v>24</v>
      </c>
      <c r="D271" s="471" t="s">
        <v>1935</v>
      </c>
      <c r="E271" s="470" t="s">
        <v>1220</v>
      </c>
      <c r="F271" s="470" t="s">
        <v>26</v>
      </c>
      <c r="G271" s="472">
        <v>0.99942247351967795</v>
      </c>
      <c r="H271" s="473">
        <v>279.14</v>
      </c>
      <c r="I271" s="473">
        <f t="shared" si="21"/>
        <v>278.97878925828292</v>
      </c>
      <c r="J271" s="474">
        <f t="shared" si="20"/>
        <v>1.7504439758450128E-4</v>
      </c>
      <c r="K271" s="473">
        <f t="shared" si="23"/>
        <v>1569784.4291459429</v>
      </c>
      <c r="L271" s="475">
        <f t="shared" si="24"/>
        <v>0.98495649245571981</v>
      </c>
      <c r="M271" s="476" t="str">
        <f t="shared" si="22"/>
        <v>C</v>
      </c>
    </row>
    <row r="272" spans="1:13" ht="39" customHeight="1">
      <c r="A272" s="470">
        <v>264</v>
      </c>
      <c r="B272" s="470" t="s">
        <v>1936</v>
      </c>
      <c r="C272" s="470" t="s">
        <v>55</v>
      </c>
      <c r="D272" s="471" t="s">
        <v>1937</v>
      </c>
      <c r="E272" s="470" t="s">
        <v>1220</v>
      </c>
      <c r="F272" s="470" t="s">
        <v>46</v>
      </c>
      <c r="G272" s="472">
        <v>7.0099492292670211</v>
      </c>
      <c r="H272" s="473">
        <v>39.39</v>
      </c>
      <c r="I272" s="473">
        <f t="shared" si="21"/>
        <v>276.12190014082796</v>
      </c>
      <c r="J272" s="474">
        <f t="shared" si="20"/>
        <v>1.7325185114804931E-4</v>
      </c>
      <c r="K272" s="473">
        <f t="shared" si="23"/>
        <v>1570060.5510460837</v>
      </c>
      <c r="L272" s="475">
        <f t="shared" si="24"/>
        <v>0.98512974430686784</v>
      </c>
      <c r="M272" s="476" t="str">
        <f t="shared" si="22"/>
        <v>C</v>
      </c>
    </row>
    <row r="273" spans="1:13" ht="26.1" customHeight="1">
      <c r="A273" s="470">
        <v>265</v>
      </c>
      <c r="B273" s="470" t="s">
        <v>1938</v>
      </c>
      <c r="C273" s="470" t="s">
        <v>55</v>
      </c>
      <c r="D273" s="471" t="s">
        <v>1939</v>
      </c>
      <c r="E273" s="470" t="s">
        <v>1220</v>
      </c>
      <c r="F273" s="470" t="s">
        <v>268</v>
      </c>
      <c r="G273" s="472">
        <v>53.968813570062608</v>
      </c>
      <c r="H273" s="473">
        <v>5.07</v>
      </c>
      <c r="I273" s="473">
        <f t="shared" si="21"/>
        <v>273.62188480021746</v>
      </c>
      <c r="J273" s="474">
        <f t="shared" si="20"/>
        <v>1.7168322408355936E-4</v>
      </c>
      <c r="K273" s="473">
        <f t="shared" si="23"/>
        <v>1570334.1729308839</v>
      </c>
      <c r="L273" s="475">
        <f t="shared" si="24"/>
        <v>0.9853014275309514</v>
      </c>
      <c r="M273" s="476" t="str">
        <f t="shared" si="22"/>
        <v>C</v>
      </c>
    </row>
    <row r="274" spans="1:13" ht="39" customHeight="1">
      <c r="A274" s="470">
        <v>266</v>
      </c>
      <c r="B274" s="470" t="s">
        <v>1940</v>
      </c>
      <c r="C274" s="470" t="s">
        <v>55</v>
      </c>
      <c r="D274" s="471" t="s">
        <v>1941</v>
      </c>
      <c r="E274" s="470" t="s">
        <v>1220</v>
      </c>
      <c r="F274" s="470" t="s">
        <v>46</v>
      </c>
      <c r="G274" s="472">
        <v>7.2558071577528622</v>
      </c>
      <c r="H274" s="473">
        <v>36.909999999999997</v>
      </c>
      <c r="I274" s="473">
        <f t="shared" si="21"/>
        <v>267.8118421926581</v>
      </c>
      <c r="J274" s="474">
        <f t="shared" si="20"/>
        <v>1.680377304211758E-4</v>
      </c>
      <c r="K274" s="473">
        <f t="shared" si="23"/>
        <v>1570601.9847730766</v>
      </c>
      <c r="L274" s="475">
        <f t="shared" si="24"/>
        <v>0.98546946526137258</v>
      </c>
      <c r="M274" s="476" t="str">
        <f t="shared" si="22"/>
        <v>C</v>
      </c>
    </row>
    <row r="275" spans="1:13" ht="26.1" customHeight="1">
      <c r="A275" s="470">
        <v>267</v>
      </c>
      <c r="B275" s="470" t="s">
        <v>1942</v>
      </c>
      <c r="C275" s="470" t="s">
        <v>55</v>
      </c>
      <c r="D275" s="471" t="s">
        <v>1943</v>
      </c>
      <c r="E275" s="470" t="s">
        <v>1220</v>
      </c>
      <c r="F275" s="470" t="s">
        <v>1456</v>
      </c>
      <c r="G275" s="472">
        <v>2.4106070061294633</v>
      </c>
      <c r="H275" s="473">
        <v>110</v>
      </c>
      <c r="I275" s="473">
        <f t="shared" si="21"/>
        <v>265.16677067424098</v>
      </c>
      <c r="J275" s="474">
        <f t="shared" si="20"/>
        <v>1.6637808829662493E-4</v>
      </c>
      <c r="K275" s="473">
        <f t="shared" si="23"/>
        <v>1570867.1515437509</v>
      </c>
      <c r="L275" s="475">
        <f t="shared" si="24"/>
        <v>0.98563584334966925</v>
      </c>
      <c r="M275" s="476" t="str">
        <f t="shared" si="22"/>
        <v>C</v>
      </c>
    </row>
    <row r="276" spans="1:13" ht="26.1" customHeight="1">
      <c r="A276" s="470">
        <v>268</v>
      </c>
      <c r="B276" s="470" t="s">
        <v>1944</v>
      </c>
      <c r="C276" s="470" t="s">
        <v>44</v>
      </c>
      <c r="D276" s="471" t="s">
        <v>1945</v>
      </c>
      <c r="E276" s="470" t="s">
        <v>1220</v>
      </c>
      <c r="F276" s="470" t="s">
        <v>26</v>
      </c>
      <c r="G276" s="472">
        <v>0.99942247351967795</v>
      </c>
      <c r="H276" s="473">
        <v>260</v>
      </c>
      <c r="I276" s="473">
        <f t="shared" si="21"/>
        <v>259.84984311511624</v>
      </c>
      <c r="J276" s="474">
        <f t="shared" si="20"/>
        <v>1.6304199818001835E-4</v>
      </c>
      <c r="K276" s="473">
        <f t="shared" si="23"/>
        <v>1571127.001386866</v>
      </c>
      <c r="L276" s="475">
        <f t="shared" si="24"/>
        <v>0.98579888534784932</v>
      </c>
      <c r="M276" s="476" t="str">
        <f t="shared" si="22"/>
        <v>C</v>
      </c>
    </row>
    <row r="277" spans="1:13" ht="26.1" customHeight="1">
      <c r="A277" s="470">
        <v>269</v>
      </c>
      <c r="B277" s="470" t="s">
        <v>1946</v>
      </c>
      <c r="C277" s="470" t="s">
        <v>55</v>
      </c>
      <c r="D277" s="471" t="s">
        <v>1947</v>
      </c>
      <c r="E277" s="470" t="s">
        <v>1220</v>
      </c>
      <c r="F277" s="470" t="s">
        <v>1456</v>
      </c>
      <c r="G277" s="472">
        <v>184.89251797075735</v>
      </c>
      <c r="H277" s="473">
        <v>1.4</v>
      </c>
      <c r="I277" s="473">
        <f t="shared" si="21"/>
        <v>258.84952515906031</v>
      </c>
      <c r="J277" s="474">
        <f t="shared" si="20"/>
        <v>1.6241435170382456E-4</v>
      </c>
      <c r="K277" s="473">
        <f t="shared" si="23"/>
        <v>1571385.850912025</v>
      </c>
      <c r="L277" s="475">
        <f t="shared" si="24"/>
        <v>0.98596129969955315</v>
      </c>
      <c r="M277" s="476" t="str">
        <f t="shared" si="22"/>
        <v>C</v>
      </c>
    </row>
    <row r="278" spans="1:13" ht="26.1" customHeight="1">
      <c r="A278" s="470">
        <v>270</v>
      </c>
      <c r="B278" s="470" t="s">
        <v>1948</v>
      </c>
      <c r="C278" s="470" t="s">
        <v>44</v>
      </c>
      <c r="D278" s="471" t="s">
        <v>1949</v>
      </c>
      <c r="E278" s="470" t="s">
        <v>1220</v>
      </c>
      <c r="F278" s="470" t="s">
        <v>26</v>
      </c>
      <c r="G278" s="472">
        <v>891.48484637955278</v>
      </c>
      <c r="H278" s="473">
        <v>0.28999999999999998</v>
      </c>
      <c r="I278" s="473">
        <f t="shared" si="21"/>
        <v>258.53060545007031</v>
      </c>
      <c r="J278" s="474">
        <f t="shared" si="20"/>
        <v>1.6221424649695061E-4</v>
      </c>
      <c r="K278" s="473">
        <f t="shared" si="23"/>
        <v>1571644.381517475</v>
      </c>
      <c r="L278" s="475">
        <f t="shared" si="24"/>
        <v>0.98612351394605013</v>
      </c>
      <c r="M278" s="476" t="str">
        <f t="shared" si="22"/>
        <v>C</v>
      </c>
    </row>
    <row r="279" spans="1:13" ht="26.1" customHeight="1">
      <c r="A279" s="470">
        <v>271</v>
      </c>
      <c r="B279" s="470" t="s">
        <v>1950</v>
      </c>
      <c r="C279" s="470" t="s">
        <v>44</v>
      </c>
      <c r="D279" s="471" t="s">
        <v>1951</v>
      </c>
      <c r="E279" s="470" t="s">
        <v>1440</v>
      </c>
      <c r="F279" s="470" t="s">
        <v>75</v>
      </c>
      <c r="G279" s="472">
        <v>13.184261339974769</v>
      </c>
      <c r="H279" s="473">
        <v>19.37</v>
      </c>
      <c r="I279" s="473">
        <f t="shared" si="21"/>
        <v>255.37914215531129</v>
      </c>
      <c r="J279" s="474">
        <f t="shared" si="20"/>
        <v>1.6023687038385105E-4</v>
      </c>
      <c r="K279" s="473">
        <f t="shared" si="23"/>
        <v>1571899.7606596304</v>
      </c>
      <c r="L279" s="475">
        <f t="shared" si="24"/>
        <v>0.98628375081643394</v>
      </c>
      <c r="M279" s="476" t="str">
        <f t="shared" si="22"/>
        <v>C</v>
      </c>
    </row>
    <row r="280" spans="1:13" ht="24" customHeight="1">
      <c r="A280" s="470">
        <v>272</v>
      </c>
      <c r="B280" s="470" t="s">
        <v>1952</v>
      </c>
      <c r="C280" s="470" t="s">
        <v>44</v>
      </c>
      <c r="D280" s="471" t="s">
        <v>1953</v>
      </c>
      <c r="E280" s="470" t="s">
        <v>1220</v>
      </c>
      <c r="F280" s="470" t="s">
        <v>26</v>
      </c>
      <c r="G280" s="472">
        <v>5.9965348411180672</v>
      </c>
      <c r="H280" s="473">
        <v>42.04</v>
      </c>
      <c r="I280" s="473">
        <f t="shared" si="21"/>
        <v>252.09432472060354</v>
      </c>
      <c r="J280" s="474">
        <f t="shared" si="20"/>
        <v>1.5817582161895319E-4</v>
      </c>
      <c r="K280" s="473">
        <f t="shared" si="23"/>
        <v>1572151.854984351</v>
      </c>
      <c r="L280" s="475">
        <f t="shared" si="24"/>
        <v>0.98644192663805286</v>
      </c>
      <c r="M280" s="476" t="str">
        <f t="shared" si="22"/>
        <v>C</v>
      </c>
    </row>
    <row r="281" spans="1:13" ht="24" customHeight="1">
      <c r="A281" s="470">
        <v>273</v>
      </c>
      <c r="B281" s="470" t="s">
        <v>1954</v>
      </c>
      <c r="C281" s="470" t="s">
        <v>55</v>
      </c>
      <c r="D281" s="471" t="s">
        <v>1955</v>
      </c>
      <c r="E281" s="470" t="s">
        <v>1220</v>
      </c>
      <c r="F281" s="470" t="s">
        <v>268</v>
      </c>
      <c r="G281" s="472">
        <v>46.173318276609123</v>
      </c>
      <c r="H281" s="473">
        <v>5.31</v>
      </c>
      <c r="I281" s="473">
        <f t="shared" si="21"/>
        <v>245.18032004879441</v>
      </c>
      <c r="J281" s="474">
        <f t="shared" si="20"/>
        <v>1.5383765029814794E-4</v>
      </c>
      <c r="K281" s="473">
        <f t="shared" si="23"/>
        <v>1572397.0353043997</v>
      </c>
      <c r="L281" s="475">
        <f t="shared" si="24"/>
        <v>0.98659576428835105</v>
      </c>
      <c r="M281" s="476" t="str">
        <f t="shared" si="22"/>
        <v>C</v>
      </c>
    </row>
    <row r="282" spans="1:13" ht="39" customHeight="1">
      <c r="A282" s="470">
        <v>274</v>
      </c>
      <c r="B282" s="470" t="s">
        <v>1956</v>
      </c>
      <c r="C282" s="470" t="s">
        <v>44</v>
      </c>
      <c r="D282" s="471" t="s">
        <v>1957</v>
      </c>
      <c r="E282" s="470" t="s">
        <v>1220</v>
      </c>
      <c r="F282" s="470" t="s">
        <v>26</v>
      </c>
      <c r="G282" s="472">
        <v>16.990182049834527</v>
      </c>
      <c r="H282" s="473">
        <v>14.26</v>
      </c>
      <c r="I282" s="473">
        <f t="shared" si="21"/>
        <v>242.27999603064035</v>
      </c>
      <c r="J282" s="474">
        <f t="shared" si="20"/>
        <v>1.5201785076461561E-4</v>
      </c>
      <c r="K282" s="473">
        <f t="shared" si="23"/>
        <v>1572639.3153004304</v>
      </c>
      <c r="L282" s="475">
        <f t="shared" si="24"/>
        <v>0.98674778213911563</v>
      </c>
      <c r="M282" s="476" t="str">
        <f t="shared" si="22"/>
        <v>C</v>
      </c>
    </row>
    <row r="283" spans="1:13" ht="26.1" customHeight="1">
      <c r="A283" s="470">
        <v>275</v>
      </c>
      <c r="B283" s="470" t="s">
        <v>1958</v>
      </c>
      <c r="C283" s="470" t="s">
        <v>55</v>
      </c>
      <c r="D283" s="471" t="s">
        <v>1959</v>
      </c>
      <c r="E283" s="470" t="s">
        <v>1220</v>
      </c>
      <c r="F283" s="470" t="s">
        <v>57</v>
      </c>
      <c r="G283" s="472">
        <v>59.965348411180678</v>
      </c>
      <c r="H283" s="473">
        <v>4</v>
      </c>
      <c r="I283" s="473">
        <f t="shared" si="21"/>
        <v>239.86139364472271</v>
      </c>
      <c r="J283" s="474">
        <f t="shared" si="20"/>
        <v>1.5050030601232466E-4</v>
      </c>
      <c r="K283" s="473">
        <f t="shared" si="23"/>
        <v>1572879.1766940751</v>
      </c>
      <c r="L283" s="475">
        <f t="shared" si="24"/>
        <v>0.98689828244512801</v>
      </c>
      <c r="M283" s="476" t="str">
        <f t="shared" si="22"/>
        <v>C</v>
      </c>
    </row>
    <row r="284" spans="1:13" ht="26.1" customHeight="1">
      <c r="A284" s="470">
        <v>276</v>
      </c>
      <c r="B284" s="470" t="s">
        <v>1960</v>
      </c>
      <c r="C284" s="470" t="s">
        <v>55</v>
      </c>
      <c r="D284" s="471" t="s">
        <v>1961</v>
      </c>
      <c r="E284" s="470" t="s">
        <v>1220</v>
      </c>
      <c r="F284" s="470" t="s">
        <v>268</v>
      </c>
      <c r="G284" s="472">
        <v>89.948022616771013</v>
      </c>
      <c r="H284" s="473">
        <v>2.66</v>
      </c>
      <c r="I284" s="473">
        <f t="shared" si="21"/>
        <v>239.26174016061091</v>
      </c>
      <c r="J284" s="474">
        <f t="shared" si="20"/>
        <v>1.5012405524729384E-4</v>
      </c>
      <c r="K284" s="473">
        <f t="shared" si="23"/>
        <v>1573118.4384342358</v>
      </c>
      <c r="L284" s="475">
        <f t="shared" si="24"/>
        <v>0.98704840650037529</v>
      </c>
      <c r="M284" s="476" t="str">
        <f t="shared" si="22"/>
        <v>C</v>
      </c>
    </row>
    <row r="285" spans="1:13" ht="26.1" customHeight="1">
      <c r="A285" s="470">
        <v>277</v>
      </c>
      <c r="B285" s="470" t="s">
        <v>1962</v>
      </c>
      <c r="C285" s="470" t="s">
        <v>44</v>
      </c>
      <c r="D285" s="471" t="s">
        <v>1963</v>
      </c>
      <c r="E285" s="470" t="s">
        <v>1220</v>
      </c>
      <c r="F285" s="470" t="s">
        <v>152</v>
      </c>
      <c r="G285" s="472">
        <v>56.069239817310503</v>
      </c>
      <c r="H285" s="473">
        <v>4.2</v>
      </c>
      <c r="I285" s="473">
        <f t="shared" si="21"/>
        <v>235.49080723270413</v>
      </c>
      <c r="J285" s="474">
        <f t="shared" si="20"/>
        <v>1.477579947863823E-4</v>
      </c>
      <c r="K285" s="473">
        <f t="shared" si="23"/>
        <v>1573353.9292414684</v>
      </c>
      <c r="L285" s="475">
        <f t="shared" si="24"/>
        <v>0.98719616449516168</v>
      </c>
      <c r="M285" s="476" t="str">
        <f t="shared" si="22"/>
        <v>C</v>
      </c>
    </row>
    <row r="286" spans="1:13" ht="26.1" customHeight="1">
      <c r="A286" s="470">
        <v>278</v>
      </c>
      <c r="B286" s="470" t="s">
        <v>1964</v>
      </c>
      <c r="C286" s="470" t="s">
        <v>44</v>
      </c>
      <c r="D286" s="471" t="s">
        <v>1965</v>
      </c>
      <c r="E286" s="470" t="s">
        <v>1220</v>
      </c>
      <c r="F286" s="470" t="s">
        <v>26</v>
      </c>
      <c r="G286" s="472">
        <v>102.50076888417817</v>
      </c>
      <c r="H286" s="473">
        <v>2.29</v>
      </c>
      <c r="I286" s="473">
        <f t="shared" si="21"/>
        <v>234.72676074476803</v>
      </c>
      <c r="J286" s="474">
        <f t="shared" si="20"/>
        <v>1.472785961282875E-4</v>
      </c>
      <c r="K286" s="473">
        <f t="shared" si="23"/>
        <v>1573588.6560022132</v>
      </c>
      <c r="L286" s="475">
        <f t="shared" si="24"/>
        <v>0.98734344309128996</v>
      </c>
      <c r="M286" s="476" t="str">
        <f t="shared" si="22"/>
        <v>C</v>
      </c>
    </row>
    <row r="287" spans="1:13" ht="24" customHeight="1">
      <c r="A287" s="470">
        <v>279</v>
      </c>
      <c r="B287" s="470" t="s">
        <v>1966</v>
      </c>
      <c r="C287" s="470" t="s">
        <v>44</v>
      </c>
      <c r="D287" s="471" t="s">
        <v>1967</v>
      </c>
      <c r="E287" s="470" t="s">
        <v>1220</v>
      </c>
      <c r="F287" s="470" t="s">
        <v>26</v>
      </c>
      <c r="G287" s="472">
        <v>3.9976898940787118</v>
      </c>
      <c r="H287" s="473">
        <v>57.58</v>
      </c>
      <c r="I287" s="473">
        <f t="shared" si="21"/>
        <v>230.18698410105222</v>
      </c>
      <c r="J287" s="474">
        <f t="shared" si="20"/>
        <v>1.4443012700316089E-4</v>
      </c>
      <c r="K287" s="473">
        <f t="shared" si="23"/>
        <v>1573818.8429863143</v>
      </c>
      <c r="L287" s="475">
        <f t="shared" si="24"/>
        <v>0.98748787321829312</v>
      </c>
      <c r="M287" s="476" t="str">
        <f t="shared" si="22"/>
        <v>C</v>
      </c>
    </row>
    <row r="288" spans="1:13" ht="26.1" customHeight="1">
      <c r="A288" s="470">
        <v>280</v>
      </c>
      <c r="B288" s="470" t="s">
        <v>1968</v>
      </c>
      <c r="C288" s="470" t="s">
        <v>24</v>
      </c>
      <c r="D288" s="471" t="s">
        <v>1969</v>
      </c>
      <c r="E288" s="470" t="s">
        <v>1220</v>
      </c>
      <c r="F288" s="470" t="s">
        <v>26</v>
      </c>
      <c r="G288" s="472">
        <v>7.9953797881574236</v>
      </c>
      <c r="H288" s="473">
        <v>28.49</v>
      </c>
      <c r="I288" s="473">
        <f t="shared" si="21"/>
        <v>227.788370164605</v>
      </c>
      <c r="J288" s="474">
        <f t="shared" si="20"/>
        <v>1.4292512394303765E-4</v>
      </c>
      <c r="K288" s="473">
        <f t="shared" si="23"/>
        <v>1574046.6313564789</v>
      </c>
      <c r="L288" s="475">
        <f t="shared" si="24"/>
        <v>0.9876307983422361</v>
      </c>
      <c r="M288" s="476" t="str">
        <f t="shared" si="22"/>
        <v>C</v>
      </c>
    </row>
    <row r="289" spans="1:13" ht="24" customHeight="1">
      <c r="A289" s="470">
        <v>281</v>
      </c>
      <c r="B289" s="470" t="s">
        <v>1970</v>
      </c>
      <c r="C289" s="470" t="s">
        <v>44</v>
      </c>
      <c r="D289" s="471" t="s">
        <v>1971</v>
      </c>
      <c r="E289" s="470" t="s">
        <v>1220</v>
      </c>
      <c r="F289" s="470" t="s">
        <v>26</v>
      </c>
      <c r="G289" s="472">
        <v>11.993069682236134</v>
      </c>
      <c r="H289" s="473">
        <v>18.78</v>
      </c>
      <c r="I289" s="473">
        <f t="shared" si="21"/>
        <v>225.22984863239461</v>
      </c>
      <c r="J289" s="474">
        <f t="shared" si="20"/>
        <v>1.4131978734557285E-4</v>
      </c>
      <c r="K289" s="473">
        <f t="shared" si="23"/>
        <v>1574271.8612051113</v>
      </c>
      <c r="L289" s="475">
        <f t="shared" si="24"/>
        <v>0.98777211812958166</v>
      </c>
      <c r="M289" s="476" t="str">
        <f t="shared" si="22"/>
        <v>C</v>
      </c>
    </row>
    <row r="290" spans="1:13" ht="24" customHeight="1">
      <c r="A290" s="470">
        <v>282</v>
      </c>
      <c r="B290" s="470" t="s">
        <v>1972</v>
      </c>
      <c r="C290" s="470" t="s">
        <v>44</v>
      </c>
      <c r="D290" s="471" t="s">
        <v>1973</v>
      </c>
      <c r="E290" s="470" t="s">
        <v>1440</v>
      </c>
      <c r="F290" s="470" t="s">
        <v>75</v>
      </c>
      <c r="G290" s="472">
        <v>14.238301612041914</v>
      </c>
      <c r="H290" s="473">
        <v>15.79</v>
      </c>
      <c r="I290" s="473">
        <f t="shared" si="21"/>
        <v>224.82278245414182</v>
      </c>
      <c r="J290" s="474">
        <f t="shared" si="20"/>
        <v>1.4106437490314763E-4</v>
      </c>
      <c r="K290" s="473">
        <f t="shared" si="23"/>
        <v>1574496.6839875653</v>
      </c>
      <c r="L290" s="475">
        <f t="shared" si="24"/>
        <v>0.98791318250448479</v>
      </c>
      <c r="M290" s="476" t="str">
        <f t="shared" si="22"/>
        <v>C</v>
      </c>
    </row>
    <row r="291" spans="1:13" ht="39" customHeight="1">
      <c r="A291" s="470">
        <v>283</v>
      </c>
      <c r="B291" s="470" t="s">
        <v>1974</v>
      </c>
      <c r="C291" s="470" t="s">
        <v>44</v>
      </c>
      <c r="D291" s="471" t="s">
        <v>1975</v>
      </c>
      <c r="E291" s="470" t="s">
        <v>1220</v>
      </c>
      <c r="F291" s="470" t="s">
        <v>26</v>
      </c>
      <c r="G291" s="472">
        <v>22.986716890952593</v>
      </c>
      <c r="H291" s="473">
        <v>9.69</v>
      </c>
      <c r="I291" s="473">
        <f t="shared" si="21"/>
        <v>222.74128667333062</v>
      </c>
      <c r="J291" s="474">
        <f t="shared" si="20"/>
        <v>1.3975834667069497E-4</v>
      </c>
      <c r="K291" s="473">
        <f t="shared" si="23"/>
        <v>1574719.4252742387</v>
      </c>
      <c r="L291" s="475">
        <f t="shared" si="24"/>
        <v>0.98805294085115547</v>
      </c>
      <c r="M291" s="476" t="str">
        <f t="shared" si="22"/>
        <v>C</v>
      </c>
    </row>
    <row r="292" spans="1:13" ht="26.1" customHeight="1">
      <c r="A292" s="470">
        <v>284</v>
      </c>
      <c r="B292" s="470" t="s">
        <v>1976</v>
      </c>
      <c r="C292" s="470" t="s">
        <v>55</v>
      </c>
      <c r="D292" s="471" t="s">
        <v>1977</v>
      </c>
      <c r="E292" s="470" t="s">
        <v>1220</v>
      </c>
      <c r="F292" s="470" t="s">
        <v>268</v>
      </c>
      <c r="G292" s="472">
        <v>64.539679087495927</v>
      </c>
      <c r="H292" s="473">
        <v>3.36</v>
      </c>
      <c r="I292" s="473">
        <f t="shared" si="21"/>
        <v>216.85332173398629</v>
      </c>
      <c r="J292" s="474">
        <f t="shared" si="20"/>
        <v>1.3606396087689903E-4</v>
      </c>
      <c r="K292" s="473">
        <f t="shared" si="23"/>
        <v>1574936.2785959726</v>
      </c>
      <c r="L292" s="475">
        <f t="shared" si="24"/>
        <v>0.98818900481203242</v>
      </c>
      <c r="M292" s="476" t="str">
        <f t="shared" si="22"/>
        <v>C</v>
      </c>
    </row>
    <row r="293" spans="1:13" ht="24" customHeight="1">
      <c r="A293" s="470">
        <v>285</v>
      </c>
      <c r="B293" s="470" t="s">
        <v>1978</v>
      </c>
      <c r="C293" s="470" t="s">
        <v>55</v>
      </c>
      <c r="D293" s="471" t="s">
        <v>1979</v>
      </c>
      <c r="E293" s="470" t="s">
        <v>1220</v>
      </c>
      <c r="F293" s="470" t="s">
        <v>1739</v>
      </c>
      <c r="G293" s="472">
        <v>2.9292426136484431</v>
      </c>
      <c r="H293" s="473">
        <v>73.930000000000007</v>
      </c>
      <c r="I293" s="473">
        <f t="shared" si="21"/>
        <v>216.55890642702943</v>
      </c>
      <c r="J293" s="474">
        <f t="shared" si="20"/>
        <v>1.3587923088297034E-4</v>
      </c>
      <c r="K293" s="473">
        <f t="shared" si="23"/>
        <v>1575152.8375023997</v>
      </c>
      <c r="L293" s="475">
        <f t="shared" si="24"/>
        <v>0.98832488404291541</v>
      </c>
      <c r="M293" s="476" t="str">
        <f t="shared" si="22"/>
        <v>C</v>
      </c>
    </row>
    <row r="294" spans="1:13" ht="26.1" customHeight="1">
      <c r="A294" s="470">
        <v>286</v>
      </c>
      <c r="B294" s="470" t="s">
        <v>1980</v>
      </c>
      <c r="C294" s="470" t="s">
        <v>44</v>
      </c>
      <c r="D294" s="471" t="s">
        <v>1981</v>
      </c>
      <c r="E294" s="470" t="s">
        <v>1220</v>
      </c>
      <c r="F294" s="470" t="s">
        <v>26</v>
      </c>
      <c r="G294" s="472">
        <v>44.974011308385506</v>
      </c>
      <c r="H294" s="473">
        <v>4.79</v>
      </c>
      <c r="I294" s="473">
        <f t="shared" si="21"/>
        <v>215.42551416716657</v>
      </c>
      <c r="J294" s="474">
        <f t="shared" si="20"/>
        <v>1.3516808733731906E-4</v>
      </c>
      <c r="K294" s="473">
        <f t="shared" si="23"/>
        <v>1575368.2630165669</v>
      </c>
      <c r="L294" s="475">
        <f t="shared" si="24"/>
        <v>0.98846005213025268</v>
      </c>
      <c r="M294" s="476" t="str">
        <f t="shared" si="22"/>
        <v>C</v>
      </c>
    </row>
    <row r="295" spans="1:13" ht="24" customHeight="1">
      <c r="A295" s="470">
        <v>287</v>
      </c>
      <c r="B295" s="470" t="s">
        <v>1982</v>
      </c>
      <c r="C295" s="470" t="s">
        <v>55</v>
      </c>
      <c r="D295" s="471" t="s">
        <v>1983</v>
      </c>
      <c r="E295" s="470" t="s">
        <v>1298</v>
      </c>
      <c r="F295" s="470" t="s">
        <v>57</v>
      </c>
      <c r="G295" s="472">
        <v>16.915149863699355</v>
      </c>
      <c r="H295" s="473">
        <v>12.54</v>
      </c>
      <c r="I295" s="473">
        <f t="shared" si="21"/>
        <v>212.11597929078991</v>
      </c>
      <c r="J295" s="474">
        <f t="shared" si="20"/>
        <v>1.3309152968840078E-4</v>
      </c>
      <c r="K295" s="473">
        <f t="shared" si="23"/>
        <v>1575580.3789958577</v>
      </c>
      <c r="L295" s="475">
        <f t="shared" si="24"/>
        <v>0.98859314365994111</v>
      </c>
      <c r="M295" s="476" t="str">
        <f t="shared" si="22"/>
        <v>C</v>
      </c>
    </row>
    <row r="296" spans="1:13" ht="26.1" customHeight="1">
      <c r="A296" s="470">
        <v>288</v>
      </c>
      <c r="B296" s="470" t="s">
        <v>1984</v>
      </c>
      <c r="C296" s="470" t="s">
        <v>55</v>
      </c>
      <c r="D296" s="471" t="s">
        <v>1985</v>
      </c>
      <c r="E296" s="470" t="s">
        <v>1298</v>
      </c>
      <c r="F296" s="470" t="s">
        <v>46</v>
      </c>
      <c r="G296" s="472">
        <v>5.196996862302325</v>
      </c>
      <c r="H296" s="473">
        <v>40</v>
      </c>
      <c r="I296" s="473">
        <f t="shared" si="21"/>
        <v>207.87987449209299</v>
      </c>
      <c r="J296" s="474">
        <f t="shared" si="20"/>
        <v>1.304335985440147E-4</v>
      </c>
      <c r="K296" s="473">
        <f t="shared" si="23"/>
        <v>1575788.2588703497</v>
      </c>
      <c r="L296" s="475">
        <f t="shared" si="24"/>
        <v>0.98872357725848514</v>
      </c>
      <c r="M296" s="476" t="str">
        <f t="shared" si="22"/>
        <v>C</v>
      </c>
    </row>
    <row r="297" spans="1:13" ht="26.1" customHeight="1">
      <c r="A297" s="470">
        <v>289</v>
      </c>
      <c r="B297" s="470" t="s">
        <v>1986</v>
      </c>
      <c r="C297" s="470" t="s">
        <v>55</v>
      </c>
      <c r="D297" s="471" t="s">
        <v>1987</v>
      </c>
      <c r="E297" s="470" t="s">
        <v>1220</v>
      </c>
      <c r="F297" s="470" t="s">
        <v>57</v>
      </c>
      <c r="G297" s="472">
        <v>0.99942247351967795</v>
      </c>
      <c r="H297" s="473">
        <v>207.52</v>
      </c>
      <c r="I297" s="473">
        <f t="shared" si="21"/>
        <v>207.40015170480359</v>
      </c>
      <c r="J297" s="474">
        <f t="shared" si="20"/>
        <v>1.3013259793199006E-4</v>
      </c>
      <c r="K297" s="473">
        <f t="shared" si="23"/>
        <v>1575995.6590220546</v>
      </c>
      <c r="L297" s="475">
        <f t="shared" si="24"/>
        <v>0.98885370985641718</v>
      </c>
      <c r="M297" s="476" t="str">
        <f t="shared" si="22"/>
        <v>C</v>
      </c>
    </row>
    <row r="298" spans="1:13" ht="26.1" customHeight="1">
      <c r="A298" s="470">
        <v>290</v>
      </c>
      <c r="B298" s="470" t="s">
        <v>1988</v>
      </c>
      <c r="C298" s="470" t="s">
        <v>44</v>
      </c>
      <c r="D298" s="471" t="s">
        <v>1989</v>
      </c>
      <c r="E298" s="470" t="s">
        <v>1220</v>
      </c>
      <c r="F298" s="470" t="s">
        <v>26</v>
      </c>
      <c r="G298" s="472">
        <v>2.9982674205590336</v>
      </c>
      <c r="H298" s="473">
        <v>68.05</v>
      </c>
      <c r="I298" s="473">
        <f t="shared" si="21"/>
        <v>204.03209796904224</v>
      </c>
      <c r="J298" s="474">
        <f t="shared" si="20"/>
        <v>1.2801932280173366E-4</v>
      </c>
      <c r="K298" s="473">
        <f t="shared" si="23"/>
        <v>1576199.6911200236</v>
      </c>
      <c r="L298" s="475">
        <f t="shared" si="24"/>
        <v>0.98898172917921889</v>
      </c>
      <c r="M298" s="476" t="str">
        <f t="shared" si="22"/>
        <v>C</v>
      </c>
    </row>
    <row r="299" spans="1:13" ht="26.1" customHeight="1">
      <c r="A299" s="470">
        <v>291</v>
      </c>
      <c r="B299" s="470" t="s">
        <v>1990</v>
      </c>
      <c r="C299" s="470" t="s">
        <v>24</v>
      </c>
      <c r="D299" s="471" t="s">
        <v>1991</v>
      </c>
      <c r="E299" s="470" t="s">
        <v>1220</v>
      </c>
      <c r="F299" s="470" t="s">
        <v>26</v>
      </c>
      <c r="G299" s="472">
        <v>7.9953797881574236</v>
      </c>
      <c r="H299" s="473">
        <v>25.46</v>
      </c>
      <c r="I299" s="473">
        <f t="shared" si="21"/>
        <v>203.56236940648802</v>
      </c>
      <c r="J299" s="474">
        <f t="shared" si="20"/>
        <v>1.2772459303579288E-4</v>
      </c>
      <c r="K299" s="473">
        <f t="shared" si="23"/>
        <v>1576403.2534894301</v>
      </c>
      <c r="L299" s="475">
        <f t="shared" si="24"/>
        <v>0.98910945377225468</v>
      </c>
      <c r="M299" s="476" t="str">
        <f t="shared" si="22"/>
        <v>C</v>
      </c>
    </row>
    <row r="300" spans="1:13" ht="26.1" customHeight="1">
      <c r="A300" s="470">
        <v>292</v>
      </c>
      <c r="B300" s="470" t="s">
        <v>1992</v>
      </c>
      <c r="C300" s="470" t="s">
        <v>55</v>
      </c>
      <c r="D300" s="471" t="s">
        <v>1993</v>
      </c>
      <c r="E300" s="470" t="s">
        <v>1220</v>
      </c>
      <c r="F300" s="470" t="s">
        <v>115</v>
      </c>
      <c r="G300" s="472">
        <v>1.5543018308178032</v>
      </c>
      <c r="H300" s="473">
        <v>129.47999999999999</v>
      </c>
      <c r="I300" s="473">
        <f t="shared" si="21"/>
        <v>201.25100105428913</v>
      </c>
      <c r="J300" s="474">
        <f t="shared" si="20"/>
        <v>1.2627433195364315E-4</v>
      </c>
      <c r="K300" s="473">
        <f t="shared" si="23"/>
        <v>1576604.5044904843</v>
      </c>
      <c r="L300" s="475">
        <f t="shared" si="24"/>
        <v>0.98923572810420835</v>
      </c>
      <c r="M300" s="476" t="str">
        <f t="shared" si="22"/>
        <v>C</v>
      </c>
    </row>
    <row r="301" spans="1:13" ht="24" customHeight="1">
      <c r="A301" s="470">
        <v>293</v>
      </c>
      <c r="B301" s="470" t="s">
        <v>1994</v>
      </c>
      <c r="C301" s="470" t="s">
        <v>55</v>
      </c>
      <c r="D301" s="471" t="s">
        <v>232</v>
      </c>
      <c r="E301" s="470" t="s">
        <v>1220</v>
      </c>
      <c r="F301" s="470" t="s">
        <v>57</v>
      </c>
      <c r="G301" s="472">
        <v>1.9988449470393559</v>
      </c>
      <c r="H301" s="473">
        <v>97.54</v>
      </c>
      <c r="I301" s="473">
        <f t="shared" si="21"/>
        <v>194.96733613421878</v>
      </c>
      <c r="J301" s="474">
        <f t="shared" si="20"/>
        <v>1.2233166540368456E-4</v>
      </c>
      <c r="K301" s="473">
        <f t="shared" si="23"/>
        <v>1576799.4718266185</v>
      </c>
      <c r="L301" s="475">
        <f t="shared" si="24"/>
        <v>0.989358059769612</v>
      </c>
      <c r="M301" s="476" t="str">
        <f t="shared" si="22"/>
        <v>C</v>
      </c>
    </row>
    <row r="302" spans="1:13" ht="24" customHeight="1">
      <c r="A302" s="470">
        <v>294</v>
      </c>
      <c r="B302" s="470" t="s">
        <v>1995</v>
      </c>
      <c r="C302" s="470" t="s">
        <v>55</v>
      </c>
      <c r="D302" s="471" t="s">
        <v>1996</v>
      </c>
      <c r="E302" s="470" t="s">
        <v>1298</v>
      </c>
      <c r="F302" s="470" t="s">
        <v>57</v>
      </c>
      <c r="G302" s="472">
        <v>24.985561837991948</v>
      </c>
      <c r="H302" s="473">
        <v>7.8</v>
      </c>
      <c r="I302" s="473">
        <f t="shared" si="21"/>
        <v>194.8873823363372</v>
      </c>
      <c r="J302" s="474">
        <f t="shared" si="20"/>
        <v>1.2228149863501378E-4</v>
      </c>
      <c r="K302" s="473">
        <f t="shared" si="23"/>
        <v>1576994.359208955</v>
      </c>
      <c r="L302" s="475">
        <f t="shared" si="24"/>
        <v>0.98948034126824702</v>
      </c>
      <c r="M302" s="476" t="str">
        <f t="shared" si="22"/>
        <v>C</v>
      </c>
    </row>
    <row r="303" spans="1:13" ht="26.1" customHeight="1">
      <c r="A303" s="470">
        <v>295</v>
      </c>
      <c r="B303" s="470" t="s">
        <v>1997</v>
      </c>
      <c r="C303" s="470" t="s">
        <v>24</v>
      </c>
      <c r="D303" s="471" t="s">
        <v>1998</v>
      </c>
      <c r="E303" s="470" t="s">
        <v>1220</v>
      </c>
      <c r="F303" s="470" t="s">
        <v>26</v>
      </c>
      <c r="G303" s="472">
        <v>24.985561837991948</v>
      </c>
      <c r="H303" s="473">
        <v>7.7</v>
      </c>
      <c r="I303" s="473">
        <f t="shared" si="21"/>
        <v>192.388826152538</v>
      </c>
      <c r="J303" s="474">
        <f t="shared" si="20"/>
        <v>1.2071378711405206E-4</v>
      </c>
      <c r="K303" s="473">
        <f t="shared" si="23"/>
        <v>1577186.7480351075</v>
      </c>
      <c r="L303" s="475">
        <f t="shared" si="24"/>
        <v>0.98960105505536111</v>
      </c>
      <c r="M303" s="476" t="str">
        <f t="shared" si="22"/>
        <v>C</v>
      </c>
    </row>
    <row r="304" spans="1:13" ht="26.1" customHeight="1">
      <c r="A304" s="470">
        <v>296</v>
      </c>
      <c r="B304" s="470" t="s">
        <v>1999</v>
      </c>
      <c r="C304" s="470" t="s">
        <v>44</v>
      </c>
      <c r="D304" s="471" t="s">
        <v>2000</v>
      </c>
      <c r="E304" s="470" t="s">
        <v>1220</v>
      </c>
      <c r="F304" s="470" t="s">
        <v>26</v>
      </c>
      <c r="G304" s="472">
        <v>11.993069682236134</v>
      </c>
      <c r="H304" s="473">
        <v>16.02</v>
      </c>
      <c r="I304" s="473">
        <f t="shared" si="21"/>
        <v>192.12897630942288</v>
      </c>
      <c r="J304" s="474">
        <f t="shared" si="20"/>
        <v>1.2055074511587204E-4</v>
      </c>
      <c r="K304" s="473">
        <f t="shared" si="23"/>
        <v>1577378.8770114169</v>
      </c>
      <c r="L304" s="475">
        <f t="shared" si="24"/>
        <v>0.98972160580047697</v>
      </c>
      <c r="M304" s="476" t="str">
        <f t="shared" si="22"/>
        <v>C</v>
      </c>
    </row>
    <row r="305" spans="1:13" ht="26.1" customHeight="1">
      <c r="A305" s="470">
        <v>297</v>
      </c>
      <c r="B305" s="470" t="s">
        <v>2001</v>
      </c>
      <c r="C305" s="470" t="s">
        <v>44</v>
      </c>
      <c r="D305" s="471" t="s">
        <v>2002</v>
      </c>
      <c r="E305" s="470" t="s">
        <v>1440</v>
      </c>
      <c r="F305" s="470" t="s">
        <v>75</v>
      </c>
      <c r="G305" s="472">
        <v>7.1264097213826023</v>
      </c>
      <c r="H305" s="473">
        <v>26.69</v>
      </c>
      <c r="I305" s="473">
        <f t="shared" si="21"/>
        <v>190.20387546370168</v>
      </c>
      <c r="J305" s="474">
        <f t="shared" si="20"/>
        <v>1.1934284641244516E-4</v>
      </c>
      <c r="K305" s="473">
        <f t="shared" si="23"/>
        <v>1577569.0808868806</v>
      </c>
      <c r="L305" s="475">
        <f t="shared" si="24"/>
        <v>0.98984094864688943</v>
      </c>
      <c r="M305" s="476" t="str">
        <f t="shared" si="22"/>
        <v>C</v>
      </c>
    </row>
    <row r="306" spans="1:13" ht="39" customHeight="1">
      <c r="A306" s="470">
        <v>298</v>
      </c>
      <c r="B306" s="470" t="s">
        <v>2003</v>
      </c>
      <c r="C306" s="470" t="s">
        <v>55</v>
      </c>
      <c r="D306" s="471" t="s">
        <v>2004</v>
      </c>
      <c r="E306" s="470" t="s">
        <v>1220</v>
      </c>
      <c r="F306" s="470" t="s">
        <v>57</v>
      </c>
      <c r="G306" s="472">
        <v>53.968813570062608</v>
      </c>
      <c r="H306" s="473">
        <v>3.51</v>
      </c>
      <c r="I306" s="473">
        <f t="shared" si="21"/>
        <v>189.43053563091974</v>
      </c>
      <c r="J306" s="474">
        <f t="shared" si="20"/>
        <v>1.1885761667323338E-4</v>
      </c>
      <c r="K306" s="473">
        <f t="shared" si="23"/>
        <v>1577758.5114225117</v>
      </c>
      <c r="L306" s="475">
        <f t="shared" si="24"/>
        <v>0.98995980626356261</v>
      </c>
      <c r="M306" s="476" t="str">
        <f t="shared" si="22"/>
        <v>C</v>
      </c>
    </row>
    <row r="307" spans="1:13" ht="39" customHeight="1">
      <c r="A307" s="470">
        <v>299</v>
      </c>
      <c r="B307" s="470" t="s">
        <v>2005</v>
      </c>
      <c r="C307" s="470" t="s">
        <v>24</v>
      </c>
      <c r="D307" s="471" t="s">
        <v>910</v>
      </c>
      <c r="E307" s="470" t="s">
        <v>1220</v>
      </c>
      <c r="F307" s="470" t="s">
        <v>776</v>
      </c>
      <c r="G307" s="472">
        <v>0.99942247351967795</v>
      </c>
      <c r="H307" s="473">
        <v>189.39</v>
      </c>
      <c r="I307" s="473">
        <f t="shared" si="21"/>
        <v>189.2806222598918</v>
      </c>
      <c r="J307" s="474">
        <f t="shared" si="20"/>
        <v>1.1876355398197569E-4</v>
      </c>
      <c r="K307" s="473">
        <f t="shared" si="23"/>
        <v>1577947.7920447716</v>
      </c>
      <c r="L307" s="475">
        <f t="shared" si="24"/>
        <v>0.99007856981754461</v>
      </c>
      <c r="M307" s="476" t="str">
        <f t="shared" si="22"/>
        <v>C</v>
      </c>
    </row>
    <row r="308" spans="1:13" ht="26.1" customHeight="1">
      <c r="A308" s="470">
        <v>300</v>
      </c>
      <c r="B308" s="470" t="s">
        <v>2006</v>
      </c>
      <c r="C308" s="470" t="s">
        <v>55</v>
      </c>
      <c r="D308" s="471" t="s">
        <v>2007</v>
      </c>
      <c r="E308" s="470" t="s">
        <v>1220</v>
      </c>
      <c r="F308" s="470" t="s">
        <v>1456</v>
      </c>
      <c r="G308" s="472">
        <v>44.698542490854223</v>
      </c>
      <c r="H308" s="473">
        <v>4.2</v>
      </c>
      <c r="I308" s="473">
        <f t="shared" si="21"/>
        <v>187.73387846158775</v>
      </c>
      <c r="J308" s="474">
        <f t="shared" si="20"/>
        <v>1.1779305426365828E-4</v>
      </c>
      <c r="K308" s="473">
        <f t="shared" si="23"/>
        <v>1578135.5259232332</v>
      </c>
      <c r="L308" s="475">
        <f t="shared" si="24"/>
        <v>0.99019636287180823</v>
      </c>
      <c r="M308" s="476" t="str">
        <f t="shared" si="22"/>
        <v>C</v>
      </c>
    </row>
    <row r="309" spans="1:13" ht="26.1" customHeight="1">
      <c r="A309" s="470">
        <v>301</v>
      </c>
      <c r="B309" s="470" t="s">
        <v>2008</v>
      </c>
      <c r="C309" s="470" t="s">
        <v>44</v>
      </c>
      <c r="D309" s="471" t="s">
        <v>2009</v>
      </c>
      <c r="E309" s="470" t="s">
        <v>1220</v>
      </c>
      <c r="F309" s="470" t="s">
        <v>152</v>
      </c>
      <c r="G309" s="472">
        <v>1.9988449470393559</v>
      </c>
      <c r="H309" s="473">
        <v>93.64</v>
      </c>
      <c r="I309" s="473">
        <f t="shared" si="21"/>
        <v>187.1718408407653</v>
      </c>
      <c r="J309" s="474">
        <f t="shared" si="20"/>
        <v>1.1744040545828401E-4</v>
      </c>
      <c r="K309" s="473">
        <f t="shared" si="23"/>
        <v>1578322.697764074</v>
      </c>
      <c r="L309" s="475">
        <f t="shared" si="24"/>
        <v>0.99031380327726648</v>
      </c>
      <c r="M309" s="476" t="str">
        <f t="shared" si="22"/>
        <v>C</v>
      </c>
    </row>
    <row r="310" spans="1:13" ht="24" customHeight="1">
      <c r="A310" s="470">
        <v>302</v>
      </c>
      <c r="B310" s="470" t="s">
        <v>2010</v>
      </c>
      <c r="C310" s="470" t="s">
        <v>24</v>
      </c>
      <c r="D310" s="471" t="s">
        <v>2011</v>
      </c>
      <c r="E310" s="470" t="s">
        <v>1220</v>
      </c>
      <c r="F310" s="470" t="s">
        <v>152</v>
      </c>
      <c r="G310" s="472">
        <v>5.9965348411180672</v>
      </c>
      <c r="H310" s="473">
        <v>31.02</v>
      </c>
      <c r="I310" s="473">
        <f t="shared" si="21"/>
        <v>186.01251077148245</v>
      </c>
      <c r="J310" s="474">
        <f t="shared" si="20"/>
        <v>1.1671298731255776E-4</v>
      </c>
      <c r="K310" s="473">
        <f t="shared" si="23"/>
        <v>1578508.7102748454</v>
      </c>
      <c r="L310" s="475">
        <f t="shared" si="24"/>
        <v>0.99043051626457901</v>
      </c>
      <c r="M310" s="476" t="str">
        <f t="shared" si="22"/>
        <v>C</v>
      </c>
    </row>
    <row r="311" spans="1:13" ht="26.1" customHeight="1">
      <c r="A311" s="470">
        <v>303</v>
      </c>
      <c r="B311" s="470" t="s">
        <v>2012</v>
      </c>
      <c r="C311" s="470" t="s">
        <v>44</v>
      </c>
      <c r="D311" s="471" t="s">
        <v>2013</v>
      </c>
      <c r="E311" s="470" t="s">
        <v>1220</v>
      </c>
      <c r="F311" s="470" t="s">
        <v>26</v>
      </c>
      <c r="G311" s="472">
        <v>0.99942247351967795</v>
      </c>
      <c r="H311" s="473">
        <v>185.71</v>
      </c>
      <c r="I311" s="473">
        <f t="shared" si="21"/>
        <v>185.6027475573394</v>
      </c>
      <c r="J311" s="474">
        <f t="shared" si="20"/>
        <v>1.1645588262312005E-4</v>
      </c>
      <c r="K311" s="473">
        <f t="shared" si="23"/>
        <v>1578694.3130224028</v>
      </c>
      <c r="L311" s="475">
        <f t="shared" si="24"/>
        <v>0.99054697214720211</v>
      </c>
      <c r="M311" s="476" t="str">
        <f t="shared" si="22"/>
        <v>C</v>
      </c>
    </row>
    <row r="312" spans="1:13" ht="26.1" customHeight="1">
      <c r="A312" s="470">
        <v>304</v>
      </c>
      <c r="B312" s="470" t="s">
        <v>2014</v>
      </c>
      <c r="C312" s="470" t="s">
        <v>44</v>
      </c>
      <c r="D312" s="471" t="s">
        <v>2015</v>
      </c>
      <c r="E312" s="470" t="s">
        <v>1220</v>
      </c>
      <c r="F312" s="470" t="s">
        <v>26</v>
      </c>
      <c r="G312" s="472">
        <v>3.9976898940787118</v>
      </c>
      <c r="H312" s="473">
        <v>45.95</v>
      </c>
      <c r="I312" s="473">
        <f t="shared" si="21"/>
        <v>183.69385063291682</v>
      </c>
      <c r="J312" s="474">
        <f t="shared" si="20"/>
        <v>1.152581510211053E-4</v>
      </c>
      <c r="K312" s="473">
        <f t="shared" si="23"/>
        <v>1578878.0068730358</v>
      </c>
      <c r="L312" s="475">
        <f t="shared" si="24"/>
        <v>0.9906622302982232</v>
      </c>
      <c r="M312" s="476" t="str">
        <f t="shared" si="22"/>
        <v>C</v>
      </c>
    </row>
    <row r="313" spans="1:13" ht="39" customHeight="1">
      <c r="A313" s="470">
        <v>305</v>
      </c>
      <c r="B313" s="470" t="s">
        <v>2016</v>
      </c>
      <c r="C313" s="470" t="s">
        <v>44</v>
      </c>
      <c r="D313" s="471" t="s">
        <v>2017</v>
      </c>
      <c r="E313" s="470" t="s">
        <v>1220</v>
      </c>
      <c r="F313" s="470" t="s">
        <v>26</v>
      </c>
      <c r="G313" s="472">
        <v>2.9982674205590336</v>
      </c>
      <c r="H313" s="473">
        <v>61.21</v>
      </c>
      <c r="I313" s="473">
        <f t="shared" si="21"/>
        <v>183.52394881241844</v>
      </c>
      <c r="J313" s="474">
        <f t="shared" si="20"/>
        <v>1.1515154663767989E-4</v>
      </c>
      <c r="K313" s="473">
        <f t="shared" si="23"/>
        <v>1579061.5308218482</v>
      </c>
      <c r="L313" s="475">
        <f t="shared" si="24"/>
        <v>0.99077738184486086</v>
      </c>
      <c r="M313" s="476" t="str">
        <f t="shared" si="22"/>
        <v>C</v>
      </c>
    </row>
    <row r="314" spans="1:13" ht="24" customHeight="1">
      <c r="A314" s="470">
        <v>306</v>
      </c>
      <c r="B314" s="470" t="s">
        <v>2018</v>
      </c>
      <c r="C314" s="470" t="s">
        <v>55</v>
      </c>
      <c r="D314" s="471" t="s">
        <v>2019</v>
      </c>
      <c r="E314" s="470" t="s">
        <v>1220</v>
      </c>
      <c r="F314" s="470" t="s">
        <v>1456</v>
      </c>
      <c r="G314" s="472">
        <v>3.1781634657925757</v>
      </c>
      <c r="H314" s="473">
        <v>56.19</v>
      </c>
      <c r="I314" s="473">
        <f t="shared" si="21"/>
        <v>178.58100514288483</v>
      </c>
      <c r="J314" s="474">
        <f t="shared" si="20"/>
        <v>1.1205011158153092E-4</v>
      </c>
      <c r="K314" s="473">
        <f t="shared" si="23"/>
        <v>1579240.111826991</v>
      </c>
      <c r="L314" s="475">
        <f t="shared" si="24"/>
        <v>0.99088943195644241</v>
      </c>
      <c r="M314" s="476" t="str">
        <f t="shared" si="22"/>
        <v>C</v>
      </c>
    </row>
    <row r="315" spans="1:13" ht="26.1" customHeight="1">
      <c r="A315" s="470">
        <v>307</v>
      </c>
      <c r="B315" s="470" t="s">
        <v>2020</v>
      </c>
      <c r="C315" s="470" t="s">
        <v>44</v>
      </c>
      <c r="D315" s="471" t="s">
        <v>2021</v>
      </c>
      <c r="E315" s="470" t="s">
        <v>1220</v>
      </c>
      <c r="F315" s="470" t="s">
        <v>26</v>
      </c>
      <c r="G315" s="472">
        <v>2.9982674205590336</v>
      </c>
      <c r="H315" s="473">
        <v>58.8</v>
      </c>
      <c r="I315" s="473">
        <f t="shared" si="21"/>
        <v>176.29812432887115</v>
      </c>
      <c r="J315" s="474">
        <f t="shared" si="20"/>
        <v>1.1061772491905859E-4</v>
      </c>
      <c r="K315" s="473">
        <f t="shared" si="23"/>
        <v>1579416.4099513199</v>
      </c>
      <c r="L315" s="475">
        <f t="shared" si="24"/>
        <v>0.99100004968136146</v>
      </c>
      <c r="M315" s="476" t="str">
        <f t="shared" si="22"/>
        <v>C</v>
      </c>
    </row>
    <row r="316" spans="1:13" ht="39" customHeight="1">
      <c r="A316" s="470">
        <v>308</v>
      </c>
      <c r="B316" s="470" t="s">
        <v>2022</v>
      </c>
      <c r="C316" s="470" t="s">
        <v>44</v>
      </c>
      <c r="D316" s="471" t="s">
        <v>2023</v>
      </c>
      <c r="E316" s="470" t="s">
        <v>1220</v>
      </c>
      <c r="F316" s="470" t="s">
        <v>26</v>
      </c>
      <c r="G316" s="472">
        <v>69.778677678670391</v>
      </c>
      <c r="H316" s="473">
        <v>2.5</v>
      </c>
      <c r="I316" s="473">
        <f t="shared" si="21"/>
        <v>174.44669419667599</v>
      </c>
      <c r="J316" s="474">
        <f t="shared" si="20"/>
        <v>1.0945605068202599E-4</v>
      </c>
      <c r="K316" s="473">
        <f t="shared" si="23"/>
        <v>1579590.8566455166</v>
      </c>
      <c r="L316" s="475">
        <f t="shared" si="24"/>
        <v>0.99110950573204348</v>
      </c>
      <c r="M316" s="476" t="str">
        <f t="shared" si="22"/>
        <v>C</v>
      </c>
    </row>
    <row r="317" spans="1:13" ht="26.1" customHeight="1">
      <c r="A317" s="470">
        <v>309</v>
      </c>
      <c r="B317" s="470" t="s">
        <v>2024</v>
      </c>
      <c r="C317" s="470" t="s">
        <v>24</v>
      </c>
      <c r="D317" s="471" t="s">
        <v>2025</v>
      </c>
      <c r="E317" s="470" t="s">
        <v>1220</v>
      </c>
      <c r="F317" s="470" t="s">
        <v>26</v>
      </c>
      <c r="G317" s="472">
        <v>1.9988449470393559</v>
      </c>
      <c r="H317" s="473">
        <v>87.24</v>
      </c>
      <c r="I317" s="473">
        <f t="shared" si="21"/>
        <v>174.3792331797134</v>
      </c>
      <c r="J317" s="474">
        <f t="shared" si="20"/>
        <v>1.0941372247096001E-4</v>
      </c>
      <c r="K317" s="473">
        <f t="shared" si="23"/>
        <v>1579765.2358786962</v>
      </c>
      <c r="L317" s="475">
        <f t="shared" si="24"/>
        <v>0.99121891945451446</v>
      </c>
      <c r="M317" s="476" t="str">
        <f t="shared" si="22"/>
        <v>C</v>
      </c>
    </row>
    <row r="318" spans="1:13" ht="26.1" customHeight="1">
      <c r="A318" s="470">
        <v>310</v>
      </c>
      <c r="B318" s="470" t="s">
        <v>2026</v>
      </c>
      <c r="C318" s="470" t="s">
        <v>44</v>
      </c>
      <c r="D318" s="471" t="s">
        <v>2027</v>
      </c>
      <c r="E318" s="470" t="s">
        <v>1440</v>
      </c>
      <c r="F318" s="470" t="s">
        <v>75</v>
      </c>
      <c r="G318" s="472">
        <v>9.2545401215029042</v>
      </c>
      <c r="H318" s="473">
        <v>18.77</v>
      </c>
      <c r="I318" s="473">
        <f t="shared" si="21"/>
        <v>173.70771808060951</v>
      </c>
      <c r="J318" s="474">
        <f t="shared" si="20"/>
        <v>1.0899238235293867E-4</v>
      </c>
      <c r="K318" s="473">
        <f t="shared" si="23"/>
        <v>1579938.9435967768</v>
      </c>
      <c r="L318" s="475">
        <f t="shared" si="24"/>
        <v>0.99132791183686741</v>
      </c>
      <c r="M318" s="476" t="str">
        <f t="shared" si="22"/>
        <v>C</v>
      </c>
    </row>
    <row r="319" spans="1:13" ht="26.1" customHeight="1">
      <c r="A319" s="470">
        <v>311</v>
      </c>
      <c r="B319" s="470" t="s">
        <v>2028</v>
      </c>
      <c r="C319" s="470" t="s">
        <v>44</v>
      </c>
      <c r="D319" s="471" t="s">
        <v>2029</v>
      </c>
      <c r="E319" s="470" t="s">
        <v>1440</v>
      </c>
      <c r="F319" s="470" t="s">
        <v>75</v>
      </c>
      <c r="G319" s="472">
        <v>10.239117140435486</v>
      </c>
      <c r="H319" s="473">
        <v>16.89</v>
      </c>
      <c r="I319" s="473">
        <f t="shared" si="21"/>
        <v>172.93868850195537</v>
      </c>
      <c r="J319" s="474">
        <f t="shared" si="20"/>
        <v>1.0850985706964357E-4</v>
      </c>
      <c r="K319" s="473">
        <f t="shared" si="23"/>
        <v>1580111.8822852788</v>
      </c>
      <c r="L319" s="475">
        <f t="shared" si="24"/>
        <v>0.99143642169393709</v>
      </c>
      <c r="M319" s="476" t="str">
        <f t="shared" si="22"/>
        <v>C</v>
      </c>
    </row>
    <row r="320" spans="1:13" ht="39" customHeight="1">
      <c r="A320" s="470">
        <v>312</v>
      </c>
      <c r="B320" s="470" t="s">
        <v>2030</v>
      </c>
      <c r="C320" s="470" t="s">
        <v>44</v>
      </c>
      <c r="D320" s="471" t="s">
        <v>2031</v>
      </c>
      <c r="E320" s="470" t="s">
        <v>1220</v>
      </c>
      <c r="F320" s="470" t="s">
        <v>26</v>
      </c>
      <c r="G320" s="472">
        <v>0.99942247351967795</v>
      </c>
      <c r="H320" s="473">
        <v>169.99</v>
      </c>
      <c r="I320" s="473">
        <f t="shared" si="21"/>
        <v>169.89182627361006</v>
      </c>
      <c r="J320" s="474">
        <f t="shared" si="20"/>
        <v>1.0659811257931279E-4</v>
      </c>
      <c r="K320" s="473">
        <f t="shared" si="23"/>
        <v>1580281.7741115524</v>
      </c>
      <c r="L320" s="475">
        <f t="shared" si="24"/>
        <v>0.99154301980651638</v>
      </c>
      <c r="M320" s="476" t="str">
        <f t="shared" si="22"/>
        <v>C</v>
      </c>
    </row>
    <row r="321" spans="1:13" ht="26.1" customHeight="1">
      <c r="A321" s="470">
        <v>313</v>
      </c>
      <c r="B321" s="470" t="s">
        <v>2032</v>
      </c>
      <c r="C321" s="470" t="s">
        <v>55</v>
      </c>
      <c r="D321" s="471" t="s">
        <v>2033</v>
      </c>
      <c r="E321" s="470" t="s">
        <v>1220</v>
      </c>
      <c r="F321" s="470" t="s">
        <v>57</v>
      </c>
      <c r="G321" s="472">
        <v>0.99942247351967795</v>
      </c>
      <c r="H321" s="473">
        <v>160.96</v>
      </c>
      <c r="I321" s="473">
        <f t="shared" si="21"/>
        <v>160.86704133772736</v>
      </c>
      <c r="J321" s="474">
        <f t="shared" si="20"/>
        <v>1.0093553856559907E-4</v>
      </c>
      <c r="K321" s="473">
        <f t="shared" si="23"/>
        <v>1580442.6411528902</v>
      </c>
      <c r="L321" s="475">
        <f t="shared" si="24"/>
        <v>0.99164395534508198</v>
      </c>
      <c r="M321" s="476" t="str">
        <f t="shared" si="22"/>
        <v>C</v>
      </c>
    </row>
    <row r="322" spans="1:13" ht="26.1" customHeight="1">
      <c r="A322" s="470">
        <v>314</v>
      </c>
      <c r="B322" s="470" t="s">
        <v>920</v>
      </c>
      <c r="C322" s="470" t="s">
        <v>24</v>
      </c>
      <c r="D322" s="471" t="s">
        <v>921</v>
      </c>
      <c r="E322" s="470" t="s">
        <v>1220</v>
      </c>
      <c r="F322" s="470" t="s">
        <v>760</v>
      </c>
      <c r="G322" s="472">
        <v>1.9988449470393559</v>
      </c>
      <c r="H322" s="473">
        <v>79.88</v>
      </c>
      <c r="I322" s="473">
        <f t="shared" si="21"/>
        <v>159.66773436950373</v>
      </c>
      <c r="J322" s="474">
        <f t="shared" si="20"/>
        <v>1.0018303703553744E-4</v>
      </c>
      <c r="K322" s="473">
        <f t="shared" si="23"/>
        <v>1580602.3088872596</v>
      </c>
      <c r="L322" s="475">
        <f t="shared" si="24"/>
        <v>0.9917441383821175</v>
      </c>
      <c r="M322" s="476" t="str">
        <f t="shared" si="22"/>
        <v>C</v>
      </c>
    </row>
    <row r="323" spans="1:13" ht="24" customHeight="1">
      <c r="A323" s="470">
        <v>315</v>
      </c>
      <c r="B323" s="470" t="s">
        <v>2034</v>
      </c>
      <c r="C323" s="470" t="s">
        <v>44</v>
      </c>
      <c r="D323" s="471" t="s">
        <v>2035</v>
      </c>
      <c r="E323" s="470" t="s">
        <v>1459</v>
      </c>
      <c r="F323" s="470" t="s">
        <v>75</v>
      </c>
      <c r="G323" s="472">
        <v>402.5465977385382</v>
      </c>
      <c r="H323" s="473">
        <v>0.39</v>
      </c>
      <c r="I323" s="473">
        <f t="shared" si="21"/>
        <v>156.99317311802992</v>
      </c>
      <c r="J323" s="474">
        <f t="shared" si="20"/>
        <v>9.8504891667168057E-5</v>
      </c>
      <c r="K323" s="473">
        <f t="shared" si="23"/>
        <v>1580759.3020603776</v>
      </c>
      <c r="L323" s="475">
        <f t="shared" si="24"/>
        <v>0.99184264327378469</v>
      </c>
      <c r="M323" s="476" t="str">
        <f t="shared" si="22"/>
        <v>C</v>
      </c>
    </row>
    <row r="324" spans="1:13" ht="39" customHeight="1">
      <c r="A324" s="470">
        <v>316</v>
      </c>
      <c r="B324" s="470" t="s">
        <v>2036</v>
      </c>
      <c r="C324" s="470" t="s">
        <v>24</v>
      </c>
      <c r="D324" s="471" t="s">
        <v>2037</v>
      </c>
      <c r="E324" s="470" t="s">
        <v>1220</v>
      </c>
      <c r="F324" s="470" t="s">
        <v>26</v>
      </c>
      <c r="G324" s="472">
        <v>2.9982674205590336</v>
      </c>
      <c r="H324" s="473">
        <v>52.24</v>
      </c>
      <c r="I324" s="473">
        <f t="shared" si="21"/>
        <v>156.62949005000391</v>
      </c>
      <c r="J324" s="474">
        <f t="shared" si="20"/>
        <v>9.8276699826047988E-5</v>
      </c>
      <c r="K324" s="473">
        <f t="shared" si="23"/>
        <v>1580915.9315504276</v>
      </c>
      <c r="L324" s="475">
        <f t="shared" si="24"/>
        <v>0.99194091997361078</v>
      </c>
      <c r="M324" s="476" t="str">
        <f t="shared" si="22"/>
        <v>C</v>
      </c>
    </row>
    <row r="325" spans="1:13" ht="39" customHeight="1">
      <c r="A325" s="470">
        <v>317</v>
      </c>
      <c r="B325" s="470" t="s">
        <v>2038</v>
      </c>
      <c r="C325" s="470" t="s">
        <v>55</v>
      </c>
      <c r="D325" s="471" t="s">
        <v>2039</v>
      </c>
      <c r="E325" s="470" t="s">
        <v>1220</v>
      </c>
      <c r="F325" s="470" t="s">
        <v>46</v>
      </c>
      <c r="G325" s="472">
        <v>4.8571932213056348</v>
      </c>
      <c r="H325" s="473">
        <v>32.19</v>
      </c>
      <c r="I325" s="473">
        <f t="shared" si="21"/>
        <v>156.35304979382838</v>
      </c>
      <c r="J325" s="474">
        <f t="shared" si="20"/>
        <v>9.8103248223368786E-5</v>
      </c>
      <c r="K325" s="473">
        <f t="shared" si="23"/>
        <v>1581072.2846002213</v>
      </c>
      <c r="L325" s="475">
        <f t="shared" si="24"/>
        <v>0.99203902322183413</v>
      </c>
      <c r="M325" s="476" t="str">
        <f t="shared" si="22"/>
        <v>C</v>
      </c>
    </row>
    <row r="326" spans="1:13" ht="26.1" customHeight="1">
      <c r="A326" s="470">
        <v>318</v>
      </c>
      <c r="B326" s="470" t="s">
        <v>2040</v>
      </c>
      <c r="C326" s="470" t="s">
        <v>55</v>
      </c>
      <c r="D326" s="471" t="s">
        <v>2041</v>
      </c>
      <c r="E326" s="470" t="s">
        <v>1220</v>
      </c>
      <c r="F326" s="470" t="s">
        <v>268</v>
      </c>
      <c r="G326" s="472">
        <v>15.141250473823121</v>
      </c>
      <c r="H326" s="473">
        <v>10.210000000000001</v>
      </c>
      <c r="I326" s="473">
        <f t="shared" si="21"/>
        <v>154.59216733773408</v>
      </c>
      <c r="J326" s="474">
        <f t="shared" si="20"/>
        <v>9.6998387851855825E-5</v>
      </c>
      <c r="K326" s="473">
        <f t="shared" si="23"/>
        <v>1581226.876767559</v>
      </c>
      <c r="L326" s="475">
        <f t="shared" si="24"/>
        <v>0.99213602160968595</v>
      </c>
      <c r="M326" s="476" t="str">
        <f t="shared" si="22"/>
        <v>C</v>
      </c>
    </row>
    <row r="327" spans="1:13" ht="26.1" customHeight="1">
      <c r="A327" s="470">
        <v>319</v>
      </c>
      <c r="B327" s="470" t="s">
        <v>2042</v>
      </c>
      <c r="C327" s="470" t="s">
        <v>55</v>
      </c>
      <c r="D327" s="471" t="s">
        <v>2043</v>
      </c>
      <c r="E327" s="470" t="s">
        <v>1220</v>
      </c>
      <c r="F327" s="470" t="s">
        <v>115</v>
      </c>
      <c r="G327" s="472">
        <v>1.0846892012704827</v>
      </c>
      <c r="H327" s="473">
        <v>137.75</v>
      </c>
      <c r="I327" s="473">
        <f t="shared" si="21"/>
        <v>149.415937475009</v>
      </c>
      <c r="J327" s="474">
        <f t="shared" si="20"/>
        <v>9.3750578079333075E-5</v>
      </c>
      <c r="K327" s="473">
        <f t="shared" si="23"/>
        <v>1581376.2927050339</v>
      </c>
      <c r="L327" s="475">
        <f t="shared" si="24"/>
        <v>0.99222977218776531</v>
      </c>
      <c r="M327" s="476" t="str">
        <f t="shared" si="22"/>
        <v>C</v>
      </c>
    </row>
    <row r="328" spans="1:13" ht="24" customHeight="1">
      <c r="A328" s="470">
        <v>320</v>
      </c>
      <c r="B328" s="470" t="s">
        <v>2044</v>
      </c>
      <c r="C328" s="470" t="s">
        <v>44</v>
      </c>
      <c r="D328" s="471" t="s">
        <v>2045</v>
      </c>
      <c r="E328" s="470" t="s">
        <v>1440</v>
      </c>
      <c r="F328" s="470" t="s">
        <v>75</v>
      </c>
      <c r="G328" s="472">
        <v>9.1694443429673509</v>
      </c>
      <c r="H328" s="473">
        <v>16.13</v>
      </c>
      <c r="I328" s="473">
        <f t="shared" si="21"/>
        <v>147.90313725206337</v>
      </c>
      <c r="J328" s="474">
        <f t="shared" si="20"/>
        <v>9.2801376154716311E-5</v>
      </c>
      <c r="K328" s="473">
        <f t="shared" si="23"/>
        <v>1581524.1958422859</v>
      </c>
      <c r="L328" s="475">
        <f t="shared" si="24"/>
        <v>0.99232257356392006</v>
      </c>
      <c r="M328" s="476" t="str">
        <f t="shared" si="22"/>
        <v>C</v>
      </c>
    </row>
    <row r="329" spans="1:13" ht="24" customHeight="1">
      <c r="A329" s="470">
        <v>321</v>
      </c>
      <c r="B329" s="470" t="s">
        <v>2046</v>
      </c>
      <c r="C329" s="470" t="s">
        <v>55</v>
      </c>
      <c r="D329" s="471" t="s">
        <v>2047</v>
      </c>
      <c r="E329" s="470" t="s">
        <v>1220</v>
      </c>
      <c r="F329" s="470" t="s">
        <v>1857</v>
      </c>
      <c r="G329" s="472">
        <v>4.9971123675983895</v>
      </c>
      <c r="H329" s="473">
        <v>29.15</v>
      </c>
      <c r="I329" s="473">
        <f t="shared" si="21"/>
        <v>145.66582551549305</v>
      </c>
      <c r="J329" s="474">
        <f t="shared" ref="J329:J392" si="25">I329/$M$635</f>
        <v>9.1397581672067994E-5</v>
      </c>
      <c r="K329" s="473">
        <f t="shared" si="23"/>
        <v>1581669.8616678014</v>
      </c>
      <c r="L329" s="475">
        <f t="shared" si="24"/>
        <v>0.99241397114559216</v>
      </c>
      <c r="M329" s="476" t="str">
        <f t="shared" si="22"/>
        <v>C</v>
      </c>
    </row>
    <row r="330" spans="1:13" ht="24" customHeight="1">
      <c r="A330" s="470">
        <v>322</v>
      </c>
      <c r="B330" s="470" t="s">
        <v>2048</v>
      </c>
      <c r="C330" s="470" t="s">
        <v>55</v>
      </c>
      <c r="D330" s="471" t="s">
        <v>2049</v>
      </c>
      <c r="E330" s="470" t="s">
        <v>1220</v>
      </c>
      <c r="F330" s="470" t="s">
        <v>57</v>
      </c>
      <c r="G330" s="472">
        <v>3.9976898940787118</v>
      </c>
      <c r="H330" s="473">
        <v>36.020000000000003</v>
      </c>
      <c r="I330" s="473">
        <f t="shared" ref="I330:I393" si="26">G330*H330</f>
        <v>143.99678998471521</v>
      </c>
      <c r="J330" s="474">
        <f t="shared" si="25"/>
        <v>9.0350350376065578E-5</v>
      </c>
      <c r="K330" s="473">
        <f t="shared" si="23"/>
        <v>1581813.858457786</v>
      </c>
      <c r="L330" s="475">
        <f t="shared" si="24"/>
        <v>0.99250432149596823</v>
      </c>
      <c r="M330" s="476" t="str">
        <f t="shared" ref="M330:M393" si="27">IF(L330&lt;=80%," A", IF(L330&lt;=90%,"B","C"))</f>
        <v>C</v>
      </c>
    </row>
    <row r="331" spans="1:13" ht="26.1" customHeight="1">
      <c r="A331" s="470">
        <v>323</v>
      </c>
      <c r="B331" s="470" t="s">
        <v>2050</v>
      </c>
      <c r="C331" s="470" t="s">
        <v>44</v>
      </c>
      <c r="D331" s="471" t="s">
        <v>2051</v>
      </c>
      <c r="E331" s="470" t="s">
        <v>1220</v>
      </c>
      <c r="F331" s="470" t="s">
        <v>152</v>
      </c>
      <c r="G331" s="472">
        <v>39.424989867080292</v>
      </c>
      <c r="H331" s="473">
        <v>3.64</v>
      </c>
      <c r="I331" s="473">
        <f t="shared" si="26"/>
        <v>143.50696311617227</v>
      </c>
      <c r="J331" s="474">
        <f t="shared" si="25"/>
        <v>9.0043009988816921E-5</v>
      </c>
      <c r="K331" s="473">
        <f t="shared" ref="K331:K394" si="28">K330+I331</f>
        <v>1581957.3654209021</v>
      </c>
      <c r="L331" s="475">
        <f t="shared" ref="L331:L394" si="29">L330+J331</f>
        <v>0.99259436450595706</v>
      </c>
      <c r="M331" s="476" t="str">
        <f t="shared" si="27"/>
        <v>C</v>
      </c>
    </row>
    <row r="332" spans="1:13" ht="26.1" customHeight="1">
      <c r="A332" s="470">
        <v>324</v>
      </c>
      <c r="B332" s="470" t="s">
        <v>2052</v>
      </c>
      <c r="C332" s="470" t="s">
        <v>44</v>
      </c>
      <c r="D332" s="471" t="s">
        <v>2053</v>
      </c>
      <c r="E332" s="470" t="s">
        <v>1540</v>
      </c>
      <c r="F332" s="470" t="s">
        <v>26</v>
      </c>
      <c r="G332" s="472">
        <v>2.8693277767061664E-2</v>
      </c>
      <c r="H332" s="473">
        <v>4999.8</v>
      </c>
      <c r="I332" s="473">
        <f t="shared" si="26"/>
        <v>143.46065017975491</v>
      </c>
      <c r="J332" s="474">
        <f t="shared" si="25"/>
        <v>9.0013951076929391E-5</v>
      </c>
      <c r="K332" s="473">
        <f t="shared" si="28"/>
        <v>1582100.8260710819</v>
      </c>
      <c r="L332" s="475">
        <f t="shared" si="29"/>
        <v>0.99268437845703394</v>
      </c>
      <c r="M332" s="476" t="str">
        <f t="shared" si="27"/>
        <v>C</v>
      </c>
    </row>
    <row r="333" spans="1:13" ht="24" customHeight="1">
      <c r="A333" s="470">
        <v>325</v>
      </c>
      <c r="B333" s="470" t="s">
        <v>2054</v>
      </c>
      <c r="C333" s="470" t="s">
        <v>44</v>
      </c>
      <c r="D333" s="471" t="s">
        <v>2055</v>
      </c>
      <c r="E333" s="470" t="s">
        <v>1220</v>
      </c>
      <c r="F333" s="470" t="s">
        <v>26</v>
      </c>
      <c r="G333" s="472">
        <v>7.9953797881574236</v>
      </c>
      <c r="H333" s="473">
        <v>17.93</v>
      </c>
      <c r="I333" s="473">
        <f t="shared" si="26"/>
        <v>143.3571596016626</v>
      </c>
      <c r="J333" s="474">
        <f t="shared" si="25"/>
        <v>8.9949016226699362E-5</v>
      </c>
      <c r="K333" s="473">
        <f t="shared" si="28"/>
        <v>1582244.1832306837</v>
      </c>
      <c r="L333" s="475">
        <f t="shared" si="29"/>
        <v>0.99277432747326066</v>
      </c>
      <c r="M333" s="476" t="str">
        <f t="shared" si="27"/>
        <v>C</v>
      </c>
    </row>
    <row r="334" spans="1:13" ht="51.95" customHeight="1">
      <c r="A334" s="470">
        <v>326</v>
      </c>
      <c r="B334" s="470" t="s">
        <v>2056</v>
      </c>
      <c r="C334" s="470" t="s">
        <v>44</v>
      </c>
      <c r="D334" s="471" t="s">
        <v>2057</v>
      </c>
      <c r="E334" s="470" t="s">
        <v>1220</v>
      </c>
      <c r="F334" s="470" t="s">
        <v>26</v>
      </c>
      <c r="G334" s="472">
        <v>4.9971123675983895</v>
      </c>
      <c r="H334" s="473">
        <v>28.11</v>
      </c>
      <c r="I334" s="473">
        <f t="shared" si="26"/>
        <v>140.46882865319071</v>
      </c>
      <c r="J334" s="474">
        <f t="shared" si="25"/>
        <v>8.8136741708467605E-5</v>
      </c>
      <c r="K334" s="473">
        <f t="shared" si="28"/>
        <v>1582384.6520593369</v>
      </c>
      <c r="L334" s="475">
        <f t="shared" si="29"/>
        <v>0.99286246421496915</v>
      </c>
      <c r="M334" s="476" t="str">
        <f t="shared" si="27"/>
        <v>C</v>
      </c>
    </row>
    <row r="335" spans="1:13" ht="24" customHeight="1">
      <c r="A335" s="470">
        <v>327</v>
      </c>
      <c r="B335" s="470" t="s">
        <v>2058</v>
      </c>
      <c r="C335" s="470" t="s">
        <v>44</v>
      </c>
      <c r="D335" s="471" t="s">
        <v>2059</v>
      </c>
      <c r="E335" s="470" t="s">
        <v>1220</v>
      </c>
      <c r="F335" s="470" t="s">
        <v>26</v>
      </c>
      <c r="G335" s="472">
        <v>606.89033622292686</v>
      </c>
      <c r="H335" s="473">
        <v>0.23</v>
      </c>
      <c r="I335" s="473">
        <f t="shared" si="26"/>
        <v>139.58477733127319</v>
      </c>
      <c r="J335" s="474">
        <f t="shared" si="25"/>
        <v>8.7582046380230429E-5</v>
      </c>
      <c r="K335" s="473">
        <f t="shared" si="28"/>
        <v>1582524.2368366681</v>
      </c>
      <c r="L335" s="475">
        <f t="shared" si="29"/>
        <v>0.99295004626134942</v>
      </c>
      <c r="M335" s="476" t="str">
        <f t="shared" si="27"/>
        <v>C</v>
      </c>
    </row>
    <row r="336" spans="1:13" ht="24" customHeight="1">
      <c r="A336" s="470">
        <v>328</v>
      </c>
      <c r="B336" s="470" t="s">
        <v>2060</v>
      </c>
      <c r="C336" s="470" t="s">
        <v>55</v>
      </c>
      <c r="D336" s="471" t="s">
        <v>2061</v>
      </c>
      <c r="E336" s="470" t="s">
        <v>1220</v>
      </c>
      <c r="F336" s="470" t="s">
        <v>57</v>
      </c>
      <c r="G336" s="472">
        <v>2.9982674205590336</v>
      </c>
      <c r="H336" s="473">
        <v>46.5</v>
      </c>
      <c r="I336" s="473">
        <f t="shared" si="26"/>
        <v>139.41943505599505</v>
      </c>
      <c r="J336" s="474">
        <f t="shared" si="25"/>
        <v>8.7478302869663693E-5</v>
      </c>
      <c r="K336" s="473">
        <f t="shared" si="28"/>
        <v>1582663.656271724</v>
      </c>
      <c r="L336" s="475">
        <f t="shared" si="29"/>
        <v>0.99303752456421912</v>
      </c>
      <c r="M336" s="476" t="str">
        <f t="shared" si="27"/>
        <v>C</v>
      </c>
    </row>
    <row r="337" spans="1:13" ht="26.1" customHeight="1">
      <c r="A337" s="470">
        <v>329</v>
      </c>
      <c r="B337" s="470" t="s">
        <v>2062</v>
      </c>
      <c r="C337" s="470" t="s">
        <v>55</v>
      </c>
      <c r="D337" s="471" t="s">
        <v>2063</v>
      </c>
      <c r="E337" s="470" t="s">
        <v>1220</v>
      </c>
      <c r="F337" s="470" t="s">
        <v>57</v>
      </c>
      <c r="G337" s="472">
        <v>173.97946419030555</v>
      </c>
      <c r="H337" s="473">
        <v>0.8</v>
      </c>
      <c r="I337" s="473">
        <f t="shared" si="26"/>
        <v>139.18357135224446</v>
      </c>
      <c r="J337" s="474">
        <f t="shared" si="25"/>
        <v>8.7330310902084939E-5</v>
      </c>
      <c r="K337" s="473">
        <f t="shared" si="28"/>
        <v>1582802.8398430762</v>
      </c>
      <c r="L337" s="475">
        <f t="shared" si="29"/>
        <v>0.99312485487512125</v>
      </c>
      <c r="M337" s="476" t="str">
        <f t="shared" si="27"/>
        <v>C</v>
      </c>
    </row>
    <row r="338" spans="1:13" ht="26.1" customHeight="1">
      <c r="A338" s="470">
        <v>330</v>
      </c>
      <c r="B338" s="470" t="s">
        <v>2064</v>
      </c>
      <c r="C338" s="470" t="s">
        <v>55</v>
      </c>
      <c r="D338" s="471" t="s">
        <v>2065</v>
      </c>
      <c r="E338" s="470" t="s">
        <v>1220</v>
      </c>
      <c r="F338" s="470" t="s">
        <v>115</v>
      </c>
      <c r="G338" s="472">
        <v>0.88388923558080312</v>
      </c>
      <c r="H338" s="473">
        <v>157.13999999999999</v>
      </c>
      <c r="I338" s="473">
        <f t="shared" si="26"/>
        <v>138.89435447916739</v>
      </c>
      <c r="J338" s="474">
        <f t="shared" si="25"/>
        <v>8.7148842649772116E-5</v>
      </c>
      <c r="K338" s="473">
        <f t="shared" si="28"/>
        <v>1582941.7341975553</v>
      </c>
      <c r="L338" s="475">
        <f t="shared" si="29"/>
        <v>0.99321200371777107</v>
      </c>
      <c r="M338" s="476" t="str">
        <f t="shared" si="27"/>
        <v>C</v>
      </c>
    </row>
    <row r="339" spans="1:13" ht="24" customHeight="1">
      <c r="A339" s="470">
        <v>331</v>
      </c>
      <c r="B339" s="470" t="s">
        <v>2066</v>
      </c>
      <c r="C339" s="470" t="s">
        <v>55</v>
      </c>
      <c r="D339" s="471" t="s">
        <v>2067</v>
      </c>
      <c r="E339" s="470" t="s">
        <v>1220</v>
      </c>
      <c r="F339" s="470" t="s">
        <v>57</v>
      </c>
      <c r="G339" s="472">
        <v>3.9976898940787118</v>
      </c>
      <c r="H339" s="473">
        <v>33.950000000000003</v>
      </c>
      <c r="I339" s="473">
        <f t="shared" si="26"/>
        <v>135.72157190397229</v>
      </c>
      <c r="J339" s="474">
        <f t="shared" si="25"/>
        <v>8.5158089818640386E-5</v>
      </c>
      <c r="K339" s="473">
        <f t="shared" si="28"/>
        <v>1583077.4557694593</v>
      </c>
      <c r="L339" s="475">
        <f t="shared" si="29"/>
        <v>0.99329716180758976</v>
      </c>
      <c r="M339" s="476" t="str">
        <f t="shared" si="27"/>
        <v>C</v>
      </c>
    </row>
    <row r="340" spans="1:13" ht="26.1" customHeight="1">
      <c r="A340" s="470">
        <v>332</v>
      </c>
      <c r="B340" s="470" t="s">
        <v>2068</v>
      </c>
      <c r="C340" s="470" t="s">
        <v>44</v>
      </c>
      <c r="D340" s="471" t="s">
        <v>2069</v>
      </c>
      <c r="E340" s="470" t="s">
        <v>2070</v>
      </c>
      <c r="F340" s="470" t="s">
        <v>2071</v>
      </c>
      <c r="G340" s="472">
        <v>133.01441445934142</v>
      </c>
      <c r="H340" s="473">
        <v>1.02</v>
      </c>
      <c r="I340" s="473">
        <f t="shared" si="26"/>
        <v>135.67470274852826</v>
      </c>
      <c r="J340" s="474">
        <f t="shared" si="25"/>
        <v>8.5128681908806781E-5</v>
      </c>
      <c r="K340" s="473">
        <f t="shared" si="28"/>
        <v>1583213.1304722077</v>
      </c>
      <c r="L340" s="475">
        <f t="shared" si="29"/>
        <v>0.99338229048949855</v>
      </c>
      <c r="M340" s="476" t="str">
        <f t="shared" si="27"/>
        <v>C</v>
      </c>
    </row>
    <row r="341" spans="1:13" ht="24" customHeight="1">
      <c r="A341" s="470">
        <v>333</v>
      </c>
      <c r="B341" s="470" t="s">
        <v>2072</v>
      </c>
      <c r="C341" s="470" t="s">
        <v>44</v>
      </c>
      <c r="D341" s="471" t="s">
        <v>2073</v>
      </c>
      <c r="E341" s="470" t="s">
        <v>1220</v>
      </c>
      <c r="F341" s="470" t="s">
        <v>26</v>
      </c>
      <c r="G341" s="472">
        <v>6.5961883252298747</v>
      </c>
      <c r="H341" s="473">
        <v>20.27</v>
      </c>
      <c r="I341" s="473">
        <f t="shared" si="26"/>
        <v>133.70473735240955</v>
      </c>
      <c r="J341" s="474">
        <f t="shared" si="25"/>
        <v>8.3892633078920073E-5</v>
      </c>
      <c r="K341" s="473">
        <f t="shared" si="28"/>
        <v>1583346.8352095601</v>
      </c>
      <c r="L341" s="475">
        <f t="shared" si="29"/>
        <v>0.99346618312257751</v>
      </c>
      <c r="M341" s="476" t="str">
        <f t="shared" si="27"/>
        <v>C</v>
      </c>
    </row>
    <row r="342" spans="1:13" ht="24" customHeight="1">
      <c r="A342" s="470">
        <v>334</v>
      </c>
      <c r="B342" s="470" t="s">
        <v>2074</v>
      </c>
      <c r="C342" s="470" t="s">
        <v>44</v>
      </c>
      <c r="D342" s="471" t="s">
        <v>2075</v>
      </c>
      <c r="E342" s="470" t="s">
        <v>1440</v>
      </c>
      <c r="F342" s="470" t="s">
        <v>75</v>
      </c>
      <c r="G342" s="472">
        <v>6.3111639190930298</v>
      </c>
      <c r="H342" s="473">
        <v>20.67</v>
      </c>
      <c r="I342" s="473">
        <f t="shared" si="26"/>
        <v>130.45175820765294</v>
      </c>
      <c r="J342" s="474">
        <f t="shared" si="25"/>
        <v>8.1851561152761221E-5</v>
      </c>
      <c r="K342" s="473">
        <f t="shared" si="28"/>
        <v>1583477.2869677679</v>
      </c>
      <c r="L342" s="475">
        <f t="shared" si="29"/>
        <v>0.99354803468373032</v>
      </c>
      <c r="M342" s="476" t="str">
        <f t="shared" si="27"/>
        <v>C</v>
      </c>
    </row>
    <row r="343" spans="1:13" ht="24" customHeight="1">
      <c r="A343" s="470">
        <v>335</v>
      </c>
      <c r="B343" s="470" t="s">
        <v>2076</v>
      </c>
      <c r="C343" s="470" t="s">
        <v>44</v>
      </c>
      <c r="D343" s="471" t="s">
        <v>2077</v>
      </c>
      <c r="E343" s="470" t="s">
        <v>1220</v>
      </c>
      <c r="F343" s="470" t="s">
        <v>970</v>
      </c>
      <c r="G343" s="472">
        <v>3.831425971383978</v>
      </c>
      <c r="H343" s="473">
        <v>33.82</v>
      </c>
      <c r="I343" s="473">
        <f t="shared" si="26"/>
        <v>129.57882635220614</v>
      </c>
      <c r="J343" s="474">
        <f t="shared" si="25"/>
        <v>8.1303842700131685E-5</v>
      </c>
      <c r="K343" s="473">
        <f t="shared" si="28"/>
        <v>1583606.8657941201</v>
      </c>
      <c r="L343" s="475">
        <f t="shared" si="29"/>
        <v>0.99362933852643043</v>
      </c>
      <c r="M343" s="476" t="str">
        <f t="shared" si="27"/>
        <v>C</v>
      </c>
    </row>
    <row r="344" spans="1:13" ht="26.1" customHeight="1">
      <c r="A344" s="470">
        <v>336</v>
      </c>
      <c r="B344" s="470" t="s">
        <v>2078</v>
      </c>
      <c r="C344" s="470" t="s">
        <v>44</v>
      </c>
      <c r="D344" s="471" t="s">
        <v>2079</v>
      </c>
      <c r="E344" s="470" t="s">
        <v>1220</v>
      </c>
      <c r="F344" s="470" t="s">
        <v>26</v>
      </c>
      <c r="G344" s="472">
        <v>139.11960831393918</v>
      </c>
      <c r="H344" s="473">
        <v>0.93</v>
      </c>
      <c r="I344" s="473">
        <f t="shared" si="26"/>
        <v>129.38123573196344</v>
      </c>
      <c r="J344" s="474">
        <f t="shared" si="25"/>
        <v>8.1179865063047931E-5</v>
      </c>
      <c r="K344" s="473">
        <f t="shared" si="28"/>
        <v>1583736.2470298521</v>
      </c>
      <c r="L344" s="475">
        <f t="shared" si="29"/>
        <v>0.99371051839149349</v>
      </c>
      <c r="M344" s="476" t="str">
        <f t="shared" si="27"/>
        <v>C</v>
      </c>
    </row>
    <row r="345" spans="1:13" ht="26.1" customHeight="1">
      <c r="A345" s="470">
        <v>337</v>
      </c>
      <c r="B345" s="470" t="s">
        <v>2080</v>
      </c>
      <c r="C345" s="470" t="s">
        <v>44</v>
      </c>
      <c r="D345" s="471" t="s">
        <v>2081</v>
      </c>
      <c r="E345" s="470" t="s">
        <v>1459</v>
      </c>
      <c r="F345" s="470" t="s">
        <v>85</v>
      </c>
      <c r="G345" s="472">
        <v>6.9959573146377458</v>
      </c>
      <c r="H345" s="473">
        <v>18.28</v>
      </c>
      <c r="I345" s="473">
        <f t="shared" si="26"/>
        <v>127.886099711578</v>
      </c>
      <c r="J345" s="474">
        <f t="shared" si="25"/>
        <v>8.0241746488904429E-5</v>
      </c>
      <c r="K345" s="473">
        <f t="shared" si="28"/>
        <v>1583864.1331295636</v>
      </c>
      <c r="L345" s="475">
        <f t="shared" si="29"/>
        <v>0.9937907601379824</v>
      </c>
      <c r="M345" s="476" t="str">
        <f t="shared" si="27"/>
        <v>C</v>
      </c>
    </row>
    <row r="346" spans="1:13" ht="26.1" customHeight="1">
      <c r="A346" s="470">
        <v>338</v>
      </c>
      <c r="B346" s="470" t="s">
        <v>2082</v>
      </c>
      <c r="C346" s="470" t="s">
        <v>55</v>
      </c>
      <c r="D346" s="471" t="s">
        <v>2083</v>
      </c>
      <c r="E346" s="470" t="s">
        <v>1220</v>
      </c>
      <c r="F346" s="470" t="s">
        <v>57</v>
      </c>
      <c r="G346" s="472">
        <v>5.9965348411180672</v>
      </c>
      <c r="H346" s="473">
        <v>20.78</v>
      </c>
      <c r="I346" s="473">
        <f t="shared" si="26"/>
        <v>124.60799399843344</v>
      </c>
      <c r="J346" s="474">
        <f t="shared" si="25"/>
        <v>7.8184908973402659E-5</v>
      </c>
      <c r="K346" s="473">
        <f t="shared" si="28"/>
        <v>1583988.741123562</v>
      </c>
      <c r="L346" s="475">
        <f t="shared" si="29"/>
        <v>0.99386894504695578</v>
      </c>
      <c r="M346" s="476" t="str">
        <f t="shared" si="27"/>
        <v>C</v>
      </c>
    </row>
    <row r="347" spans="1:13" ht="24" customHeight="1">
      <c r="A347" s="470">
        <v>339</v>
      </c>
      <c r="B347" s="470" t="s">
        <v>2084</v>
      </c>
      <c r="C347" s="470" t="s">
        <v>55</v>
      </c>
      <c r="D347" s="471" t="s">
        <v>2085</v>
      </c>
      <c r="E347" s="470" t="s">
        <v>1220</v>
      </c>
      <c r="F347" s="470" t="s">
        <v>268</v>
      </c>
      <c r="G347" s="472">
        <v>4.4974011308385506</v>
      </c>
      <c r="H347" s="473">
        <v>27.6</v>
      </c>
      <c r="I347" s="473">
        <f t="shared" si="26"/>
        <v>124.12827121114401</v>
      </c>
      <c r="J347" s="474">
        <f t="shared" si="25"/>
        <v>7.7883908361378018E-5</v>
      </c>
      <c r="K347" s="473">
        <f t="shared" si="28"/>
        <v>1584112.8693947732</v>
      </c>
      <c r="L347" s="475">
        <f t="shared" si="29"/>
        <v>0.99394682895531716</v>
      </c>
      <c r="M347" s="476" t="str">
        <f t="shared" si="27"/>
        <v>C</v>
      </c>
    </row>
    <row r="348" spans="1:13" ht="26.1" customHeight="1">
      <c r="A348" s="470">
        <v>340</v>
      </c>
      <c r="B348" s="470" t="s">
        <v>2086</v>
      </c>
      <c r="C348" s="470" t="s">
        <v>44</v>
      </c>
      <c r="D348" s="471" t="s">
        <v>2087</v>
      </c>
      <c r="E348" s="470" t="s">
        <v>1459</v>
      </c>
      <c r="F348" s="470" t="s">
        <v>75</v>
      </c>
      <c r="G348" s="472">
        <v>491.81990692535345</v>
      </c>
      <c r="H348" s="473">
        <v>0.25</v>
      </c>
      <c r="I348" s="473">
        <f t="shared" si="26"/>
        <v>122.95497673133836</v>
      </c>
      <c r="J348" s="474">
        <f t="shared" si="25"/>
        <v>7.71477282885028E-5</v>
      </c>
      <c r="K348" s="473">
        <f t="shared" si="28"/>
        <v>1584235.8243715046</v>
      </c>
      <c r="L348" s="475">
        <f t="shared" si="29"/>
        <v>0.99402397668360565</v>
      </c>
      <c r="M348" s="476" t="str">
        <f t="shared" si="27"/>
        <v>C</v>
      </c>
    </row>
    <row r="349" spans="1:13" ht="24" customHeight="1">
      <c r="A349" s="470">
        <v>341</v>
      </c>
      <c r="B349" s="470" t="s">
        <v>2088</v>
      </c>
      <c r="C349" s="470" t="s">
        <v>44</v>
      </c>
      <c r="D349" s="471" t="s">
        <v>2089</v>
      </c>
      <c r="E349" s="470" t="s">
        <v>1459</v>
      </c>
      <c r="F349" s="470" t="s">
        <v>85</v>
      </c>
      <c r="G349" s="472">
        <v>6.9959573146377458</v>
      </c>
      <c r="H349" s="473">
        <v>17.48</v>
      </c>
      <c r="I349" s="473">
        <f t="shared" si="26"/>
        <v>122.2893338598678</v>
      </c>
      <c r="J349" s="474">
        <f t="shared" si="25"/>
        <v>7.6730072681950186E-5</v>
      </c>
      <c r="K349" s="473">
        <f t="shared" si="28"/>
        <v>1584358.1137053645</v>
      </c>
      <c r="L349" s="475">
        <f t="shared" si="29"/>
        <v>0.99410070675628759</v>
      </c>
      <c r="M349" s="476" t="str">
        <f t="shared" si="27"/>
        <v>C</v>
      </c>
    </row>
    <row r="350" spans="1:13" ht="39" customHeight="1">
      <c r="A350" s="470">
        <v>342</v>
      </c>
      <c r="B350" s="470" t="s">
        <v>2090</v>
      </c>
      <c r="C350" s="470" t="s">
        <v>55</v>
      </c>
      <c r="D350" s="471" t="s">
        <v>2091</v>
      </c>
      <c r="E350" s="470" t="s">
        <v>1220</v>
      </c>
      <c r="F350" s="470" t="s">
        <v>57</v>
      </c>
      <c r="G350" s="472">
        <v>6.7660599454797419</v>
      </c>
      <c r="H350" s="473">
        <v>18</v>
      </c>
      <c r="I350" s="473">
        <f t="shared" si="26"/>
        <v>121.78907901863535</v>
      </c>
      <c r="J350" s="474">
        <f t="shared" si="25"/>
        <v>7.6416189294775569E-5</v>
      </c>
      <c r="K350" s="473">
        <f t="shared" si="28"/>
        <v>1584479.9027843832</v>
      </c>
      <c r="L350" s="475">
        <f t="shared" si="29"/>
        <v>0.99417712294558236</v>
      </c>
      <c r="M350" s="476" t="str">
        <f t="shared" si="27"/>
        <v>C</v>
      </c>
    </row>
    <row r="351" spans="1:13" ht="26.1" customHeight="1">
      <c r="A351" s="470">
        <v>343</v>
      </c>
      <c r="B351" s="470" t="s">
        <v>2092</v>
      </c>
      <c r="C351" s="470" t="s">
        <v>44</v>
      </c>
      <c r="D351" s="471" t="s">
        <v>2093</v>
      </c>
      <c r="E351" s="470" t="s">
        <v>1220</v>
      </c>
      <c r="F351" s="470" t="s">
        <v>152</v>
      </c>
      <c r="G351" s="472">
        <v>143.18900677049291</v>
      </c>
      <c r="H351" s="473">
        <v>0.84</v>
      </c>
      <c r="I351" s="473">
        <f t="shared" si="26"/>
        <v>120.27876568721403</v>
      </c>
      <c r="J351" s="474">
        <f t="shared" si="25"/>
        <v>7.5468547762724451E-5</v>
      </c>
      <c r="K351" s="473">
        <f t="shared" si="28"/>
        <v>1584600.1815500704</v>
      </c>
      <c r="L351" s="475">
        <f t="shared" si="29"/>
        <v>0.99425259149334511</v>
      </c>
      <c r="M351" s="476" t="str">
        <f t="shared" si="27"/>
        <v>C</v>
      </c>
    </row>
    <row r="352" spans="1:13" ht="26.1" customHeight="1">
      <c r="A352" s="470">
        <v>344</v>
      </c>
      <c r="B352" s="470" t="s">
        <v>2094</v>
      </c>
      <c r="C352" s="470" t="s">
        <v>55</v>
      </c>
      <c r="D352" s="471" t="s">
        <v>2095</v>
      </c>
      <c r="E352" s="470" t="s">
        <v>1220</v>
      </c>
      <c r="F352" s="470" t="s">
        <v>57</v>
      </c>
      <c r="G352" s="472">
        <v>1.9988449470393559</v>
      </c>
      <c r="H352" s="473">
        <v>59.97</v>
      </c>
      <c r="I352" s="473">
        <f t="shared" si="26"/>
        <v>119.87073147395017</v>
      </c>
      <c r="J352" s="474">
        <f t="shared" si="25"/>
        <v>7.5212527929659242E-5</v>
      </c>
      <c r="K352" s="473">
        <f t="shared" si="28"/>
        <v>1584720.0522815443</v>
      </c>
      <c r="L352" s="475">
        <f t="shared" si="29"/>
        <v>0.99432780402127474</v>
      </c>
      <c r="M352" s="476" t="str">
        <f t="shared" si="27"/>
        <v>C</v>
      </c>
    </row>
    <row r="353" spans="1:13" ht="26.1" customHeight="1">
      <c r="A353" s="470">
        <v>345</v>
      </c>
      <c r="B353" s="470" t="s">
        <v>2096</v>
      </c>
      <c r="C353" s="470" t="s">
        <v>44</v>
      </c>
      <c r="D353" s="471" t="s">
        <v>2097</v>
      </c>
      <c r="E353" s="470" t="s">
        <v>1220</v>
      </c>
      <c r="F353" s="470" t="s">
        <v>26</v>
      </c>
      <c r="G353" s="472">
        <v>5.9965348411180672</v>
      </c>
      <c r="H353" s="473">
        <v>19.66</v>
      </c>
      <c r="I353" s="473">
        <f t="shared" si="26"/>
        <v>117.8918749763812</v>
      </c>
      <c r="J353" s="474">
        <f t="shared" si="25"/>
        <v>7.3970900405057559E-5</v>
      </c>
      <c r="K353" s="473">
        <f t="shared" si="28"/>
        <v>1584837.9441565208</v>
      </c>
      <c r="L353" s="475">
        <f t="shared" si="29"/>
        <v>0.9944017749216798</v>
      </c>
      <c r="M353" s="476" t="str">
        <f t="shared" si="27"/>
        <v>C</v>
      </c>
    </row>
    <row r="354" spans="1:13" ht="26.1" customHeight="1">
      <c r="A354" s="470">
        <v>346</v>
      </c>
      <c r="B354" s="470" t="s">
        <v>2098</v>
      </c>
      <c r="C354" s="470" t="s">
        <v>55</v>
      </c>
      <c r="D354" s="471" t="s">
        <v>2099</v>
      </c>
      <c r="E354" s="470" t="s">
        <v>1220</v>
      </c>
      <c r="F354" s="470" t="s">
        <v>2100</v>
      </c>
      <c r="G354" s="472">
        <v>2.4104151170145474</v>
      </c>
      <c r="H354" s="473">
        <v>48.76</v>
      </c>
      <c r="I354" s="473">
        <f t="shared" si="26"/>
        <v>117.53184110562933</v>
      </c>
      <c r="J354" s="474">
        <f t="shared" si="25"/>
        <v>7.3744998241730614E-5</v>
      </c>
      <c r="K354" s="473">
        <f t="shared" si="28"/>
        <v>1584955.4759976263</v>
      </c>
      <c r="L354" s="475">
        <f t="shared" si="29"/>
        <v>0.99447551991992156</v>
      </c>
      <c r="M354" s="476" t="str">
        <f t="shared" si="27"/>
        <v>C</v>
      </c>
    </row>
    <row r="355" spans="1:13" ht="26.1" customHeight="1">
      <c r="A355" s="470">
        <v>347</v>
      </c>
      <c r="B355" s="470" t="s">
        <v>2101</v>
      </c>
      <c r="C355" s="470" t="s">
        <v>44</v>
      </c>
      <c r="D355" s="471" t="s">
        <v>2102</v>
      </c>
      <c r="E355" s="470" t="s">
        <v>1220</v>
      </c>
      <c r="F355" s="470" t="s">
        <v>26</v>
      </c>
      <c r="G355" s="472">
        <v>27.983829258550983</v>
      </c>
      <c r="H355" s="473">
        <v>4.16</v>
      </c>
      <c r="I355" s="473">
        <f t="shared" si="26"/>
        <v>116.4127297155721</v>
      </c>
      <c r="J355" s="474">
        <f t="shared" si="25"/>
        <v>7.3042815184648242E-5</v>
      </c>
      <c r="K355" s="473">
        <f t="shared" si="28"/>
        <v>1585071.8887273418</v>
      </c>
      <c r="L355" s="475">
        <f t="shared" si="29"/>
        <v>0.99454856273510617</v>
      </c>
      <c r="M355" s="476" t="str">
        <f t="shared" si="27"/>
        <v>C</v>
      </c>
    </row>
    <row r="356" spans="1:13" ht="24" customHeight="1">
      <c r="A356" s="470">
        <v>348</v>
      </c>
      <c r="B356" s="470" t="s">
        <v>2103</v>
      </c>
      <c r="C356" s="470" t="s">
        <v>44</v>
      </c>
      <c r="D356" s="471" t="s">
        <v>2104</v>
      </c>
      <c r="E356" s="470" t="s">
        <v>1220</v>
      </c>
      <c r="F356" s="470" t="s">
        <v>1499</v>
      </c>
      <c r="G356" s="472">
        <v>12.325613518385179</v>
      </c>
      <c r="H356" s="473">
        <v>9.3699999999999992</v>
      </c>
      <c r="I356" s="473">
        <f t="shared" si="26"/>
        <v>115.49099866726911</v>
      </c>
      <c r="J356" s="474">
        <f t="shared" si="25"/>
        <v>7.2464477826048005E-5</v>
      </c>
      <c r="K356" s="473">
        <f t="shared" si="28"/>
        <v>1585187.379726009</v>
      </c>
      <c r="L356" s="475">
        <f t="shared" si="29"/>
        <v>0.99462102721293222</v>
      </c>
      <c r="M356" s="476" t="str">
        <f t="shared" si="27"/>
        <v>C</v>
      </c>
    </row>
    <row r="357" spans="1:13" ht="24" customHeight="1">
      <c r="A357" s="470">
        <v>349</v>
      </c>
      <c r="B357" s="470" t="s">
        <v>2105</v>
      </c>
      <c r="C357" s="470" t="s">
        <v>44</v>
      </c>
      <c r="D357" s="471" t="s">
        <v>2106</v>
      </c>
      <c r="E357" s="470" t="s">
        <v>1220</v>
      </c>
      <c r="F357" s="470" t="s">
        <v>26</v>
      </c>
      <c r="G357" s="472">
        <v>0.99942247351967795</v>
      </c>
      <c r="H357" s="473">
        <v>113.9</v>
      </c>
      <c r="I357" s="473">
        <f t="shared" si="26"/>
        <v>113.83421973389132</v>
      </c>
      <c r="J357" s="474">
        <f t="shared" si="25"/>
        <v>7.1424936895015737E-5</v>
      </c>
      <c r="K357" s="473">
        <f t="shared" si="28"/>
        <v>1585301.2139457429</v>
      </c>
      <c r="L357" s="475">
        <f t="shared" si="29"/>
        <v>0.99469245214982727</v>
      </c>
      <c r="M357" s="476" t="str">
        <f t="shared" si="27"/>
        <v>C</v>
      </c>
    </row>
    <row r="358" spans="1:13" ht="26.1" customHeight="1">
      <c r="A358" s="470">
        <v>350</v>
      </c>
      <c r="B358" s="470" t="s">
        <v>2107</v>
      </c>
      <c r="C358" s="470" t="s">
        <v>55</v>
      </c>
      <c r="D358" s="471" t="s">
        <v>2108</v>
      </c>
      <c r="E358" s="470" t="s">
        <v>1220</v>
      </c>
      <c r="F358" s="470" t="s">
        <v>57</v>
      </c>
      <c r="G358" s="472">
        <v>70.958995619897138</v>
      </c>
      <c r="H358" s="473">
        <v>1.6</v>
      </c>
      <c r="I358" s="473">
        <f t="shared" si="26"/>
        <v>113.53439299183543</v>
      </c>
      <c r="J358" s="474">
        <f t="shared" si="25"/>
        <v>7.1236811512500353E-5</v>
      </c>
      <c r="K358" s="473">
        <f t="shared" si="28"/>
        <v>1585414.7483387347</v>
      </c>
      <c r="L358" s="475">
        <f t="shared" si="29"/>
        <v>0.99476368896133982</v>
      </c>
      <c r="M358" s="476" t="str">
        <f t="shared" si="27"/>
        <v>C</v>
      </c>
    </row>
    <row r="359" spans="1:13" ht="26.1" customHeight="1">
      <c r="A359" s="470">
        <v>351</v>
      </c>
      <c r="B359" s="470" t="s">
        <v>2109</v>
      </c>
      <c r="C359" s="470" t="s">
        <v>55</v>
      </c>
      <c r="D359" s="471" t="s">
        <v>2110</v>
      </c>
      <c r="E359" s="470" t="s">
        <v>1220</v>
      </c>
      <c r="F359" s="470" t="s">
        <v>1476</v>
      </c>
      <c r="G359" s="472">
        <v>1.6190644071018783</v>
      </c>
      <c r="H359" s="473">
        <v>69.739999999999995</v>
      </c>
      <c r="I359" s="473">
        <f t="shared" si="26"/>
        <v>112.91355175128498</v>
      </c>
      <c r="J359" s="474">
        <f t="shared" si="25"/>
        <v>7.0847266553771766E-5</v>
      </c>
      <c r="K359" s="473">
        <f t="shared" si="28"/>
        <v>1585527.661890486</v>
      </c>
      <c r="L359" s="475">
        <f t="shared" si="29"/>
        <v>0.99483453622789364</v>
      </c>
      <c r="M359" s="476" t="str">
        <f t="shared" si="27"/>
        <v>C</v>
      </c>
    </row>
    <row r="360" spans="1:13" ht="39" customHeight="1">
      <c r="A360" s="470">
        <v>352</v>
      </c>
      <c r="B360" s="470" t="s">
        <v>2111</v>
      </c>
      <c r="C360" s="470" t="s">
        <v>44</v>
      </c>
      <c r="D360" s="471" t="s">
        <v>2112</v>
      </c>
      <c r="E360" s="470" t="s">
        <v>1220</v>
      </c>
      <c r="F360" s="470" t="s">
        <v>26</v>
      </c>
      <c r="G360" s="472">
        <v>1.9988449470393559</v>
      </c>
      <c r="H360" s="473">
        <v>55.93</v>
      </c>
      <c r="I360" s="473">
        <f t="shared" si="26"/>
        <v>111.79539788791118</v>
      </c>
      <c r="J360" s="474">
        <f t="shared" si="25"/>
        <v>7.0145684293910991E-5</v>
      </c>
      <c r="K360" s="473">
        <f t="shared" si="28"/>
        <v>1585639.457288374</v>
      </c>
      <c r="L360" s="475">
        <f t="shared" si="29"/>
        <v>0.99490468191218751</v>
      </c>
      <c r="M360" s="476" t="str">
        <f t="shared" si="27"/>
        <v>C</v>
      </c>
    </row>
    <row r="361" spans="1:13" ht="26.1" customHeight="1">
      <c r="A361" s="470">
        <v>353</v>
      </c>
      <c r="B361" s="470" t="s">
        <v>2113</v>
      </c>
      <c r="C361" s="470" t="s">
        <v>55</v>
      </c>
      <c r="D361" s="471" t="s">
        <v>2114</v>
      </c>
      <c r="E361" s="470" t="s">
        <v>1220</v>
      </c>
      <c r="F361" s="470" t="s">
        <v>57</v>
      </c>
      <c r="G361" s="472">
        <v>1.9988449470393559</v>
      </c>
      <c r="H361" s="473">
        <v>55.9</v>
      </c>
      <c r="I361" s="473">
        <f t="shared" si="26"/>
        <v>111.7354325395</v>
      </c>
      <c r="J361" s="474">
        <f t="shared" si="25"/>
        <v>7.0108059217407901E-5</v>
      </c>
      <c r="K361" s="473">
        <f t="shared" si="28"/>
        <v>1585751.1927209136</v>
      </c>
      <c r="L361" s="475">
        <f t="shared" si="29"/>
        <v>0.99497478997140487</v>
      </c>
      <c r="M361" s="476" t="str">
        <f t="shared" si="27"/>
        <v>C</v>
      </c>
    </row>
    <row r="362" spans="1:13" ht="26.1" customHeight="1">
      <c r="A362" s="470">
        <v>354</v>
      </c>
      <c r="B362" s="470" t="s">
        <v>2115</v>
      </c>
      <c r="C362" s="470" t="s">
        <v>44</v>
      </c>
      <c r="D362" s="471" t="s">
        <v>2116</v>
      </c>
      <c r="E362" s="470" t="s">
        <v>1220</v>
      </c>
      <c r="F362" s="470" t="s">
        <v>26</v>
      </c>
      <c r="G362" s="472">
        <v>28.983251732070659</v>
      </c>
      <c r="H362" s="473">
        <v>3.8</v>
      </c>
      <c r="I362" s="473">
        <f t="shared" si="26"/>
        <v>110.1363565818685</v>
      </c>
      <c r="J362" s="474">
        <f t="shared" si="25"/>
        <v>6.9104723843992389E-5</v>
      </c>
      <c r="K362" s="473">
        <f t="shared" si="28"/>
        <v>1585861.3290774955</v>
      </c>
      <c r="L362" s="475">
        <f t="shared" si="29"/>
        <v>0.9950438946952489</v>
      </c>
      <c r="M362" s="476" t="str">
        <f t="shared" si="27"/>
        <v>C</v>
      </c>
    </row>
    <row r="363" spans="1:13" ht="24" customHeight="1">
      <c r="A363" s="470">
        <v>355</v>
      </c>
      <c r="B363" s="470" t="s">
        <v>2117</v>
      </c>
      <c r="C363" s="470" t="s">
        <v>44</v>
      </c>
      <c r="D363" s="471" t="s">
        <v>2118</v>
      </c>
      <c r="E363" s="470" t="s">
        <v>1220</v>
      </c>
      <c r="F363" s="470" t="s">
        <v>152</v>
      </c>
      <c r="G363" s="472">
        <v>7.5908935246745397</v>
      </c>
      <c r="H363" s="473">
        <v>14.34</v>
      </c>
      <c r="I363" s="473">
        <f t="shared" si="26"/>
        <v>108.8534131438329</v>
      </c>
      <c r="J363" s="474">
        <f t="shared" si="25"/>
        <v>6.8299744863895028E-5</v>
      </c>
      <c r="K363" s="473">
        <f t="shared" si="28"/>
        <v>1585970.1824906394</v>
      </c>
      <c r="L363" s="475">
        <f t="shared" si="29"/>
        <v>0.99511219444011279</v>
      </c>
      <c r="M363" s="476" t="str">
        <f t="shared" si="27"/>
        <v>C</v>
      </c>
    </row>
    <row r="364" spans="1:13" ht="24" customHeight="1">
      <c r="A364" s="470">
        <v>356</v>
      </c>
      <c r="B364" s="470" t="s">
        <v>2119</v>
      </c>
      <c r="C364" s="470" t="s">
        <v>44</v>
      </c>
      <c r="D364" s="471" t="s">
        <v>2120</v>
      </c>
      <c r="E364" s="470" t="s">
        <v>1220</v>
      </c>
      <c r="F364" s="470" t="s">
        <v>152</v>
      </c>
      <c r="G364" s="472">
        <v>24.4212554482008</v>
      </c>
      <c r="H364" s="473">
        <v>4.43</v>
      </c>
      <c r="I364" s="473">
        <f t="shared" si="26"/>
        <v>108.18616163552953</v>
      </c>
      <c r="J364" s="474">
        <f t="shared" si="25"/>
        <v>6.7881079923026784E-5</v>
      </c>
      <c r="K364" s="473">
        <f t="shared" si="28"/>
        <v>1586078.3686522748</v>
      </c>
      <c r="L364" s="475">
        <f t="shared" si="29"/>
        <v>0.99518007552003585</v>
      </c>
      <c r="M364" s="476" t="str">
        <f t="shared" si="27"/>
        <v>C</v>
      </c>
    </row>
    <row r="365" spans="1:13" ht="39" customHeight="1">
      <c r="A365" s="470">
        <v>357</v>
      </c>
      <c r="B365" s="470" t="s">
        <v>2121</v>
      </c>
      <c r="C365" s="470" t="s">
        <v>44</v>
      </c>
      <c r="D365" s="471" t="s">
        <v>2122</v>
      </c>
      <c r="E365" s="470" t="s">
        <v>1220</v>
      </c>
      <c r="F365" s="470" t="s">
        <v>115</v>
      </c>
      <c r="G365" s="472">
        <v>0.8786673530989102</v>
      </c>
      <c r="H365" s="473">
        <v>121.56</v>
      </c>
      <c r="I365" s="473">
        <f t="shared" si="26"/>
        <v>106.81080344270353</v>
      </c>
      <c r="J365" s="474">
        <f t="shared" si="25"/>
        <v>6.7018115584532777E-5</v>
      </c>
      <c r="K365" s="473">
        <f t="shared" si="28"/>
        <v>1586185.1794557176</v>
      </c>
      <c r="L365" s="475">
        <f t="shared" si="29"/>
        <v>0.99524709363562036</v>
      </c>
      <c r="M365" s="476" t="str">
        <f t="shared" si="27"/>
        <v>C</v>
      </c>
    </row>
    <row r="366" spans="1:13" ht="24" customHeight="1">
      <c r="A366" s="470">
        <v>358</v>
      </c>
      <c r="B366" s="470" t="s">
        <v>2123</v>
      </c>
      <c r="C366" s="470" t="s">
        <v>55</v>
      </c>
      <c r="D366" s="471" t="s">
        <v>2124</v>
      </c>
      <c r="E366" s="470" t="s">
        <v>1220</v>
      </c>
      <c r="F366" s="470" t="s">
        <v>115</v>
      </c>
      <c r="G366" s="472">
        <v>0.80953220355093913</v>
      </c>
      <c r="H366" s="473">
        <v>130.12</v>
      </c>
      <c r="I366" s="473">
        <f t="shared" si="26"/>
        <v>105.3363303260482</v>
      </c>
      <c r="J366" s="474">
        <f t="shared" si="25"/>
        <v>6.6092961886842438E-5</v>
      </c>
      <c r="K366" s="473">
        <f t="shared" si="28"/>
        <v>1586290.5157860436</v>
      </c>
      <c r="L366" s="475">
        <f t="shared" si="29"/>
        <v>0.99531318659750723</v>
      </c>
      <c r="M366" s="476" t="str">
        <f t="shared" si="27"/>
        <v>C</v>
      </c>
    </row>
    <row r="367" spans="1:13" ht="26.1" customHeight="1">
      <c r="A367" s="470">
        <v>359</v>
      </c>
      <c r="B367" s="470" t="s">
        <v>2125</v>
      </c>
      <c r="C367" s="470" t="s">
        <v>55</v>
      </c>
      <c r="D367" s="471" t="s">
        <v>2126</v>
      </c>
      <c r="E367" s="470" t="s">
        <v>1220</v>
      </c>
      <c r="F367" s="470" t="s">
        <v>57</v>
      </c>
      <c r="G367" s="472">
        <v>2.9982674205590336</v>
      </c>
      <c r="H367" s="473">
        <v>35</v>
      </c>
      <c r="I367" s="473">
        <f t="shared" si="26"/>
        <v>104.93935971956617</v>
      </c>
      <c r="J367" s="474">
        <f t="shared" si="25"/>
        <v>6.5843883880392027E-5</v>
      </c>
      <c r="K367" s="473">
        <f t="shared" si="28"/>
        <v>1586395.4551457632</v>
      </c>
      <c r="L367" s="475">
        <f t="shared" si="29"/>
        <v>0.99537903048138765</v>
      </c>
      <c r="M367" s="476" t="str">
        <f t="shared" si="27"/>
        <v>C</v>
      </c>
    </row>
    <row r="368" spans="1:13" ht="24" customHeight="1">
      <c r="A368" s="470">
        <v>360</v>
      </c>
      <c r="B368" s="470" t="s">
        <v>2127</v>
      </c>
      <c r="C368" s="470" t="s">
        <v>44</v>
      </c>
      <c r="D368" s="471" t="s">
        <v>2128</v>
      </c>
      <c r="E368" s="470" t="s">
        <v>1220</v>
      </c>
      <c r="F368" s="470" t="s">
        <v>26</v>
      </c>
      <c r="G368" s="472">
        <v>1.9988449470393559</v>
      </c>
      <c r="H368" s="473">
        <v>52.13</v>
      </c>
      <c r="I368" s="473">
        <f t="shared" si="26"/>
        <v>104.19978708916163</v>
      </c>
      <c r="J368" s="474">
        <f t="shared" si="25"/>
        <v>6.5379841270187368E-5</v>
      </c>
      <c r="K368" s="473">
        <f t="shared" si="28"/>
        <v>1586499.6549328524</v>
      </c>
      <c r="L368" s="475">
        <f t="shared" si="29"/>
        <v>0.99544441032265785</v>
      </c>
      <c r="M368" s="476" t="str">
        <f t="shared" si="27"/>
        <v>C</v>
      </c>
    </row>
    <row r="369" spans="1:13" ht="26.1" customHeight="1">
      <c r="A369" s="470">
        <v>361</v>
      </c>
      <c r="B369" s="470" t="s">
        <v>2129</v>
      </c>
      <c r="C369" s="470" t="s">
        <v>44</v>
      </c>
      <c r="D369" s="471" t="s">
        <v>2130</v>
      </c>
      <c r="E369" s="470" t="s">
        <v>1440</v>
      </c>
      <c r="F369" s="470" t="s">
        <v>75</v>
      </c>
      <c r="G369" s="472">
        <v>5.7087851602090751</v>
      </c>
      <c r="H369" s="473">
        <v>18.21</v>
      </c>
      <c r="I369" s="473">
        <f t="shared" si="26"/>
        <v>103.95697776740727</v>
      </c>
      <c r="J369" s="474">
        <f t="shared" si="25"/>
        <v>6.5227491295598284E-5</v>
      </c>
      <c r="K369" s="473">
        <f t="shared" si="28"/>
        <v>1586603.6119106198</v>
      </c>
      <c r="L369" s="475">
        <f t="shared" si="29"/>
        <v>0.99550963781395341</v>
      </c>
      <c r="M369" s="476" t="str">
        <f t="shared" si="27"/>
        <v>C</v>
      </c>
    </row>
    <row r="370" spans="1:13" ht="24" customHeight="1">
      <c r="A370" s="470">
        <v>362</v>
      </c>
      <c r="B370" s="470" t="s">
        <v>2131</v>
      </c>
      <c r="C370" s="470" t="s">
        <v>24</v>
      </c>
      <c r="D370" s="471" t="s">
        <v>2132</v>
      </c>
      <c r="E370" s="470" t="s">
        <v>1220</v>
      </c>
      <c r="F370" s="470" t="s">
        <v>26</v>
      </c>
      <c r="G370" s="472">
        <v>1.9988449470393559</v>
      </c>
      <c r="H370" s="473">
        <v>51.35</v>
      </c>
      <c r="I370" s="473">
        <f t="shared" si="26"/>
        <v>102.64068803047093</v>
      </c>
      <c r="J370" s="474">
        <f t="shared" si="25"/>
        <v>6.4401589281107264E-5</v>
      </c>
      <c r="K370" s="473">
        <f t="shared" si="28"/>
        <v>1586706.2525986503</v>
      </c>
      <c r="L370" s="475">
        <f t="shared" si="29"/>
        <v>0.99557403940323452</v>
      </c>
      <c r="M370" s="476" t="str">
        <f t="shared" si="27"/>
        <v>C</v>
      </c>
    </row>
    <row r="371" spans="1:13" ht="39" customHeight="1">
      <c r="A371" s="470">
        <v>363</v>
      </c>
      <c r="B371" s="470" t="s">
        <v>2133</v>
      </c>
      <c r="C371" s="470" t="s">
        <v>44</v>
      </c>
      <c r="D371" s="471" t="s">
        <v>2134</v>
      </c>
      <c r="E371" s="470" t="s">
        <v>1220</v>
      </c>
      <c r="F371" s="470" t="s">
        <v>26</v>
      </c>
      <c r="G371" s="472">
        <v>30.982096679110015</v>
      </c>
      <c r="H371" s="473">
        <v>3.23</v>
      </c>
      <c r="I371" s="473">
        <f t="shared" si="26"/>
        <v>100.07217227352535</v>
      </c>
      <c r="J371" s="474">
        <f t="shared" si="25"/>
        <v>6.2789981837558614E-5</v>
      </c>
      <c r="K371" s="473">
        <f t="shared" si="28"/>
        <v>1586806.3247709237</v>
      </c>
      <c r="L371" s="475">
        <f t="shared" si="29"/>
        <v>0.99563682938507203</v>
      </c>
      <c r="M371" s="476" t="str">
        <f t="shared" si="27"/>
        <v>C</v>
      </c>
    </row>
    <row r="372" spans="1:13" ht="26.1" customHeight="1">
      <c r="A372" s="470">
        <v>364</v>
      </c>
      <c r="B372" s="470" t="s">
        <v>2135</v>
      </c>
      <c r="C372" s="470" t="s">
        <v>44</v>
      </c>
      <c r="D372" s="471" t="s">
        <v>2136</v>
      </c>
      <c r="E372" s="470" t="s">
        <v>1220</v>
      </c>
      <c r="F372" s="470" t="s">
        <v>46</v>
      </c>
      <c r="G372" s="472">
        <v>51.720512773632741</v>
      </c>
      <c r="H372" s="473">
        <v>1.89</v>
      </c>
      <c r="I372" s="473">
        <f t="shared" si="26"/>
        <v>97.75176914216587</v>
      </c>
      <c r="J372" s="474">
        <f t="shared" si="25"/>
        <v>6.1334051910549107E-5</v>
      </c>
      <c r="K372" s="473">
        <f t="shared" si="28"/>
        <v>1586904.0765400659</v>
      </c>
      <c r="L372" s="475">
        <f t="shared" si="29"/>
        <v>0.99569816343698259</v>
      </c>
      <c r="M372" s="476" t="str">
        <f t="shared" si="27"/>
        <v>C</v>
      </c>
    </row>
    <row r="373" spans="1:13" ht="26.1" customHeight="1">
      <c r="A373" s="470">
        <v>365</v>
      </c>
      <c r="B373" s="470" t="s">
        <v>2137</v>
      </c>
      <c r="C373" s="470" t="s">
        <v>44</v>
      </c>
      <c r="D373" s="471" t="s">
        <v>2138</v>
      </c>
      <c r="E373" s="470" t="s">
        <v>1220</v>
      </c>
      <c r="F373" s="470" t="s">
        <v>970</v>
      </c>
      <c r="G373" s="472">
        <v>10.408263635391009</v>
      </c>
      <c r="H373" s="473">
        <v>9.06</v>
      </c>
      <c r="I373" s="473">
        <f t="shared" si="26"/>
        <v>94.298868536642544</v>
      </c>
      <c r="J373" s="474">
        <f t="shared" si="25"/>
        <v>5.9167539868469033E-5</v>
      </c>
      <c r="K373" s="473">
        <f t="shared" si="28"/>
        <v>1586998.3754086026</v>
      </c>
      <c r="L373" s="475">
        <f t="shared" si="29"/>
        <v>0.99575733097685104</v>
      </c>
      <c r="M373" s="476" t="str">
        <f t="shared" si="27"/>
        <v>C</v>
      </c>
    </row>
    <row r="374" spans="1:13" ht="39" customHeight="1">
      <c r="A374" s="470">
        <v>366</v>
      </c>
      <c r="B374" s="470" t="s">
        <v>2139</v>
      </c>
      <c r="C374" s="470" t="s">
        <v>55</v>
      </c>
      <c r="D374" s="471" t="s">
        <v>2140</v>
      </c>
      <c r="E374" s="470" t="s">
        <v>1220</v>
      </c>
      <c r="F374" s="470" t="s">
        <v>1739</v>
      </c>
      <c r="G374" s="472">
        <v>8.6455210414463366</v>
      </c>
      <c r="H374" s="473">
        <v>10.87</v>
      </c>
      <c r="I374" s="473">
        <f t="shared" si="26"/>
        <v>93.976813720521676</v>
      </c>
      <c r="J374" s="474">
        <f t="shared" si="25"/>
        <v>5.8965467548107532E-5</v>
      </c>
      <c r="K374" s="473">
        <f t="shared" si="28"/>
        <v>1587092.3522223232</v>
      </c>
      <c r="L374" s="475">
        <f t="shared" si="29"/>
        <v>0.99581629644439917</v>
      </c>
      <c r="M374" s="476" t="str">
        <f t="shared" si="27"/>
        <v>C</v>
      </c>
    </row>
    <row r="375" spans="1:13" ht="24" customHeight="1">
      <c r="A375" s="470">
        <v>367</v>
      </c>
      <c r="B375" s="470" t="s">
        <v>2141</v>
      </c>
      <c r="C375" s="470" t="s">
        <v>55</v>
      </c>
      <c r="D375" s="471" t="s">
        <v>2142</v>
      </c>
      <c r="E375" s="470" t="s">
        <v>1220</v>
      </c>
      <c r="F375" s="470" t="s">
        <v>57</v>
      </c>
      <c r="G375" s="472">
        <v>8.9948022616771013</v>
      </c>
      <c r="H375" s="473">
        <v>10.4</v>
      </c>
      <c r="I375" s="473">
        <f t="shared" si="26"/>
        <v>93.545943521441856</v>
      </c>
      <c r="J375" s="474">
        <f t="shared" si="25"/>
        <v>5.8695119344806613E-5</v>
      </c>
      <c r="K375" s="473">
        <f t="shared" si="28"/>
        <v>1587185.8981658446</v>
      </c>
      <c r="L375" s="475">
        <f t="shared" si="29"/>
        <v>0.99587499156374393</v>
      </c>
      <c r="M375" s="476" t="str">
        <f t="shared" si="27"/>
        <v>C</v>
      </c>
    </row>
    <row r="376" spans="1:13" ht="39" customHeight="1">
      <c r="A376" s="470">
        <v>368</v>
      </c>
      <c r="B376" s="470" t="s">
        <v>2143</v>
      </c>
      <c r="C376" s="470" t="s">
        <v>44</v>
      </c>
      <c r="D376" s="471" t="s">
        <v>2144</v>
      </c>
      <c r="E376" s="470" t="s">
        <v>1220</v>
      </c>
      <c r="F376" s="470" t="s">
        <v>26</v>
      </c>
      <c r="G376" s="472">
        <v>4.9971123675983895</v>
      </c>
      <c r="H376" s="473">
        <v>18.670000000000002</v>
      </c>
      <c r="I376" s="473">
        <f t="shared" si="26"/>
        <v>93.296087903061945</v>
      </c>
      <c r="J376" s="474">
        <f t="shared" si="25"/>
        <v>5.8538348192710451E-5</v>
      </c>
      <c r="K376" s="473">
        <f t="shared" si="28"/>
        <v>1587279.1942537476</v>
      </c>
      <c r="L376" s="475">
        <f t="shared" si="29"/>
        <v>0.99593352991193662</v>
      </c>
      <c r="M376" s="476" t="str">
        <f t="shared" si="27"/>
        <v>C</v>
      </c>
    </row>
    <row r="377" spans="1:13" ht="26.1" customHeight="1">
      <c r="A377" s="470">
        <v>369</v>
      </c>
      <c r="B377" s="470" t="s">
        <v>2145</v>
      </c>
      <c r="C377" s="470" t="s">
        <v>44</v>
      </c>
      <c r="D377" s="471" t="s">
        <v>2146</v>
      </c>
      <c r="E377" s="470" t="s">
        <v>1220</v>
      </c>
      <c r="F377" s="470" t="s">
        <v>26</v>
      </c>
      <c r="G377" s="472">
        <v>0.99942247351967795</v>
      </c>
      <c r="H377" s="473">
        <v>93.2</v>
      </c>
      <c r="I377" s="473">
        <f t="shared" si="26"/>
        <v>93.146174532033982</v>
      </c>
      <c r="J377" s="474">
        <f t="shared" si="25"/>
        <v>5.8444285501452739E-5</v>
      </c>
      <c r="K377" s="473">
        <f t="shared" si="28"/>
        <v>1587372.3404282797</v>
      </c>
      <c r="L377" s="475">
        <f t="shared" si="29"/>
        <v>0.99599197419743812</v>
      </c>
      <c r="M377" s="476" t="str">
        <f t="shared" si="27"/>
        <v>C</v>
      </c>
    </row>
    <row r="378" spans="1:13" ht="26.1" customHeight="1">
      <c r="A378" s="470">
        <v>370</v>
      </c>
      <c r="B378" s="470" t="s">
        <v>2147</v>
      </c>
      <c r="C378" s="470" t="s">
        <v>55</v>
      </c>
      <c r="D378" s="471" t="s">
        <v>2148</v>
      </c>
      <c r="E378" s="470" t="s">
        <v>1220</v>
      </c>
      <c r="F378" s="470" t="s">
        <v>57</v>
      </c>
      <c r="G378" s="472">
        <v>52.969391096542928</v>
      </c>
      <c r="H378" s="473">
        <v>1.7</v>
      </c>
      <c r="I378" s="473">
        <f t="shared" si="26"/>
        <v>90.047964864122974</v>
      </c>
      <c r="J378" s="474">
        <f t="shared" si="25"/>
        <v>5.6500323215460206E-5</v>
      </c>
      <c r="K378" s="473">
        <f t="shared" si="28"/>
        <v>1587462.3883931439</v>
      </c>
      <c r="L378" s="475">
        <f t="shared" si="29"/>
        <v>0.99604847452065359</v>
      </c>
      <c r="M378" s="476" t="str">
        <f t="shared" si="27"/>
        <v>C</v>
      </c>
    </row>
    <row r="379" spans="1:13" ht="26.1" customHeight="1">
      <c r="A379" s="470">
        <v>371</v>
      </c>
      <c r="B379" s="470" t="s">
        <v>2149</v>
      </c>
      <c r="C379" s="470" t="s">
        <v>55</v>
      </c>
      <c r="D379" s="471" t="s">
        <v>2150</v>
      </c>
      <c r="E379" s="470" t="s">
        <v>1220</v>
      </c>
      <c r="F379" s="470" t="s">
        <v>57</v>
      </c>
      <c r="G379" s="472">
        <v>4.9971123675983895</v>
      </c>
      <c r="H379" s="473">
        <v>18.010000000000002</v>
      </c>
      <c r="I379" s="473">
        <f t="shared" si="26"/>
        <v>89.997993740447001</v>
      </c>
      <c r="J379" s="474">
        <f t="shared" si="25"/>
        <v>5.6468968985040977E-5</v>
      </c>
      <c r="K379" s="473">
        <f t="shared" si="28"/>
        <v>1587552.3863868844</v>
      </c>
      <c r="L379" s="475">
        <f t="shared" si="29"/>
        <v>0.99610494348963863</v>
      </c>
      <c r="M379" s="476" t="str">
        <f t="shared" si="27"/>
        <v>C</v>
      </c>
    </row>
    <row r="380" spans="1:13" ht="24" customHeight="1">
      <c r="A380" s="470">
        <v>372</v>
      </c>
      <c r="B380" s="470" t="s">
        <v>2151</v>
      </c>
      <c r="C380" s="470" t="s">
        <v>55</v>
      </c>
      <c r="D380" s="471" t="s">
        <v>2152</v>
      </c>
      <c r="E380" s="470" t="s">
        <v>1220</v>
      </c>
      <c r="F380" s="470" t="s">
        <v>57</v>
      </c>
      <c r="G380" s="472">
        <v>2.9982674205590336</v>
      </c>
      <c r="H380" s="473">
        <v>30</v>
      </c>
      <c r="I380" s="473">
        <f t="shared" si="26"/>
        <v>89.948022616771013</v>
      </c>
      <c r="J380" s="474">
        <f t="shared" si="25"/>
        <v>5.6437614754621742E-5</v>
      </c>
      <c r="K380" s="473">
        <f t="shared" si="28"/>
        <v>1587642.3344095012</v>
      </c>
      <c r="L380" s="475">
        <f t="shared" si="29"/>
        <v>0.99616138110439323</v>
      </c>
      <c r="M380" s="476" t="str">
        <f t="shared" si="27"/>
        <v>C</v>
      </c>
    </row>
    <row r="381" spans="1:13" ht="39" customHeight="1">
      <c r="A381" s="470">
        <v>373</v>
      </c>
      <c r="B381" s="470" t="s">
        <v>2153</v>
      </c>
      <c r="C381" s="470" t="s">
        <v>55</v>
      </c>
      <c r="D381" s="471" t="s">
        <v>2154</v>
      </c>
      <c r="E381" s="470" t="s">
        <v>1220</v>
      </c>
      <c r="F381" s="470" t="s">
        <v>57</v>
      </c>
      <c r="G381" s="472">
        <v>2.9982674205590336</v>
      </c>
      <c r="H381" s="473">
        <v>29.51</v>
      </c>
      <c r="I381" s="473">
        <f t="shared" si="26"/>
        <v>88.478871580697088</v>
      </c>
      <c r="J381" s="474">
        <f t="shared" si="25"/>
        <v>5.551580038029626E-5</v>
      </c>
      <c r="K381" s="473">
        <f t="shared" si="28"/>
        <v>1587730.8132810818</v>
      </c>
      <c r="L381" s="475">
        <f t="shared" si="29"/>
        <v>0.99621689690477355</v>
      </c>
      <c r="M381" s="476" t="str">
        <f t="shared" si="27"/>
        <v>C</v>
      </c>
    </row>
    <row r="382" spans="1:13" ht="24" customHeight="1">
      <c r="A382" s="470">
        <v>374</v>
      </c>
      <c r="B382" s="470" t="s">
        <v>2155</v>
      </c>
      <c r="C382" s="470" t="s">
        <v>24</v>
      </c>
      <c r="D382" s="471" t="s">
        <v>2156</v>
      </c>
      <c r="E382" s="470" t="s">
        <v>1220</v>
      </c>
      <c r="F382" s="470" t="s">
        <v>26</v>
      </c>
      <c r="G382" s="472">
        <v>3.9976898940787118</v>
      </c>
      <c r="H382" s="473">
        <v>21.81</v>
      </c>
      <c r="I382" s="473">
        <f t="shared" si="26"/>
        <v>87.189616589856698</v>
      </c>
      <c r="J382" s="474">
        <f t="shared" si="25"/>
        <v>5.4706861235480007E-5</v>
      </c>
      <c r="K382" s="473">
        <f t="shared" si="28"/>
        <v>1587818.0028976717</v>
      </c>
      <c r="L382" s="475">
        <f t="shared" si="29"/>
        <v>0.99627160376600898</v>
      </c>
      <c r="M382" s="476" t="str">
        <f t="shared" si="27"/>
        <v>C</v>
      </c>
    </row>
    <row r="383" spans="1:13" ht="24" customHeight="1">
      <c r="A383" s="470">
        <v>375</v>
      </c>
      <c r="B383" s="470" t="s">
        <v>2157</v>
      </c>
      <c r="C383" s="470" t="s">
        <v>55</v>
      </c>
      <c r="D383" s="471" t="s">
        <v>2158</v>
      </c>
      <c r="E383" s="470" t="s">
        <v>1220</v>
      </c>
      <c r="F383" s="470" t="s">
        <v>57</v>
      </c>
      <c r="G383" s="472">
        <v>14.991337102795169</v>
      </c>
      <c r="H383" s="473">
        <v>5.69</v>
      </c>
      <c r="I383" s="473">
        <f t="shared" si="26"/>
        <v>85.300708114904523</v>
      </c>
      <c r="J383" s="474">
        <f t="shared" si="25"/>
        <v>5.352167132563296E-5</v>
      </c>
      <c r="K383" s="473">
        <f t="shared" si="28"/>
        <v>1587903.3036057865</v>
      </c>
      <c r="L383" s="475">
        <f t="shared" si="29"/>
        <v>0.99632512543733465</v>
      </c>
      <c r="M383" s="476" t="str">
        <f t="shared" si="27"/>
        <v>C</v>
      </c>
    </row>
    <row r="384" spans="1:13" ht="24" customHeight="1">
      <c r="A384" s="470">
        <v>376</v>
      </c>
      <c r="B384" s="470" t="s">
        <v>2159</v>
      </c>
      <c r="C384" s="470" t="s">
        <v>44</v>
      </c>
      <c r="D384" s="471" t="s">
        <v>2160</v>
      </c>
      <c r="E384" s="470" t="s">
        <v>1220</v>
      </c>
      <c r="F384" s="470" t="s">
        <v>26</v>
      </c>
      <c r="G384" s="472">
        <v>38.977476467267437</v>
      </c>
      <c r="H384" s="473">
        <v>2.1800000000000002</v>
      </c>
      <c r="I384" s="473">
        <f t="shared" si="26"/>
        <v>84.970898698643012</v>
      </c>
      <c r="J384" s="474">
        <f t="shared" si="25"/>
        <v>5.3314733404866004E-5</v>
      </c>
      <c r="K384" s="473">
        <f t="shared" si="28"/>
        <v>1587988.2745044851</v>
      </c>
      <c r="L384" s="475">
        <f t="shared" si="29"/>
        <v>0.99637844017073951</v>
      </c>
      <c r="M384" s="476" t="str">
        <f t="shared" si="27"/>
        <v>C</v>
      </c>
    </row>
    <row r="385" spans="1:13" ht="26.1" customHeight="1">
      <c r="A385" s="470">
        <v>377</v>
      </c>
      <c r="B385" s="470" t="s">
        <v>2161</v>
      </c>
      <c r="C385" s="470" t="s">
        <v>44</v>
      </c>
      <c r="D385" s="471" t="s">
        <v>2162</v>
      </c>
      <c r="E385" s="470" t="s">
        <v>1220</v>
      </c>
      <c r="F385" s="470" t="s">
        <v>152</v>
      </c>
      <c r="G385" s="472">
        <v>29.982674205590339</v>
      </c>
      <c r="H385" s="473">
        <v>2.82</v>
      </c>
      <c r="I385" s="473">
        <f t="shared" si="26"/>
        <v>84.551141259764748</v>
      </c>
      <c r="J385" s="474">
        <f t="shared" si="25"/>
        <v>5.305135786934444E-5</v>
      </c>
      <c r="K385" s="473">
        <f t="shared" si="28"/>
        <v>1588072.8256457448</v>
      </c>
      <c r="L385" s="475">
        <f t="shared" si="29"/>
        <v>0.99643149152860888</v>
      </c>
      <c r="M385" s="476" t="str">
        <f t="shared" si="27"/>
        <v>C</v>
      </c>
    </row>
    <row r="386" spans="1:13" ht="24" customHeight="1">
      <c r="A386" s="470">
        <v>378</v>
      </c>
      <c r="B386" s="470" t="s">
        <v>2163</v>
      </c>
      <c r="C386" s="470" t="s">
        <v>44</v>
      </c>
      <c r="D386" s="471" t="s">
        <v>2164</v>
      </c>
      <c r="E386" s="470" t="s">
        <v>1220</v>
      </c>
      <c r="F386" s="470" t="s">
        <v>152</v>
      </c>
      <c r="G386" s="472">
        <v>17.989604523354203</v>
      </c>
      <c r="H386" s="473">
        <v>4.68</v>
      </c>
      <c r="I386" s="473">
        <f t="shared" si="26"/>
        <v>84.191349169297666</v>
      </c>
      <c r="J386" s="474">
        <f t="shared" si="25"/>
        <v>5.2825607410325952E-5</v>
      </c>
      <c r="K386" s="473">
        <f t="shared" si="28"/>
        <v>1588157.016994914</v>
      </c>
      <c r="L386" s="475">
        <f t="shared" si="29"/>
        <v>0.99648431713601926</v>
      </c>
      <c r="M386" s="476" t="str">
        <f t="shared" si="27"/>
        <v>C</v>
      </c>
    </row>
    <row r="387" spans="1:13" ht="26.1" customHeight="1">
      <c r="A387" s="470">
        <v>379</v>
      </c>
      <c r="B387" s="470" t="s">
        <v>2165</v>
      </c>
      <c r="C387" s="470" t="s">
        <v>44</v>
      </c>
      <c r="D387" s="471" t="s">
        <v>2166</v>
      </c>
      <c r="E387" s="470" t="s">
        <v>1220</v>
      </c>
      <c r="F387" s="470" t="s">
        <v>26</v>
      </c>
      <c r="G387" s="472">
        <v>41.975743887826475</v>
      </c>
      <c r="H387" s="473">
        <v>1.98</v>
      </c>
      <c r="I387" s="473">
        <f t="shared" si="26"/>
        <v>83.111972897896422</v>
      </c>
      <c r="J387" s="474">
        <f t="shared" si="25"/>
        <v>5.2148356033270495E-5</v>
      </c>
      <c r="K387" s="473">
        <f t="shared" si="28"/>
        <v>1588240.1289678121</v>
      </c>
      <c r="L387" s="475">
        <f t="shared" si="29"/>
        <v>0.99653646549205255</v>
      </c>
      <c r="M387" s="476" t="str">
        <f t="shared" si="27"/>
        <v>C</v>
      </c>
    </row>
    <row r="388" spans="1:13" ht="26.1" customHeight="1">
      <c r="A388" s="470">
        <v>380</v>
      </c>
      <c r="B388" s="470" t="s">
        <v>2167</v>
      </c>
      <c r="C388" s="470" t="s">
        <v>55</v>
      </c>
      <c r="D388" s="471" t="s">
        <v>2168</v>
      </c>
      <c r="E388" s="470" t="s">
        <v>1220</v>
      </c>
      <c r="F388" s="470" t="s">
        <v>57</v>
      </c>
      <c r="G388" s="472">
        <v>2.9982674205590336</v>
      </c>
      <c r="H388" s="473">
        <v>27.39</v>
      </c>
      <c r="I388" s="473">
        <f t="shared" si="26"/>
        <v>82.12254464911193</v>
      </c>
      <c r="J388" s="474">
        <f t="shared" si="25"/>
        <v>5.1527542270969647E-5</v>
      </c>
      <c r="K388" s="473">
        <f t="shared" si="28"/>
        <v>1588322.2515124611</v>
      </c>
      <c r="L388" s="475">
        <f t="shared" si="29"/>
        <v>0.99658799303432355</v>
      </c>
      <c r="M388" s="476" t="str">
        <f t="shared" si="27"/>
        <v>C</v>
      </c>
    </row>
    <row r="389" spans="1:13" ht="39" customHeight="1">
      <c r="A389" s="470">
        <v>381</v>
      </c>
      <c r="B389" s="470" t="s">
        <v>2169</v>
      </c>
      <c r="C389" s="470" t="s">
        <v>55</v>
      </c>
      <c r="D389" s="471" t="s">
        <v>2170</v>
      </c>
      <c r="E389" s="470" t="s">
        <v>1220</v>
      </c>
      <c r="F389" s="470" t="s">
        <v>57</v>
      </c>
      <c r="G389" s="472">
        <v>16.915149863699355</v>
      </c>
      <c r="H389" s="473">
        <v>4.8099999999999996</v>
      </c>
      <c r="I389" s="473">
        <f t="shared" si="26"/>
        <v>81.361870844393891</v>
      </c>
      <c r="J389" s="474">
        <f t="shared" si="25"/>
        <v>5.1050259792759788E-5</v>
      </c>
      <c r="K389" s="473">
        <f t="shared" si="28"/>
        <v>1588403.6133833055</v>
      </c>
      <c r="L389" s="475">
        <f t="shared" si="29"/>
        <v>0.99663904329411634</v>
      </c>
      <c r="M389" s="476" t="str">
        <f t="shared" si="27"/>
        <v>C</v>
      </c>
    </row>
    <row r="390" spans="1:13" ht="39" customHeight="1">
      <c r="A390" s="470">
        <v>382</v>
      </c>
      <c r="B390" s="470" t="s">
        <v>2171</v>
      </c>
      <c r="C390" s="470" t="s">
        <v>55</v>
      </c>
      <c r="D390" s="471" t="s">
        <v>1004</v>
      </c>
      <c r="E390" s="470" t="s">
        <v>1220</v>
      </c>
      <c r="F390" s="470" t="s">
        <v>57</v>
      </c>
      <c r="G390" s="472">
        <v>3.9976898940787118</v>
      </c>
      <c r="H390" s="473">
        <v>20.190000000000001</v>
      </c>
      <c r="I390" s="473">
        <f t="shared" si="26"/>
        <v>80.713358961449202</v>
      </c>
      <c r="J390" s="474">
        <f t="shared" si="25"/>
        <v>5.0643352973147255E-5</v>
      </c>
      <c r="K390" s="473">
        <f t="shared" si="28"/>
        <v>1588484.326742267</v>
      </c>
      <c r="L390" s="475">
        <f t="shared" si="29"/>
        <v>0.99668968664708946</v>
      </c>
      <c r="M390" s="476" t="str">
        <f t="shared" si="27"/>
        <v>C</v>
      </c>
    </row>
    <row r="391" spans="1:13" ht="26.1" customHeight="1">
      <c r="A391" s="470">
        <v>383</v>
      </c>
      <c r="B391" s="470" t="s">
        <v>2172</v>
      </c>
      <c r="C391" s="470" t="s">
        <v>44</v>
      </c>
      <c r="D391" s="471" t="s">
        <v>2173</v>
      </c>
      <c r="E391" s="470" t="s">
        <v>1220</v>
      </c>
      <c r="F391" s="470" t="s">
        <v>26</v>
      </c>
      <c r="G391" s="472">
        <v>8.9948022616771013</v>
      </c>
      <c r="H391" s="473">
        <v>8.9700000000000006</v>
      </c>
      <c r="I391" s="473">
        <f t="shared" si="26"/>
        <v>80.683376287243604</v>
      </c>
      <c r="J391" s="474">
        <f t="shared" si="25"/>
        <v>5.062454043489571E-5</v>
      </c>
      <c r="K391" s="473">
        <f t="shared" si="28"/>
        <v>1588565.0101185543</v>
      </c>
      <c r="L391" s="475">
        <f t="shared" si="29"/>
        <v>0.99674031118752437</v>
      </c>
      <c r="M391" s="476" t="str">
        <f t="shared" si="27"/>
        <v>C</v>
      </c>
    </row>
    <row r="392" spans="1:13" ht="24" customHeight="1">
      <c r="A392" s="470">
        <v>384</v>
      </c>
      <c r="B392" s="470" t="s">
        <v>2174</v>
      </c>
      <c r="C392" s="470" t="s">
        <v>55</v>
      </c>
      <c r="D392" s="471" t="s">
        <v>2175</v>
      </c>
      <c r="E392" s="470" t="s">
        <v>1220</v>
      </c>
      <c r="F392" s="470" t="s">
        <v>57</v>
      </c>
      <c r="G392" s="472">
        <v>0.99942247351967795</v>
      </c>
      <c r="H392" s="473">
        <v>79.900000000000006</v>
      </c>
      <c r="I392" s="473">
        <f t="shared" si="26"/>
        <v>79.853855634222271</v>
      </c>
      <c r="J392" s="474">
        <f t="shared" si="25"/>
        <v>5.0104060209936415E-5</v>
      </c>
      <c r="K392" s="473">
        <f t="shared" si="28"/>
        <v>1588644.8639741885</v>
      </c>
      <c r="L392" s="475">
        <f t="shared" si="29"/>
        <v>0.99679041524773426</v>
      </c>
      <c r="M392" s="476" t="str">
        <f t="shared" si="27"/>
        <v>C</v>
      </c>
    </row>
    <row r="393" spans="1:13" ht="26.1" customHeight="1">
      <c r="A393" s="470">
        <v>385</v>
      </c>
      <c r="B393" s="470" t="s">
        <v>2176</v>
      </c>
      <c r="C393" s="470" t="s">
        <v>55</v>
      </c>
      <c r="D393" s="471" t="s">
        <v>2177</v>
      </c>
      <c r="E393" s="470" t="s">
        <v>1220</v>
      </c>
      <c r="F393" s="470" t="s">
        <v>1857</v>
      </c>
      <c r="G393" s="472">
        <v>2.9982674205590336</v>
      </c>
      <c r="H393" s="473">
        <v>26.55</v>
      </c>
      <c r="I393" s="473">
        <f t="shared" si="26"/>
        <v>79.604000015842345</v>
      </c>
      <c r="J393" s="474">
        <f t="shared" ref="J393:J456" si="30">I393/$M$635</f>
        <v>4.994728905784024E-5</v>
      </c>
      <c r="K393" s="473">
        <f t="shared" si="28"/>
        <v>1588724.4679742043</v>
      </c>
      <c r="L393" s="475">
        <f t="shared" si="29"/>
        <v>0.99684036253679209</v>
      </c>
      <c r="M393" s="476" t="str">
        <f t="shared" si="27"/>
        <v>C</v>
      </c>
    </row>
    <row r="394" spans="1:13" ht="26.1" customHeight="1">
      <c r="A394" s="470">
        <v>386</v>
      </c>
      <c r="B394" s="470" t="s">
        <v>2178</v>
      </c>
      <c r="C394" s="470" t="s">
        <v>55</v>
      </c>
      <c r="D394" s="471" t="s">
        <v>2179</v>
      </c>
      <c r="E394" s="470" t="s">
        <v>1220</v>
      </c>
      <c r="F394" s="470" t="s">
        <v>57</v>
      </c>
      <c r="G394" s="472">
        <v>3.9976898940787118</v>
      </c>
      <c r="H394" s="473">
        <v>19</v>
      </c>
      <c r="I394" s="473">
        <f t="shared" ref="I394:I457" si="31">G394*H394</f>
        <v>75.956107987495528</v>
      </c>
      <c r="J394" s="474">
        <f t="shared" si="30"/>
        <v>4.7658430237236141E-5</v>
      </c>
      <c r="K394" s="473">
        <f t="shared" si="28"/>
        <v>1588800.4240821919</v>
      </c>
      <c r="L394" s="475">
        <f t="shared" si="29"/>
        <v>0.99688802096702933</v>
      </c>
      <c r="M394" s="476" t="str">
        <f t="shared" ref="M394:M457" si="32">IF(L394&lt;=80%," A", IF(L394&lt;=90%,"B","C"))</f>
        <v>C</v>
      </c>
    </row>
    <row r="395" spans="1:13" ht="26.1" customHeight="1">
      <c r="A395" s="470">
        <v>387</v>
      </c>
      <c r="B395" s="470" t="s">
        <v>2180</v>
      </c>
      <c r="C395" s="470" t="s">
        <v>55</v>
      </c>
      <c r="D395" s="471" t="s">
        <v>2181</v>
      </c>
      <c r="E395" s="470" t="s">
        <v>1220</v>
      </c>
      <c r="F395" s="470" t="s">
        <v>1456</v>
      </c>
      <c r="G395" s="472">
        <v>9.1067375787113054</v>
      </c>
      <c r="H395" s="473">
        <v>8.3000000000000007</v>
      </c>
      <c r="I395" s="473">
        <f t="shared" si="31"/>
        <v>75.585921903303841</v>
      </c>
      <c r="J395" s="474">
        <f t="shared" si="30"/>
        <v>4.7426158098290457E-5</v>
      </c>
      <c r="K395" s="473">
        <f t="shared" ref="K395:K458" si="33">K394+I395</f>
        <v>1588876.0100040953</v>
      </c>
      <c r="L395" s="475">
        <f t="shared" ref="L395:L458" si="34">L394+J395</f>
        <v>0.99693544712512761</v>
      </c>
      <c r="M395" s="476" t="str">
        <f t="shared" si="32"/>
        <v>C</v>
      </c>
    </row>
    <row r="396" spans="1:13" ht="26.1" customHeight="1">
      <c r="A396" s="470">
        <v>388</v>
      </c>
      <c r="B396" s="470" t="s">
        <v>2182</v>
      </c>
      <c r="C396" s="470" t="s">
        <v>55</v>
      </c>
      <c r="D396" s="471" t="s">
        <v>2183</v>
      </c>
      <c r="E396" s="470" t="s">
        <v>1220</v>
      </c>
      <c r="F396" s="470" t="s">
        <v>57</v>
      </c>
      <c r="G396" s="472">
        <v>0.42981434249383055</v>
      </c>
      <c r="H396" s="473">
        <v>175.45</v>
      </c>
      <c r="I396" s="473">
        <f t="shared" si="31"/>
        <v>75.410926390542571</v>
      </c>
      <c r="J396" s="474">
        <f t="shared" si="30"/>
        <v>4.731635769305991E-5</v>
      </c>
      <c r="K396" s="473">
        <f t="shared" si="33"/>
        <v>1588951.4209304857</v>
      </c>
      <c r="L396" s="475">
        <f t="shared" si="34"/>
        <v>0.99698276348282067</v>
      </c>
      <c r="M396" s="476" t="str">
        <f t="shared" si="32"/>
        <v>C</v>
      </c>
    </row>
    <row r="397" spans="1:13" ht="39" customHeight="1">
      <c r="A397" s="470">
        <v>389</v>
      </c>
      <c r="B397" s="470" t="s">
        <v>2184</v>
      </c>
      <c r="C397" s="470" t="s">
        <v>55</v>
      </c>
      <c r="D397" s="471" t="s">
        <v>2185</v>
      </c>
      <c r="E397" s="470" t="s">
        <v>1220</v>
      </c>
      <c r="F397" s="470" t="s">
        <v>57</v>
      </c>
      <c r="G397" s="472">
        <v>3.5979209046708407</v>
      </c>
      <c r="H397" s="473">
        <v>20.89</v>
      </c>
      <c r="I397" s="473">
        <f t="shared" si="31"/>
        <v>75.160567698573871</v>
      </c>
      <c r="J397" s="474">
        <f t="shared" si="30"/>
        <v>4.7159270888961938E-5</v>
      </c>
      <c r="K397" s="473">
        <f t="shared" si="33"/>
        <v>1589026.5814981842</v>
      </c>
      <c r="L397" s="475">
        <f t="shared" si="34"/>
        <v>0.99702992275370961</v>
      </c>
      <c r="M397" s="476" t="str">
        <f t="shared" si="32"/>
        <v>C</v>
      </c>
    </row>
    <row r="398" spans="1:13" ht="26.1" customHeight="1">
      <c r="A398" s="470">
        <v>390</v>
      </c>
      <c r="B398" s="470" t="s">
        <v>2186</v>
      </c>
      <c r="C398" s="470" t="s">
        <v>55</v>
      </c>
      <c r="D398" s="471" t="s">
        <v>2187</v>
      </c>
      <c r="E398" s="470" t="s">
        <v>1440</v>
      </c>
      <c r="F398" s="470" t="s">
        <v>1451</v>
      </c>
      <c r="G398" s="472">
        <v>3.6704469947292164</v>
      </c>
      <c r="H398" s="473">
        <v>20.45</v>
      </c>
      <c r="I398" s="473">
        <f t="shared" si="31"/>
        <v>75.060641042212467</v>
      </c>
      <c r="J398" s="474">
        <f t="shared" si="30"/>
        <v>4.7096572210643347E-5</v>
      </c>
      <c r="K398" s="473">
        <f t="shared" si="33"/>
        <v>1589101.6421392264</v>
      </c>
      <c r="L398" s="475">
        <f t="shared" si="34"/>
        <v>0.9970770193259203</v>
      </c>
      <c r="M398" s="476" t="str">
        <f t="shared" si="32"/>
        <v>C</v>
      </c>
    </row>
    <row r="399" spans="1:13" ht="26.1" customHeight="1">
      <c r="A399" s="470">
        <v>391</v>
      </c>
      <c r="B399" s="470" t="s">
        <v>2188</v>
      </c>
      <c r="C399" s="470" t="s">
        <v>55</v>
      </c>
      <c r="D399" s="471" t="s">
        <v>2189</v>
      </c>
      <c r="E399" s="470" t="s">
        <v>1220</v>
      </c>
      <c r="F399" s="470" t="s">
        <v>57</v>
      </c>
      <c r="G399" s="472">
        <v>67.960728199338106</v>
      </c>
      <c r="H399" s="473">
        <v>1.1000000000000001</v>
      </c>
      <c r="I399" s="473">
        <f t="shared" si="31"/>
        <v>74.756801019271919</v>
      </c>
      <c r="J399" s="474">
        <f t="shared" si="30"/>
        <v>4.6905928707174524E-5</v>
      </c>
      <c r="K399" s="473">
        <f t="shared" si="33"/>
        <v>1589176.3989402456</v>
      </c>
      <c r="L399" s="475">
        <f t="shared" si="34"/>
        <v>0.99712392525462745</v>
      </c>
      <c r="M399" s="476" t="str">
        <f t="shared" si="32"/>
        <v>C</v>
      </c>
    </row>
    <row r="400" spans="1:13" ht="26.1" customHeight="1">
      <c r="A400" s="470">
        <v>392</v>
      </c>
      <c r="B400" s="470" t="s">
        <v>2190</v>
      </c>
      <c r="C400" s="470" t="s">
        <v>55</v>
      </c>
      <c r="D400" s="471" t="s">
        <v>2191</v>
      </c>
      <c r="E400" s="470" t="s">
        <v>1220</v>
      </c>
      <c r="F400" s="470" t="s">
        <v>57</v>
      </c>
      <c r="G400" s="472">
        <v>32.980941626149374</v>
      </c>
      <c r="H400" s="473">
        <v>2.25</v>
      </c>
      <c r="I400" s="473">
        <f t="shared" si="31"/>
        <v>74.207118658836094</v>
      </c>
      <c r="J400" s="474">
        <f t="shared" si="30"/>
        <v>4.6561032172562944E-5</v>
      </c>
      <c r="K400" s="473">
        <f t="shared" si="33"/>
        <v>1589250.6060589044</v>
      </c>
      <c r="L400" s="475">
        <f t="shared" si="34"/>
        <v>0.99717048628680005</v>
      </c>
      <c r="M400" s="476" t="str">
        <f t="shared" si="32"/>
        <v>C</v>
      </c>
    </row>
    <row r="401" spans="1:13" ht="24" customHeight="1">
      <c r="A401" s="470">
        <v>393</v>
      </c>
      <c r="B401" s="470" t="s">
        <v>2192</v>
      </c>
      <c r="C401" s="470" t="s">
        <v>55</v>
      </c>
      <c r="D401" s="471" t="s">
        <v>2193</v>
      </c>
      <c r="E401" s="470" t="s">
        <v>1220</v>
      </c>
      <c r="F401" s="470" t="s">
        <v>57</v>
      </c>
      <c r="G401" s="472">
        <v>821.93526831333224</v>
      </c>
      <c r="H401" s="473">
        <v>0.09</v>
      </c>
      <c r="I401" s="473">
        <f t="shared" si="31"/>
        <v>73.974174148199893</v>
      </c>
      <c r="J401" s="474">
        <f t="shared" si="30"/>
        <v>4.6414871843875089E-5</v>
      </c>
      <c r="K401" s="473">
        <f t="shared" si="33"/>
        <v>1589324.5802330526</v>
      </c>
      <c r="L401" s="475">
        <f t="shared" si="34"/>
        <v>0.99721690115864392</v>
      </c>
      <c r="M401" s="476" t="str">
        <f t="shared" si="32"/>
        <v>C</v>
      </c>
    </row>
    <row r="402" spans="1:13" ht="26.1" customHeight="1">
      <c r="A402" s="470">
        <v>394</v>
      </c>
      <c r="B402" s="470" t="s">
        <v>2194</v>
      </c>
      <c r="C402" s="470" t="s">
        <v>55</v>
      </c>
      <c r="D402" s="471" t="s">
        <v>2195</v>
      </c>
      <c r="E402" s="470" t="s">
        <v>1220</v>
      </c>
      <c r="F402" s="470" t="s">
        <v>1857</v>
      </c>
      <c r="G402" s="472">
        <v>260.77430890312195</v>
      </c>
      <c r="H402" s="473">
        <v>0.28000000000000003</v>
      </c>
      <c r="I402" s="473">
        <f t="shared" si="31"/>
        <v>73.016806492874153</v>
      </c>
      <c r="J402" s="474">
        <f t="shared" si="30"/>
        <v>4.581417440397678E-5</v>
      </c>
      <c r="K402" s="473">
        <f t="shared" si="33"/>
        <v>1589397.5970395454</v>
      </c>
      <c r="L402" s="475">
        <f t="shared" si="34"/>
        <v>0.99726271533304789</v>
      </c>
      <c r="M402" s="476" t="str">
        <f t="shared" si="32"/>
        <v>C</v>
      </c>
    </row>
    <row r="403" spans="1:13" ht="39" customHeight="1">
      <c r="A403" s="470">
        <v>395</v>
      </c>
      <c r="B403" s="470" t="s">
        <v>2196</v>
      </c>
      <c r="C403" s="470" t="s">
        <v>55</v>
      </c>
      <c r="D403" s="471" t="s">
        <v>612</v>
      </c>
      <c r="E403" s="470" t="s">
        <v>1220</v>
      </c>
      <c r="F403" s="470" t="s">
        <v>57</v>
      </c>
      <c r="G403" s="472">
        <v>4.9971123675983895</v>
      </c>
      <c r="H403" s="473">
        <v>14.5</v>
      </c>
      <c r="I403" s="473">
        <f t="shared" si="31"/>
        <v>72.458129330176646</v>
      </c>
      <c r="J403" s="474">
        <f t="shared" si="30"/>
        <v>4.5463634107889733E-5</v>
      </c>
      <c r="K403" s="473">
        <f t="shared" si="33"/>
        <v>1589470.0551688755</v>
      </c>
      <c r="L403" s="475">
        <f t="shared" si="34"/>
        <v>0.99730817896715573</v>
      </c>
      <c r="M403" s="476" t="str">
        <f t="shared" si="32"/>
        <v>C</v>
      </c>
    </row>
    <row r="404" spans="1:13" ht="26.1" customHeight="1">
      <c r="A404" s="470">
        <v>396</v>
      </c>
      <c r="B404" s="470" t="s">
        <v>2197</v>
      </c>
      <c r="C404" s="470" t="s">
        <v>55</v>
      </c>
      <c r="D404" s="471" t="s">
        <v>2198</v>
      </c>
      <c r="E404" s="470" t="s">
        <v>1220</v>
      </c>
      <c r="F404" s="470" t="s">
        <v>268</v>
      </c>
      <c r="G404" s="472">
        <v>9.0847502842938717</v>
      </c>
      <c r="H404" s="473">
        <v>7.97</v>
      </c>
      <c r="I404" s="473">
        <f t="shared" si="31"/>
        <v>72.405459765822158</v>
      </c>
      <c r="J404" s="474">
        <f t="shared" si="30"/>
        <v>4.5430586749027861E-5</v>
      </c>
      <c r="K404" s="473">
        <f t="shared" si="33"/>
        <v>1589542.4606286413</v>
      </c>
      <c r="L404" s="475">
        <f t="shared" si="34"/>
        <v>0.99735360955390473</v>
      </c>
      <c r="M404" s="476" t="str">
        <f t="shared" si="32"/>
        <v>C</v>
      </c>
    </row>
    <row r="405" spans="1:13" ht="39" customHeight="1">
      <c r="A405" s="470">
        <v>397</v>
      </c>
      <c r="B405" s="470" t="s">
        <v>2199</v>
      </c>
      <c r="C405" s="470" t="s">
        <v>55</v>
      </c>
      <c r="D405" s="471" t="s">
        <v>2200</v>
      </c>
      <c r="E405" s="470" t="s">
        <v>1220</v>
      </c>
      <c r="F405" s="470" t="s">
        <v>268</v>
      </c>
      <c r="G405" s="472">
        <v>7.0659168877841232</v>
      </c>
      <c r="H405" s="473">
        <v>10.220000000000001</v>
      </c>
      <c r="I405" s="473">
        <f t="shared" si="31"/>
        <v>72.213670593153751</v>
      </c>
      <c r="J405" s="474">
        <f t="shared" si="30"/>
        <v>4.5310249212678853E-5</v>
      </c>
      <c r="K405" s="473">
        <f t="shared" si="33"/>
        <v>1589614.6742992345</v>
      </c>
      <c r="L405" s="475">
        <f t="shared" si="34"/>
        <v>0.99739891980311746</v>
      </c>
      <c r="M405" s="476" t="str">
        <f t="shared" si="32"/>
        <v>C</v>
      </c>
    </row>
    <row r="406" spans="1:13" ht="24" customHeight="1">
      <c r="A406" s="470">
        <v>398</v>
      </c>
      <c r="B406" s="470" t="s">
        <v>2201</v>
      </c>
      <c r="C406" s="470" t="s">
        <v>55</v>
      </c>
      <c r="D406" s="471" t="s">
        <v>2202</v>
      </c>
      <c r="E406" s="470" t="s">
        <v>1298</v>
      </c>
      <c r="F406" s="470" t="s">
        <v>57</v>
      </c>
      <c r="G406" s="472">
        <v>0.99942247351967795</v>
      </c>
      <c r="H406" s="473">
        <v>72</v>
      </c>
      <c r="I406" s="473">
        <f t="shared" si="31"/>
        <v>71.95841809341681</v>
      </c>
      <c r="J406" s="474">
        <f t="shared" si="30"/>
        <v>4.5150091803697395E-5</v>
      </c>
      <c r="K406" s="473">
        <f t="shared" si="33"/>
        <v>1589686.6327173279</v>
      </c>
      <c r="L406" s="475">
        <f t="shared" si="34"/>
        <v>0.99744406989492118</v>
      </c>
      <c r="M406" s="476" t="str">
        <f t="shared" si="32"/>
        <v>C</v>
      </c>
    </row>
    <row r="407" spans="1:13" ht="26.1" customHeight="1">
      <c r="A407" s="470">
        <v>399</v>
      </c>
      <c r="B407" s="470" t="s">
        <v>2203</v>
      </c>
      <c r="C407" s="470" t="s">
        <v>24</v>
      </c>
      <c r="D407" s="471" t="s">
        <v>2204</v>
      </c>
      <c r="E407" s="470" t="s">
        <v>1220</v>
      </c>
      <c r="F407" s="470" t="s">
        <v>776</v>
      </c>
      <c r="G407" s="472">
        <v>0.99942247351967795</v>
      </c>
      <c r="H407" s="473">
        <v>71.56</v>
      </c>
      <c r="I407" s="473">
        <f t="shared" si="31"/>
        <v>71.518672205068157</v>
      </c>
      <c r="J407" s="474">
        <f t="shared" si="30"/>
        <v>4.4874174576008134E-5</v>
      </c>
      <c r="K407" s="473">
        <f t="shared" si="33"/>
        <v>1589758.151389533</v>
      </c>
      <c r="L407" s="475">
        <f t="shared" si="34"/>
        <v>0.99748894406949717</v>
      </c>
      <c r="M407" s="476" t="str">
        <f t="shared" si="32"/>
        <v>C</v>
      </c>
    </row>
    <row r="408" spans="1:13" ht="24" customHeight="1">
      <c r="A408" s="470">
        <v>400</v>
      </c>
      <c r="B408" s="470" t="s">
        <v>2205</v>
      </c>
      <c r="C408" s="470" t="s">
        <v>44</v>
      </c>
      <c r="D408" s="471" t="s">
        <v>2206</v>
      </c>
      <c r="E408" s="470" t="s">
        <v>1220</v>
      </c>
      <c r="F408" s="470" t="s">
        <v>115</v>
      </c>
      <c r="G408" s="472">
        <v>0.64642645587252767</v>
      </c>
      <c r="H408" s="473">
        <v>110.25</v>
      </c>
      <c r="I408" s="473">
        <f t="shared" si="31"/>
        <v>71.268516759946181</v>
      </c>
      <c r="J408" s="474">
        <f t="shared" si="30"/>
        <v>4.4717215298529451E-5</v>
      </c>
      <c r="K408" s="473">
        <f t="shared" si="33"/>
        <v>1589829.4199062928</v>
      </c>
      <c r="L408" s="475">
        <f t="shared" si="34"/>
        <v>0.9975336612847957</v>
      </c>
      <c r="M408" s="476" t="str">
        <f t="shared" si="32"/>
        <v>C</v>
      </c>
    </row>
    <row r="409" spans="1:13" ht="24" customHeight="1">
      <c r="A409" s="470">
        <v>401</v>
      </c>
      <c r="B409" s="470" t="s">
        <v>2207</v>
      </c>
      <c r="C409" s="470" t="s">
        <v>55</v>
      </c>
      <c r="D409" s="471" t="s">
        <v>2208</v>
      </c>
      <c r="E409" s="470" t="s">
        <v>1220</v>
      </c>
      <c r="F409" s="470" t="s">
        <v>115</v>
      </c>
      <c r="G409" s="472">
        <v>0.69120018291721985</v>
      </c>
      <c r="H409" s="473">
        <v>100</v>
      </c>
      <c r="I409" s="473">
        <f t="shared" si="31"/>
        <v>69.120018291721991</v>
      </c>
      <c r="J409" s="474">
        <f t="shared" si="30"/>
        <v>4.3369146432500556E-5</v>
      </c>
      <c r="K409" s="473">
        <f t="shared" si="33"/>
        <v>1589898.5399245846</v>
      </c>
      <c r="L409" s="475">
        <f t="shared" si="34"/>
        <v>0.99757703043122825</v>
      </c>
      <c r="M409" s="476" t="str">
        <f t="shared" si="32"/>
        <v>C</v>
      </c>
    </row>
    <row r="410" spans="1:13" ht="24" customHeight="1">
      <c r="A410" s="470">
        <v>402</v>
      </c>
      <c r="B410" s="470" t="s">
        <v>2209</v>
      </c>
      <c r="C410" s="470" t="s">
        <v>44</v>
      </c>
      <c r="D410" s="471" t="s">
        <v>2210</v>
      </c>
      <c r="E410" s="470" t="s">
        <v>1440</v>
      </c>
      <c r="F410" s="470" t="s">
        <v>75</v>
      </c>
      <c r="G410" s="472">
        <v>3.6008571768919584</v>
      </c>
      <c r="H410" s="473">
        <v>18.77</v>
      </c>
      <c r="I410" s="473">
        <f t="shared" si="31"/>
        <v>67.588089210262055</v>
      </c>
      <c r="J410" s="474">
        <f t="shared" si="30"/>
        <v>4.2407942163461773E-5</v>
      </c>
      <c r="K410" s="473">
        <f t="shared" si="33"/>
        <v>1589966.1280137948</v>
      </c>
      <c r="L410" s="475">
        <f t="shared" si="34"/>
        <v>0.99761943837339173</v>
      </c>
      <c r="M410" s="476" t="str">
        <f t="shared" si="32"/>
        <v>C</v>
      </c>
    </row>
    <row r="411" spans="1:13" ht="24" customHeight="1">
      <c r="A411" s="470">
        <v>403</v>
      </c>
      <c r="B411" s="470" t="s">
        <v>2211</v>
      </c>
      <c r="C411" s="470" t="s">
        <v>55</v>
      </c>
      <c r="D411" s="471" t="s">
        <v>2212</v>
      </c>
      <c r="E411" s="470" t="s">
        <v>1220</v>
      </c>
      <c r="F411" s="470" t="s">
        <v>57</v>
      </c>
      <c r="G411" s="472">
        <v>0.99942247351967795</v>
      </c>
      <c r="H411" s="473">
        <v>66.790000000000006</v>
      </c>
      <c r="I411" s="473">
        <f t="shared" si="31"/>
        <v>66.751427006379302</v>
      </c>
      <c r="J411" s="474">
        <f t="shared" si="30"/>
        <v>4.1882980994013191E-5</v>
      </c>
      <c r="K411" s="473">
        <f t="shared" si="33"/>
        <v>1590032.8794408012</v>
      </c>
      <c r="L411" s="475">
        <f t="shared" si="34"/>
        <v>0.99766132135438579</v>
      </c>
      <c r="M411" s="476" t="str">
        <f t="shared" si="32"/>
        <v>C</v>
      </c>
    </row>
    <row r="412" spans="1:13" ht="26.1" customHeight="1">
      <c r="A412" s="470">
        <v>404</v>
      </c>
      <c r="B412" s="470" t="s">
        <v>2213</v>
      </c>
      <c r="C412" s="470" t="s">
        <v>44</v>
      </c>
      <c r="D412" s="471" t="s">
        <v>2214</v>
      </c>
      <c r="E412" s="470" t="s">
        <v>1220</v>
      </c>
      <c r="F412" s="470" t="s">
        <v>152</v>
      </c>
      <c r="G412" s="472">
        <v>6.4311736806270403</v>
      </c>
      <c r="H412" s="473">
        <v>10.35</v>
      </c>
      <c r="I412" s="473">
        <f t="shared" si="31"/>
        <v>66.56264759448986</v>
      </c>
      <c r="J412" s="474">
        <f t="shared" si="30"/>
        <v>4.1764531922962303E-5</v>
      </c>
      <c r="K412" s="473">
        <f t="shared" si="33"/>
        <v>1590099.4420883958</v>
      </c>
      <c r="L412" s="475">
        <f t="shared" si="34"/>
        <v>0.99770308588630874</v>
      </c>
      <c r="M412" s="476" t="str">
        <f t="shared" si="32"/>
        <v>C</v>
      </c>
    </row>
    <row r="413" spans="1:13" ht="39" customHeight="1">
      <c r="A413" s="470">
        <v>405</v>
      </c>
      <c r="B413" s="470" t="s">
        <v>2215</v>
      </c>
      <c r="C413" s="470" t="s">
        <v>55</v>
      </c>
      <c r="D413" s="471" t="s">
        <v>2216</v>
      </c>
      <c r="E413" s="470" t="s">
        <v>1220</v>
      </c>
      <c r="F413" s="470" t="s">
        <v>1456</v>
      </c>
      <c r="G413" s="472">
        <v>3.6978631520228085</v>
      </c>
      <c r="H413" s="473">
        <v>17.97</v>
      </c>
      <c r="I413" s="473">
        <f t="shared" si="31"/>
        <v>66.450600841849862</v>
      </c>
      <c r="J413" s="474">
        <f t="shared" si="30"/>
        <v>4.1694228526889385E-5</v>
      </c>
      <c r="K413" s="473">
        <f t="shared" si="33"/>
        <v>1590165.8926892376</v>
      </c>
      <c r="L413" s="475">
        <f t="shared" si="34"/>
        <v>0.99774478011483558</v>
      </c>
      <c r="M413" s="476" t="str">
        <f t="shared" si="32"/>
        <v>C</v>
      </c>
    </row>
    <row r="414" spans="1:13" ht="26.1" customHeight="1">
      <c r="A414" s="470">
        <v>406</v>
      </c>
      <c r="B414" s="470" t="s">
        <v>2217</v>
      </c>
      <c r="C414" s="470" t="s">
        <v>44</v>
      </c>
      <c r="D414" s="471" t="s">
        <v>2218</v>
      </c>
      <c r="E414" s="470" t="s">
        <v>1540</v>
      </c>
      <c r="F414" s="470" t="s">
        <v>26</v>
      </c>
      <c r="G414" s="472">
        <v>6.1222120532578818E-3</v>
      </c>
      <c r="H414" s="473">
        <v>10449</v>
      </c>
      <c r="I414" s="473">
        <f t="shared" si="31"/>
        <v>63.970993744491608</v>
      </c>
      <c r="J414" s="474">
        <f t="shared" si="30"/>
        <v>4.0138406552905959E-5</v>
      </c>
      <c r="K414" s="473">
        <f t="shared" si="33"/>
        <v>1590229.863682982</v>
      </c>
      <c r="L414" s="475">
        <f t="shared" si="34"/>
        <v>0.99778491852138851</v>
      </c>
      <c r="M414" s="476" t="str">
        <f t="shared" si="32"/>
        <v>C</v>
      </c>
    </row>
    <row r="415" spans="1:13" ht="26.1" customHeight="1">
      <c r="A415" s="470">
        <v>407</v>
      </c>
      <c r="B415" s="470" t="s">
        <v>2219</v>
      </c>
      <c r="C415" s="470" t="s">
        <v>55</v>
      </c>
      <c r="D415" s="471" t="s">
        <v>2220</v>
      </c>
      <c r="E415" s="470" t="s">
        <v>1220</v>
      </c>
      <c r="F415" s="470" t="s">
        <v>1476</v>
      </c>
      <c r="G415" s="472">
        <v>4.2797269161059646</v>
      </c>
      <c r="H415" s="473">
        <v>14.94</v>
      </c>
      <c r="I415" s="473">
        <f t="shared" si="31"/>
        <v>63.939120126623109</v>
      </c>
      <c r="J415" s="474">
        <f t="shared" si="30"/>
        <v>4.0118407547772044E-5</v>
      </c>
      <c r="K415" s="473">
        <f t="shared" si="33"/>
        <v>1590293.8028031087</v>
      </c>
      <c r="L415" s="475">
        <f t="shared" si="34"/>
        <v>0.99782503692893632</v>
      </c>
      <c r="M415" s="476" t="str">
        <f t="shared" si="32"/>
        <v>C</v>
      </c>
    </row>
    <row r="416" spans="1:13" ht="26.1" customHeight="1">
      <c r="A416" s="470">
        <v>408</v>
      </c>
      <c r="B416" s="470" t="s">
        <v>2221</v>
      </c>
      <c r="C416" s="470" t="s">
        <v>55</v>
      </c>
      <c r="D416" s="471" t="s">
        <v>2222</v>
      </c>
      <c r="E416" s="470" t="s">
        <v>1220</v>
      </c>
      <c r="F416" s="470" t="s">
        <v>268</v>
      </c>
      <c r="G416" s="472">
        <v>5.9965348411180672</v>
      </c>
      <c r="H416" s="473">
        <v>10.54</v>
      </c>
      <c r="I416" s="473">
        <f t="shared" si="31"/>
        <v>63.203477225384425</v>
      </c>
      <c r="J416" s="474">
        <f t="shared" si="30"/>
        <v>3.9656830634247542E-5</v>
      </c>
      <c r="K416" s="473">
        <f t="shared" si="33"/>
        <v>1590357.0062803342</v>
      </c>
      <c r="L416" s="475">
        <f t="shared" si="34"/>
        <v>0.99786469375957054</v>
      </c>
      <c r="M416" s="476" t="str">
        <f t="shared" si="32"/>
        <v>C</v>
      </c>
    </row>
    <row r="417" spans="1:13" ht="26.1" customHeight="1">
      <c r="A417" s="470">
        <v>409</v>
      </c>
      <c r="B417" s="470" t="s">
        <v>2223</v>
      </c>
      <c r="C417" s="470" t="s">
        <v>44</v>
      </c>
      <c r="D417" s="471" t="s">
        <v>2224</v>
      </c>
      <c r="E417" s="470" t="s">
        <v>1220</v>
      </c>
      <c r="F417" s="470" t="s">
        <v>26</v>
      </c>
      <c r="G417" s="472">
        <v>31.981519152629694</v>
      </c>
      <c r="H417" s="473">
        <v>1.97</v>
      </c>
      <c r="I417" s="473">
        <f t="shared" si="31"/>
        <v>63.003592730680495</v>
      </c>
      <c r="J417" s="474">
        <f t="shared" si="30"/>
        <v>3.9531413712570608E-5</v>
      </c>
      <c r="K417" s="473">
        <f t="shared" si="33"/>
        <v>1590420.0098730649</v>
      </c>
      <c r="L417" s="475">
        <f t="shared" si="34"/>
        <v>0.99790422517328314</v>
      </c>
      <c r="M417" s="476" t="str">
        <f t="shared" si="32"/>
        <v>C</v>
      </c>
    </row>
    <row r="418" spans="1:13" ht="26.1" customHeight="1">
      <c r="A418" s="470">
        <v>410</v>
      </c>
      <c r="B418" s="470" t="s">
        <v>2225</v>
      </c>
      <c r="C418" s="470" t="s">
        <v>44</v>
      </c>
      <c r="D418" s="471" t="s">
        <v>2226</v>
      </c>
      <c r="E418" s="470" t="s">
        <v>1220</v>
      </c>
      <c r="F418" s="470" t="s">
        <v>152</v>
      </c>
      <c r="G418" s="472">
        <v>9.6193413653795474</v>
      </c>
      <c r="H418" s="473">
        <v>6.42</v>
      </c>
      <c r="I418" s="473">
        <f t="shared" si="31"/>
        <v>61.756171565736693</v>
      </c>
      <c r="J418" s="474">
        <f t="shared" si="30"/>
        <v>3.8748723075292129E-5</v>
      </c>
      <c r="K418" s="473">
        <f t="shared" si="33"/>
        <v>1590481.7660446307</v>
      </c>
      <c r="L418" s="475">
        <f t="shared" si="34"/>
        <v>0.99794297389635844</v>
      </c>
      <c r="M418" s="476" t="str">
        <f t="shared" si="32"/>
        <v>C</v>
      </c>
    </row>
    <row r="419" spans="1:13" ht="26.1" customHeight="1">
      <c r="A419" s="470">
        <v>411</v>
      </c>
      <c r="B419" s="470" t="s">
        <v>2227</v>
      </c>
      <c r="C419" s="470" t="s">
        <v>44</v>
      </c>
      <c r="D419" s="471" t="s">
        <v>2228</v>
      </c>
      <c r="E419" s="470" t="s">
        <v>1220</v>
      </c>
      <c r="F419" s="470" t="s">
        <v>26</v>
      </c>
      <c r="G419" s="472">
        <v>20.749509683978793</v>
      </c>
      <c r="H419" s="473">
        <v>2.9</v>
      </c>
      <c r="I419" s="473">
        <f t="shared" si="31"/>
        <v>60.173578083538501</v>
      </c>
      <c r="J419" s="474">
        <f t="shared" si="30"/>
        <v>3.7755729581238116E-5</v>
      </c>
      <c r="K419" s="473">
        <f t="shared" si="33"/>
        <v>1590541.9396227142</v>
      </c>
      <c r="L419" s="475">
        <f t="shared" si="34"/>
        <v>0.99798072962593964</v>
      </c>
      <c r="M419" s="476" t="str">
        <f t="shared" si="32"/>
        <v>C</v>
      </c>
    </row>
    <row r="420" spans="1:13" ht="26.1" customHeight="1">
      <c r="A420" s="470">
        <v>412</v>
      </c>
      <c r="B420" s="470" t="s">
        <v>2229</v>
      </c>
      <c r="C420" s="470" t="s">
        <v>44</v>
      </c>
      <c r="D420" s="471" t="s">
        <v>2230</v>
      </c>
      <c r="E420" s="470" t="s">
        <v>1220</v>
      </c>
      <c r="F420" s="470" t="s">
        <v>26</v>
      </c>
      <c r="G420" s="472">
        <v>8.9948022616771013</v>
      </c>
      <c r="H420" s="473">
        <v>6.64</v>
      </c>
      <c r="I420" s="473">
        <f t="shared" si="31"/>
        <v>59.725487017535947</v>
      </c>
      <c r="J420" s="474">
        <f t="shared" si="30"/>
        <v>3.7474576197068832E-5</v>
      </c>
      <c r="K420" s="473">
        <f t="shared" si="33"/>
        <v>1590601.6651097317</v>
      </c>
      <c r="L420" s="475">
        <f t="shared" si="34"/>
        <v>0.99801820420213672</v>
      </c>
      <c r="M420" s="476" t="str">
        <f t="shared" si="32"/>
        <v>C</v>
      </c>
    </row>
    <row r="421" spans="1:13" ht="39" customHeight="1">
      <c r="A421" s="470">
        <v>413</v>
      </c>
      <c r="B421" s="470" t="s">
        <v>2231</v>
      </c>
      <c r="C421" s="470" t="s">
        <v>55</v>
      </c>
      <c r="D421" s="471" t="s">
        <v>2232</v>
      </c>
      <c r="E421" s="470" t="s">
        <v>1220</v>
      </c>
      <c r="F421" s="470" t="s">
        <v>57</v>
      </c>
      <c r="G421" s="472">
        <v>4.9971123675983895</v>
      </c>
      <c r="H421" s="473">
        <v>11.8</v>
      </c>
      <c r="I421" s="473">
        <f t="shared" si="31"/>
        <v>58.965925937660998</v>
      </c>
      <c r="J421" s="474">
        <f t="shared" si="30"/>
        <v>3.6997991894696476E-5</v>
      </c>
      <c r="K421" s="473">
        <f t="shared" si="33"/>
        <v>1590660.6310356695</v>
      </c>
      <c r="L421" s="475">
        <f t="shared" si="34"/>
        <v>0.99805520219403143</v>
      </c>
      <c r="M421" s="476" t="str">
        <f t="shared" si="32"/>
        <v>C</v>
      </c>
    </row>
    <row r="422" spans="1:13" ht="26.1" customHeight="1">
      <c r="A422" s="470">
        <v>414</v>
      </c>
      <c r="B422" s="470" t="s">
        <v>2233</v>
      </c>
      <c r="C422" s="470" t="s">
        <v>55</v>
      </c>
      <c r="D422" s="471" t="s">
        <v>2234</v>
      </c>
      <c r="E422" s="470" t="s">
        <v>1220</v>
      </c>
      <c r="F422" s="470" t="s">
        <v>115</v>
      </c>
      <c r="G422" s="472">
        <v>2.4106070061294633</v>
      </c>
      <c r="H422" s="473">
        <v>24.1</v>
      </c>
      <c r="I422" s="473">
        <f t="shared" si="31"/>
        <v>58.095628847720072</v>
      </c>
      <c r="J422" s="474">
        <f t="shared" si="30"/>
        <v>3.6451926617715101E-5</v>
      </c>
      <c r="K422" s="473">
        <f t="shared" si="33"/>
        <v>1590718.7266645173</v>
      </c>
      <c r="L422" s="475">
        <f t="shared" si="34"/>
        <v>0.99809165412064915</v>
      </c>
      <c r="M422" s="476" t="str">
        <f t="shared" si="32"/>
        <v>C</v>
      </c>
    </row>
    <row r="423" spans="1:13" ht="39" customHeight="1">
      <c r="A423" s="470">
        <v>415</v>
      </c>
      <c r="B423" s="470" t="s">
        <v>2235</v>
      </c>
      <c r="C423" s="470" t="s">
        <v>55</v>
      </c>
      <c r="D423" s="471" t="s">
        <v>2236</v>
      </c>
      <c r="E423" s="470" t="s">
        <v>1220</v>
      </c>
      <c r="F423" s="470" t="s">
        <v>1456</v>
      </c>
      <c r="G423" s="472">
        <v>3.1481807915869857</v>
      </c>
      <c r="H423" s="473">
        <v>18.2</v>
      </c>
      <c r="I423" s="473">
        <f t="shared" si="31"/>
        <v>57.296890406883136</v>
      </c>
      <c r="J423" s="474">
        <f t="shared" si="30"/>
        <v>3.5950760598694053E-5</v>
      </c>
      <c r="K423" s="473">
        <f t="shared" si="33"/>
        <v>1590776.0235549242</v>
      </c>
      <c r="L423" s="475">
        <f t="shared" si="34"/>
        <v>0.99812760488124785</v>
      </c>
      <c r="M423" s="476" t="str">
        <f t="shared" si="32"/>
        <v>C</v>
      </c>
    </row>
    <row r="424" spans="1:13" ht="26.1" customHeight="1">
      <c r="A424" s="470">
        <v>416</v>
      </c>
      <c r="B424" s="470" t="s">
        <v>2237</v>
      </c>
      <c r="C424" s="470" t="s">
        <v>55</v>
      </c>
      <c r="D424" s="471" t="s">
        <v>2238</v>
      </c>
      <c r="E424" s="470" t="s">
        <v>1220</v>
      </c>
      <c r="F424" s="470" t="s">
        <v>57</v>
      </c>
      <c r="G424" s="472">
        <v>1.9988449470393559</v>
      </c>
      <c r="H424" s="473">
        <v>27.98</v>
      </c>
      <c r="I424" s="473">
        <f t="shared" si="31"/>
        <v>55.927681618161181</v>
      </c>
      <c r="J424" s="474">
        <f t="shared" si="30"/>
        <v>3.5091654685207034E-5</v>
      </c>
      <c r="K424" s="473">
        <f t="shared" si="33"/>
        <v>1590831.9512365423</v>
      </c>
      <c r="L424" s="475">
        <f t="shared" si="34"/>
        <v>0.99816269653593304</v>
      </c>
      <c r="M424" s="476" t="str">
        <f t="shared" si="32"/>
        <v>C</v>
      </c>
    </row>
    <row r="425" spans="1:13" ht="26.1" customHeight="1">
      <c r="A425" s="470">
        <v>417</v>
      </c>
      <c r="B425" s="470" t="s">
        <v>2239</v>
      </c>
      <c r="C425" s="470" t="s">
        <v>55</v>
      </c>
      <c r="D425" s="471" t="s">
        <v>2240</v>
      </c>
      <c r="E425" s="470" t="s">
        <v>1220</v>
      </c>
      <c r="F425" s="470" t="s">
        <v>57</v>
      </c>
      <c r="G425" s="472">
        <v>2.9982674205590336</v>
      </c>
      <c r="H425" s="473">
        <v>18.14</v>
      </c>
      <c r="I425" s="473">
        <f t="shared" si="31"/>
        <v>54.388571008940872</v>
      </c>
      <c r="J425" s="474">
        <f t="shared" si="30"/>
        <v>3.4125944388294613E-5</v>
      </c>
      <c r="K425" s="473">
        <f t="shared" si="33"/>
        <v>1590886.3398075514</v>
      </c>
      <c r="L425" s="475">
        <f t="shared" si="34"/>
        <v>0.99819682248032138</v>
      </c>
      <c r="M425" s="476" t="str">
        <f t="shared" si="32"/>
        <v>C</v>
      </c>
    </row>
    <row r="426" spans="1:13" ht="26.1" customHeight="1">
      <c r="A426" s="470">
        <v>418</v>
      </c>
      <c r="B426" s="470" t="s">
        <v>2241</v>
      </c>
      <c r="C426" s="470" t="s">
        <v>55</v>
      </c>
      <c r="D426" s="471" t="s">
        <v>2242</v>
      </c>
      <c r="E426" s="470" t="s">
        <v>1220</v>
      </c>
      <c r="F426" s="470" t="s">
        <v>57</v>
      </c>
      <c r="G426" s="472">
        <v>4.9971123675983895</v>
      </c>
      <c r="H426" s="473">
        <v>10.85</v>
      </c>
      <c r="I426" s="473">
        <f t="shared" si="31"/>
        <v>54.218669188442526</v>
      </c>
      <c r="J426" s="474">
        <f t="shared" si="30"/>
        <v>3.4019340004869217E-5</v>
      </c>
      <c r="K426" s="473">
        <f t="shared" si="33"/>
        <v>1590940.5584767398</v>
      </c>
      <c r="L426" s="475">
        <f t="shared" si="34"/>
        <v>0.99823084182032629</v>
      </c>
      <c r="M426" s="476" t="str">
        <f t="shared" si="32"/>
        <v>C</v>
      </c>
    </row>
    <row r="427" spans="1:13" ht="24" customHeight="1">
      <c r="A427" s="470">
        <v>419</v>
      </c>
      <c r="B427" s="470" t="s">
        <v>2243</v>
      </c>
      <c r="C427" s="470" t="s">
        <v>55</v>
      </c>
      <c r="D427" s="471" t="s">
        <v>615</v>
      </c>
      <c r="E427" s="470" t="s">
        <v>1220</v>
      </c>
      <c r="F427" s="470" t="s">
        <v>57</v>
      </c>
      <c r="G427" s="472">
        <v>3.9976898940787118</v>
      </c>
      <c r="H427" s="473">
        <v>13.1</v>
      </c>
      <c r="I427" s="473">
        <f t="shared" si="31"/>
        <v>52.369737612431123</v>
      </c>
      <c r="J427" s="474">
        <f t="shared" si="30"/>
        <v>3.285923347935755E-5</v>
      </c>
      <c r="K427" s="473">
        <f t="shared" si="33"/>
        <v>1590992.9282143521</v>
      </c>
      <c r="L427" s="475">
        <f t="shared" si="34"/>
        <v>0.99826370105380569</v>
      </c>
      <c r="M427" s="476" t="str">
        <f t="shared" si="32"/>
        <v>C</v>
      </c>
    </row>
    <row r="428" spans="1:13" ht="24" customHeight="1">
      <c r="A428" s="470">
        <v>420</v>
      </c>
      <c r="B428" s="470" t="s">
        <v>2244</v>
      </c>
      <c r="C428" s="470" t="s">
        <v>55</v>
      </c>
      <c r="D428" s="471" t="s">
        <v>2245</v>
      </c>
      <c r="E428" s="470" t="s">
        <v>1220</v>
      </c>
      <c r="F428" s="470" t="s">
        <v>57</v>
      </c>
      <c r="G428" s="472">
        <v>2.9982674205590336</v>
      </c>
      <c r="H428" s="473">
        <v>17.13</v>
      </c>
      <c r="I428" s="473">
        <f t="shared" si="31"/>
        <v>51.360320914176242</v>
      </c>
      <c r="J428" s="474">
        <f t="shared" si="30"/>
        <v>3.2225878024889012E-5</v>
      </c>
      <c r="K428" s="473">
        <f t="shared" si="33"/>
        <v>1591044.2885352662</v>
      </c>
      <c r="L428" s="475">
        <f t="shared" si="34"/>
        <v>0.99829592693183056</v>
      </c>
      <c r="M428" s="476" t="str">
        <f t="shared" si="32"/>
        <v>C</v>
      </c>
    </row>
    <row r="429" spans="1:13" ht="26.1" customHeight="1">
      <c r="A429" s="470">
        <v>421</v>
      </c>
      <c r="B429" s="470" t="s">
        <v>2246</v>
      </c>
      <c r="C429" s="470" t="s">
        <v>44</v>
      </c>
      <c r="D429" s="471" t="s">
        <v>2247</v>
      </c>
      <c r="E429" s="470" t="s">
        <v>1220</v>
      </c>
      <c r="F429" s="470" t="s">
        <v>2248</v>
      </c>
      <c r="G429" s="472">
        <v>1.1125570975221055</v>
      </c>
      <c r="H429" s="473">
        <v>44.94</v>
      </c>
      <c r="I429" s="473">
        <f t="shared" si="31"/>
        <v>49.998315962643417</v>
      </c>
      <c r="J429" s="474">
        <f t="shared" si="30"/>
        <v>3.137129213725923E-5</v>
      </c>
      <c r="K429" s="473">
        <f t="shared" si="33"/>
        <v>1591094.2868512289</v>
      </c>
      <c r="L429" s="475">
        <f t="shared" si="34"/>
        <v>0.99832729822396782</v>
      </c>
      <c r="M429" s="476" t="str">
        <f t="shared" si="32"/>
        <v>C</v>
      </c>
    </row>
    <row r="430" spans="1:13" ht="26.1" customHeight="1">
      <c r="A430" s="470">
        <v>422</v>
      </c>
      <c r="B430" s="470" t="s">
        <v>2249</v>
      </c>
      <c r="C430" s="470" t="s">
        <v>44</v>
      </c>
      <c r="D430" s="471" t="s">
        <v>2250</v>
      </c>
      <c r="E430" s="470" t="s">
        <v>1220</v>
      </c>
      <c r="F430" s="470" t="s">
        <v>26</v>
      </c>
      <c r="G430" s="472">
        <v>1.9988449470393559</v>
      </c>
      <c r="H430" s="473">
        <v>24.76</v>
      </c>
      <c r="I430" s="473">
        <f t="shared" si="31"/>
        <v>49.491400888694457</v>
      </c>
      <c r="J430" s="474">
        <f t="shared" si="30"/>
        <v>3.1053229807209655E-5</v>
      </c>
      <c r="K430" s="473">
        <f t="shared" si="33"/>
        <v>1591143.7782521176</v>
      </c>
      <c r="L430" s="475">
        <f t="shared" si="34"/>
        <v>0.99835835145377505</v>
      </c>
      <c r="M430" s="476" t="str">
        <f t="shared" si="32"/>
        <v>C</v>
      </c>
    </row>
    <row r="431" spans="1:13" ht="24" customHeight="1">
      <c r="A431" s="470">
        <v>423</v>
      </c>
      <c r="B431" s="470" t="s">
        <v>2251</v>
      </c>
      <c r="C431" s="470" t="s">
        <v>55</v>
      </c>
      <c r="D431" s="471" t="s">
        <v>2252</v>
      </c>
      <c r="E431" s="470" t="s">
        <v>1220</v>
      </c>
      <c r="F431" s="470" t="s">
        <v>57</v>
      </c>
      <c r="G431" s="472">
        <v>5.9965348411180672</v>
      </c>
      <c r="H431" s="473">
        <v>7.9</v>
      </c>
      <c r="I431" s="473">
        <f t="shared" si="31"/>
        <v>47.372625244832733</v>
      </c>
      <c r="J431" s="474">
        <f t="shared" si="30"/>
        <v>2.9723810437434118E-5</v>
      </c>
      <c r="K431" s="473">
        <f t="shared" si="33"/>
        <v>1591191.1508773624</v>
      </c>
      <c r="L431" s="475">
        <f t="shared" si="34"/>
        <v>0.99838807526421247</v>
      </c>
      <c r="M431" s="476" t="str">
        <f t="shared" si="32"/>
        <v>C</v>
      </c>
    </row>
    <row r="432" spans="1:13" ht="26.1" customHeight="1">
      <c r="A432" s="470">
        <v>424</v>
      </c>
      <c r="B432" s="470" t="s">
        <v>2253</v>
      </c>
      <c r="C432" s="470" t="s">
        <v>44</v>
      </c>
      <c r="D432" s="471" t="s">
        <v>2254</v>
      </c>
      <c r="E432" s="470" t="s">
        <v>1220</v>
      </c>
      <c r="F432" s="470" t="s">
        <v>26</v>
      </c>
      <c r="G432" s="472">
        <v>0.99942247351967795</v>
      </c>
      <c r="H432" s="473">
        <v>47.04</v>
      </c>
      <c r="I432" s="473">
        <f t="shared" si="31"/>
        <v>47.012833154365651</v>
      </c>
      <c r="J432" s="474">
        <f t="shared" si="30"/>
        <v>2.9498059978415634E-5</v>
      </c>
      <c r="K432" s="473">
        <f t="shared" si="33"/>
        <v>1591238.1637105166</v>
      </c>
      <c r="L432" s="475">
        <f t="shared" si="34"/>
        <v>0.9984175733241909</v>
      </c>
      <c r="M432" s="476" t="str">
        <f t="shared" si="32"/>
        <v>C</v>
      </c>
    </row>
    <row r="433" spans="1:13" ht="24" customHeight="1">
      <c r="A433" s="470">
        <v>425</v>
      </c>
      <c r="B433" s="470" t="s">
        <v>2255</v>
      </c>
      <c r="C433" s="470" t="s">
        <v>44</v>
      </c>
      <c r="D433" s="471" t="s">
        <v>2256</v>
      </c>
      <c r="E433" s="470" t="s">
        <v>1220</v>
      </c>
      <c r="F433" s="470" t="s">
        <v>26</v>
      </c>
      <c r="G433" s="472">
        <v>0.99942247351967795</v>
      </c>
      <c r="H433" s="473">
        <v>46.34</v>
      </c>
      <c r="I433" s="473">
        <f t="shared" si="31"/>
        <v>46.313237422901878</v>
      </c>
      <c r="J433" s="474">
        <f t="shared" si="30"/>
        <v>2.9059100752546352E-5</v>
      </c>
      <c r="K433" s="473">
        <f t="shared" si="33"/>
        <v>1591284.4769479395</v>
      </c>
      <c r="L433" s="475">
        <f t="shared" si="34"/>
        <v>0.99844663242494347</v>
      </c>
      <c r="M433" s="476" t="str">
        <f t="shared" si="32"/>
        <v>C</v>
      </c>
    </row>
    <row r="434" spans="1:13" ht="24" customHeight="1">
      <c r="A434" s="470">
        <v>426</v>
      </c>
      <c r="B434" s="470" t="s">
        <v>2257</v>
      </c>
      <c r="C434" s="470" t="s">
        <v>44</v>
      </c>
      <c r="D434" s="471" t="s">
        <v>2258</v>
      </c>
      <c r="E434" s="470" t="s">
        <v>1220</v>
      </c>
      <c r="F434" s="470" t="s">
        <v>46</v>
      </c>
      <c r="G434" s="472">
        <v>0.64514591584565639</v>
      </c>
      <c r="H434" s="473">
        <v>68.739999999999995</v>
      </c>
      <c r="I434" s="473">
        <f t="shared" si="31"/>
        <v>44.347330255230418</v>
      </c>
      <c r="J434" s="474">
        <f t="shared" si="30"/>
        <v>2.7825598245825273E-5</v>
      </c>
      <c r="K434" s="473">
        <f t="shared" si="33"/>
        <v>1591328.8242781947</v>
      </c>
      <c r="L434" s="475">
        <f t="shared" si="34"/>
        <v>0.99847445802318935</v>
      </c>
      <c r="M434" s="476" t="str">
        <f t="shared" si="32"/>
        <v>C</v>
      </c>
    </row>
    <row r="435" spans="1:13" ht="24" customHeight="1">
      <c r="A435" s="470">
        <v>427</v>
      </c>
      <c r="B435" s="470" t="s">
        <v>2259</v>
      </c>
      <c r="C435" s="470" t="s">
        <v>55</v>
      </c>
      <c r="D435" s="471" t="s">
        <v>590</v>
      </c>
      <c r="E435" s="470" t="s">
        <v>1220</v>
      </c>
      <c r="F435" s="470" t="s">
        <v>268</v>
      </c>
      <c r="G435" s="472">
        <v>4.8272105471000444</v>
      </c>
      <c r="H435" s="473">
        <v>9.15</v>
      </c>
      <c r="I435" s="473">
        <f t="shared" si="31"/>
        <v>44.168976505965411</v>
      </c>
      <c r="J435" s="474">
        <f t="shared" si="30"/>
        <v>2.7713690725257011E-5</v>
      </c>
      <c r="K435" s="473">
        <f t="shared" si="33"/>
        <v>1591372.9932547007</v>
      </c>
      <c r="L435" s="475">
        <f t="shared" si="34"/>
        <v>0.99850217171391464</v>
      </c>
      <c r="M435" s="476" t="str">
        <f t="shared" si="32"/>
        <v>C</v>
      </c>
    </row>
    <row r="436" spans="1:13" ht="26.1" customHeight="1">
      <c r="A436" s="470">
        <v>428</v>
      </c>
      <c r="B436" s="470" t="s">
        <v>2260</v>
      </c>
      <c r="C436" s="470" t="s">
        <v>55</v>
      </c>
      <c r="D436" s="471" t="s">
        <v>2261</v>
      </c>
      <c r="E436" s="470" t="s">
        <v>1220</v>
      </c>
      <c r="F436" s="470" t="s">
        <v>57</v>
      </c>
      <c r="G436" s="472">
        <v>19.988449470393558</v>
      </c>
      <c r="H436" s="473">
        <v>2.2000000000000002</v>
      </c>
      <c r="I436" s="473">
        <f t="shared" si="31"/>
        <v>43.974588834865834</v>
      </c>
      <c r="J436" s="474">
        <f t="shared" si="30"/>
        <v>2.7591722768926188E-5</v>
      </c>
      <c r="K436" s="473">
        <f t="shared" si="33"/>
        <v>1591416.9678435356</v>
      </c>
      <c r="L436" s="475">
        <f t="shared" si="34"/>
        <v>0.99852976343668354</v>
      </c>
      <c r="M436" s="476" t="str">
        <f t="shared" si="32"/>
        <v>C</v>
      </c>
    </row>
    <row r="437" spans="1:13" ht="26.1" customHeight="1">
      <c r="A437" s="470">
        <v>429</v>
      </c>
      <c r="B437" s="470" t="s">
        <v>2262</v>
      </c>
      <c r="C437" s="470" t="s">
        <v>55</v>
      </c>
      <c r="D437" s="471" t="s">
        <v>2263</v>
      </c>
      <c r="E437" s="470" t="s">
        <v>1220</v>
      </c>
      <c r="F437" s="470" t="s">
        <v>57</v>
      </c>
      <c r="G437" s="472">
        <v>7.9953797881574236</v>
      </c>
      <c r="H437" s="473">
        <v>5.38</v>
      </c>
      <c r="I437" s="473">
        <f t="shared" si="31"/>
        <v>43.015143260286941</v>
      </c>
      <c r="J437" s="474">
        <f t="shared" si="30"/>
        <v>2.6989721544876889E-5</v>
      </c>
      <c r="K437" s="473">
        <f t="shared" si="33"/>
        <v>1591459.9829867959</v>
      </c>
      <c r="L437" s="475">
        <f t="shared" si="34"/>
        <v>0.99855675315822845</v>
      </c>
      <c r="M437" s="476" t="str">
        <f t="shared" si="32"/>
        <v>C</v>
      </c>
    </row>
    <row r="438" spans="1:13" ht="26.1" customHeight="1">
      <c r="A438" s="470">
        <v>430</v>
      </c>
      <c r="B438" s="470" t="s">
        <v>2264</v>
      </c>
      <c r="C438" s="470" t="s">
        <v>55</v>
      </c>
      <c r="D438" s="471" t="s">
        <v>2265</v>
      </c>
      <c r="E438" s="470" t="s">
        <v>1220</v>
      </c>
      <c r="F438" s="470" t="s">
        <v>1456</v>
      </c>
      <c r="G438" s="472">
        <v>41.741099479493521</v>
      </c>
      <c r="H438" s="473">
        <v>1.01</v>
      </c>
      <c r="I438" s="473">
        <f t="shared" si="31"/>
        <v>42.158510474288455</v>
      </c>
      <c r="J438" s="474">
        <f t="shared" si="30"/>
        <v>2.6452229894078258E-5</v>
      </c>
      <c r="K438" s="473">
        <f t="shared" si="33"/>
        <v>1591502.1414972702</v>
      </c>
      <c r="L438" s="475">
        <f t="shared" si="34"/>
        <v>0.99858320538812251</v>
      </c>
      <c r="M438" s="476" t="str">
        <f t="shared" si="32"/>
        <v>C</v>
      </c>
    </row>
    <row r="439" spans="1:13" ht="24" customHeight="1">
      <c r="A439" s="470">
        <v>431</v>
      </c>
      <c r="B439" s="470" t="s">
        <v>2266</v>
      </c>
      <c r="C439" s="470" t="s">
        <v>44</v>
      </c>
      <c r="D439" s="471" t="s">
        <v>2267</v>
      </c>
      <c r="E439" s="470" t="s">
        <v>1220</v>
      </c>
      <c r="F439" s="470" t="s">
        <v>26</v>
      </c>
      <c r="G439" s="472">
        <v>1.8451837417357053</v>
      </c>
      <c r="H439" s="473">
        <v>22.58</v>
      </c>
      <c r="I439" s="473">
        <f t="shared" si="31"/>
        <v>41.664248888392223</v>
      </c>
      <c r="J439" s="474">
        <f t="shared" si="30"/>
        <v>2.6142106956838515E-5</v>
      </c>
      <c r="K439" s="473">
        <f t="shared" si="33"/>
        <v>1591543.8057461586</v>
      </c>
      <c r="L439" s="475">
        <f t="shared" si="34"/>
        <v>0.99860934749507935</v>
      </c>
      <c r="M439" s="476" t="str">
        <f t="shared" si="32"/>
        <v>C</v>
      </c>
    </row>
    <row r="440" spans="1:13" ht="24" customHeight="1">
      <c r="A440" s="470">
        <v>432</v>
      </c>
      <c r="B440" s="470" t="s">
        <v>2268</v>
      </c>
      <c r="C440" s="470" t="s">
        <v>55</v>
      </c>
      <c r="D440" s="471" t="s">
        <v>2269</v>
      </c>
      <c r="E440" s="470" t="s">
        <v>1220</v>
      </c>
      <c r="F440" s="470" t="s">
        <v>57</v>
      </c>
      <c r="G440" s="472">
        <v>14.265756387019882</v>
      </c>
      <c r="H440" s="473">
        <v>2.91</v>
      </c>
      <c r="I440" s="473">
        <f t="shared" si="31"/>
        <v>41.513351086227857</v>
      </c>
      <c r="J440" s="474">
        <f t="shared" si="30"/>
        <v>2.6047426587241554E-5</v>
      </c>
      <c r="K440" s="473">
        <f t="shared" si="33"/>
        <v>1591585.3190972449</v>
      </c>
      <c r="L440" s="475">
        <f t="shared" si="34"/>
        <v>0.99863539492166664</v>
      </c>
      <c r="M440" s="476" t="str">
        <f t="shared" si="32"/>
        <v>C</v>
      </c>
    </row>
    <row r="441" spans="1:13" ht="24" customHeight="1">
      <c r="A441" s="470">
        <v>433</v>
      </c>
      <c r="B441" s="470" t="s">
        <v>2270</v>
      </c>
      <c r="C441" s="470" t="s">
        <v>55</v>
      </c>
      <c r="D441" s="471" t="s">
        <v>2271</v>
      </c>
      <c r="E441" s="470" t="s">
        <v>1220</v>
      </c>
      <c r="F441" s="470" t="s">
        <v>1456</v>
      </c>
      <c r="G441" s="472">
        <v>22.431837533654466</v>
      </c>
      <c r="H441" s="473">
        <v>1.73</v>
      </c>
      <c r="I441" s="473">
        <f t="shared" si="31"/>
        <v>38.807078933222229</v>
      </c>
      <c r="J441" s="474">
        <f t="shared" si="30"/>
        <v>2.43493843096116E-5</v>
      </c>
      <c r="K441" s="473">
        <f t="shared" si="33"/>
        <v>1591624.126176178</v>
      </c>
      <c r="L441" s="475">
        <f t="shared" si="34"/>
        <v>0.99865974430597626</v>
      </c>
      <c r="M441" s="476" t="str">
        <f t="shared" si="32"/>
        <v>C</v>
      </c>
    </row>
    <row r="442" spans="1:13" ht="39" customHeight="1">
      <c r="A442" s="470">
        <v>434</v>
      </c>
      <c r="B442" s="470" t="s">
        <v>2272</v>
      </c>
      <c r="C442" s="470" t="s">
        <v>55</v>
      </c>
      <c r="D442" s="471" t="s">
        <v>2273</v>
      </c>
      <c r="E442" s="470" t="s">
        <v>1220</v>
      </c>
      <c r="F442" s="470" t="s">
        <v>268</v>
      </c>
      <c r="G442" s="472">
        <v>101.90111340122141</v>
      </c>
      <c r="H442" s="473">
        <v>0.38</v>
      </c>
      <c r="I442" s="473">
        <f t="shared" si="31"/>
        <v>38.722423092464133</v>
      </c>
      <c r="J442" s="474">
        <f t="shared" si="30"/>
        <v>2.4296267258358679E-5</v>
      </c>
      <c r="K442" s="473">
        <f t="shared" si="33"/>
        <v>1591662.8485992705</v>
      </c>
      <c r="L442" s="475">
        <f t="shared" si="34"/>
        <v>0.99868404057323457</v>
      </c>
      <c r="M442" s="476" t="str">
        <f t="shared" si="32"/>
        <v>C</v>
      </c>
    </row>
    <row r="443" spans="1:13" ht="26.1" customHeight="1">
      <c r="A443" s="470">
        <v>435</v>
      </c>
      <c r="B443" s="470" t="s">
        <v>2274</v>
      </c>
      <c r="C443" s="470" t="s">
        <v>44</v>
      </c>
      <c r="D443" s="471" t="s">
        <v>2275</v>
      </c>
      <c r="E443" s="470" t="s">
        <v>1220</v>
      </c>
      <c r="F443" s="470" t="s">
        <v>26</v>
      </c>
      <c r="G443" s="472">
        <v>0.61264597626756256</v>
      </c>
      <c r="H443" s="473">
        <v>61.98</v>
      </c>
      <c r="I443" s="473">
        <f t="shared" si="31"/>
        <v>37.971797609063529</v>
      </c>
      <c r="J443" s="474">
        <f t="shared" si="30"/>
        <v>2.3825289568969582E-5</v>
      </c>
      <c r="K443" s="473">
        <f t="shared" si="33"/>
        <v>1591700.8203968795</v>
      </c>
      <c r="L443" s="475">
        <f t="shared" si="34"/>
        <v>0.99870786586280358</v>
      </c>
      <c r="M443" s="476" t="str">
        <f t="shared" si="32"/>
        <v>C</v>
      </c>
    </row>
    <row r="444" spans="1:13" ht="26.1" customHeight="1">
      <c r="A444" s="470">
        <v>436</v>
      </c>
      <c r="B444" s="470" t="s">
        <v>2276</v>
      </c>
      <c r="C444" s="470" t="s">
        <v>55</v>
      </c>
      <c r="D444" s="471" t="s">
        <v>2277</v>
      </c>
      <c r="E444" s="470" t="s">
        <v>1220</v>
      </c>
      <c r="F444" s="470" t="s">
        <v>57</v>
      </c>
      <c r="G444" s="472">
        <v>10.993647208716457</v>
      </c>
      <c r="H444" s="473">
        <v>3.4</v>
      </c>
      <c r="I444" s="473">
        <f t="shared" si="31"/>
        <v>37.378400509635952</v>
      </c>
      <c r="J444" s="474">
        <f t="shared" si="30"/>
        <v>2.3452964353587255E-5</v>
      </c>
      <c r="K444" s="473">
        <f t="shared" si="33"/>
        <v>1591738.1987973892</v>
      </c>
      <c r="L444" s="475">
        <f t="shared" si="34"/>
        <v>0.99873131882715716</v>
      </c>
      <c r="M444" s="476" t="str">
        <f t="shared" si="32"/>
        <v>C</v>
      </c>
    </row>
    <row r="445" spans="1:13" ht="26.1" customHeight="1">
      <c r="A445" s="470">
        <v>437</v>
      </c>
      <c r="B445" s="470" t="s">
        <v>2278</v>
      </c>
      <c r="C445" s="470" t="s">
        <v>55</v>
      </c>
      <c r="D445" s="471" t="s">
        <v>2279</v>
      </c>
      <c r="E445" s="470" t="s">
        <v>1220</v>
      </c>
      <c r="F445" s="470" t="s">
        <v>57</v>
      </c>
      <c r="G445" s="472">
        <v>1.9988449470393559</v>
      </c>
      <c r="H445" s="473">
        <v>18.64</v>
      </c>
      <c r="I445" s="473">
        <f t="shared" si="31"/>
        <v>37.258469812813594</v>
      </c>
      <c r="J445" s="474">
        <f t="shared" si="30"/>
        <v>2.3377714200581095E-5</v>
      </c>
      <c r="K445" s="473">
        <f t="shared" si="33"/>
        <v>1591775.457267202</v>
      </c>
      <c r="L445" s="475">
        <f t="shared" si="34"/>
        <v>0.99875469654135773</v>
      </c>
      <c r="M445" s="476" t="str">
        <f t="shared" si="32"/>
        <v>C</v>
      </c>
    </row>
    <row r="446" spans="1:13" ht="24" customHeight="1">
      <c r="A446" s="470">
        <v>438</v>
      </c>
      <c r="B446" s="470" t="s">
        <v>2280</v>
      </c>
      <c r="C446" s="470" t="s">
        <v>55</v>
      </c>
      <c r="D446" s="471" t="s">
        <v>2281</v>
      </c>
      <c r="E446" s="470" t="s">
        <v>1220</v>
      </c>
      <c r="F446" s="470" t="s">
        <v>233</v>
      </c>
      <c r="G446" s="472">
        <v>0.99942247351967795</v>
      </c>
      <c r="H446" s="473">
        <v>37.229999999999997</v>
      </c>
      <c r="I446" s="473">
        <f t="shared" si="31"/>
        <v>37.208498689137606</v>
      </c>
      <c r="J446" s="474">
        <f t="shared" si="30"/>
        <v>2.334635997016186E-5</v>
      </c>
      <c r="K446" s="473">
        <f t="shared" si="33"/>
        <v>1591812.6657658911</v>
      </c>
      <c r="L446" s="475">
        <f t="shared" si="34"/>
        <v>0.99877804290132788</v>
      </c>
      <c r="M446" s="476" t="str">
        <f t="shared" si="32"/>
        <v>C</v>
      </c>
    </row>
    <row r="447" spans="1:13" ht="26.1" customHeight="1">
      <c r="A447" s="470">
        <v>439</v>
      </c>
      <c r="B447" s="470" t="s">
        <v>2282</v>
      </c>
      <c r="C447" s="470" t="s">
        <v>55</v>
      </c>
      <c r="D447" s="471" t="s">
        <v>2283</v>
      </c>
      <c r="E447" s="470" t="s">
        <v>1298</v>
      </c>
      <c r="F447" s="470" t="s">
        <v>2284</v>
      </c>
      <c r="G447" s="472">
        <v>2.4485850601232109</v>
      </c>
      <c r="H447" s="473">
        <v>15.14</v>
      </c>
      <c r="I447" s="473">
        <f t="shared" si="31"/>
        <v>37.071577810265417</v>
      </c>
      <c r="J447" s="474">
        <f t="shared" si="30"/>
        <v>2.326044937881316E-5</v>
      </c>
      <c r="K447" s="473">
        <f t="shared" si="33"/>
        <v>1591849.7373437013</v>
      </c>
      <c r="L447" s="475">
        <f t="shared" si="34"/>
        <v>0.99880130335070672</v>
      </c>
      <c r="M447" s="476" t="str">
        <f t="shared" si="32"/>
        <v>C</v>
      </c>
    </row>
    <row r="448" spans="1:13" ht="24" customHeight="1">
      <c r="A448" s="470">
        <v>440</v>
      </c>
      <c r="B448" s="470" t="s">
        <v>2285</v>
      </c>
      <c r="C448" s="470" t="s">
        <v>44</v>
      </c>
      <c r="D448" s="471" t="s">
        <v>2286</v>
      </c>
      <c r="E448" s="470" t="s">
        <v>1440</v>
      </c>
      <c r="F448" s="470" t="s">
        <v>75</v>
      </c>
      <c r="G448" s="472">
        <v>1.9561130369639177</v>
      </c>
      <c r="H448" s="473">
        <v>18.77</v>
      </c>
      <c r="I448" s="473">
        <f t="shared" si="31"/>
        <v>36.716241703812734</v>
      </c>
      <c r="J448" s="474">
        <f t="shared" si="30"/>
        <v>2.3037494813487957E-5</v>
      </c>
      <c r="K448" s="473">
        <f t="shared" si="33"/>
        <v>1591886.4535854051</v>
      </c>
      <c r="L448" s="475">
        <f t="shared" si="34"/>
        <v>0.99882434084552019</v>
      </c>
      <c r="M448" s="476" t="str">
        <f t="shared" si="32"/>
        <v>C</v>
      </c>
    </row>
    <row r="449" spans="1:13" ht="26.1" customHeight="1">
      <c r="A449" s="470">
        <v>441</v>
      </c>
      <c r="B449" s="470" t="s">
        <v>2287</v>
      </c>
      <c r="C449" s="470" t="s">
        <v>44</v>
      </c>
      <c r="D449" s="471" t="s">
        <v>2288</v>
      </c>
      <c r="E449" s="470" t="s">
        <v>1220</v>
      </c>
      <c r="F449" s="470" t="s">
        <v>26</v>
      </c>
      <c r="G449" s="472">
        <v>18.989026996873882</v>
      </c>
      <c r="H449" s="473">
        <v>1.84</v>
      </c>
      <c r="I449" s="473">
        <f t="shared" si="31"/>
        <v>34.939809674247947</v>
      </c>
      <c r="J449" s="474">
        <f t="shared" si="30"/>
        <v>2.1922877909128628E-5</v>
      </c>
      <c r="K449" s="473">
        <f t="shared" si="33"/>
        <v>1591921.3933950793</v>
      </c>
      <c r="L449" s="475">
        <f t="shared" si="34"/>
        <v>0.99884626372342933</v>
      </c>
      <c r="M449" s="476" t="str">
        <f t="shared" si="32"/>
        <v>C</v>
      </c>
    </row>
    <row r="450" spans="1:13" ht="26.1" customHeight="1">
      <c r="A450" s="470">
        <v>442</v>
      </c>
      <c r="B450" s="470" t="s">
        <v>2289</v>
      </c>
      <c r="C450" s="470" t="s">
        <v>44</v>
      </c>
      <c r="D450" s="471" t="s">
        <v>2290</v>
      </c>
      <c r="E450" s="470" t="s">
        <v>1220</v>
      </c>
      <c r="F450" s="470" t="s">
        <v>26</v>
      </c>
      <c r="G450" s="472">
        <v>161.90644071018784</v>
      </c>
      <c r="H450" s="473">
        <v>0.21</v>
      </c>
      <c r="I450" s="473">
        <f t="shared" si="31"/>
        <v>34.000352549139443</v>
      </c>
      <c r="J450" s="474">
        <f t="shared" si="30"/>
        <v>2.1333418377247018E-5</v>
      </c>
      <c r="K450" s="473">
        <f t="shared" si="33"/>
        <v>1591955.3937476284</v>
      </c>
      <c r="L450" s="475">
        <f t="shared" si="34"/>
        <v>0.99886759714180662</v>
      </c>
      <c r="M450" s="476" t="str">
        <f t="shared" si="32"/>
        <v>C</v>
      </c>
    </row>
    <row r="451" spans="1:13" ht="26.1" customHeight="1">
      <c r="A451" s="470">
        <v>443</v>
      </c>
      <c r="B451" s="470" t="s">
        <v>2291</v>
      </c>
      <c r="C451" s="470" t="s">
        <v>44</v>
      </c>
      <c r="D451" s="471" t="s">
        <v>2292</v>
      </c>
      <c r="E451" s="470" t="s">
        <v>1220</v>
      </c>
      <c r="F451" s="470" t="s">
        <v>26</v>
      </c>
      <c r="G451" s="472">
        <v>33.629679746203152</v>
      </c>
      <c r="H451" s="473">
        <v>0.99</v>
      </c>
      <c r="I451" s="473">
        <f t="shared" si="31"/>
        <v>33.293382948741119</v>
      </c>
      <c r="J451" s="474">
        <f t="shared" si="30"/>
        <v>2.0889832439616078E-5</v>
      </c>
      <c r="K451" s="473">
        <f t="shared" si="33"/>
        <v>1591988.6871305772</v>
      </c>
      <c r="L451" s="475">
        <f t="shared" si="34"/>
        <v>0.99888848697424626</v>
      </c>
      <c r="M451" s="476" t="str">
        <f t="shared" si="32"/>
        <v>C</v>
      </c>
    </row>
    <row r="452" spans="1:13" ht="26.1" customHeight="1">
      <c r="A452" s="470">
        <v>444</v>
      </c>
      <c r="B452" s="470" t="s">
        <v>2293</v>
      </c>
      <c r="C452" s="470" t="s">
        <v>44</v>
      </c>
      <c r="D452" s="471" t="s">
        <v>2294</v>
      </c>
      <c r="E452" s="470" t="s">
        <v>1220</v>
      </c>
      <c r="F452" s="470" t="s">
        <v>26</v>
      </c>
      <c r="G452" s="472">
        <v>10.993647208716457</v>
      </c>
      <c r="H452" s="473">
        <v>3</v>
      </c>
      <c r="I452" s="473">
        <f t="shared" si="31"/>
        <v>32.980941626149374</v>
      </c>
      <c r="J452" s="474">
        <f t="shared" si="30"/>
        <v>2.0693792076694642E-5</v>
      </c>
      <c r="K452" s="473">
        <f t="shared" si="33"/>
        <v>1592021.6680722034</v>
      </c>
      <c r="L452" s="475">
        <f t="shared" si="34"/>
        <v>0.99890918076632296</v>
      </c>
      <c r="M452" s="476" t="str">
        <f t="shared" si="32"/>
        <v>C</v>
      </c>
    </row>
    <row r="453" spans="1:13" ht="26.1" customHeight="1">
      <c r="A453" s="470">
        <v>445</v>
      </c>
      <c r="B453" s="470" t="s">
        <v>2295</v>
      </c>
      <c r="C453" s="470" t="s">
        <v>44</v>
      </c>
      <c r="D453" s="471" t="s">
        <v>2296</v>
      </c>
      <c r="E453" s="470" t="s">
        <v>1220</v>
      </c>
      <c r="F453" s="470" t="s">
        <v>152</v>
      </c>
      <c r="G453" s="472">
        <v>5.1660247598479501</v>
      </c>
      <c r="H453" s="473">
        <v>6.26</v>
      </c>
      <c r="I453" s="473">
        <f t="shared" si="31"/>
        <v>32.339314996648163</v>
      </c>
      <c r="J453" s="474">
        <f t="shared" si="30"/>
        <v>2.0291205388531648E-5</v>
      </c>
      <c r="K453" s="473">
        <f t="shared" si="33"/>
        <v>1592054.0073872001</v>
      </c>
      <c r="L453" s="475">
        <f t="shared" si="34"/>
        <v>0.99892947197171145</v>
      </c>
      <c r="M453" s="476" t="str">
        <f t="shared" si="32"/>
        <v>C</v>
      </c>
    </row>
    <row r="454" spans="1:13" ht="39" customHeight="1">
      <c r="A454" s="470">
        <v>446</v>
      </c>
      <c r="B454" s="470" t="s">
        <v>2297</v>
      </c>
      <c r="C454" s="470" t="s">
        <v>44</v>
      </c>
      <c r="D454" s="471" t="s">
        <v>2298</v>
      </c>
      <c r="E454" s="470" t="s">
        <v>1440</v>
      </c>
      <c r="F454" s="470" t="s">
        <v>75</v>
      </c>
      <c r="G454" s="472">
        <v>2.0283478984576568</v>
      </c>
      <c r="H454" s="473">
        <v>15.79</v>
      </c>
      <c r="I454" s="473">
        <f t="shared" si="31"/>
        <v>32.027613316646402</v>
      </c>
      <c r="J454" s="474">
        <f t="shared" si="30"/>
        <v>2.0095629112116344E-5</v>
      </c>
      <c r="K454" s="473">
        <f t="shared" si="33"/>
        <v>1592086.0350005168</v>
      </c>
      <c r="L454" s="475">
        <f t="shared" si="34"/>
        <v>0.99894956760082354</v>
      </c>
      <c r="M454" s="476" t="str">
        <f t="shared" si="32"/>
        <v>C</v>
      </c>
    </row>
    <row r="455" spans="1:13" ht="24" customHeight="1">
      <c r="A455" s="470">
        <v>447</v>
      </c>
      <c r="B455" s="470" t="s">
        <v>2299</v>
      </c>
      <c r="C455" s="470" t="s">
        <v>44</v>
      </c>
      <c r="D455" s="471" t="s">
        <v>2300</v>
      </c>
      <c r="E455" s="470" t="s">
        <v>1220</v>
      </c>
      <c r="F455" s="470" t="s">
        <v>152</v>
      </c>
      <c r="G455" s="472">
        <v>3.9976898940787118</v>
      </c>
      <c r="H455" s="473">
        <v>7.75</v>
      </c>
      <c r="I455" s="473">
        <f t="shared" si="31"/>
        <v>30.982096679110015</v>
      </c>
      <c r="J455" s="474">
        <f t="shared" si="30"/>
        <v>1.9439622859925266E-5</v>
      </c>
      <c r="K455" s="473">
        <f t="shared" si="33"/>
        <v>1592117.0170971958</v>
      </c>
      <c r="L455" s="475">
        <f t="shared" si="34"/>
        <v>0.99896900722368343</v>
      </c>
      <c r="M455" s="476" t="str">
        <f t="shared" si="32"/>
        <v>C</v>
      </c>
    </row>
    <row r="456" spans="1:13" ht="24" customHeight="1">
      <c r="A456" s="470">
        <v>448</v>
      </c>
      <c r="B456" s="470" t="s">
        <v>2301</v>
      </c>
      <c r="C456" s="470" t="s">
        <v>55</v>
      </c>
      <c r="D456" s="471" t="s">
        <v>2302</v>
      </c>
      <c r="E456" s="470" t="s">
        <v>1220</v>
      </c>
      <c r="F456" s="470" t="s">
        <v>1456</v>
      </c>
      <c r="G456" s="472">
        <v>1.9160927662319265</v>
      </c>
      <c r="H456" s="473">
        <v>16.04</v>
      </c>
      <c r="I456" s="473">
        <f t="shared" si="31"/>
        <v>30.734127970360099</v>
      </c>
      <c r="J456" s="474">
        <f t="shared" si="30"/>
        <v>1.9284035643569724E-5</v>
      </c>
      <c r="K456" s="473">
        <f t="shared" si="33"/>
        <v>1592147.7512251663</v>
      </c>
      <c r="L456" s="475">
        <f t="shared" si="34"/>
        <v>0.99898829125932698</v>
      </c>
      <c r="M456" s="476" t="str">
        <f t="shared" si="32"/>
        <v>C</v>
      </c>
    </row>
    <row r="457" spans="1:13" ht="26.1" customHeight="1">
      <c r="A457" s="470">
        <v>449</v>
      </c>
      <c r="B457" s="470" t="s">
        <v>2303</v>
      </c>
      <c r="C457" s="470" t="s">
        <v>55</v>
      </c>
      <c r="D457" s="471" t="s">
        <v>2304</v>
      </c>
      <c r="E457" s="470" t="s">
        <v>1220</v>
      </c>
      <c r="F457" s="470" t="s">
        <v>57</v>
      </c>
      <c r="G457" s="472">
        <v>2.2553533151599137</v>
      </c>
      <c r="H457" s="473">
        <v>13.5</v>
      </c>
      <c r="I457" s="473">
        <f t="shared" si="31"/>
        <v>30.447269754658834</v>
      </c>
      <c r="J457" s="474">
        <f t="shared" ref="J457:J520" si="35">I457/$M$635</f>
        <v>1.9104047323693889E-5</v>
      </c>
      <c r="K457" s="473">
        <f t="shared" si="33"/>
        <v>1592178.198494921</v>
      </c>
      <c r="L457" s="475">
        <f t="shared" si="34"/>
        <v>0.99900739530665073</v>
      </c>
      <c r="M457" s="476" t="str">
        <f t="shared" si="32"/>
        <v>C</v>
      </c>
    </row>
    <row r="458" spans="1:13" ht="26.1" customHeight="1">
      <c r="A458" s="470">
        <v>450</v>
      </c>
      <c r="B458" s="470" t="s">
        <v>2305</v>
      </c>
      <c r="C458" s="470" t="s">
        <v>55</v>
      </c>
      <c r="D458" s="471" t="s">
        <v>2306</v>
      </c>
      <c r="E458" s="470" t="s">
        <v>1220</v>
      </c>
      <c r="F458" s="470" t="s">
        <v>57</v>
      </c>
      <c r="G458" s="472">
        <v>0.99942247351967795</v>
      </c>
      <c r="H458" s="473">
        <v>29.3</v>
      </c>
      <c r="I458" s="473">
        <f t="shared" ref="I458:I521" si="36">G458*H458</f>
        <v>29.283078474126565</v>
      </c>
      <c r="J458" s="474">
        <f t="shared" si="35"/>
        <v>1.8373579025671301E-5</v>
      </c>
      <c r="K458" s="473">
        <f t="shared" si="33"/>
        <v>1592207.4815733952</v>
      </c>
      <c r="L458" s="475">
        <f t="shared" si="34"/>
        <v>0.9990257688856764</v>
      </c>
      <c r="M458" s="476" t="str">
        <f t="shared" ref="M458:M521" si="37">IF(L458&lt;=80%," A", IF(L458&lt;=90%,"B","C"))</f>
        <v>C</v>
      </c>
    </row>
    <row r="459" spans="1:13" ht="39" customHeight="1">
      <c r="A459" s="470">
        <v>451</v>
      </c>
      <c r="B459" s="470" t="s">
        <v>2307</v>
      </c>
      <c r="C459" s="470" t="s">
        <v>55</v>
      </c>
      <c r="D459" s="471" t="s">
        <v>2308</v>
      </c>
      <c r="E459" s="470" t="s">
        <v>1220</v>
      </c>
      <c r="F459" s="470" t="s">
        <v>46</v>
      </c>
      <c r="G459" s="472">
        <v>0.66216136329562147</v>
      </c>
      <c r="H459" s="473">
        <v>44.17</v>
      </c>
      <c r="I459" s="473">
        <f t="shared" si="36"/>
        <v>29.247667416767602</v>
      </c>
      <c r="J459" s="474">
        <f t="shared" si="35"/>
        <v>1.8351360464827628E-5</v>
      </c>
      <c r="K459" s="473">
        <f t="shared" ref="K459:K522" si="38">K458+I459</f>
        <v>1592236.7292408119</v>
      </c>
      <c r="L459" s="475">
        <f t="shared" ref="L459:L522" si="39">L458+J459</f>
        <v>0.9990441202461412</v>
      </c>
      <c r="M459" s="476" t="str">
        <f t="shared" si="37"/>
        <v>C</v>
      </c>
    </row>
    <row r="460" spans="1:13" ht="26.1" customHeight="1">
      <c r="A460" s="470">
        <v>452</v>
      </c>
      <c r="B460" s="470" t="s">
        <v>2309</v>
      </c>
      <c r="C460" s="470" t="s">
        <v>44</v>
      </c>
      <c r="D460" s="471" t="s">
        <v>2310</v>
      </c>
      <c r="E460" s="470" t="s">
        <v>1220</v>
      </c>
      <c r="F460" s="470" t="s">
        <v>970</v>
      </c>
      <c r="G460" s="472">
        <v>1.1935502947761403</v>
      </c>
      <c r="H460" s="473">
        <v>24.26</v>
      </c>
      <c r="I460" s="473">
        <f t="shared" si="36"/>
        <v>28.955530151269166</v>
      </c>
      <c r="J460" s="474">
        <f t="shared" si="35"/>
        <v>1.8168059821122366E-5</v>
      </c>
      <c r="K460" s="473">
        <f t="shared" si="38"/>
        <v>1592265.6847709632</v>
      </c>
      <c r="L460" s="475">
        <f t="shared" si="39"/>
        <v>0.99906228830596233</v>
      </c>
      <c r="M460" s="476" t="str">
        <f t="shared" si="37"/>
        <v>C</v>
      </c>
    </row>
    <row r="461" spans="1:13" ht="39" customHeight="1">
      <c r="A461" s="470">
        <v>453</v>
      </c>
      <c r="B461" s="470" t="s">
        <v>2311</v>
      </c>
      <c r="C461" s="470" t="s">
        <v>55</v>
      </c>
      <c r="D461" s="471" t="s">
        <v>2312</v>
      </c>
      <c r="E461" s="470" t="s">
        <v>2313</v>
      </c>
      <c r="F461" s="470" t="s">
        <v>57</v>
      </c>
      <c r="G461" s="477">
        <v>2.9163200147041813E-2</v>
      </c>
      <c r="H461" s="473">
        <v>979.65</v>
      </c>
      <c r="I461" s="473">
        <f t="shared" si="36"/>
        <v>28.569729024049511</v>
      </c>
      <c r="J461" s="474">
        <f t="shared" si="35"/>
        <v>1.7925990070654481E-5</v>
      </c>
      <c r="K461" s="473">
        <f t="shared" si="38"/>
        <v>1592294.2544999872</v>
      </c>
      <c r="L461" s="475">
        <f t="shared" si="39"/>
        <v>0.999080214296033</v>
      </c>
      <c r="M461" s="476" t="str">
        <f t="shared" si="37"/>
        <v>C</v>
      </c>
    </row>
    <row r="462" spans="1:13" ht="39" customHeight="1">
      <c r="A462" s="470">
        <v>454</v>
      </c>
      <c r="B462" s="470" t="s">
        <v>2314</v>
      </c>
      <c r="C462" s="470" t="s">
        <v>44</v>
      </c>
      <c r="D462" s="471" t="s">
        <v>2315</v>
      </c>
      <c r="E462" s="470" t="s">
        <v>1220</v>
      </c>
      <c r="F462" s="470" t="s">
        <v>26</v>
      </c>
      <c r="G462" s="472">
        <v>5.9965348411180672</v>
      </c>
      <c r="H462" s="473">
        <v>4.7</v>
      </c>
      <c r="I462" s="473">
        <f t="shared" si="36"/>
        <v>28.183713753254917</v>
      </c>
      <c r="J462" s="474">
        <f t="shared" si="35"/>
        <v>1.7683785956448148E-5</v>
      </c>
      <c r="K462" s="473">
        <f t="shared" si="38"/>
        <v>1592322.4382137405</v>
      </c>
      <c r="L462" s="475">
        <f t="shared" si="39"/>
        <v>0.99909789808198946</v>
      </c>
      <c r="M462" s="476" t="str">
        <f t="shared" si="37"/>
        <v>C</v>
      </c>
    </row>
    <row r="463" spans="1:13" ht="24" customHeight="1">
      <c r="A463" s="470">
        <v>455</v>
      </c>
      <c r="B463" s="470" t="s">
        <v>2316</v>
      </c>
      <c r="C463" s="470" t="s">
        <v>44</v>
      </c>
      <c r="D463" s="471" t="s">
        <v>2317</v>
      </c>
      <c r="E463" s="470" t="s">
        <v>1220</v>
      </c>
      <c r="F463" s="470" t="s">
        <v>26</v>
      </c>
      <c r="G463" s="472">
        <v>2.9982674205590336</v>
      </c>
      <c r="H463" s="473">
        <v>9.33</v>
      </c>
      <c r="I463" s="473">
        <f t="shared" si="36"/>
        <v>27.973835033815785</v>
      </c>
      <c r="J463" s="474">
        <f t="shared" si="35"/>
        <v>1.7552098188687362E-5</v>
      </c>
      <c r="K463" s="473">
        <f t="shared" si="38"/>
        <v>1592350.4120487743</v>
      </c>
      <c r="L463" s="475">
        <f t="shared" si="39"/>
        <v>0.99911545018017811</v>
      </c>
      <c r="M463" s="476" t="str">
        <f t="shared" si="37"/>
        <v>C</v>
      </c>
    </row>
    <row r="464" spans="1:13" ht="26.1" customHeight="1">
      <c r="A464" s="470">
        <v>456</v>
      </c>
      <c r="B464" s="470" t="s">
        <v>2318</v>
      </c>
      <c r="C464" s="470" t="s">
        <v>44</v>
      </c>
      <c r="D464" s="471" t="s">
        <v>2319</v>
      </c>
      <c r="E464" s="470" t="s">
        <v>1220</v>
      </c>
      <c r="F464" s="470" t="s">
        <v>152</v>
      </c>
      <c r="G464" s="472">
        <v>8.4245317982867736</v>
      </c>
      <c r="H464" s="473">
        <v>3.32</v>
      </c>
      <c r="I464" s="473">
        <f t="shared" si="36"/>
        <v>27.969445570312086</v>
      </c>
      <c r="J464" s="474">
        <f t="shared" si="35"/>
        <v>1.7549344033087335E-5</v>
      </c>
      <c r="K464" s="473">
        <f t="shared" si="38"/>
        <v>1592378.3814943447</v>
      </c>
      <c r="L464" s="475">
        <f t="shared" si="39"/>
        <v>0.9991329995242112</v>
      </c>
      <c r="M464" s="476" t="str">
        <f t="shared" si="37"/>
        <v>C</v>
      </c>
    </row>
    <row r="465" spans="1:13" ht="24" customHeight="1">
      <c r="A465" s="470">
        <v>457</v>
      </c>
      <c r="B465" s="470" t="s">
        <v>2320</v>
      </c>
      <c r="C465" s="470" t="s">
        <v>44</v>
      </c>
      <c r="D465" s="471" t="s">
        <v>2321</v>
      </c>
      <c r="E465" s="470" t="s">
        <v>1220</v>
      </c>
      <c r="F465" s="470" t="s">
        <v>26</v>
      </c>
      <c r="G465" s="472">
        <v>8.9948022616771013</v>
      </c>
      <c r="H465" s="473">
        <v>3.1</v>
      </c>
      <c r="I465" s="473">
        <f t="shared" si="36"/>
        <v>27.883887011199015</v>
      </c>
      <c r="J465" s="474">
        <f t="shared" si="35"/>
        <v>1.749566057393274E-5</v>
      </c>
      <c r="K465" s="473">
        <f t="shared" si="38"/>
        <v>1592406.2653813558</v>
      </c>
      <c r="L465" s="475">
        <f t="shared" si="39"/>
        <v>0.99915049518478516</v>
      </c>
      <c r="M465" s="476" t="str">
        <f t="shared" si="37"/>
        <v>C</v>
      </c>
    </row>
    <row r="466" spans="1:13" ht="24" customHeight="1">
      <c r="A466" s="470">
        <v>458</v>
      </c>
      <c r="B466" s="470" t="s">
        <v>2322</v>
      </c>
      <c r="C466" s="470" t="s">
        <v>55</v>
      </c>
      <c r="D466" s="471" t="s">
        <v>2323</v>
      </c>
      <c r="E466" s="470" t="s">
        <v>1220</v>
      </c>
      <c r="F466" s="470" t="s">
        <v>1456</v>
      </c>
      <c r="G466" s="472">
        <v>0.43774704340161896</v>
      </c>
      <c r="H466" s="473">
        <v>63.5</v>
      </c>
      <c r="I466" s="473">
        <f t="shared" si="36"/>
        <v>27.796937256002803</v>
      </c>
      <c r="J466" s="474">
        <f t="shared" si="35"/>
        <v>1.7441104213003273E-5</v>
      </c>
      <c r="K466" s="473">
        <f t="shared" si="38"/>
        <v>1592434.0623186117</v>
      </c>
      <c r="L466" s="475">
        <f t="shared" si="39"/>
        <v>0.99916793628899814</v>
      </c>
      <c r="M466" s="476" t="str">
        <f t="shared" si="37"/>
        <v>C</v>
      </c>
    </row>
    <row r="467" spans="1:13" ht="26.1" customHeight="1">
      <c r="A467" s="470">
        <v>459</v>
      </c>
      <c r="B467" s="470" t="s">
        <v>2324</v>
      </c>
      <c r="C467" s="470" t="s">
        <v>55</v>
      </c>
      <c r="D467" s="471" t="s">
        <v>2325</v>
      </c>
      <c r="E467" s="470" t="s">
        <v>1220</v>
      </c>
      <c r="F467" s="470" t="s">
        <v>57</v>
      </c>
      <c r="G467" s="472">
        <v>1.9988449470393559</v>
      </c>
      <c r="H467" s="473">
        <v>13.78</v>
      </c>
      <c r="I467" s="473">
        <f t="shared" si="36"/>
        <v>27.544083370202323</v>
      </c>
      <c r="J467" s="474">
        <f t="shared" si="35"/>
        <v>1.7282451807081946E-5</v>
      </c>
      <c r="K467" s="473">
        <f t="shared" si="38"/>
        <v>1592461.6064019818</v>
      </c>
      <c r="L467" s="475">
        <f t="shared" si="39"/>
        <v>0.99918521874080524</v>
      </c>
      <c r="M467" s="476" t="str">
        <f t="shared" si="37"/>
        <v>C</v>
      </c>
    </row>
    <row r="468" spans="1:13" ht="26.1" customHeight="1">
      <c r="A468" s="470">
        <v>460</v>
      </c>
      <c r="B468" s="470" t="s">
        <v>2326</v>
      </c>
      <c r="C468" s="470" t="s">
        <v>55</v>
      </c>
      <c r="D468" s="471" t="s">
        <v>2327</v>
      </c>
      <c r="E468" s="470" t="s">
        <v>1220</v>
      </c>
      <c r="F468" s="470" t="s">
        <v>57</v>
      </c>
      <c r="G468" s="472">
        <v>2.9982674205590336</v>
      </c>
      <c r="H468" s="473">
        <v>9</v>
      </c>
      <c r="I468" s="473">
        <f t="shared" si="36"/>
        <v>26.984406785031304</v>
      </c>
      <c r="J468" s="474">
        <f t="shared" si="35"/>
        <v>1.6931284426386524E-5</v>
      </c>
      <c r="K468" s="473">
        <f t="shared" si="38"/>
        <v>1592488.5908087669</v>
      </c>
      <c r="L468" s="475">
        <f t="shared" si="39"/>
        <v>0.99920215002523161</v>
      </c>
      <c r="M468" s="476" t="str">
        <f t="shared" si="37"/>
        <v>C</v>
      </c>
    </row>
    <row r="469" spans="1:13" ht="26.1" customHeight="1">
      <c r="A469" s="470">
        <v>461</v>
      </c>
      <c r="B469" s="470" t="s">
        <v>2328</v>
      </c>
      <c r="C469" s="470" t="s">
        <v>44</v>
      </c>
      <c r="D469" s="471" t="s">
        <v>2329</v>
      </c>
      <c r="E469" s="470" t="s">
        <v>1459</v>
      </c>
      <c r="F469" s="470" t="s">
        <v>75</v>
      </c>
      <c r="G469" s="472">
        <v>1334.22900214877</v>
      </c>
      <c r="H469" s="473">
        <v>0.02</v>
      </c>
      <c r="I469" s="473">
        <f t="shared" si="36"/>
        <v>26.684580042975398</v>
      </c>
      <c r="J469" s="474">
        <f t="shared" si="35"/>
        <v>1.6743159043871116E-5</v>
      </c>
      <c r="K469" s="473">
        <f t="shared" si="38"/>
        <v>1592515.2753888099</v>
      </c>
      <c r="L469" s="475">
        <f t="shared" si="39"/>
        <v>0.99921889318427548</v>
      </c>
      <c r="M469" s="476" t="str">
        <f t="shared" si="37"/>
        <v>C</v>
      </c>
    </row>
    <row r="470" spans="1:13" ht="26.1" customHeight="1">
      <c r="A470" s="470">
        <v>462</v>
      </c>
      <c r="B470" s="470" t="s">
        <v>2330</v>
      </c>
      <c r="C470" s="470" t="s">
        <v>55</v>
      </c>
      <c r="D470" s="471" t="s">
        <v>2331</v>
      </c>
      <c r="E470" s="470" t="s">
        <v>1220</v>
      </c>
      <c r="F470" s="470" t="s">
        <v>57</v>
      </c>
      <c r="G470" s="472">
        <v>4.9971123675983895</v>
      </c>
      <c r="H470" s="473">
        <v>5.23</v>
      </c>
      <c r="I470" s="473">
        <f t="shared" si="36"/>
        <v>26.134897682539581</v>
      </c>
      <c r="J470" s="474">
        <f t="shared" si="35"/>
        <v>1.6398262509259543E-5</v>
      </c>
      <c r="K470" s="473">
        <f t="shared" si="38"/>
        <v>1592541.4102864924</v>
      </c>
      <c r="L470" s="475">
        <f t="shared" si="39"/>
        <v>0.99923529144678469</v>
      </c>
      <c r="M470" s="476" t="str">
        <f t="shared" si="37"/>
        <v>C</v>
      </c>
    </row>
    <row r="471" spans="1:13" ht="24" customHeight="1">
      <c r="A471" s="470">
        <v>463</v>
      </c>
      <c r="B471" s="470" t="s">
        <v>2332</v>
      </c>
      <c r="C471" s="470" t="s">
        <v>55</v>
      </c>
      <c r="D471" s="471" t="s">
        <v>988</v>
      </c>
      <c r="E471" s="470" t="s">
        <v>1220</v>
      </c>
      <c r="F471" s="470" t="s">
        <v>57</v>
      </c>
      <c r="G471" s="477">
        <v>1.9988449470393559</v>
      </c>
      <c r="H471" s="473">
        <v>13.05</v>
      </c>
      <c r="I471" s="473">
        <f t="shared" si="36"/>
        <v>26.084926558863597</v>
      </c>
      <c r="J471" s="474">
        <f t="shared" si="35"/>
        <v>1.6366908278840308E-5</v>
      </c>
      <c r="K471" s="473">
        <f t="shared" si="38"/>
        <v>1592567.4952130513</v>
      </c>
      <c r="L471" s="475">
        <f t="shared" si="39"/>
        <v>0.99925165835506358</v>
      </c>
      <c r="M471" s="476" t="str">
        <f t="shared" si="37"/>
        <v>C</v>
      </c>
    </row>
    <row r="472" spans="1:13" ht="39" customHeight="1">
      <c r="A472" s="470">
        <v>464</v>
      </c>
      <c r="B472" s="470" t="s">
        <v>2333</v>
      </c>
      <c r="C472" s="470" t="s">
        <v>44</v>
      </c>
      <c r="D472" s="471" t="s">
        <v>2334</v>
      </c>
      <c r="E472" s="470" t="s">
        <v>1220</v>
      </c>
      <c r="F472" s="470" t="s">
        <v>26</v>
      </c>
      <c r="G472" s="472">
        <v>0.47122769626452815</v>
      </c>
      <c r="H472" s="473">
        <v>54.7</v>
      </c>
      <c r="I472" s="473">
        <f t="shared" si="36"/>
        <v>25.776154985669692</v>
      </c>
      <c r="J472" s="474">
        <f t="shared" si="35"/>
        <v>1.6173170489079857E-5</v>
      </c>
      <c r="K472" s="473">
        <f t="shared" si="38"/>
        <v>1592593.271368037</v>
      </c>
      <c r="L472" s="475">
        <f t="shared" si="39"/>
        <v>0.99926783152555265</v>
      </c>
      <c r="M472" s="476" t="str">
        <f t="shared" si="37"/>
        <v>C</v>
      </c>
    </row>
    <row r="473" spans="1:13" ht="39" customHeight="1">
      <c r="A473" s="470">
        <v>465</v>
      </c>
      <c r="B473" s="470" t="s">
        <v>2335</v>
      </c>
      <c r="C473" s="470" t="s">
        <v>55</v>
      </c>
      <c r="D473" s="471" t="s">
        <v>2336</v>
      </c>
      <c r="E473" s="470" t="s">
        <v>1220</v>
      </c>
      <c r="F473" s="470" t="s">
        <v>1456</v>
      </c>
      <c r="G473" s="472">
        <v>3.0782212184406079</v>
      </c>
      <c r="H473" s="473">
        <v>7.85</v>
      </c>
      <c r="I473" s="473">
        <f t="shared" si="36"/>
        <v>24.164036564758771</v>
      </c>
      <c r="J473" s="474">
        <f t="shared" si="35"/>
        <v>1.5161651661524938E-5</v>
      </c>
      <c r="K473" s="473">
        <f t="shared" si="38"/>
        <v>1592617.4354046017</v>
      </c>
      <c r="L473" s="475">
        <f t="shared" si="39"/>
        <v>0.99928299317721414</v>
      </c>
      <c r="M473" s="476" t="str">
        <f t="shared" si="37"/>
        <v>C</v>
      </c>
    </row>
    <row r="474" spans="1:13" ht="26.1" customHeight="1">
      <c r="A474" s="470">
        <v>466</v>
      </c>
      <c r="B474" s="470" t="s">
        <v>2337</v>
      </c>
      <c r="C474" s="470" t="s">
        <v>55</v>
      </c>
      <c r="D474" s="471" t="s">
        <v>2338</v>
      </c>
      <c r="E474" s="470" t="s">
        <v>1220</v>
      </c>
      <c r="F474" s="470" t="s">
        <v>57</v>
      </c>
      <c r="G474" s="472">
        <v>5.9965348411180672</v>
      </c>
      <c r="H474" s="473">
        <v>3.95</v>
      </c>
      <c r="I474" s="473">
        <f t="shared" si="36"/>
        <v>23.686312622416366</v>
      </c>
      <c r="J474" s="474">
        <f t="shared" si="35"/>
        <v>1.4861905218717059E-5</v>
      </c>
      <c r="K474" s="473">
        <f t="shared" si="38"/>
        <v>1592641.1217172241</v>
      </c>
      <c r="L474" s="475">
        <f t="shared" si="39"/>
        <v>0.99929785508243285</v>
      </c>
      <c r="M474" s="476" t="str">
        <f t="shared" si="37"/>
        <v>C</v>
      </c>
    </row>
    <row r="475" spans="1:13" ht="26.1" customHeight="1">
      <c r="A475" s="470">
        <v>467</v>
      </c>
      <c r="B475" s="470" t="s">
        <v>2339</v>
      </c>
      <c r="C475" s="470" t="s">
        <v>55</v>
      </c>
      <c r="D475" s="471" t="s">
        <v>2340</v>
      </c>
      <c r="E475" s="470" t="s">
        <v>1220</v>
      </c>
      <c r="F475" s="470" t="s">
        <v>57</v>
      </c>
      <c r="G475" s="472">
        <v>23.881200004752703</v>
      </c>
      <c r="H475" s="473">
        <v>0.97</v>
      </c>
      <c r="I475" s="473">
        <f t="shared" si="36"/>
        <v>23.16476400461012</v>
      </c>
      <c r="J475" s="474">
        <f t="shared" si="35"/>
        <v>1.453466111583151E-5</v>
      </c>
      <c r="K475" s="473">
        <f t="shared" si="38"/>
        <v>1592664.2864812287</v>
      </c>
      <c r="L475" s="475">
        <f t="shared" si="39"/>
        <v>0.99931238974354863</v>
      </c>
      <c r="M475" s="476" t="str">
        <f t="shared" si="37"/>
        <v>C</v>
      </c>
    </row>
    <row r="476" spans="1:13" ht="26.1" customHeight="1">
      <c r="A476" s="470">
        <v>468</v>
      </c>
      <c r="B476" s="470" t="s">
        <v>2341</v>
      </c>
      <c r="C476" s="470" t="s">
        <v>55</v>
      </c>
      <c r="D476" s="471" t="s">
        <v>2342</v>
      </c>
      <c r="E476" s="470" t="s">
        <v>1220</v>
      </c>
      <c r="F476" s="470" t="s">
        <v>57</v>
      </c>
      <c r="G476" s="472">
        <v>6.9696866554064027E-2</v>
      </c>
      <c r="H476" s="473">
        <v>319.89999999999998</v>
      </c>
      <c r="I476" s="473">
        <f t="shared" si="36"/>
        <v>22.29602761064508</v>
      </c>
      <c r="J476" s="474">
        <f t="shared" si="35"/>
        <v>1.3989575092820075E-5</v>
      </c>
      <c r="K476" s="473">
        <f t="shared" si="38"/>
        <v>1592686.5825088392</v>
      </c>
      <c r="L476" s="475">
        <f t="shared" si="39"/>
        <v>0.99932637931864143</v>
      </c>
      <c r="M476" s="476" t="str">
        <f t="shared" si="37"/>
        <v>C</v>
      </c>
    </row>
    <row r="477" spans="1:13" ht="24" customHeight="1">
      <c r="A477" s="470">
        <v>469</v>
      </c>
      <c r="B477" s="470" t="s">
        <v>2343</v>
      </c>
      <c r="C477" s="470" t="s">
        <v>55</v>
      </c>
      <c r="D477" s="471" t="s">
        <v>2344</v>
      </c>
      <c r="E477" s="470" t="s">
        <v>1220</v>
      </c>
      <c r="F477" s="470" t="s">
        <v>268</v>
      </c>
      <c r="G477" s="472">
        <v>1.6028737630308594</v>
      </c>
      <c r="H477" s="473">
        <v>13.63</v>
      </c>
      <c r="I477" s="473">
        <f t="shared" si="36"/>
        <v>21.847169390110615</v>
      </c>
      <c r="J477" s="474">
        <f t="shared" si="35"/>
        <v>1.370794035985991E-5</v>
      </c>
      <c r="K477" s="473">
        <f t="shared" si="38"/>
        <v>1592708.4296782294</v>
      </c>
      <c r="L477" s="475">
        <f t="shared" si="39"/>
        <v>0.99934008725900125</v>
      </c>
      <c r="M477" s="476" t="str">
        <f t="shared" si="37"/>
        <v>C</v>
      </c>
    </row>
    <row r="478" spans="1:13" ht="26.1" customHeight="1">
      <c r="A478" s="470">
        <v>470</v>
      </c>
      <c r="B478" s="470" t="s">
        <v>2345</v>
      </c>
      <c r="C478" s="470" t="s">
        <v>55</v>
      </c>
      <c r="D478" s="471" t="s">
        <v>2346</v>
      </c>
      <c r="E478" s="470" t="s">
        <v>1220</v>
      </c>
      <c r="F478" s="470" t="s">
        <v>2347</v>
      </c>
      <c r="G478" s="472">
        <v>4.0176783435491057</v>
      </c>
      <c r="H478" s="473">
        <v>5.1100000000000003</v>
      </c>
      <c r="I478" s="473">
        <f t="shared" si="36"/>
        <v>20.530336335535932</v>
      </c>
      <c r="J478" s="474">
        <f t="shared" si="35"/>
        <v>1.28816974423599E-5</v>
      </c>
      <c r="K478" s="473">
        <f t="shared" si="38"/>
        <v>1592728.9600145649</v>
      </c>
      <c r="L478" s="475">
        <f t="shared" si="39"/>
        <v>0.99935296895644365</v>
      </c>
      <c r="M478" s="476" t="str">
        <f t="shared" si="37"/>
        <v>C</v>
      </c>
    </row>
    <row r="479" spans="1:13" ht="26.1" customHeight="1">
      <c r="A479" s="470">
        <v>471</v>
      </c>
      <c r="B479" s="470" t="s">
        <v>2348</v>
      </c>
      <c r="C479" s="470" t="s">
        <v>44</v>
      </c>
      <c r="D479" s="471" t="s">
        <v>2349</v>
      </c>
      <c r="E479" s="470" t="s">
        <v>1220</v>
      </c>
      <c r="F479" s="470" t="s">
        <v>26</v>
      </c>
      <c r="G479" s="472">
        <v>1.9988449470393559</v>
      </c>
      <c r="H479" s="473">
        <v>10.119999999999999</v>
      </c>
      <c r="I479" s="473">
        <f t="shared" si="36"/>
        <v>20.228310864038281</v>
      </c>
      <c r="J479" s="474">
        <f t="shared" si="35"/>
        <v>1.2692192473706045E-5</v>
      </c>
      <c r="K479" s="473">
        <f t="shared" si="38"/>
        <v>1592749.1883254289</v>
      </c>
      <c r="L479" s="475">
        <f t="shared" si="39"/>
        <v>0.99936566114891734</v>
      </c>
      <c r="M479" s="476" t="str">
        <f t="shared" si="37"/>
        <v>C</v>
      </c>
    </row>
    <row r="480" spans="1:13" ht="26.1" customHeight="1">
      <c r="A480" s="470">
        <v>472</v>
      </c>
      <c r="B480" s="470" t="s">
        <v>2350</v>
      </c>
      <c r="C480" s="470" t="s">
        <v>55</v>
      </c>
      <c r="D480" s="471" t="s">
        <v>2351</v>
      </c>
      <c r="E480" s="470" t="s">
        <v>1220</v>
      </c>
      <c r="F480" s="470" t="s">
        <v>57</v>
      </c>
      <c r="G480" s="472">
        <v>10.993647208716457</v>
      </c>
      <c r="H480" s="473">
        <v>1.84</v>
      </c>
      <c r="I480" s="473">
        <f t="shared" si="36"/>
        <v>20.228310864038281</v>
      </c>
      <c r="J480" s="474">
        <f t="shared" si="35"/>
        <v>1.2692192473706045E-5</v>
      </c>
      <c r="K480" s="473">
        <f t="shared" si="38"/>
        <v>1592769.4166362928</v>
      </c>
      <c r="L480" s="475">
        <f t="shared" si="39"/>
        <v>0.99937835334139102</v>
      </c>
      <c r="M480" s="476" t="str">
        <f t="shared" si="37"/>
        <v>C</v>
      </c>
    </row>
    <row r="481" spans="1:13" ht="26.1" customHeight="1">
      <c r="A481" s="470">
        <v>473</v>
      </c>
      <c r="B481" s="470" t="s">
        <v>2352</v>
      </c>
      <c r="C481" s="470" t="s">
        <v>55</v>
      </c>
      <c r="D481" s="471" t="s">
        <v>2353</v>
      </c>
      <c r="E481" s="470" t="s">
        <v>1220</v>
      </c>
      <c r="F481" s="470" t="s">
        <v>57</v>
      </c>
      <c r="G481" s="472">
        <v>3.9976898940787118</v>
      </c>
      <c r="H481" s="473">
        <v>4.96</v>
      </c>
      <c r="I481" s="473">
        <f t="shared" si="36"/>
        <v>19.82854187463041</v>
      </c>
      <c r="J481" s="474">
        <f t="shared" si="35"/>
        <v>1.2441358630352171E-5</v>
      </c>
      <c r="K481" s="473">
        <f t="shared" si="38"/>
        <v>1592789.2451781675</v>
      </c>
      <c r="L481" s="475">
        <f t="shared" si="39"/>
        <v>0.99939079470002135</v>
      </c>
      <c r="M481" s="476" t="str">
        <f t="shared" si="37"/>
        <v>C</v>
      </c>
    </row>
    <row r="482" spans="1:13" ht="39" customHeight="1">
      <c r="A482" s="470">
        <v>474</v>
      </c>
      <c r="B482" s="470" t="s">
        <v>2354</v>
      </c>
      <c r="C482" s="470" t="s">
        <v>55</v>
      </c>
      <c r="D482" s="471" t="s">
        <v>2355</v>
      </c>
      <c r="E482" s="470" t="s">
        <v>1220</v>
      </c>
      <c r="F482" s="470" t="s">
        <v>57</v>
      </c>
      <c r="G482" s="472">
        <v>1.9988449470393559</v>
      </c>
      <c r="H482" s="473">
        <v>9.57</v>
      </c>
      <c r="I482" s="473">
        <f t="shared" si="36"/>
        <v>19.128946143166637</v>
      </c>
      <c r="J482" s="474">
        <f t="shared" si="35"/>
        <v>1.2002399404482892E-5</v>
      </c>
      <c r="K482" s="473">
        <f t="shared" si="38"/>
        <v>1592808.3741243107</v>
      </c>
      <c r="L482" s="475">
        <f t="shared" si="39"/>
        <v>0.99940279709942581</v>
      </c>
      <c r="M482" s="476" t="str">
        <f t="shared" si="37"/>
        <v>C</v>
      </c>
    </row>
    <row r="483" spans="1:13" ht="24" customHeight="1">
      <c r="A483" s="470">
        <v>475</v>
      </c>
      <c r="B483" s="470" t="s">
        <v>2356</v>
      </c>
      <c r="C483" s="470" t="s">
        <v>55</v>
      </c>
      <c r="D483" s="471" t="s">
        <v>2357</v>
      </c>
      <c r="E483" s="470" t="s">
        <v>1220</v>
      </c>
      <c r="F483" s="470" t="s">
        <v>57</v>
      </c>
      <c r="G483" s="472">
        <v>0.99942247351967795</v>
      </c>
      <c r="H483" s="473">
        <v>18.600000000000001</v>
      </c>
      <c r="I483" s="473">
        <f t="shared" si="36"/>
        <v>18.589258007466011</v>
      </c>
      <c r="J483" s="474">
        <f t="shared" si="35"/>
        <v>1.1663773715955161E-5</v>
      </c>
      <c r="K483" s="473">
        <f t="shared" si="38"/>
        <v>1592826.9633823182</v>
      </c>
      <c r="L483" s="475">
        <f t="shared" si="39"/>
        <v>0.99941446087314179</v>
      </c>
      <c r="M483" s="476" t="str">
        <f t="shared" si="37"/>
        <v>C</v>
      </c>
    </row>
    <row r="484" spans="1:13" ht="26.1" customHeight="1">
      <c r="A484" s="470">
        <v>476</v>
      </c>
      <c r="B484" s="470" t="s">
        <v>2358</v>
      </c>
      <c r="C484" s="470" t="s">
        <v>44</v>
      </c>
      <c r="D484" s="471" t="s">
        <v>2359</v>
      </c>
      <c r="E484" s="470" t="s">
        <v>1220</v>
      </c>
      <c r="F484" s="470" t="s">
        <v>26</v>
      </c>
      <c r="G484" s="472">
        <v>8.9948022616771013</v>
      </c>
      <c r="H484" s="473">
        <v>2</v>
      </c>
      <c r="I484" s="473">
        <f t="shared" si="36"/>
        <v>17.989604523354203</v>
      </c>
      <c r="J484" s="474">
        <f t="shared" si="35"/>
        <v>1.1287522950924349E-5</v>
      </c>
      <c r="K484" s="473">
        <f t="shared" si="38"/>
        <v>1592844.9529868416</v>
      </c>
      <c r="L484" s="475">
        <f t="shared" si="39"/>
        <v>0.99942574839609266</v>
      </c>
      <c r="M484" s="476" t="str">
        <f t="shared" si="37"/>
        <v>C</v>
      </c>
    </row>
    <row r="485" spans="1:13" ht="39" customHeight="1">
      <c r="A485" s="470">
        <v>477</v>
      </c>
      <c r="B485" s="470" t="s">
        <v>2360</v>
      </c>
      <c r="C485" s="470" t="s">
        <v>55</v>
      </c>
      <c r="D485" s="471" t="s">
        <v>2361</v>
      </c>
      <c r="E485" s="470" t="s">
        <v>1220</v>
      </c>
      <c r="F485" s="470" t="s">
        <v>2362</v>
      </c>
      <c r="G485" s="472">
        <v>2.9779745533995099</v>
      </c>
      <c r="H485" s="473">
        <v>6</v>
      </c>
      <c r="I485" s="473">
        <f t="shared" si="36"/>
        <v>17.867847320397061</v>
      </c>
      <c r="J485" s="474">
        <f t="shared" si="35"/>
        <v>1.1211126762167952E-5</v>
      </c>
      <c r="K485" s="473">
        <f t="shared" si="38"/>
        <v>1592862.8208341619</v>
      </c>
      <c r="L485" s="475">
        <f t="shared" si="39"/>
        <v>0.99943695952285483</v>
      </c>
      <c r="M485" s="476" t="str">
        <f t="shared" si="37"/>
        <v>C</v>
      </c>
    </row>
    <row r="486" spans="1:13" ht="24" customHeight="1">
      <c r="A486" s="470">
        <v>478</v>
      </c>
      <c r="B486" s="470" t="s">
        <v>2363</v>
      </c>
      <c r="C486" s="470" t="s">
        <v>44</v>
      </c>
      <c r="D486" s="471" t="s">
        <v>2364</v>
      </c>
      <c r="E486" s="470" t="s">
        <v>1220</v>
      </c>
      <c r="F486" s="470" t="s">
        <v>26</v>
      </c>
      <c r="G486" s="472">
        <v>2.9982674205590336</v>
      </c>
      <c r="H486" s="473">
        <v>5.93</v>
      </c>
      <c r="I486" s="473">
        <f t="shared" si="36"/>
        <v>17.779725803915067</v>
      </c>
      <c r="J486" s="474">
        <f t="shared" si="35"/>
        <v>1.1155835183163563E-5</v>
      </c>
      <c r="K486" s="473">
        <f t="shared" si="38"/>
        <v>1592880.6005599659</v>
      </c>
      <c r="L486" s="475">
        <f t="shared" si="39"/>
        <v>0.99944811535803801</v>
      </c>
      <c r="M486" s="476" t="str">
        <f t="shared" si="37"/>
        <v>C</v>
      </c>
    </row>
    <row r="487" spans="1:13" ht="26.1" customHeight="1">
      <c r="A487" s="470">
        <v>479</v>
      </c>
      <c r="B487" s="470" t="s">
        <v>2365</v>
      </c>
      <c r="C487" s="470" t="s">
        <v>44</v>
      </c>
      <c r="D487" s="471" t="s">
        <v>2366</v>
      </c>
      <c r="E487" s="470" t="s">
        <v>1220</v>
      </c>
      <c r="F487" s="470" t="s">
        <v>26</v>
      </c>
      <c r="G487" s="472">
        <v>11.993069682236134</v>
      </c>
      <c r="H487" s="473">
        <v>1.47</v>
      </c>
      <c r="I487" s="473">
        <f t="shared" si="36"/>
        <v>17.629812432887118</v>
      </c>
      <c r="J487" s="474">
        <f t="shared" si="35"/>
        <v>1.1061772491905861E-5</v>
      </c>
      <c r="K487" s="473">
        <f t="shared" si="38"/>
        <v>1592898.2303723989</v>
      </c>
      <c r="L487" s="475">
        <f t="shared" si="39"/>
        <v>0.9994591771305299</v>
      </c>
      <c r="M487" s="476" t="str">
        <f t="shared" si="37"/>
        <v>C</v>
      </c>
    </row>
    <row r="488" spans="1:13" ht="26.1" customHeight="1">
      <c r="A488" s="470">
        <v>480</v>
      </c>
      <c r="B488" s="470" t="s">
        <v>2367</v>
      </c>
      <c r="C488" s="470" t="s">
        <v>44</v>
      </c>
      <c r="D488" s="471" t="s">
        <v>2368</v>
      </c>
      <c r="E488" s="470" t="s">
        <v>1220</v>
      </c>
      <c r="F488" s="470" t="s">
        <v>26</v>
      </c>
      <c r="G488" s="477">
        <v>15.990759576314847</v>
      </c>
      <c r="H488" s="473">
        <v>1.1000000000000001</v>
      </c>
      <c r="I488" s="473">
        <f t="shared" si="36"/>
        <v>17.589835533946335</v>
      </c>
      <c r="J488" s="474">
        <f t="shared" si="35"/>
        <v>1.1036689107570476E-5</v>
      </c>
      <c r="K488" s="473">
        <f t="shared" si="38"/>
        <v>1592915.8202079327</v>
      </c>
      <c r="L488" s="475">
        <f t="shared" si="39"/>
        <v>0.99947021381963752</v>
      </c>
      <c r="M488" s="476" t="str">
        <f t="shared" si="37"/>
        <v>C</v>
      </c>
    </row>
    <row r="489" spans="1:13" ht="26.1" customHeight="1">
      <c r="A489" s="470">
        <v>481</v>
      </c>
      <c r="B489" s="470" t="s">
        <v>2369</v>
      </c>
      <c r="C489" s="470" t="s">
        <v>44</v>
      </c>
      <c r="D489" s="471" t="s">
        <v>2370</v>
      </c>
      <c r="E489" s="470" t="s">
        <v>1220</v>
      </c>
      <c r="F489" s="470" t="s">
        <v>152</v>
      </c>
      <c r="G489" s="472">
        <v>6.6615505549980609</v>
      </c>
      <c r="H489" s="473">
        <v>2.58</v>
      </c>
      <c r="I489" s="473">
        <f t="shared" si="36"/>
        <v>17.186800431894998</v>
      </c>
      <c r="J489" s="474">
        <f t="shared" si="35"/>
        <v>1.0783805951716399E-5</v>
      </c>
      <c r="K489" s="473">
        <f t="shared" si="38"/>
        <v>1592933.0070083647</v>
      </c>
      <c r="L489" s="475">
        <f t="shared" si="39"/>
        <v>0.99948099762558928</v>
      </c>
      <c r="M489" s="476" t="str">
        <f t="shared" si="37"/>
        <v>C</v>
      </c>
    </row>
    <row r="490" spans="1:13" ht="24" customHeight="1">
      <c r="A490" s="470">
        <v>482</v>
      </c>
      <c r="B490" s="470" t="s">
        <v>2371</v>
      </c>
      <c r="C490" s="470" t="s">
        <v>44</v>
      </c>
      <c r="D490" s="471" t="s">
        <v>2372</v>
      </c>
      <c r="E490" s="470" t="s">
        <v>1220</v>
      </c>
      <c r="F490" s="470" t="s">
        <v>26</v>
      </c>
      <c r="G490" s="472">
        <v>84.044434065690282</v>
      </c>
      <c r="H490" s="473">
        <v>0.2</v>
      </c>
      <c r="I490" s="473">
        <f t="shared" si="36"/>
        <v>16.808886813138056</v>
      </c>
      <c r="J490" s="474">
        <f t="shared" si="35"/>
        <v>1.0546685194578682E-5</v>
      </c>
      <c r="K490" s="473">
        <f t="shared" si="38"/>
        <v>1592949.8158951779</v>
      </c>
      <c r="L490" s="475">
        <f t="shared" si="39"/>
        <v>0.99949154431078391</v>
      </c>
      <c r="M490" s="476" t="str">
        <f t="shared" si="37"/>
        <v>C</v>
      </c>
    </row>
    <row r="491" spans="1:13" ht="26.1" customHeight="1">
      <c r="A491" s="470">
        <v>483</v>
      </c>
      <c r="B491" s="470" t="s">
        <v>2373</v>
      </c>
      <c r="C491" s="470" t="s">
        <v>44</v>
      </c>
      <c r="D491" s="471" t="s">
        <v>2374</v>
      </c>
      <c r="E491" s="470" t="s">
        <v>1220</v>
      </c>
      <c r="F491" s="470" t="s">
        <v>1499</v>
      </c>
      <c r="G491" s="472">
        <v>0.48826784943803864</v>
      </c>
      <c r="H491" s="473">
        <v>34.18</v>
      </c>
      <c r="I491" s="473">
        <f t="shared" si="36"/>
        <v>16.688995093792162</v>
      </c>
      <c r="J491" s="474">
        <f t="shared" si="35"/>
        <v>1.0471459497872245E-5</v>
      </c>
      <c r="K491" s="473">
        <f t="shared" si="38"/>
        <v>1592966.5048902717</v>
      </c>
      <c r="L491" s="475">
        <f t="shared" si="39"/>
        <v>0.99950201577028175</v>
      </c>
      <c r="M491" s="476" t="str">
        <f t="shared" si="37"/>
        <v>C</v>
      </c>
    </row>
    <row r="492" spans="1:13" ht="24" customHeight="1">
      <c r="A492" s="470">
        <v>484</v>
      </c>
      <c r="B492" s="470" t="s">
        <v>2375</v>
      </c>
      <c r="C492" s="470" t="s">
        <v>44</v>
      </c>
      <c r="D492" s="471" t="s">
        <v>2376</v>
      </c>
      <c r="E492" s="470" t="s">
        <v>1220</v>
      </c>
      <c r="F492" s="470" t="s">
        <v>26</v>
      </c>
      <c r="G492" s="472">
        <v>2.9982674205590336</v>
      </c>
      <c r="H492" s="473">
        <v>5.45</v>
      </c>
      <c r="I492" s="473">
        <f t="shared" si="36"/>
        <v>16.340557442046734</v>
      </c>
      <c r="J492" s="474">
        <f t="shared" si="35"/>
        <v>1.0252833347089617E-5</v>
      </c>
      <c r="K492" s="473">
        <f t="shared" si="38"/>
        <v>1592982.8454477137</v>
      </c>
      <c r="L492" s="475">
        <f t="shared" si="39"/>
        <v>0.99951226860362885</v>
      </c>
      <c r="M492" s="476" t="str">
        <f t="shared" si="37"/>
        <v>C</v>
      </c>
    </row>
    <row r="493" spans="1:13" ht="39" customHeight="1">
      <c r="A493" s="470">
        <v>485</v>
      </c>
      <c r="B493" s="470" t="s">
        <v>2377</v>
      </c>
      <c r="C493" s="470" t="s">
        <v>55</v>
      </c>
      <c r="D493" s="471" t="s">
        <v>2378</v>
      </c>
      <c r="E493" s="470" t="s">
        <v>1220</v>
      </c>
      <c r="F493" s="470" t="s">
        <v>115</v>
      </c>
      <c r="G493" s="472">
        <v>3.5979209046708406E-2</v>
      </c>
      <c r="H493" s="473">
        <v>451.03</v>
      </c>
      <c r="I493" s="473">
        <f t="shared" si="36"/>
        <v>16.227702656336891</v>
      </c>
      <c r="J493" s="474">
        <f t="shared" si="35"/>
        <v>1.0182022953110817E-5</v>
      </c>
      <c r="K493" s="473">
        <f t="shared" si="38"/>
        <v>1592999.07315037</v>
      </c>
      <c r="L493" s="475">
        <f t="shared" si="39"/>
        <v>0.99952245062658196</v>
      </c>
      <c r="M493" s="476" t="str">
        <f t="shared" si="37"/>
        <v>C</v>
      </c>
    </row>
    <row r="494" spans="1:13" ht="24" customHeight="1">
      <c r="A494" s="470">
        <v>486</v>
      </c>
      <c r="B494" s="470" t="s">
        <v>2379</v>
      </c>
      <c r="C494" s="470" t="s">
        <v>55</v>
      </c>
      <c r="D494" s="471" t="s">
        <v>2380</v>
      </c>
      <c r="E494" s="470" t="s">
        <v>1220</v>
      </c>
      <c r="F494" s="470" t="s">
        <v>268</v>
      </c>
      <c r="G494" s="472">
        <v>2.6021603150941388</v>
      </c>
      <c r="H494" s="473">
        <v>6.12</v>
      </c>
      <c r="I494" s="473">
        <f t="shared" si="36"/>
        <v>15.92522112837613</v>
      </c>
      <c r="J494" s="474">
        <f t="shared" si="35"/>
        <v>9.9922318332084688E-6</v>
      </c>
      <c r="K494" s="473">
        <f t="shared" si="38"/>
        <v>1593014.9983714984</v>
      </c>
      <c r="L494" s="475">
        <f t="shared" si="39"/>
        <v>0.99953244285841514</v>
      </c>
      <c r="M494" s="476" t="str">
        <f t="shared" si="37"/>
        <v>C</v>
      </c>
    </row>
    <row r="495" spans="1:13" ht="39" customHeight="1">
      <c r="A495" s="470">
        <v>487</v>
      </c>
      <c r="B495" s="470" t="s">
        <v>2381</v>
      </c>
      <c r="C495" s="470" t="s">
        <v>55</v>
      </c>
      <c r="D495" s="471" t="s">
        <v>2382</v>
      </c>
      <c r="E495" s="470" t="s">
        <v>1220</v>
      </c>
      <c r="F495" s="470" t="s">
        <v>57</v>
      </c>
      <c r="G495" s="472">
        <v>0.42981434249383055</v>
      </c>
      <c r="H495" s="473">
        <v>36.9</v>
      </c>
      <c r="I495" s="473">
        <f t="shared" si="36"/>
        <v>15.860149238022347</v>
      </c>
      <c r="J495" s="474">
        <f t="shared" si="35"/>
        <v>9.9514026724075826E-6</v>
      </c>
      <c r="K495" s="473">
        <f t="shared" si="38"/>
        <v>1593030.8585207365</v>
      </c>
      <c r="L495" s="475">
        <f t="shared" si="39"/>
        <v>0.9995423942610876</v>
      </c>
      <c r="M495" s="476" t="str">
        <f t="shared" si="37"/>
        <v>C</v>
      </c>
    </row>
    <row r="496" spans="1:13" ht="24" customHeight="1">
      <c r="A496" s="470">
        <v>488</v>
      </c>
      <c r="B496" s="470" t="s">
        <v>2383</v>
      </c>
      <c r="C496" s="470" t="s">
        <v>44</v>
      </c>
      <c r="D496" s="471" t="s">
        <v>2384</v>
      </c>
      <c r="E496" s="470" t="s">
        <v>1220</v>
      </c>
      <c r="F496" s="470" t="s">
        <v>26</v>
      </c>
      <c r="G496" s="472">
        <v>0.78746495533562466</v>
      </c>
      <c r="H496" s="473">
        <v>20.02</v>
      </c>
      <c r="I496" s="473">
        <f t="shared" si="36"/>
        <v>15.765048405819206</v>
      </c>
      <c r="J496" s="474">
        <f t="shared" si="35"/>
        <v>9.8917319428620065E-6</v>
      </c>
      <c r="K496" s="473">
        <f t="shared" si="38"/>
        <v>1593046.6235691423</v>
      </c>
      <c r="L496" s="475">
        <f t="shared" si="39"/>
        <v>0.99955228599303048</v>
      </c>
      <c r="M496" s="476" t="str">
        <f t="shared" si="37"/>
        <v>C</v>
      </c>
    </row>
    <row r="497" spans="1:13" ht="26.1" customHeight="1">
      <c r="A497" s="470">
        <v>489</v>
      </c>
      <c r="B497" s="470" t="s">
        <v>2385</v>
      </c>
      <c r="C497" s="470" t="s">
        <v>44</v>
      </c>
      <c r="D497" s="471" t="s">
        <v>2386</v>
      </c>
      <c r="E497" s="470" t="s">
        <v>1220</v>
      </c>
      <c r="F497" s="470" t="s">
        <v>26</v>
      </c>
      <c r="G497" s="472">
        <v>10.993647208716457</v>
      </c>
      <c r="H497" s="473">
        <v>1.43</v>
      </c>
      <c r="I497" s="473">
        <f t="shared" si="36"/>
        <v>15.720915508464532</v>
      </c>
      <c r="J497" s="474">
        <f t="shared" si="35"/>
        <v>9.8640408898911103E-6</v>
      </c>
      <c r="K497" s="473">
        <f t="shared" si="38"/>
        <v>1593062.3444846508</v>
      </c>
      <c r="L497" s="475">
        <f t="shared" si="39"/>
        <v>0.99956215003392035</v>
      </c>
      <c r="M497" s="476" t="str">
        <f t="shared" si="37"/>
        <v>C</v>
      </c>
    </row>
    <row r="498" spans="1:13" ht="26.1" customHeight="1">
      <c r="A498" s="470">
        <v>490</v>
      </c>
      <c r="B498" s="470" t="s">
        <v>2387</v>
      </c>
      <c r="C498" s="470" t="s">
        <v>44</v>
      </c>
      <c r="D498" s="471" t="s">
        <v>2388</v>
      </c>
      <c r="E498" s="470" t="s">
        <v>1459</v>
      </c>
      <c r="F498" s="470" t="s">
        <v>75</v>
      </c>
      <c r="G498" s="472">
        <v>772.59405816598439</v>
      </c>
      <c r="H498" s="473">
        <v>0.02</v>
      </c>
      <c r="I498" s="473">
        <f t="shared" si="36"/>
        <v>15.451881163319689</v>
      </c>
      <c r="J498" s="474">
        <f t="shared" si="35"/>
        <v>9.695236103689889E-6</v>
      </c>
      <c r="K498" s="473">
        <f t="shared" si="38"/>
        <v>1593077.7963658141</v>
      </c>
      <c r="L498" s="475">
        <f t="shared" si="39"/>
        <v>0.99957184527002407</v>
      </c>
      <c r="M498" s="476" t="str">
        <f t="shared" si="37"/>
        <v>C</v>
      </c>
    </row>
    <row r="499" spans="1:13" ht="26.1" customHeight="1">
      <c r="A499" s="470">
        <v>491</v>
      </c>
      <c r="B499" s="470" t="s">
        <v>2389</v>
      </c>
      <c r="C499" s="470" t="s">
        <v>44</v>
      </c>
      <c r="D499" s="471" t="s">
        <v>2390</v>
      </c>
      <c r="E499" s="470" t="s">
        <v>1220</v>
      </c>
      <c r="F499" s="470" t="s">
        <v>26</v>
      </c>
      <c r="G499" s="472">
        <v>8.9948022616771013</v>
      </c>
      <c r="H499" s="473">
        <v>1.71</v>
      </c>
      <c r="I499" s="473">
        <f t="shared" si="36"/>
        <v>15.381111867467842</v>
      </c>
      <c r="J499" s="474">
        <f t="shared" si="35"/>
        <v>9.6508321230403177E-6</v>
      </c>
      <c r="K499" s="473">
        <f t="shared" si="38"/>
        <v>1593093.1774776815</v>
      </c>
      <c r="L499" s="475">
        <f t="shared" si="39"/>
        <v>0.99958149610214708</v>
      </c>
      <c r="M499" s="476" t="str">
        <f t="shared" si="37"/>
        <v>C</v>
      </c>
    </row>
    <row r="500" spans="1:13" ht="24" customHeight="1">
      <c r="A500" s="470">
        <v>492</v>
      </c>
      <c r="B500" s="470" t="s">
        <v>2391</v>
      </c>
      <c r="C500" s="470" t="s">
        <v>55</v>
      </c>
      <c r="D500" s="471" t="s">
        <v>2392</v>
      </c>
      <c r="E500" s="470" t="s">
        <v>1220</v>
      </c>
      <c r="F500" s="470" t="s">
        <v>57</v>
      </c>
      <c r="G500" s="472">
        <v>0.751784438386638</v>
      </c>
      <c r="H500" s="473">
        <v>20.11</v>
      </c>
      <c r="I500" s="473">
        <f t="shared" si="36"/>
        <v>15.11838505595529</v>
      </c>
      <c r="J500" s="474">
        <f t="shared" si="35"/>
        <v>9.4859849797403501E-6</v>
      </c>
      <c r="K500" s="473">
        <f t="shared" si="38"/>
        <v>1593108.2958627376</v>
      </c>
      <c r="L500" s="475">
        <f t="shared" si="39"/>
        <v>0.99959098208712682</v>
      </c>
      <c r="M500" s="476" t="str">
        <f t="shared" si="37"/>
        <v>C</v>
      </c>
    </row>
    <row r="501" spans="1:13" ht="26.1" customHeight="1">
      <c r="A501" s="470">
        <v>493</v>
      </c>
      <c r="B501" s="470" t="s">
        <v>2393</v>
      </c>
      <c r="C501" s="470" t="s">
        <v>44</v>
      </c>
      <c r="D501" s="471" t="s">
        <v>2394</v>
      </c>
      <c r="E501" s="470" t="s">
        <v>1220</v>
      </c>
      <c r="F501" s="470" t="s">
        <v>26</v>
      </c>
      <c r="G501" s="472">
        <v>2.9982674205590336</v>
      </c>
      <c r="H501" s="473">
        <v>4.83</v>
      </c>
      <c r="I501" s="473">
        <f t="shared" si="36"/>
        <v>14.481631641300133</v>
      </c>
      <c r="J501" s="474">
        <f t="shared" si="35"/>
        <v>9.0864559754941E-6</v>
      </c>
      <c r="K501" s="473">
        <f t="shared" si="38"/>
        <v>1593122.7774943789</v>
      </c>
      <c r="L501" s="475">
        <f t="shared" si="39"/>
        <v>0.99960006854310235</v>
      </c>
      <c r="M501" s="476" t="str">
        <f t="shared" si="37"/>
        <v>C</v>
      </c>
    </row>
    <row r="502" spans="1:13" ht="26.1" customHeight="1">
      <c r="A502" s="470">
        <v>494</v>
      </c>
      <c r="B502" s="470" t="s">
        <v>2395</v>
      </c>
      <c r="C502" s="470" t="s">
        <v>44</v>
      </c>
      <c r="D502" s="471" t="s">
        <v>2396</v>
      </c>
      <c r="E502" s="470" t="s">
        <v>1220</v>
      </c>
      <c r="F502" s="470" t="s">
        <v>970</v>
      </c>
      <c r="G502" s="472">
        <v>0.1157631051077843</v>
      </c>
      <c r="H502" s="473">
        <v>123.67</v>
      </c>
      <c r="I502" s="473">
        <f t="shared" si="36"/>
        <v>14.316423208679685</v>
      </c>
      <c r="J502" s="474">
        <f t="shared" si="35"/>
        <v>8.9827964440981398E-6</v>
      </c>
      <c r="K502" s="473">
        <f t="shared" si="38"/>
        <v>1593137.0939175875</v>
      </c>
      <c r="L502" s="475">
        <f t="shared" si="39"/>
        <v>0.99960905133954647</v>
      </c>
      <c r="M502" s="476" t="str">
        <f t="shared" si="37"/>
        <v>C</v>
      </c>
    </row>
    <row r="503" spans="1:13" ht="26.1" customHeight="1">
      <c r="A503" s="470">
        <v>495</v>
      </c>
      <c r="B503" s="470" t="s">
        <v>2397</v>
      </c>
      <c r="C503" s="470" t="s">
        <v>55</v>
      </c>
      <c r="D503" s="471" t="s">
        <v>2398</v>
      </c>
      <c r="E503" s="470" t="s">
        <v>1220</v>
      </c>
      <c r="F503" s="470" t="s">
        <v>57</v>
      </c>
      <c r="G503" s="472">
        <v>0.99942247351967795</v>
      </c>
      <c r="H503" s="473">
        <v>13.92</v>
      </c>
      <c r="I503" s="473">
        <f t="shared" si="36"/>
        <v>13.911960831393916</v>
      </c>
      <c r="J503" s="474">
        <f t="shared" si="35"/>
        <v>8.7290177487148299E-6</v>
      </c>
      <c r="K503" s="473">
        <f t="shared" si="38"/>
        <v>1593151.0058784189</v>
      </c>
      <c r="L503" s="475">
        <f t="shared" si="39"/>
        <v>0.9996177803572952</v>
      </c>
      <c r="M503" s="476" t="str">
        <f t="shared" si="37"/>
        <v>C</v>
      </c>
    </row>
    <row r="504" spans="1:13" ht="39" customHeight="1">
      <c r="A504" s="470">
        <v>496</v>
      </c>
      <c r="B504" s="470" t="s">
        <v>2399</v>
      </c>
      <c r="C504" s="470" t="s">
        <v>44</v>
      </c>
      <c r="D504" s="471" t="s">
        <v>2400</v>
      </c>
      <c r="E504" s="470" t="s">
        <v>1440</v>
      </c>
      <c r="F504" s="470" t="s">
        <v>75</v>
      </c>
      <c r="G504" s="472">
        <v>0.65906888911683759</v>
      </c>
      <c r="H504" s="473">
        <v>20.75</v>
      </c>
      <c r="I504" s="473">
        <f t="shared" si="36"/>
        <v>13.67567944917438</v>
      </c>
      <c r="J504" s="474">
        <f t="shared" si="35"/>
        <v>8.5807637100439516E-6</v>
      </c>
      <c r="K504" s="473">
        <f t="shared" si="38"/>
        <v>1593164.6815578681</v>
      </c>
      <c r="L504" s="475">
        <f t="shared" si="39"/>
        <v>0.99962636112100522</v>
      </c>
      <c r="M504" s="476" t="str">
        <f t="shared" si="37"/>
        <v>C</v>
      </c>
    </row>
    <row r="505" spans="1:13" ht="24" customHeight="1">
      <c r="A505" s="470">
        <v>497</v>
      </c>
      <c r="B505" s="470" t="s">
        <v>2401</v>
      </c>
      <c r="C505" s="470" t="s">
        <v>55</v>
      </c>
      <c r="D505" s="471" t="s">
        <v>2402</v>
      </c>
      <c r="E505" s="470" t="s">
        <v>1220</v>
      </c>
      <c r="F505" s="470" t="s">
        <v>57</v>
      </c>
      <c r="G505" s="472">
        <v>9.7463879502133699E-2</v>
      </c>
      <c r="H505" s="473">
        <v>140</v>
      </c>
      <c r="I505" s="473">
        <f t="shared" si="36"/>
        <v>13.644943130298717</v>
      </c>
      <c r="J505" s="474">
        <f t="shared" si="35"/>
        <v>8.5614782997234765E-6</v>
      </c>
      <c r="K505" s="473">
        <f t="shared" si="38"/>
        <v>1593178.3265009983</v>
      </c>
      <c r="L505" s="475">
        <f t="shared" si="39"/>
        <v>0.99963492259930498</v>
      </c>
      <c r="M505" s="476" t="str">
        <f t="shared" si="37"/>
        <v>C</v>
      </c>
    </row>
    <row r="506" spans="1:13" ht="24" customHeight="1">
      <c r="A506" s="470">
        <v>498</v>
      </c>
      <c r="B506" s="470" t="s">
        <v>2403</v>
      </c>
      <c r="C506" s="470" t="s">
        <v>55</v>
      </c>
      <c r="D506" s="471" t="s">
        <v>2404</v>
      </c>
      <c r="E506" s="470" t="s">
        <v>1220</v>
      </c>
      <c r="F506" s="470" t="s">
        <v>268</v>
      </c>
      <c r="G506" s="472">
        <v>3.5943229837661699</v>
      </c>
      <c r="H506" s="473">
        <v>3.72</v>
      </c>
      <c r="I506" s="473">
        <f t="shared" si="36"/>
        <v>13.370881499610153</v>
      </c>
      <c r="J506" s="474">
        <f t="shared" si="35"/>
        <v>8.3895191584122291E-6</v>
      </c>
      <c r="K506" s="473">
        <f t="shared" si="38"/>
        <v>1593191.6973824981</v>
      </c>
      <c r="L506" s="475">
        <f t="shared" si="39"/>
        <v>0.99964331211846336</v>
      </c>
      <c r="M506" s="476" t="str">
        <f t="shared" si="37"/>
        <v>C</v>
      </c>
    </row>
    <row r="507" spans="1:13" ht="24" customHeight="1">
      <c r="A507" s="470">
        <v>499</v>
      </c>
      <c r="B507" s="470" t="s">
        <v>2405</v>
      </c>
      <c r="C507" s="470" t="s">
        <v>55</v>
      </c>
      <c r="D507" s="471" t="s">
        <v>1021</v>
      </c>
      <c r="E507" s="470" t="s">
        <v>1220</v>
      </c>
      <c r="F507" s="470" t="s">
        <v>57</v>
      </c>
      <c r="G507" s="472">
        <v>0.99942247351967795</v>
      </c>
      <c r="H507" s="473">
        <v>13.05</v>
      </c>
      <c r="I507" s="473">
        <f t="shared" si="36"/>
        <v>13.042463279431798</v>
      </c>
      <c r="J507" s="474">
        <f t="shared" si="35"/>
        <v>8.183454139420154E-6</v>
      </c>
      <c r="K507" s="473">
        <f t="shared" si="38"/>
        <v>1593204.7398457774</v>
      </c>
      <c r="L507" s="475">
        <f t="shared" si="39"/>
        <v>0.9996514955726028</v>
      </c>
      <c r="M507" s="476" t="str">
        <f t="shared" si="37"/>
        <v>C</v>
      </c>
    </row>
    <row r="508" spans="1:13" ht="26.1" customHeight="1">
      <c r="A508" s="470">
        <v>500</v>
      </c>
      <c r="B508" s="470" t="s">
        <v>2406</v>
      </c>
      <c r="C508" s="470" t="s">
        <v>44</v>
      </c>
      <c r="D508" s="471" t="s">
        <v>2407</v>
      </c>
      <c r="E508" s="470" t="s">
        <v>1220</v>
      </c>
      <c r="F508" s="470" t="s">
        <v>26</v>
      </c>
      <c r="G508" s="472">
        <v>6.9959573146377458</v>
      </c>
      <c r="H508" s="473">
        <v>1.85</v>
      </c>
      <c r="I508" s="473">
        <f t="shared" si="36"/>
        <v>12.94252103207983</v>
      </c>
      <c r="J508" s="474">
        <f t="shared" si="35"/>
        <v>8.1207456785816854E-6</v>
      </c>
      <c r="K508" s="473">
        <f t="shared" si="38"/>
        <v>1593217.6823668096</v>
      </c>
      <c r="L508" s="475">
        <f t="shared" si="39"/>
        <v>0.99965961631828137</v>
      </c>
      <c r="M508" s="476" t="str">
        <f t="shared" si="37"/>
        <v>C</v>
      </c>
    </row>
    <row r="509" spans="1:13" ht="39" customHeight="1">
      <c r="A509" s="470">
        <v>501</v>
      </c>
      <c r="B509" s="470" t="s">
        <v>2408</v>
      </c>
      <c r="C509" s="470" t="s">
        <v>55</v>
      </c>
      <c r="D509" s="471" t="s">
        <v>2409</v>
      </c>
      <c r="E509" s="470" t="s">
        <v>1220</v>
      </c>
      <c r="F509" s="470" t="s">
        <v>57</v>
      </c>
      <c r="G509" s="472">
        <v>5.9965348411180672</v>
      </c>
      <c r="H509" s="473">
        <v>2.0499999999999998</v>
      </c>
      <c r="I509" s="473">
        <f t="shared" si="36"/>
        <v>12.292896424292037</v>
      </c>
      <c r="J509" s="474">
        <f t="shared" si="35"/>
        <v>7.7131406831316367E-6</v>
      </c>
      <c r="K509" s="473">
        <f t="shared" si="38"/>
        <v>1593229.9752632338</v>
      </c>
      <c r="L509" s="475">
        <f t="shared" si="39"/>
        <v>0.99966732945896453</v>
      </c>
      <c r="M509" s="476" t="str">
        <f t="shared" si="37"/>
        <v>C</v>
      </c>
    </row>
    <row r="510" spans="1:13" ht="24" customHeight="1">
      <c r="A510" s="470">
        <v>502</v>
      </c>
      <c r="B510" s="470" t="s">
        <v>2410</v>
      </c>
      <c r="C510" s="470" t="s">
        <v>55</v>
      </c>
      <c r="D510" s="471" t="s">
        <v>2411</v>
      </c>
      <c r="E510" s="470" t="s">
        <v>1220</v>
      </c>
      <c r="F510" s="470" t="s">
        <v>57</v>
      </c>
      <c r="G510" s="472">
        <v>0.99942247351967795</v>
      </c>
      <c r="H510" s="473">
        <v>12.09</v>
      </c>
      <c r="I510" s="473">
        <f t="shared" si="36"/>
        <v>12.083017704852907</v>
      </c>
      <c r="J510" s="474">
        <f t="shared" si="35"/>
        <v>7.5814529153708545E-6</v>
      </c>
      <c r="K510" s="473">
        <f t="shared" si="38"/>
        <v>1593242.0582809385</v>
      </c>
      <c r="L510" s="475">
        <f t="shared" si="39"/>
        <v>0.99967491091187988</v>
      </c>
      <c r="M510" s="476" t="str">
        <f t="shared" si="37"/>
        <v>C</v>
      </c>
    </row>
    <row r="511" spans="1:13" ht="26.1" customHeight="1">
      <c r="A511" s="470">
        <v>503</v>
      </c>
      <c r="B511" s="470" t="s">
        <v>2412</v>
      </c>
      <c r="C511" s="470" t="s">
        <v>55</v>
      </c>
      <c r="D511" s="471" t="s">
        <v>2413</v>
      </c>
      <c r="E511" s="470" t="s">
        <v>1220</v>
      </c>
      <c r="F511" s="470" t="s">
        <v>57</v>
      </c>
      <c r="G511" s="472">
        <v>0.64472151374074582</v>
      </c>
      <c r="H511" s="473">
        <v>18.579999999999998</v>
      </c>
      <c r="I511" s="473">
        <f t="shared" si="36"/>
        <v>11.978925725303057</v>
      </c>
      <c r="J511" s="474">
        <f t="shared" si="35"/>
        <v>7.5161407176151587E-6</v>
      </c>
      <c r="K511" s="473">
        <f t="shared" si="38"/>
        <v>1593254.0372066638</v>
      </c>
      <c r="L511" s="475">
        <f t="shared" si="39"/>
        <v>0.99968242705259747</v>
      </c>
      <c r="M511" s="476" t="str">
        <f t="shared" si="37"/>
        <v>C</v>
      </c>
    </row>
    <row r="512" spans="1:13" ht="24" customHeight="1">
      <c r="A512" s="470">
        <v>504</v>
      </c>
      <c r="B512" s="470" t="s">
        <v>2414</v>
      </c>
      <c r="C512" s="470" t="s">
        <v>44</v>
      </c>
      <c r="D512" s="471" t="s">
        <v>2415</v>
      </c>
      <c r="E512" s="470" t="s">
        <v>1220</v>
      </c>
      <c r="F512" s="470" t="s">
        <v>26</v>
      </c>
      <c r="G512" s="472">
        <v>15.990759576314847</v>
      </c>
      <c r="H512" s="473">
        <v>0.73</v>
      </c>
      <c r="I512" s="473">
        <f t="shared" si="36"/>
        <v>11.673254490709837</v>
      </c>
      <c r="J512" s="474">
        <f t="shared" si="35"/>
        <v>7.3243482259331324E-6</v>
      </c>
      <c r="K512" s="473">
        <f t="shared" si="38"/>
        <v>1593265.7104611543</v>
      </c>
      <c r="L512" s="475">
        <f t="shared" si="39"/>
        <v>0.99968975140082339</v>
      </c>
      <c r="M512" s="476" t="str">
        <f t="shared" si="37"/>
        <v>C</v>
      </c>
    </row>
    <row r="513" spans="1:13" ht="24" customHeight="1">
      <c r="A513" s="470">
        <v>505</v>
      </c>
      <c r="B513" s="470" t="s">
        <v>2416</v>
      </c>
      <c r="C513" s="470" t="s">
        <v>55</v>
      </c>
      <c r="D513" s="471" t="s">
        <v>2417</v>
      </c>
      <c r="E513" s="470" t="s">
        <v>1220</v>
      </c>
      <c r="F513" s="470" t="s">
        <v>1456</v>
      </c>
      <c r="G513" s="472">
        <v>0.15890817328962878</v>
      </c>
      <c r="H513" s="473">
        <v>72.41</v>
      </c>
      <c r="I513" s="473">
        <f t="shared" si="36"/>
        <v>11.50654082790202</v>
      </c>
      <c r="J513" s="474">
        <f t="shared" si="35"/>
        <v>7.2197442424084832E-6</v>
      </c>
      <c r="K513" s="473">
        <f t="shared" si="38"/>
        <v>1593277.2170019823</v>
      </c>
      <c r="L513" s="475">
        <f t="shared" si="39"/>
        <v>0.99969697114506584</v>
      </c>
      <c r="M513" s="476" t="str">
        <f t="shared" si="37"/>
        <v>C</v>
      </c>
    </row>
    <row r="514" spans="1:13" ht="26.1" customHeight="1">
      <c r="A514" s="470">
        <v>506</v>
      </c>
      <c r="B514" s="470" t="s">
        <v>2418</v>
      </c>
      <c r="C514" s="470" t="s">
        <v>44</v>
      </c>
      <c r="D514" s="471" t="s">
        <v>2419</v>
      </c>
      <c r="E514" s="470" t="s">
        <v>1220</v>
      </c>
      <c r="F514" s="470" t="s">
        <v>26</v>
      </c>
      <c r="G514" s="472">
        <v>1.9988449470393559</v>
      </c>
      <c r="H514" s="473">
        <v>5.5</v>
      </c>
      <c r="I514" s="473">
        <f t="shared" si="36"/>
        <v>10.993647208716457</v>
      </c>
      <c r="J514" s="474">
        <f t="shared" si="35"/>
        <v>6.8979306922315462E-6</v>
      </c>
      <c r="K514" s="473">
        <f t="shared" si="38"/>
        <v>1593288.2106491909</v>
      </c>
      <c r="L514" s="475">
        <f t="shared" si="39"/>
        <v>0.99970386907575803</v>
      </c>
      <c r="M514" s="476" t="str">
        <f t="shared" si="37"/>
        <v>C</v>
      </c>
    </row>
    <row r="515" spans="1:13" ht="26.1" customHeight="1">
      <c r="A515" s="470">
        <v>507</v>
      </c>
      <c r="B515" s="470" t="s">
        <v>2420</v>
      </c>
      <c r="C515" s="470" t="s">
        <v>44</v>
      </c>
      <c r="D515" s="471" t="s">
        <v>2421</v>
      </c>
      <c r="E515" s="470" t="s">
        <v>1220</v>
      </c>
      <c r="F515" s="470" t="s">
        <v>152</v>
      </c>
      <c r="G515" s="472">
        <v>49.971123675983897</v>
      </c>
      <c r="H515" s="473">
        <v>0.22</v>
      </c>
      <c r="I515" s="473">
        <f t="shared" si="36"/>
        <v>10.993647208716457</v>
      </c>
      <c r="J515" s="474">
        <f t="shared" si="35"/>
        <v>6.8979306922315462E-6</v>
      </c>
      <c r="K515" s="473">
        <f t="shared" si="38"/>
        <v>1593299.2042963996</v>
      </c>
      <c r="L515" s="475">
        <f t="shared" si="39"/>
        <v>0.99971076700645023</v>
      </c>
      <c r="M515" s="476" t="str">
        <f t="shared" si="37"/>
        <v>C</v>
      </c>
    </row>
    <row r="516" spans="1:13" ht="24" customHeight="1">
      <c r="A516" s="470">
        <v>508</v>
      </c>
      <c r="B516" s="470" t="s">
        <v>2422</v>
      </c>
      <c r="C516" s="470" t="s">
        <v>55</v>
      </c>
      <c r="D516" s="471" t="s">
        <v>2423</v>
      </c>
      <c r="E516" s="470" t="s">
        <v>1220</v>
      </c>
      <c r="F516" s="470" t="s">
        <v>57</v>
      </c>
      <c r="G516" s="472">
        <v>23.986139364472269</v>
      </c>
      <c r="H516" s="473">
        <v>0.45</v>
      </c>
      <c r="I516" s="473">
        <f t="shared" si="36"/>
        <v>10.793762714012521</v>
      </c>
      <c r="J516" s="474">
        <f t="shared" si="35"/>
        <v>6.7725137705546089E-6</v>
      </c>
      <c r="K516" s="473">
        <f t="shared" si="38"/>
        <v>1593309.9980591135</v>
      </c>
      <c r="L516" s="475">
        <f t="shared" si="39"/>
        <v>0.9997175395202208</v>
      </c>
      <c r="M516" s="476" t="str">
        <f t="shared" si="37"/>
        <v>C</v>
      </c>
    </row>
    <row r="517" spans="1:13" ht="24" customHeight="1">
      <c r="A517" s="470">
        <v>509</v>
      </c>
      <c r="B517" s="470" t="s">
        <v>2424</v>
      </c>
      <c r="C517" s="470" t="s">
        <v>44</v>
      </c>
      <c r="D517" s="471" t="s">
        <v>2425</v>
      </c>
      <c r="E517" s="470" t="s">
        <v>1220</v>
      </c>
      <c r="F517" s="470" t="s">
        <v>26</v>
      </c>
      <c r="G517" s="472">
        <v>4.9971123675983895</v>
      </c>
      <c r="H517" s="473">
        <v>2.14</v>
      </c>
      <c r="I517" s="473">
        <f t="shared" si="36"/>
        <v>10.693820466660554</v>
      </c>
      <c r="J517" s="474">
        <f t="shared" si="35"/>
        <v>6.7098053097161412E-6</v>
      </c>
      <c r="K517" s="473">
        <f t="shared" si="38"/>
        <v>1593320.6918795803</v>
      </c>
      <c r="L517" s="475">
        <f t="shared" si="39"/>
        <v>0.9997242493255305</v>
      </c>
      <c r="M517" s="476" t="str">
        <f t="shared" si="37"/>
        <v>C</v>
      </c>
    </row>
    <row r="518" spans="1:13" ht="24" customHeight="1">
      <c r="A518" s="470">
        <v>510</v>
      </c>
      <c r="B518" s="470" t="s">
        <v>2426</v>
      </c>
      <c r="C518" s="470" t="s">
        <v>44</v>
      </c>
      <c r="D518" s="471" t="s">
        <v>2427</v>
      </c>
      <c r="E518" s="470" t="s">
        <v>1540</v>
      </c>
      <c r="F518" s="470" t="s">
        <v>26</v>
      </c>
      <c r="G518" s="472">
        <v>7.9616645460543018E-4</v>
      </c>
      <c r="H518" s="473">
        <v>13251.89</v>
      </c>
      <c r="I518" s="473">
        <f t="shared" si="36"/>
        <v>10.550710278121153</v>
      </c>
      <c r="J518" s="474">
        <f t="shared" si="35"/>
        <v>6.620011254735525E-6</v>
      </c>
      <c r="K518" s="473">
        <f t="shared" si="38"/>
        <v>1593331.2425898584</v>
      </c>
      <c r="L518" s="475">
        <f t="shared" si="39"/>
        <v>0.99973086933678523</v>
      </c>
      <c r="M518" s="476" t="str">
        <f t="shared" si="37"/>
        <v>C</v>
      </c>
    </row>
    <row r="519" spans="1:13" ht="26.1" customHeight="1">
      <c r="A519" s="470">
        <v>511</v>
      </c>
      <c r="B519" s="470" t="s">
        <v>2428</v>
      </c>
      <c r="C519" s="470" t="s">
        <v>44</v>
      </c>
      <c r="D519" s="471" t="s">
        <v>2429</v>
      </c>
      <c r="E519" s="470" t="s">
        <v>1220</v>
      </c>
      <c r="F519" s="470" t="s">
        <v>152</v>
      </c>
      <c r="G519" s="472">
        <v>1.5531025238495795</v>
      </c>
      <c r="H519" s="473">
        <v>6.7</v>
      </c>
      <c r="I519" s="473">
        <f t="shared" si="36"/>
        <v>10.405786909792182</v>
      </c>
      <c r="J519" s="474">
        <f t="shared" si="35"/>
        <v>6.5290795255796738E-6</v>
      </c>
      <c r="K519" s="473">
        <f t="shared" si="38"/>
        <v>1593341.6483767682</v>
      </c>
      <c r="L519" s="475">
        <f t="shared" si="39"/>
        <v>0.99973739841631082</v>
      </c>
      <c r="M519" s="476" t="str">
        <f t="shared" si="37"/>
        <v>C</v>
      </c>
    </row>
    <row r="520" spans="1:13" ht="24" customHeight="1">
      <c r="A520" s="470">
        <v>512</v>
      </c>
      <c r="B520" s="470" t="s">
        <v>2430</v>
      </c>
      <c r="C520" s="470" t="s">
        <v>55</v>
      </c>
      <c r="D520" s="471" t="s">
        <v>2431</v>
      </c>
      <c r="E520" s="470" t="s">
        <v>1220</v>
      </c>
      <c r="F520" s="470" t="s">
        <v>57</v>
      </c>
      <c r="G520" s="472">
        <v>199.88449470393559</v>
      </c>
      <c r="H520" s="473">
        <v>0.05</v>
      </c>
      <c r="I520" s="473">
        <f t="shared" si="36"/>
        <v>9.9942247351967808</v>
      </c>
      <c r="J520" s="474">
        <f t="shared" si="35"/>
        <v>6.2708460838468616E-6</v>
      </c>
      <c r="K520" s="473">
        <f t="shared" si="38"/>
        <v>1593351.6426015035</v>
      </c>
      <c r="L520" s="475">
        <f t="shared" si="39"/>
        <v>0.99974366926239466</v>
      </c>
      <c r="M520" s="476" t="str">
        <f t="shared" si="37"/>
        <v>C</v>
      </c>
    </row>
    <row r="521" spans="1:13" ht="24" customHeight="1">
      <c r="A521" s="470">
        <v>513</v>
      </c>
      <c r="B521" s="470" t="s">
        <v>2432</v>
      </c>
      <c r="C521" s="470" t="s">
        <v>44</v>
      </c>
      <c r="D521" s="471" t="s">
        <v>2433</v>
      </c>
      <c r="E521" s="470" t="s">
        <v>1220</v>
      </c>
      <c r="F521" s="470" t="s">
        <v>1919</v>
      </c>
      <c r="G521" s="472">
        <v>0.23756272195562744</v>
      </c>
      <c r="H521" s="473">
        <v>41.93</v>
      </c>
      <c r="I521" s="473">
        <f t="shared" si="36"/>
        <v>9.961004931599458</v>
      </c>
      <c r="J521" s="474">
        <f t="shared" ref="J521:J584" si="40">I521/$M$635</f>
        <v>6.2500024185487617E-6</v>
      </c>
      <c r="K521" s="473">
        <f t="shared" si="38"/>
        <v>1593361.6036064352</v>
      </c>
      <c r="L521" s="475">
        <f t="shared" si="39"/>
        <v>0.99974991926481316</v>
      </c>
      <c r="M521" s="476" t="str">
        <f t="shared" si="37"/>
        <v>C</v>
      </c>
    </row>
    <row r="522" spans="1:13" ht="39" customHeight="1">
      <c r="A522" s="470">
        <v>514</v>
      </c>
      <c r="B522" s="470" t="s">
        <v>2434</v>
      </c>
      <c r="C522" s="470" t="s">
        <v>44</v>
      </c>
      <c r="D522" s="471" t="s">
        <v>2435</v>
      </c>
      <c r="E522" s="470" t="s">
        <v>1220</v>
      </c>
      <c r="F522" s="470" t="s">
        <v>26</v>
      </c>
      <c r="G522" s="472">
        <v>2.9982674205590336</v>
      </c>
      <c r="H522" s="473">
        <v>3.18</v>
      </c>
      <c r="I522" s="473">
        <f t="shared" ref="I522:I585" si="41">G522*H522</f>
        <v>9.5344903973777271</v>
      </c>
      <c r="J522" s="474">
        <f t="shared" si="40"/>
        <v>5.9823871639899043E-6</v>
      </c>
      <c r="K522" s="473">
        <f t="shared" si="38"/>
        <v>1593371.1380968327</v>
      </c>
      <c r="L522" s="475">
        <f t="shared" si="39"/>
        <v>0.99975590165197714</v>
      </c>
      <c r="M522" s="476" t="str">
        <f t="shared" ref="M522:M585" si="42">IF(L522&lt;=80%," A", IF(L522&lt;=90%,"B","C"))</f>
        <v>C</v>
      </c>
    </row>
    <row r="523" spans="1:13" ht="26.1" customHeight="1">
      <c r="A523" s="470">
        <v>515</v>
      </c>
      <c r="B523" s="470" t="s">
        <v>2436</v>
      </c>
      <c r="C523" s="470" t="s">
        <v>44</v>
      </c>
      <c r="D523" s="471" t="s">
        <v>2437</v>
      </c>
      <c r="E523" s="470" t="s">
        <v>1220</v>
      </c>
      <c r="F523" s="470" t="s">
        <v>26</v>
      </c>
      <c r="G523" s="472">
        <v>4.6865218455026794</v>
      </c>
      <c r="H523" s="473">
        <v>1.97</v>
      </c>
      <c r="I523" s="473">
        <f t="shared" si="41"/>
        <v>9.2324480356402781</v>
      </c>
      <c r="J523" s="474">
        <f t="shared" si="40"/>
        <v>5.7928715976061709E-6</v>
      </c>
      <c r="K523" s="473">
        <f t="shared" ref="K523:K586" si="43">K522+I523</f>
        <v>1593380.3705448683</v>
      </c>
      <c r="L523" s="475">
        <f t="shared" ref="L523:L586" si="44">L522+J523</f>
        <v>0.99976169452357477</v>
      </c>
      <c r="M523" s="476" t="str">
        <f t="shared" si="42"/>
        <v>C</v>
      </c>
    </row>
    <row r="524" spans="1:13" ht="26.1" customHeight="1">
      <c r="A524" s="470">
        <v>516</v>
      </c>
      <c r="B524" s="470" t="s">
        <v>2438</v>
      </c>
      <c r="C524" s="470" t="s">
        <v>44</v>
      </c>
      <c r="D524" s="471" t="s">
        <v>2439</v>
      </c>
      <c r="E524" s="470" t="s">
        <v>1459</v>
      </c>
      <c r="F524" s="470" t="s">
        <v>75</v>
      </c>
      <c r="G524" s="472">
        <v>11.993069682236134</v>
      </c>
      <c r="H524" s="473">
        <v>0.74</v>
      </c>
      <c r="I524" s="473">
        <f t="shared" si="41"/>
        <v>8.8748715648547396</v>
      </c>
      <c r="J524" s="474">
        <f t="shared" si="40"/>
        <v>5.5685113224560115E-6</v>
      </c>
      <c r="K524" s="473">
        <f t="shared" si="43"/>
        <v>1593389.2454164331</v>
      </c>
      <c r="L524" s="475">
        <f t="shared" si="44"/>
        <v>0.99976726303489727</v>
      </c>
      <c r="M524" s="476" t="str">
        <f t="shared" si="42"/>
        <v>C</v>
      </c>
    </row>
    <row r="525" spans="1:13" ht="26.1" customHeight="1">
      <c r="A525" s="470">
        <v>517</v>
      </c>
      <c r="B525" s="470" t="s">
        <v>2440</v>
      </c>
      <c r="C525" s="470" t="s">
        <v>44</v>
      </c>
      <c r="D525" s="471" t="s">
        <v>2441</v>
      </c>
      <c r="E525" s="470" t="s">
        <v>1220</v>
      </c>
      <c r="F525" s="470" t="s">
        <v>26</v>
      </c>
      <c r="G525" s="472">
        <v>0.99942247351967795</v>
      </c>
      <c r="H525" s="473">
        <v>8.7799999999999994</v>
      </c>
      <c r="I525" s="473">
        <f t="shared" si="41"/>
        <v>8.7749293175027709</v>
      </c>
      <c r="J525" s="474">
        <f t="shared" si="40"/>
        <v>5.5058028616175429E-6</v>
      </c>
      <c r="K525" s="473">
        <f t="shared" si="43"/>
        <v>1593398.0203457505</v>
      </c>
      <c r="L525" s="475">
        <f t="shared" si="44"/>
        <v>0.9997727688377589</v>
      </c>
      <c r="M525" s="476" t="str">
        <f t="shared" si="42"/>
        <v>C</v>
      </c>
    </row>
    <row r="526" spans="1:13" ht="26.1" customHeight="1">
      <c r="A526" s="470">
        <v>518</v>
      </c>
      <c r="B526" s="470" t="s">
        <v>2442</v>
      </c>
      <c r="C526" s="470" t="s">
        <v>55</v>
      </c>
      <c r="D526" s="471" t="s">
        <v>2443</v>
      </c>
      <c r="E526" s="470" t="s">
        <v>1220</v>
      </c>
      <c r="F526" s="470" t="s">
        <v>57</v>
      </c>
      <c r="G526" s="477">
        <v>0.21490717124691527</v>
      </c>
      <c r="H526" s="473">
        <v>39.5</v>
      </c>
      <c r="I526" s="473">
        <f t="shared" si="41"/>
        <v>8.4888332642531541</v>
      </c>
      <c r="J526" s="474">
        <f t="shared" si="40"/>
        <v>5.3262927582669318E-6</v>
      </c>
      <c r="K526" s="473">
        <f t="shared" si="43"/>
        <v>1593406.5091790147</v>
      </c>
      <c r="L526" s="475">
        <f t="shared" si="44"/>
        <v>0.99977809513051719</v>
      </c>
      <c r="M526" s="476" t="str">
        <f t="shared" si="42"/>
        <v>C</v>
      </c>
    </row>
    <row r="527" spans="1:13" ht="26.1" customHeight="1">
      <c r="A527" s="470">
        <v>519</v>
      </c>
      <c r="B527" s="470" t="s">
        <v>2444</v>
      </c>
      <c r="C527" s="470" t="s">
        <v>55</v>
      </c>
      <c r="D527" s="471" t="s">
        <v>2445</v>
      </c>
      <c r="E527" s="470" t="s">
        <v>1220</v>
      </c>
      <c r="F527" s="470" t="s">
        <v>57</v>
      </c>
      <c r="G527" s="472">
        <v>2.3648126688548127E-2</v>
      </c>
      <c r="H527" s="473">
        <v>357.49</v>
      </c>
      <c r="I527" s="473">
        <f t="shared" si="41"/>
        <v>8.4539688098890693</v>
      </c>
      <c r="J527" s="474">
        <f t="shared" si="40"/>
        <v>5.3044171618192633E-6</v>
      </c>
      <c r="K527" s="473">
        <f t="shared" si="43"/>
        <v>1593414.9631478246</v>
      </c>
      <c r="L527" s="475">
        <f t="shared" si="44"/>
        <v>0.99978339954767903</v>
      </c>
      <c r="M527" s="476" t="str">
        <f t="shared" si="42"/>
        <v>C</v>
      </c>
    </row>
    <row r="528" spans="1:13" ht="24" customHeight="1">
      <c r="A528" s="470">
        <v>520</v>
      </c>
      <c r="B528" s="470" t="s">
        <v>2446</v>
      </c>
      <c r="C528" s="470" t="s">
        <v>55</v>
      </c>
      <c r="D528" s="471" t="s">
        <v>2447</v>
      </c>
      <c r="E528" s="470" t="s">
        <v>1220</v>
      </c>
      <c r="F528" s="470" t="s">
        <v>57</v>
      </c>
      <c r="G528" s="472">
        <v>2.7184291279735242</v>
      </c>
      <c r="H528" s="473">
        <v>3</v>
      </c>
      <c r="I528" s="473">
        <f t="shared" si="41"/>
        <v>8.1552873839205731</v>
      </c>
      <c r="J528" s="474">
        <f t="shared" si="40"/>
        <v>5.1170104044190386E-6</v>
      </c>
      <c r="K528" s="473">
        <f t="shared" si="43"/>
        <v>1593423.1184352085</v>
      </c>
      <c r="L528" s="475">
        <f t="shared" si="44"/>
        <v>0.99978851655808343</v>
      </c>
      <c r="M528" s="476" t="str">
        <f t="shared" si="42"/>
        <v>C</v>
      </c>
    </row>
    <row r="529" spans="1:13" ht="65.099999999999994" customHeight="1">
      <c r="A529" s="470">
        <v>521</v>
      </c>
      <c r="B529" s="470" t="s">
        <v>2448</v>
      </c>
      <c r="C529" s="470" t="s">
        <v>44</v>
      </c>
      <c r="D529" s="471" t="s">
        <v>2449</v>
      </c>
      <c r="E529" s="470" t="s">
        <v>1220</v>
      </c>
      <c r="F529" s="470" t="s">
        <v>1499</v>
      </c>
      <c r="G529" s="472">
        <v>1.1718077688167547</v>
      </c>
      <c r="H529" s="473">
        <v>6.8</v>
      </c>
      <c r="I529" s="473">
        <f t="shared" si="41"/>
        <v>7.968292827953932</v>
      </c>
      <c r="J529" s="474">
        <f t="shared" si="40"/>
        <v>4.9996812358188483E-6</v>
      </c>
      <c r="K529" s="473">
        <f t="shared" si="43"/>
        <v>1593431.0867280364</v>
      </c>
      <c r="L529" s="475">
        <f t="shared" si="44"/>
        <v>0.99979351623931922</v>
      </c>
      <c r="M529" s="476" t="str">
        <f t="shared" si="42"/>
        <v>C</v>
      </c>
    </row>
    <row r="530" spans="1:13" ht="39" customHeight="1">
      <c r="A530" s="470">
        <v>522</v>
      </c>
      <c r="B530" s="470" t="s">
        <v>2450</v>
      </c>
      <c r="C530" s="470" t="s">
        <v>44</v>
      </c>
      <c r="D530" s="471" t="s">
        <v>2451</v>
      </c>
      <c r="E530" s="470" t="s">
        <v>1220</v>
      </c>
      <c r="F530" s="470" t="s">
        <v>26</v>
      </c>
      <c r="G530" s="477">
        <v>4.9971123675983895</v>
      </c>
      <c r="H530" s="473">
        <v>1.54</v>
      </c>
      <c r="I530" s="473">
        <f t="shared" si="41"/>
        <v>7.6955530461015202</v>
      </c>
      <c r="J530" s="474">
        <f t="shared" si="40"/>
        <v>4.828551484562083E-6</v>
      </c>
      <c r="K530" s="473">
        <f t="shared" si="43"/>
        <v>1593438.7822810826</v>
      </c>
      <c r="L530" s="475">
        <f t="shared" si="44"/>
        <v>0.99979834479080376</v>
      </c>
      <c r="M530" s="476" t="str">
        <f t="shared" si="42"/>
        <v>C</v>
      </c>
    </row>
    <row r="531" spans="1:13" ht="26.1" customHeight="1">
      <c r="A531" s="470">
        <v>523</v>
      </c>
      <c r="B531" s="470" t="s">
        <v>2452</v>
      </c>
      <c r="C531" s="470" t="s">
        <v>55</v>
      </c>
      <c r="D531" s="471" t="s">
        <v>2453</v>
      </c>
      <c r="E531" s="470" t="s">
        <v>1220</v>
      </c>
      <c r="F531" s="470" t="s">
        <v>1476</v>
      </c>
      <c r="G531" s="472">
        <v>4.8212140122589267</v>
      </c>
      <c r="H531" s="473">
        <v>1.59</v>
      </c>
      <c r="I531" s="473">
        <f t="shared" si="41"/>
        <v>7.6657302794916937</v>
      </c>
      <c r="J531" s="474">
        <f t="shared" si="40"/>
        <v>4.8098392798478842E-6</v>
      </c>
      <c r="K531" s="473">
        <f t="shared" si="43"/>
        <v>1593446.448011362</v>
      </c>
      <c r="L531" s="475">
        <f t="shared" si="44"/>
        <v>0.99980315463008362</v>
      </c>
      <c r="M531" s="476" t="str">
        <f t="shared" si="42"/>
        <v>C</v>
      </c>
    </row>
    <row r="532" spans="1:13" ht="24" customHeight="1">
      <c r="A532" s="470">
        <v>524</v>
      </c>
      <c r="B532" s="470" t="s">
        <v>2454</v>
      </c>
      <c r="C532" s="470" t="s">
        <v>44</v>
      </c>
      <c r="D532" s="471" t="s">
        <v>2455</v>
      </c>
      <c r="E532" s="470" t="s">
        <v>1220</v>
      </c>
      <c r="F532" s="470" t="s">
        <v>970</v>
      </c>
      <c r="G532" s="472">
        <v>8.9995994895499951</v>
      </c>
      <c r="H532" s="473">
        <v>0.84</v>
      </c>
      <c r="I532" s="473">
        <f t="shared" si="41"/>
        <v>7.5596635712219955</v>
      </c>
      <c r="J532" s="474">
        <f t="shared" si="40"/>
        <v>4.7432880445292332E-6</v>
      </c>
      <c r="K532" s="473">
        <f t="shared" si="43"/>
        <v>1593454.0076749332</v>
      </c>
      <c r="L532" s="475">
        <f t="shared" si="44"/>
        <v>0.99980789791812819</v>
      </c>
      <c r="M532" s="476" t="str">
        <f t="shared" si="42"/>
        <v>C</v>
      </c>
    </row>
    <row r="533" spans="1:13" ht="24" customHeight="1">
      <c r="A533" s="470">
        <v>525</v>
      </c>
      <c r="B533" s="470" t="s">
        <v>2456</v>
      </c>
      <c r="C533" s="470" t="s">
        <v>44</v>
      </c>
      <c r="D533" s="471" t="s">
        <v>2457</v>
      </c>
      <c r="E533" s="470" t="s">
        <v>1540</v>
      </c>
      <c r="F533" s="470" t="s">
        <v>26</v>
      </c>
      <c r="G533" s="477">
        <v>8.2217016890642614E-5</v>
      </c>
      <c r="H533" s="473">
        <v>91750</v>
      </c>
      <c r="I533" s="473">
        <f t="shared" si="41"/>
        <v>7.5434112997164595</v>
      </c>
      <c r="J533" s="474">
        <f t="shared" si="40"/>
        <v>4.7330906059259978E-6</v>
      </c>
      <c r="K533" s="473">
        <f t="shared" si="43"/>
        <v>1593461.551086233</v>
      </c>
      <c r="L533" s="475">
        <f t="shared" si="44"/>
        <v>0.99981263100873408</v>
      </c>
      <c r="M533" s="476" t="str">
        <f t="shared" si="42"/>
        <v>C</v>
      </c>
    </row>
    <row r="534" spans="1:13" ht="26.1" customHeight="1">
      <c r="A534" s="470">
        <v>526</v>
      </c>
      <c r="B534" s="470" t="s">
        <v>2458</v>
      </c>
      <c r="C534" s="470" t="s">
        <v>55</v>
      </c>
      <c r="D534" s="471" t="s">
        <v>2459</v>
      </c>
      <c r="E534" s="470" t="s">
        <v>1220</v>
      </c>
      <c r="F534" s="470" t="s">
        <v>57</v>
      </c>
      <c r="G534" s="472">
        <v>5.9965348411180672</v>
      </c>
      <c r="H534" s="473">
        <v>1.25</v>
      </c>
      <c r="I534" s="473">
        <f t="shared" si="41"/>
        <v>7.4956685513975838</v>
      </c>
      <c r="J534" s="474">
        <f t="shared" si="40"/>
        <v>4.7031345628851449E-6</v>
      </c>
      <c r="K534" s="473">
        <f t="shared" si="43"/>
        <v>1593469.0467547844</v>
      </c>
      <c r="L534" s="475">
        <f t="shared" si="44"/>
        <v>0.99981733414329699</v>
      </c>
      <c r="M534" s="476" t="str">
        <f t="shared" si="42"/>
        <v>C</v>
      </c>
    </row>
    <row r="535" spans="1:13" ht="24" customHeight="1">
      <c r="A535" s="470">
        <v>527</v>
      </c>
      <c r="B535" s="470" t="s">
        <v>2460</v>
      </c>
      <c r="C535" s="470" t="s">
        <v>44</v>
      </c>
      <c r="D535" s="471" t="s">
        <v>2461</v>
      </c>
      <c r="E535" s="470" t="s">
        <v>1220</v>
      </c>
      <c r="F535" s="470" t="s">
        <v>152</v>
      </c>
      <c r="G535" s="472">
        <v>4.1975743887826473</v>
      </c>
      <c r="H535" s="473">
        <v>1.78</v>
      </c>
      <c r="I535" s="473">
        <f t="shared" si="41"/>
        <v>7.471682412033112</v>
      </c>
      <c r="J535" s="474">
        <f t="shared" si="40"/>
        <v>4.688084532283913E-6</v>
      </c>
      <c r="K535" s="473">
        <f t="shared" si="43"/>
        <v>1593476.5184371965</v>
      </c>
      <c r="L535" s="475">
        <f t="shared" si="44"/>
        <v>0.99982202222782923</v>
      </c>
      <c r="M535" s="476" t="str">
        <f t="shared" si="42"/>
        <v>C</v>
      </c>
    </row>
    <row r="536" spans="1:13" ht="26.1" customHeight="1">
      <c r="A536" s="470">
        <v>528</v>
      </c>
      <c r="B536" s="470" t="s">
        <v>2462</v>
      </c>
      <c r="C536" s="470" t="s">
        <v>55</v>
      </c>
      <c r="D536" s="471" t="s">
        <v>2463</v>
      </c>
      <c r="E536" s="470" t="s">
        <v>1220</v>
      </c>
      <c r="F536" s="470" t="s">
        <v>57</v>
      </c>
      <c r="G536" s="472">
        <v>1.9988449470393559E-2</v>
      </c>
      <c r="H536" s="473">
        <v>364.8</v>
      </c>
      <c r="I536" s="473">
        <f t="shared" si="41"/>
        <v>7.2917863667995704</v>
      </c>
      <c r="J536" s="474">
        <f t="shared" si="40"/>
        <v>4.5752093027746691E-6</v>
      </c>
      <c r="K536" s="473">
        <f t="shared" si="43"/>
        <v>1593483.8102235633</v>
      </c>
      <c r="L536" s="475">
        <f t="shared" si="44"/>
        <v>0.99982659743713198</v>
      </c>
      <c r="M536" s="476" t="str">
        <f t="shared" si="42"/>
        <v>C</v>
      </c>
    </row>
    <row r="537" spans="1:13" ht="26.1" customHeight="1">
      <c r="A537" s="470">
        <v>529</v>
      </c>
      <c r="B537" s="470" t="s">
        <v>2464</v>
      </c>
      <c r="C537" s="470" t="s">
        <v>44</v>
      </c>
      <c r="D537" s="471" t="s">
        <v>2465</v>
      </c>
      <c r="E537" s="470" t="s">
        <v>1220</v>
      </c>
      <c r="F537" s="470" t="s">
        <v>26</v>
      </c>
      <c r="G537" s="472">
        <v>0.99942247351967795</v>
      </c>
      <c r="H537" s="473">
        <v>7.23</v>
      </c>
      <c r="I537" s="473">
        <f t="shared" si="41"/>
        <v>7.2258244835472718</v>
      </c>
      <c r="J537" s="474">
        <f t="shared" si="40"/>
        <v>4.5338217186212799E-6</v>
      </c>
      <c r="K537" s="473">
        <f t="shared" si="43"/>
        <v>1593491.0360480468</v>
      </c>
      <c r="L537" s="475">
        <f t="shared" si="44"/>
        <v>0.99983113125885059</v>
      </c>
      <c r="M537" s="476" t="str">
        <f t="shared" si="42"/>
        <v>C</v>
      </c>
    </row>
    <row r="538" spans="1:13" ht="39" customHeight="1">
      <c r="A538" s="470">
        <v>530</v>
      </c>
      <c r="B538" s="470" t="s">
        <v>2466</v>
      </c>
      <c r="C538" s="470" t="s">
        <v>55</v>
      </c>
      <c r="D538" s="471" t="s">
        <v>2467</v>
      </c>
      <c r="E538" s="470" t="s">
        <v>2313</v>
      </c>
      <c r="F538" s="470" t="s">
        <v>57</v>
      </c>
      <c r="G538" s="472">
        <v>2.9163200147041813E-2</v>
      </c>
      <c r="H538" s="473">
        <v>246</v>
      </c>
      <c r="I538" s="473">
        <f t="shared" si="41"/>
        <v>7.1741472361722858</v>
      </c>
      <c r="J538" s="474">
        <f t="shared" si="40"/>
        <v>4.50139698604706E-6</v>
      </c>
      <c r="K538" s="473">
        <f t="shared" si="43"/>
        <v>1593498.2101952829</v>
      </c>
      <c r="L538" s="475">
        <f t="shared" si="44"/>
        <v>0.99983563265583664</v>
      </c>
      <c r="M538" s="476" t="str">
        <f t="shared" si="42"/>
        <v>C</v>
      </c>
    </row>
    <row r="539" spans="1:13" ht="24" customHeight="1">
      <c r="A539" s="470">
        <v>531</v>
      </c>
      <c r="B539" s="470" t="s">
        <v>2468</v>
      </c>
      <c r="C539" s="470" t="s">
        <v>55</v>
      </c>
      <c r="D539" s="471" t="s">
        <v>627</v>
      </c>
      <c r="E539" s="470" t="s">
        <v>1220</v>
      </c>
      <c r="F539" s="470" t="s">
        <v>57</v>
      </c>
      <c r="G539" s="477">
        <v>2.9982674205590336</v>
      </c>
      <c r="H539" s="473">
        <v>2.2999999999999998</v>
      </c>
      <c r="I539" s="473">
        <f t="shared" si="41"/>
        <v>6.8960150672857772</v>
      </c>
      <c r="J539" s="474">
        <f t="shared" si="40"/>
        <v>4.3268837978543331E-6</v>
      </c>
      <c r="K539" s="473">
        <f t="shared" si="43"/>
        <v>1593505.1062103503</v>
      </c>
      <c r="L539" s="475">
        <f t="shared" si="44"/>
        <v>0.99983995953963445</v>
      </c>
      <c r="M539" s="476" t="str">
        <f t="shared" si="42"/>
        <v>C</v>
      </c>
    </row>
    <row r="540" spans="1:13" ht="65.099999999999994" customHeight="1">
      <c r="A540" s="470">
        <v>532</v>
      </c>
      <c r="B540" s="470" t="s">
        <v>2469</v>
      </c>
      <c r="C540" s="470" t="s">
        <v>55</v>
      </c>
      <c r="D540" s="471" t="s">
        <v>2470</v>
      </c>
      <c r="E540" s="470" t="s">
        <v>1220</v>
      </c>
      <c r="F540" s="470" t="s">
        <v>1456</v>
      </c>
      <c r="G540" s="477">
        <v>0.7675564596631127</v>
      </c>
      <c r="H540" s="473">
        <v>8.83</v>
      </c>
      <c r="I540" s="473">
        <f t="shared" si="41"/>
        <v>6.7775235388252852</v>
      </c>
      <c r="J540" s="474">
        <f t="shared" si="40"/>
        <v>4.2525366466842456E-6</v>
      </c>
      <c r="K540" s="473">
        <f t="shared" si="43"/>
        <v>1593511.8837338891</v>
      </c>
      <c r="L540" s="475">
        <f t="shared" si="44"/>
        <v>0.99984421207628116</v>
      </c>
      <c r="M540" s="476" t="str">
        <f t="shared" si="42"/>
        <v>C</v>
      </c>
    </row>
    <row r="541" spans="1:13" ht="26.1" customHeight="1">
      <c r="A541" s="470">
        <v>533</v>
      </c>
      <c r="B541" s="470" t="s">
        <v>2471</v>
      </c>
      <c r="C541" s="470" t="s">
        <v>44</v>
      </c>
      <c r="D541" s="471" t="s">
        <v>2472</v>
      </c>
      <c r="E541" s="470" t="s">
        <v>1220</v>
      </c>
      <c r="F541" s="470" t="s">
        <v>26</v>
      </c>
      <c r="G541" s="472">
        <v>1.9988449470393559</v>
      </c>
      <c r="H541" s="473">
        <v>3.25</v>
      </c>
      <c r="I541" s="473">
        <f t="shared" si="41"/>
        <v>6.496246077877907</v>
      </c>
      <c r="J541" s="474">
        <f t="shared" si="40"/>
        <v>4.0760499545004594E-6</v>
      </c>
      <c r="K541" s="473">
        <f t="shared" si="43"/>
        <v>1593518.3799799669</v>
      </c>
      <c r="L541" s="475">
        <f t="shared" si="44"/>
        <v>0.99984828812623561</v>
      </c>
      <c r="M541" s="476" t="str">
        <f t="shared" si="42"/>
        <v>C</v>
      </c>
    </row>
    <row r="542" spans="1:13" ht="26.1" customHeight="1">
      <c r="A542" s="470">
        <v>534</v>
      </c>
      <c r="B542" s="470" t="s">
        <v>2473</v>
      </c>
      <c r="C542" s="470" t="s">
        <v>44</v>
      </c>
      <c r="D542" s="471" t="s">
        <v>2474</v>
      </c>
      <c r="E542" s="470" t="s">
        <v>1220</v>
      </c>
      <c r="F542" s="470" t="s">
        <v>26</v>
      </c>
      <c r="G542" s="472">
        <v>0.99942247351967795</v>
      </c>
      <c r="H542" s="473">
        <v>6.31</v>
      </c>
      <c r="I542" s="473">
        <f t="shared" si="41"/>
        <v>6.3063558079091671</v>
      </c>
      <c r="J542" s="474">
        <f t="shared" si="40"/>
        <v>3.9569038789073689E-6</v>
      </c>
      <c r="K542" s="473">
        <f t="shared" si="43"/>
        <v>1593524.6863357748</v>
      </c>
      <c r="L542" s="475">
        <f t="shared" si="44"/>
        <v>0.99985224503011449</v>
      </c>
      <c r="M542" s="476" t="str">
        <f t="shared" si="42"/>
        <v>C</v>
      </c>
    </row>
    <row r="543" spans="1:13" ht="24" customHeight="1">
      <c r="A543" s="470">
        <v>535</v>
      </c>
      <c r="B543" s="470" t="s">
        <v>2475</v>
      </c>
      <c r="C543" s="470" t="s">
        <v>55</v>
      </c>
      <c r="D543" s="471" t="s">
        <v>2476</v>
      </c>
      <c r="E543" s="470" t="s">
        <v>1220</v>
      </c>
      <c r="F543" s="470" t="s">
        <v>1456</v>
      </c>
      <c r="G543" s="472">
        <v>0.36698793227642573</v>
      </c>
      <c r="H543" s="473">
        <v>17.100000000000001</v>
      </c>
      <c r="I543" s="473">
        <f t="shared" si="41"/>
        <v>6.2754936419268805</v>
      </c>
      <c r="J543" s="474">
        <f t="shared" si="40"/>
        <v>3.9375395062004503E-6</v>
      </c>
      <c r="K543" s="473">
        <f t="shared" si="43"/>
        <v>1593530.9618294167</v>
      </c>
      <c r="L543" s="475">
        <f t="shared" si="44"/>
        <v>0.99985618256962072</v>
      </c>
      <c r="M543" s="476" t="str">
        <f t="shared" si="42"/>
        <v>C</v>
      </c>
    </row>
    <row r="544" spans="1:13" ht="24" customHeight="1">
      <c r="A544" s="470">
        <v>536</v>
      </c>
      <c r="B544" s="470" t="s">
        <v>2477</v>
      </c>
      <c r="C544" s="470" t="s">
        <v>44</v>
      </c>
      <c r="D544" s="471" t="s">
        <v>2478</v>
      </c>
      <c r="E544" s="470" t="s">
        <v>1220</v>
      </c>
      <c r="F544" s="470" t="s">
        <v>152</v>
      </c>
      <c r="G544" s="472">
        <v>0.44134496430628978</v>
      </c>
      <c r="H544" s="473">
        <v>14.13</v>
      </c>
      <c r="I544" s="473">
        <f t="shared" si="41"/>
        <v>6.2362043456478746</v>
      </c>
      <c r="J544" s="474">
        <f t="shared" si="40"/>
        <v>3.9128875560756312E-6</v>
      </c>
      <c r="K544" s="473">
        <f t="shared" si="43"/>
        <v>1593537.1980337624</v>
      </c>
      <c r="L544" s="475">
        <f t="shared" si="44"/>
        <v>0.9998600954571768</v>
      </c>
      <c r="M544" s="476" t="str">
        <f t="shared" si="42"/>
        <v>C</v>
      </c>
    </row>
    <row r="545" spans="1:13" ht="26.1" customHeight="1">
      <c r="A545" s="470">
        <v>537</v>
      </c>
      <c r="B545" s="470" t="s">
        <v>2479</v>
      </c>
      <c r="C545" s="470" t="s">
        <v>44</v>
      </c>
      <c r="D545" s="471" t="s">
        <v>2480</v>
      </c>
      <c r="E545" s="470" t="s">
        <v>1220</v>
      </c>
      <c r="F545" s="470" t="s">
        <v>26</v>
      </c>
      <c r="G545" s="472">
        <v>2.0891927386455347</v>
      </c>
      <c r="H545" s="473">
        <v>2.96</v>
      </c>
      <c r="I545" s="473">
        <f t="shared" si="41"/>
        <v>6.1840105063907824</v>
      </c>
      <c r="J545" s="474">
        <f t="shared" si="40"/>
        <v>3.8801386894873493E-6</v>
      </c>
      <c r="K545" s="473">
        <f t="shared" si="43"/>
        <v>1593543.3820442688</v>
      </c>
      <c r="L545" s="475">
        <f t="shared" si="44"/>
        <v>0.99986397559586626</v>
      </c>
      <c r="M545" s="476" t="str">
        <f t="shared" si="42"/>
        <v>C</v>
      </c>
    </row>
    <row r="546" spans="1:13" ht="24" customHeight="1">
      <c r="A546" s="470">
        <v>538</v>
      </c>
      <c r="B546" s="470" t="s">
        <v>2481</v>
      </c>
      <c r="C546" s="470" t="s">
        <v>55</v>
      </c>
      <c r="D546" s="471" t="s">
        <v>2482</v>
      </c>
      <c r="E546" s="470" t="s">
        <v>1220</v>
      </c>
      <c r="F546" s="470" t="s">
        <v>57</v>
      </c>
      <c r="G546" s="472">
        <v>0.13939373310812805</v>
      </c>
      <c r="H546" s="473">
        <v>44</v>
      </c>
      <c r="I546" s="473">
        <f t="shared" si="41"/>
        <v>6.1333242567576347</v>
      </c>
      <c r="J546" s="474">
        <f t="shared" si="40"/>
        <v>3.8483357554490988E-6</v>
      </c>
      <c r="K546" s="473">
        <f t="shared" si="43"/>
        <v>1593549.5153685256</v>
      </c>
      <c r="L546" s="475">
        <f t="shared" si="44"/>
        <v>0.99986782393162166</v>
      </c>
      <c r="M546" s="476" t="str">
        <f t="shared" si="42"/>
        <v>C</v>
      </c>
    </row>
    <row r="547" spans="1:13" ht="24" customHeight="1">
      <c r="A547" s="470">
        <v>539</v>
      </c>
      <c r="B547" s="470" t="s">
        <v>2483</v>
      </c>
      <c r="C547" s="470" t="s">
        <v>44</v>
      </c>
      <c r="D547" s="471" t="s">
        <v>2484</v>
      </c>
      <c r="E547" s="470" t="s">
        <v>1220</v>
      </c>
      <c r="F547" s="470" t="s">
        <v>1499</v>
      </c>
      <c r="G547" s="477">
        <v>0.2798382925855098</v>
      </c>
      <c r="H547" s="473">
        <v>21.84</v>
      </c>
      <c r="I547" s="473">
        <f t="shared" si="41"/>
        <v>6.1116683100675342</v>
      </c>
      <c r="J547" s="474">
        <f t="shared" si="40"/>
        <v>3.8347477971940319E-6</v>
      </c>
      <c r="K547" s="473">
        <f t="shared" si="43"/>
        <v>1593555.6270368358</v>
      </c>
      <c r="L547" s="475">
        <f t="shared" si="44"/>
        <v>0.99987165867941885</v>
      </c>
      <c r="M547" s="476" t="str">
        <f t="shared" si="42"/>
        <v>C</v>
      </c>
    </row>
    <row r="548" spans="1:13" ht="24" customHeight="1">
      <c r="A548" s="470">
        <v>540</v>
      </c>
      <c r="B548" s="470" t="s">
        <v>2485</v>
      </c>
      <c r="C548" s="470" t="s">
        <v>55</v>
      </c>
      <c r="D548" s="471" t="s">
        <v>2486</v>
      </c>
      <c r="E548" s="470" t="s">
        <v>1220</v>
      </c>
      <c r="F548" s="470" t="s">
        <v>268</v>
      </c>
      <c r="G548" s="472">
        <v>19.678628503602457</v>
      </c>
      <c r="H548" s="473">
        <v>0.31</v>
      </c>
      <c r="I548" s="473">
        <f t="shared" si="41"/>
        <v>6.100374836116762</v>
      </c>
      <c r="J548" s="474">
        <f t="shared" si="40"/>
        <v>3.8276617411192849E-6</v>
      </c>
      <c r="K548" s="473">
        <f t="shared" si="43"/>
        <v>1593561.7274116718</v>
      </c>
      <c r="L548" s="475">
        <f t="shared" si="44"/>
        <v>0.99987548634115997</v>
      </c>
      <c r="M548" s="476" t="str">
        <f t="shared" si="42"/>
        <v>C</v>
      </c>
    </row>
    <row r="549" spans="1:13" ht="24" customHeight="1">
      <c r="A549" s="470">
        <v>541</v>
      </c>
      <c r="B549" s="470" t="s">
        <v>2487</v>
      </c>
      <c r="C549" s="470" t="s">
        <v>55</v>
      </c>
      <c r="D549" s="471" t="s">
        <v>2488</v>
      </c>
      <c r="E549" s="470" t="s">
        <v>1220</v>
      </c>
      <c r="F549" s="470" t="s">
        <v>1456</v>
      </c>
      <c r="G549" s="472">
        <v>0.24369917594303828</v>
      </c>
      <c r="H549" s="473">
        <v>25</v>
      </c>
      <c r="I549" s="473">
        <f t="shared" si="41"/>
        <v>6.0924793985759571</v>
      </c>
      <c r="J549" s="474">
        <f t="shared" si="40"/>
        <v>3.8227077727130464E-6</v>
      </c>
      <c r="K549" s="473">
        <f t="shared" si="43"/>
        <v>1593567.8198910702</v>
      </c>
      <c r="L549" s="475">
        <f t="shared" si="44"/>
        <v>0.99987930904893263</v>
      </c>
      <c r="M549" s="476" t="str">
        <f t="shared" si="42"/>
        <v>C</v>
      </c>
    </row>
    <row r="550" spans="1:13" ht="24" customHeight="1">
      <c r="A550" s="470">
        <v>542</v>
      </c>
      <c r="B550" s="470" t="s">
        <v>2489</v>
      </c>
      <c r="C550" s="470" t="s">
        <v>44</v>
      </c>
      <c r="D550" s="471" t="s">
        <v>2490</v>
      </c>
      <c r="E550" s="470" t="s">
        <v>1220</v>
      </c>
      <c r="F550" s="470" t="s">
        <v>970</v>
      </c>
      <c r="G550" s="472">
        <v>0.24318372979885533</v>
      </c>
      <c r="H550" s="473">
        <v>25</v>
      </c>
      <c r="I550" s="473">
        <f t="shared" si="41"/>
        <v>6.0795932449713836</v>
      </c>
      <c r="J550" s="474">
        <f t="shared" si="40"/>
        <v>3.8146223946063778E-6</v>
      </c>
      <c r="K550" s="473">
        <f t="shared" si="43"/>
        <v>1593573.8994843152</v>
      </c>
      <c r="L550" s="475">
        <f t="shared" si="44"/>
        <v>0.99988312367132726</v>
      </c>
      <c r="M550" s="476" t="str">
        <f t="shared" si="42"/>
        <v>C</v>
      </c>
    </row>
    <row r="551" spans="1:13" ht="26.1" customHeight="1">
      <c r="A551" s="470">
        <v>543</v>
      </c>
      <c r="B551" s="470" t="s">
        <v>2491</v>
      </c>
      <c r="C551" s="470" t="s">
        <v>44</v>
      </c>
      <c r="D551" s="471" t="s">
        <v>2492</v>
      </c>
      <c r="E551" s="470" t="s">
        <v>1220</v>
      </c>
      <c r="F551" s="470" t="s">
        <v>26</v>
      </c>
      <c r="G551" s="477">
        <v>1.9988449470393559</v>
      </c>
      <c r="H551" s="473">
        <v>3.02</v>
      </c>
      <c r="I551" s="473">
        <f t="shared" si="41"/>
        <v>6.036511740058855</v>
      </c>
      <c r="J551" s="474">
        <f t="shared" si="40"/>
        <v>3.7875910346435039E-6</v>
      </c>
      <c r="K551" s="473">
        <f t="shared" si="43"/>
        <v>1593579.9359960551</v>
      </c>
      <c r="L551" s="475">
        <f t="shared" si="44"/>
        <v>0.99988691126236195</v>
      </c>
      <c r="M551" s="476" t="str">
        <f t="shared" si="42"/>
        <v>C</v>
      </c>
    </row>
    <row r="552" spans="1:13" ht="24" customHeight="1">
      <c r="A552" s="470">
        <v>544</v>
      </c>
      <c r="B552" s="470" t="s">
        <v>2493</v>
      </c>
      <c r="C552" s="470" t="s">
        <v>44</v>
      </c>
      <c r="D552" s="471" t="s">
        <v>2494</v>
      </c>
      <c r="E552" s="470" t="s">
        <v>1220</v>
      </c>
      <c r="F552" s="470" t="s">
        <v>26</v>
      </c>
      <c r="G552" s="472">
        <v>27.392215324543066</v>
      </c>
      <c r="H552" s="473">
        <v>0.22</v>
      </c>
      <c r="I552" s="473">
        <f t="shared" si="41"/>
        <v>6.0262873713994747</v>
      </c>
      <c r="J552" s="474">
        <f t="shared" si="40"/>
        <v>3.7811757854504691E-6</v>
      </c>
      <c r="K552" s="473">
        <f t="shared" si="43"/>
        <v>1593585.9622834264</v>
      </c>
      <c r="L552" s="475">
        <f t="shared" si="44"/>
        <v>0.99989069243814743</v>
      </c>
      <c r="M552" s="476" t="str">
        <f t="shared" si="42"/>
        <v>C</v>
      </c>
    </row>
    <row r="553" spans="1:13" ht="26.1" customHeight="1">
      <c r="A553" s="470">
        <v>545</v>
      </c>
      <c r="B553" s="470" t="s">
        <v>2495</v>
      </c>
      <c r="C553" s="470" t="s">
        <v>44</v>
      </c>
      <c r="D553" s="471" t="s">
        <v>2496</v>
      </c>
      <c r="E553" s="470" t="s">
        <v>1220</v>
      </c>
      <c r="F553" s="470" t="s">
        <v>26</v>
      </c>
      <c r="G553" s="477">
        <v>1.9988449470393559</v>
      </c>
      <c r="H553" s="473">
        <v>2.94</v>
      </c>
      <c r="I553" s="473">
        <f t="shared" si="41"/>
        <v>5.8766041442957064</v>
      </c>
      <c r="J553" s="474">
        <f t="shared" si="40"/>
        <v>3.6872574973019542E-6</v>
      </c>
      <c r="K553" s="473">
        <f t="shared" si="43"/>
        <v>1593591.8388875707</v>
      </c>
      <c r="L553" s="475">
        <f t="shared" si="44"/>
        <v>0.99989437969564476</v>
      </c>
      <c r="M553" s="476" t="str">
        <f t="shared" si="42"/>
        <v>C</v>
      </c>
    </row>
    <row r="554" spans="1:13" ht="65.099999999999994" customHeight="1">
      <c r="A554" s="470">
        <v>546</v>
      </c>
      <c r="B554" s="470" t="s">
        <v>2497</v>
      </c>
      <c r="C554" s="470" t="s">
        <v>44</v>
      </c>
      <c r="D554" s="471" t="s">
        <v>2498</v>
      </c>
      <c r="E554" s="470" t="s">
        <v>1540</v>
      </c>
      <c r="F554" s="470" t="s">
        <v>26</v>
      </c>
      <c r="G554" s="472">
        <v>1.5225025307200322E-3</v>
      </c>
      <c r="H554" s="473">
        <v>3799.73</v>
      </c>
      <c r="I554" s="473">
        <f t="shared" si="41"/>
        <v>5.7850985410528279</v>
      </c>
      <c r="J554" s="474">
        <f t="shared" si="40"/>
        <v>3.6298425832941842E-6</v>
      </c>
      <c r="K554" s="473">
        <f t="shared" si="43"/>
        <v>1593597.6239861117</v>
      </c>
      <c r="L554" s="475">
        <f t="shared" si="44"/>
        <v>0.99989800953822805</v>
      </c>
      <c r="M554" s="476" t="str">
        <f t="shared" si="42"/>
        <v>C</v>
      </c>
    </row>
    <row r="555" spans="1:13" ht="26.1" customHeight="1">
      <c r="A555" s="470">
        <v>547</v>
      </c>
      <c r="B555" s="470" t="s">
        <v>2499</v>
      </c>
      <c r="C555" s="470" t="s">
        <v>44</v>
      </c>
      <c r="D555" s="471" t="s">
        <v>2500</v>
      </c>
      <c r="E555" s="470" t="s">
        <v>1440</v>
      </c>
      <c r="F555" s="470" t="s">
        <v>75</v>
      </c>
      <c r="G555" s="472">
        <v>0.24004752608619101</v>
      </c>
      <c r="H555" s="473">
        <v>23.71</v>
      </c>
      <c r="I555" s="473">
        <f t="shared" si="41"/>
        <v>5.6915268435035893</v>
      </c>
      <c r="J555" s="474">
        <f t="shared" si="40"/>
        <v>3.5711313046625263E-6</v>
      </c>
      <c r="K555" s="473">
        <f t="shared" si="43"/>
        <v>1593603.3155129552</v>
      </c>
      <c r="L555" s="475">
        <f t="shared" si="44"/>
        <v>0.99990158066953272</v>
      </c>
      <c r="M555" s="476" t="str">
        <f t="shared" si="42"/>
        <v>C</v>
      </c>
    </row>
    <row r="556" spans="1:13" ht="24" customHeight="1">
      <c r="A556" s="470">
        <v>548</v>
      </c>
      <c r="B556" s="470" t="s">
        <v>2501</v>
      </c>
      <c r="C556" s="470" t="s">
        <v>55</v>
      </c>
      <c r="D556" s="471" t="s">
        <v>2502</v>
      </c>
      <c r="E556" s="470" t="s">
        <v>1220</v>
      </c>
      <c r="F556" s="470" t="s">
        <v>57</v>
      </c>
      <c r="G556" s="477">
        <v>0.48787806587844823</v>
      </c>
      <c r="H556" s="473">
        <v>11.6</v>
      </c>
      <c r="I556" s="473">
        <f t="shared" si="41"/>
        <v>5.6593855641899991</v>
      </c>
      <c r="J556" s="474">
        <f t="shared" si="40"/>
        <v>3.5509643561643958E-6</v>
      </c>
      <c r="K556" s="473">
        <f t="shared" si="43"/>
        <v>1593608.9748985195</v>
      </c>
      <c r="L556" s="475">
        <f t="shared" si="44"/>
        <v>0.99990513163388883</v>
      </c>
      <c r="M556" s="476" t="str">
        <f t="shared" si="42"/>
        <v>C</v>
      </c>
    </row>
    <row r="557" spans="1:13" ht="39" customHeight="1">
      <c r="A557" s="470">
        <v>549</v>
      </c>
      <c r="B557" s="470" t="s">
        <v>2503</v>
      </c>
      <c r="C557" s="470" t="s">
        <v>44</v>
      </c>
      <c r="D557" s="471" t="s">
        <v>2504</v>
      </c>
      <c r="E557" s="470" t="s">
        <v>1440</v>
      </c>
      <c r="F557" s="470" t="s">
        <v>75</v>
      </c>
      <c r="G557" s="477">
        <v>0.52737045359899071</v>
      </c>
      <c r="H557" s="473">
        <v>10.7</v>
      </c>
      <c r="I557" s="473">
        <f t="shared" si="41"/>
        <v>5.6428638535092004</v>
      </c>
      <c r="J557" s="474">
        <f t="shared" si="40"/>
        <v>3.540597858765526E-6</v>
      </c>
      <c r="K557" s="473">
        <f t="shared" si="43"/>
        <v>1593614.6177623731</v>
      </c>
      <c r="L557" s="475">
        <f t="shared" si="44"/>
        <v>0.99990867223174762</v>
      </c>
      <c r="M557" s="476" t="str">
        <f t="shared" si="42"/>
        <v>C</v>
      </c>
    </row>
    <row r="558" spans="1:13" ht="24" customHeight="1">
      <c r="A558" s="470">
        <v>550</v>
      </c>
      <c r="B558" s="470" t="s">
        <v>2505</v>
      </c>
      <c r="C558" s="470" t="s">
        <v>44</v>
      </c>
      <c r="D558" s="471" t="s">
        <v>2506</v>
      </c>
      <c r="E558" s="470" t="s">
        <v>1220</v>
      </c>
      <c r="F558" s="470" t="s">
        <v>26</v>
      </c>
      <c r="G558" s="472">
        <v>0.99942247351967795</v>
      </c>
      <c r="H558" s="473">
        <v>5.42</v>
      </c>
      <c r="I558" s="473">
        <f t="shared" si="41"/>
        <v>5.4168698064766545</v>
      </c>
      <c r="J558" s="474">
        <f t="shared" si="40"/>
        <v>3.3987985774449983E-6</v>
      </c>
      <c r="K558" s="473">
        <f t="shared" si="43"/>
        <v>1593620.0346321797</v>
      </c>
      <c r="L558" s="475">
        <f t="shared" si="44"/>
        <v>0.99991207103032509</v>
      </c>
      <c r="M558" s="476" t="str">
        <f t="shared" si="42"/>
        <v>C</v>
      </c>
    </row>
    <row r="559" spans="1:13" ht="26.1" customHeight="1">
      <c r="A559" s="470">
        <v>551</v>
      </c>
      <c r="B559" s="470" t="s">
        <v>2507</v>
      </c>
      <c r="C559" s="470" t="s">
        <v>55</v>
      </c>
      <c r="D559" s="471" t="s">
        <v>2508</v>
      </c>
      <c r="E559" s="470" t="s">
        <v>1220</v>
      </c>
      <c r="F559" s="470" t="s">
        <v>57</v>
      </c>
      <c r="G559" s="477">
        <v>0.27878746621625611</v>
      </c>
      <c r="H559" s="473">
        <v>18.8</v>
      </c>
      <c r="I559" s="473">
        <f t="shared" si="41"/>
        <v>5.2412043648656148</v>
      </c>
      <c r="J559" s="474">
        <f t="shared" si="40"/>
        <v>3.2885778273837753E-6</v>
      </c>
      <c r="K559" s="473">
        <f t="shared" si="43"/>
        <v>1593625.2758365446</v>
      </c>
      <c r="L559" s="475">
        <f t="shared" si="44"/>
        <v>0.99991535960815248</v>
      </c>
      <c r="M559" s="476" t="str">
        <f t="shared" si="42"/>
        <v>C</v>
      </c>
    </row>
    <row r="560" spans="1:13" ht="24" customHeight="1">
      <c r="A560" s="470">
        <v>552</v>
      </c>
      <c r="B560" s="470" t="s">
        <v>2509</v>
      </c>
      <c r="C560" s="470" t="s">
        <v>55</v>
      </c>
      <c r="D560" s="471" t="s">
        <v>2510</v>
      </c>
      <c r="E560" s="470" t="s">
        <v>1220</v>
      </c>
      <c r="F560" s="470" t="s">
        <v>57</v>
      </c>
      <c r="G560" s="477">
        <v>0.27878746621625611</v>
      </c>
      <c r="H560" s="473">
        <v>18.75</v>
      </c>
      <c r="I560" s="473">
        <f t="shared" si="41"/>
        <v>5.2272649915548017</v>
      </c>
      <c r="J560" s="474">
        <f t="shared" si="40"/>
        <v>3.2798316097577545E-6</v>
      </c>
      <c r="K560" s="473">
        <f t="shared" si="43"/>
        <v>1593630.5031015361</v>
      </c>
      <c r="L560" s="475">
        <f t="shared" si="44"/>
        <v>0.99991863943976222</v>
      </c>
      <c r="M560" s="476" t="str">
        <f t="shared" si="42"/>
        <v>C</v>
      </c>
    </row>
    <row r="561" spans="1:13" ht="24" customHeight="1">
      <c r="A561" s="470">
        <v>553</v>
      </c>
      <c r="B561" s="470" t="s">
        <v>2511</v>
      </c>
      <c r="C561" s="470" t="s">
        <v>44</v>
      </c>
      <c r="D561" s="471" t="s">
        <v>2512</v>
      </c>
      <c r="E561" s="470" t="s">
        <v>1440</v>
      </c>
      <c r="F561" s="470" t="s">
        <v>75</v>
      </c>
      <c r="G561" s="472">
        <v>0.31880313077279143</v>
      </c>
      <c r="H561" s="473">
        <v>15.79</v>
      </c>
      <c r="I561" s="473">
        <f t="shared" si="41"/>
        <v>5.0339014349023765</v>
      </c>
      <c r="J561" s="474">
        <f t="shared" si="40"/>
        <v>3.1585062309394958E-6</v>
      </c>
      <c r="K561" s="473">
        <f t="shared" si="43"/>
        <v>1593635.5370029709</v>
      </c>
      <c r="L561" s="475">
        <f t="shared" si="44"/>
        <v>0.99992179794599312</v>
      </c>
      <c r="M561" s="476" t="str">
        <f t="shared" si="42"/>
        <v>C</v>
      </c>
    </row>
    <row r="562" spans="1:13" ht="24" customHeight="1">
      <c r="A562" s="470">
        <v>554</v>
      </c>
      <c r="B562" s="470" t="s">
        <v>2513</v>
      </c>
      <c r="C562" s="470" t="s">
        <v>55</v>
      </c>
      <c r="D562" s="471" t="s">
        <v>2514</v>
      </c>
      <c r="E562" s="470" t="s">
        <v>1220</v>
      </c>
      <c r="F562" s="470" t="s">
        <v>233</v>
      </c>
      <c r="G562" s="477">
        <v>0.48787806587844823</v>
      </c>
      <c r="H562" s="473">
        <v>10.220000000000001</v>
      </c>
      <c r="I562" s="473">
        <f t="shared" si="41"/>
        <v>4.9861138332777415</v>
      </c>
      <c r="J562" s="474">
        <f t="shared" si="40"/>
        <v>3.1285220448275975E-6</v>
      </c>
      <c r="K562" s="473">
        <f t="shared" si="43"/>
        <v>1593640.5231168042</v>
      </c>
      <c r="L562" s="475">
        <f t="shared" si="44"/>
        <v>0.99992492646803799</v>
      </c>
      <c r="M562" s="476" t="str">
        <f t="shared" si="42"/>
        <v>C</v>
      </c>
    </row>
    <row r="563" spans="1:13" ht="26.1" customHeight="1">
      <c r="A563" s="470">
        <v>555</v>
      </c>
      <c r="B563" s="470" t="s">
        <v>2515</v>
      </c>
      <c r="C563" s="470" t="s">
        <v>55</v>
      </c>
      <c r="D563" s="471" t="s">
        <v>2516</v>
      </c>
      <c r="E563" s="470" t="s">
        <v>1220</v>
      </c>
      <c r="F563" s="470" t="s">
        <v>57</v>
      </c>
      <c r="G563" s="477">
        <v>0.36275008915734003</v>
      </c>
      <c r="H563" s="473">
        <v>12.9</v>
      </c>
      <c r="I563" s="473">
        <f t="shared" si="41"/>
        <v>4.6794761501296867</v>
      </c>
      <c r="J563" s="474">
        <f t="shared" si="40"/>
        <v>2.9361231579227401E-6</v>
      </c>
      <c r="K563" s="473">
        <f t="shared" si="43"/>
        <v>1593645.2025929543</v>
      </c>
      <c r="L563" s="475">
        <f t="shared" si="44"/>
        <v>0.99992786259119593</v>
      </c>
      <c r="M563" s="476" t="str">
        <f t="shared" si="42"/>
        <v>C</v>
      </c>
    </row>
    <row r="564" spans="1:13" ht="26.1" customHeight="1">
      <c r="A564" s="470">
        <v>556</v>
      </c>
      <c r="B564" s="470" t="s">
        <v>2517</v>
      </c>
      <c r="C564" s="470" t="s">
        <v>55</v>
      </c>
      <c r="D564" s="471" t="s">
        <v>2518</v>
      </c>
      <c r="E564" s="470" t="s">
        <v>1220</v>
      </c>
      <c r="F564" s="470" t="s">
        <v>57</v>
      </c>
      <c r="G564" s="472">
        <v>22.153832181885392</v>
      </c>
      <c r="H564" s="473">
        <v>0.21</v>
      </c>
      <c r="I564" s="473">
        <f t="shared" si="41"/>
        <v>4.6523047581959318</v>
      </c>
      <c r="J564" s="474">
        <f t="shared" si="40"/>
        <v>2.9190745502302997E-6</v>
      </c>
      <c r="K564" s="473">
        <f t="shared" si="43"/>
        <v>1593649.8548977124</v>
      </c>
      <c r="L564" s="475">
        <f t="shared" si="44"/>
        <v>0.99993078166574612</v>
      </c>
      <c r="M564" s="476" t="str">
        <f t="shared" si="42"/>
        <v>C</v>
      </c>
    </row>
    <row r="565" spans="1:13" ht="24" customHeight="1">
      <c r="A565" s="470">
        <v>557</v>
      </c>
      <c r="B565" s="470" t="s">
        <v>2519</v>
      </c>
      <c r="C565" s="470" t="s">
        <v>55</v>
      </c>
      <c r="D565" s="471" t="s">
        <v>2520</v>
      </c>
      <c r="E565" s="470" t="s">
        <v>1220</v>
      </c>
      <c r="F565" s="470" t="s">
        <v>57</v>
      </c>
      <c r="G565" s="472">
        <v>9.7463879502133699E-2</v>
      </c>
      <c r="H565" s="473">
        <v>47.69</v>
      </c>
      <c r="I565" s="473">
        <f t="shared" si="41"/>
        <v>4.6480524134567558</v>
      </c>
      <c r="J565" s="474">
        <f t="shared" si="40"/>
        <v>2.9164064293843756E-6</v>
      </c>
      <c r="K565" s="473">
        <f t="shared" si="43"/>
        <v>1593654.5029501258</v>
      </c>
      <c r="L565" s="475">
        <f t="shared" si="44"/>
        <v>0.99993369807217547</v>
      </c>
      <c r="M565" s="476" t="str">
        <f t="shared" si="42"/>
        <v>C</v>
      </c>
    </row>
    <row r="566" spans="1:13" ht="24" customHeight="1">
      <c r="A566" s="470">
        <v>558</v>
      </c>
      <c r="B566" s="470" t="s">
        <v>2521</v>
      </c>
      <c r="C566" s="470" t="s">
        <v>44</v>
      </c>
      <c r="D566" s="471" t="s">
        <v>2522</v>
      </c>
      <c r="E566" s="470" t="s">
        <v>1220</v>
      </c>
      <c r="F566" s="470" t="s">
        <v>26</v>
      </c>
      <c r="G566" s="472">
        <v>2.9982674205590336</v>
      </c>
      <c r="H566" s="473">
        <v>1.52</v>
      </c>
      <c r="I566" s="473">
        <f t="shared" si="41"/>
        <v>4.5573664792497315</v>
      </c>
      <c r="J566" s="474">
        <f t="shared" si="40"/>
        <v>2.8595058142341686E-6</v>
      </c>
      <c r="K566" s="473">
        <f t="shared" si="43"/>
        <v>1593659.060316605</v>
      </c>
      <c r="L566" s="475">
        <f t="shared" si="44"/>
        <v>0.99993655757798972</v>
      </c>
      <c r="M566" s="476" t="str">
        <f t="shared" si="42"/>
        <v>C</v>
      </c>
    </row>
    <row r="567" spans="1:13" ht="24" customHeight="1">
      <c r="A567" s="470">
        <v>559</v>
      </c>
      <c r="B567" s="470" t="s">
        <v>2523</v>
      </c>
      <c r="C567" s="470" t="s">
        <v>44</v>
      </c>
      <c r="D567" s="471" t="s">
        <v>2524</v>
      </c>
      <c r="E567" s="470" t="s">
        <v>1220</v>
      </c>
      <c r="F567" s="470" t="s">
        <v>26</v>
      </c>
      <c r="G567" s="477">
        <v>1.9988449470393559</v>
      </c>
      <c r="H567" s="473">
        <v>2.25</v>
      </c>
      <c r="I567" s="473">
        <f t="shared" si="41"/>
        <v>4.4974011308385506</v>
      </c>
      <c r="J567" s="474">
        <f t="shared" si="40"/>
        <v>2.8218807377310872E-6</v>
      </c>
      <c r="K567" s="473">
        <f t="shared" si="43"/>
        <v>1593663.5577177359</v>
      </c>
      <c r="L567" s="475">
        <f t="shared" si="44"/>
        <v>0.99993937945872746</v>
      </c>
      <c r="M567" s="476" t="str">
        <f t="shared" si="42"/>
        <v>C</v>
      </c>
    </row>
    <row r="568" spans="1:13" ht="24" customHeight="1">
      <c r="A568" s="470">
        <v>560</v>
      </c>
      <c r="B568" s="470" t="s">
        <v>2525</v>
      </c>
      <c r="C568" s="470" t="s">
        <v>55</v>
      </c>
      <c r="D568" s="471" t="s">
        <v>2526</v>
      </c>
      <c r="E568" s="470" t="s">
        <v>1220</v>
      </c>
      <c r="F568" s="470" t="s">
        <v>57</v>
      </c>
      <c r="G568" s="477">
        <v>0.15579027979621732</v>
      </c>
      <c r="H568" s="473">
        <v>26.89</v>
      </c>
      <c r="I568" s="473">
        <f t="shared" si="41"/>
        <v>4.1892006237202839</v>
      </c>
      <c r="J568" s="474">
        <f t="shared" si="40"/>
        <v>2.628501261652681E-6</v>
      </c>
      <c r="K568" s="473">
        <f t="shared" si="43"/>
        <v>1593667.7469183595</v>
      </c>
      <c r="L568" s="475">
        <f t="shared" si="44"/>
        <v>0.99994200795998911</v>
      </c>
      <c r="M568" s="476" t="str">
        <f t="shared" si="42"/>
        <v>C</v>
      </c>
    </row>
    <row r="569" spans="1:13" ht="26.1" customHeight="1">
      <c r="A569" s="470">
        <v>561</v>
      </c>
      <c r="B569" s="470" t="s">
        <v>2527</v>
      </c>
      <c r="C569" s="470" t="s">
        <v>44</v>
      </c>
      <c r="D569" s="471" t="s">
        <v>2528</v>
      </c>
      <c r="E569" s="470" t="s">
        <v>1540</v>
      </c>
      <c r="F569" s="470" t="s">
        <v>26</v>
      </c>
      <c r="G569" s="477">
        <v>3.0816971298497115E-4</v>
      </c>
      <c r="H569" s="473">
        <v>12671.42</v>
      </c>
      <c r="I569" s="473">
        <f t="shared" si="41"/>
        <v>3.9049478645120232</v>
      </c>
      <c r="J569" s="474">
        <f t="shared" si="40"/>
        <v>2.450147727573513E-6</v>
      </c>
      <c r="K569" s="473">
        <f t="shared" si="43"/>
        <v>1593671.6518662241</v>
      </c>
      <c r="L569" s="475">
        <f t="shared" si="44"/>
        <v>0.9999444581077167</v>
      </c>
      <c r="M569" s="476" t="str">
        <f t="shared" si="42"/>
        <v>C</v>
      </c>
    </row>
    <row r="570" spans="1:13" ht="26.1" customHeight="1">
      <c r="A570" s="470">
        <v>562</v>
      </c>
      <c r="B570" s="470" t="s">
        <v>2529</v>
      </c>
      <c r="C570" s="470" t="s">
        <v>44</v>
      </c>
      <c r="D570" s="471" t="s">
        <v>2530</v>
      </c>
      <c r="E570" s="470" t="s">
        <v>1220</v>
      </c>
      <c r="F570" s="470" t="s">
        <v>970</v>
      </c>
      <c r="G570" s="477">
        <v>0.14364771170316423</v>
      </c>
      <c r="H570" s="473">
        <v>26.86</v>
      </c>
      <c r="I570" s="473">
        <f t="shared" si="41"/>
        <v>3.8583775363469912</v>
      </c>
      <c r="J570" s="474">
        <f t="shared" si="40"/>
        <v>2.4209273160123548E-6</v>
      </c>
      <c r="K570" s="473">
        <f t="shared" si="43"/>
        <v>1593675.5102437604</v>
      </c>
      <c r="L570" s="475">
        <f t="shared" si="44"/>
        <v>0.99994687903503277</v>
      </c>
      <c r="M570" s="476" t="str">
        <f t="shared" si="42"/>
        <v>C</v>
      </c>
    </row>
    <row r="571" spans="1:13" ht="51.95" customHeight="1">
      <c r="A571" s="470">
        <v>563</v>
      </c>
      <c r="B571" s="470" t="s">
        <v>2531</v>
      </c>
      <c r="C571" s="470" t="s">
        <v>44</v>
      </c>
      <c r="D571" s="471" t="s">
        <v>2532</v>
      </c>
      <c r="E571" s="470" t="s">
        <v>1220</v>
      </c>
      <c r="F571" s="470" t="s">
        <v>26</v>
      </c>
      <c r="G571" s="477">
        <v>0.99942247351967795</v>
      </c>
      <c r="H571" s="473">
        <v>3.64</v>
      </c>
      <c r="I571" s="473">
        <f t="shared" si="41"/>
        <v>3.6378978036116276</v>
      </c>
      <c r="J571" s="474">
        <f t="shared" si="40"/>
        <v>2.2825879745202571E-6</v>
      </c>
      <c r="K571" s="473">
        <f t="shared" si="43"/>
        <v>1593679.1481415641</v>
      </c>
      <c r="L571" s="475">
        <f t="shared" si="44"/>
        <v>0.99994916162300729</v>
      </c>
      <c r="M571" s="476" t="str">
        <f t="shared" si="42"/>
        <v>C</v>
      </c>
    </row>
    <row r="572" spans="1:13" ht="26.1" customHeight="1">
      <c r="A572" s="470">
        <v>564</v>
      </c>
      <c r="B572" s="470" t="s">
        <v>2533</v>
      </c>
      <c r="C572" s="470" t="s">
        <v>55</v>
      </c>
      <c r="D572" s="471" t="s">
        <v>2534</v>
      </c>
      <c r="E572" s="470" t="s">
        <v>1220</v>
      </c>
      <c r="F572" s="470" t="s">
        <v>57</v>
      </c>
      <c r="G572" s="477">
        <v>8.8680475082055475E-3</v>
      </c>
      <c r="H572" s="473">
        <v>404.69</v>
      </c>
      <c r="I572" s="473">
        <f t="shared" si="41"/>
        <v>3.5888101460957031</v>
      </c>
      <c r="J572" s="474">
        <f t="shared" si="40"/>
        <v>2.2517880722712218E-6</v>
      </c>
      <c r="K572" s="473">
        <f t="shared" si="43"/>
        <v>1593682.7369517102</v>
      </c>
      <c r="L572" s="475">
        <f t="shared" si="44"/>
        <v>0.99995141341107951</v>
      </c>
      <c r="M572" s="476" t="str">
        <f t="shared" si="42"/>
        <v>C</v>
      </c>
    </row>
    <row r="573" spans="1:13" ht="24" customHeight="1">
      <c r="A573" s="470">
        <v>565</v>
      </c>
      <c r="B573" s="470" t="s">
        <v>2535</v>
      </c>
      <c r="C573" s="470" t="s">
        <v>55</v>
      </c>
      <c r="D573" s="471" t="s">
        <v>2536</v>
      </c>
      <c r="E573" s="470" t="s">
        <v>1220</v>
      </c>
      <c r="F573" s="470" t="s">
        <v>57</v>
      </c>
      <c r="G573" s="477">
        <v>0.12839180748317894</v>
      </c>
      <c r="H573" s="473">
        <v>26.99</v>
      </c>
      <c r="I573" s="473">
        <f t="shared" si="41"/>
        <v>3.4652948839709992</v>
      </c>
      <c r="J573" s="474">
        <f t="shared" si="40"/>
        <v>2.1742887946071633E-6</v>
      </c>
      <c r="K573" s="473">
        <f t="shared" si="43"/>
        <v>1593686.2022465942</v>
      </c>
      <c r="L573" s="475">
        <f t="shared" si="44"/>
        <v>0.99995358769987408</v>
      </c>
      <c r="M573" s="476" t="str">
        <f t="shared" si="42"/>
        <v>C</v>
      </c>
    </row>
    <row r="574" spans="1:13" ht="24" customHeight="1">
      <c r="A574" s="470">
        <v>566</v>
      </c>
      <c r="B574" s="470" t="s">
        <v>2537</v>
      </c>
      <c r="C574" s="470" t="s">
        <v>55</v>
      </c>
      <c r="D574" s="471" t="s">
        <v>2538</v>
      </c>
      <c r="E574" s="470" t="s">
        <v>1220</v>
      </c>
      <c r="F574" s="470" t="s">
        <v>57</v>
      </c>
      <c r="G574" s="477">
        <v>7.9385126494141534E-2</v>
      </c>
      <c r="H574" s="473">
        <v>34.799999999999997</v>
      </c>
      <c r="I574" s="473">
        <f t="shared" si="41"/>
        <v>2.7626024019961251</v>
      </c>
      <c r="J574" s="474">
        <f t="shared" si="40"/>
        <v>1.7333865219954188E-6</v>
      </c>
      <c r="K574" s="473">
        <f t="shared" si="43"/>
        <v>1593688.9648489961</v>
      </c>
      <c r="L574" s="475">
        <f t="shared" si="44"/>
        <v>0.99995532108639607</v>
      </c>
      <c r="M574" s="476" t="str">
        <f t="shared" si="42"/>
        <v>C</v>
      </c>
    </row>
    <row r="575" spans="1:13" ht="26.1" customHeight="1">
      <c r="A575" s="470">
        <v>567</v>
      </c>
      <c r="B575" s="470" t="s">
        <v>2539</v>
      </c>
      <c r="C575" s="470" t="s">
        <v>55</v>
      </c>
      <c r="D575" s="471" t="s">
        <v>2540</v>
      </c>
      <c r="E575" s="470" t="s">
        <v>1220</v>
      </c>
      <c r="F575" s="470" t="s">
        <v>57</v>
      </c>
      <c r="G575" s="477">
        <v>2.9560158360685158E-3</v>
      </c>
      <c r="H575" s="473">
        <v>930</v>
      </c>
      <c r="I575" s="473">
        <f t="shared" si="41"/>
        <v>2.7490947275437199</v>
      </c>
      <c r="J575" s="474">
        <f t="shared" si="40"/>
        <v>1.724911172512488E-6</v>
      </c>
      <c r="K575" s="473">
        <f t="shared" si="43"/>
        <v>1593691.7139437236</v>
      </c>
      <c r="L575" s="475">
        <f t="shared" si="44"/>
        <v>0.99995704599756863</v>
      </c>
      <c r="M575" s="476" t="str">
        <f t="shared" si="42"/>
        <v>C</v>
      </c>
    </row>
    <row r="576" spans="1:13" ht="26.1" customHeight="1">
      <c r="A576" s="470">
        <v>568</v>
      </c>
      <c r="B576" s="470" t="s">
        <v>2541</v>
      </c>
      <c r="C576" s="470" t="s">
        <v>55</v>
      </c>
      <c r="D576" s="471" t="s">
        <v>2542</v>
      </c>
      <c r="E576" s="470" t="s">
        <v>1220</v>
      </c>
      <c r="F576" s="470" t="s">
        <v>57</v>
      </c>
      <c r="G576" s="477">
        <v>2.8867318725142376E-2</v>
      </c>
      <c r="H576" s="473">
        <v>92.7</v>
      </c>
      <c r="I576" s="473">
        <f t="shared" si="41"/>
        <v>2.6760004458206983</v>
      </c>
      <c r="J576" s="474">
        <f t="shared" si="40"/>
        <v>1.6790483865096692E-6</v>
      </c>
      <c r="K576" s="473">
        <f t="shared" si="43"/>
        <v>1593694.3899441694</v>
      </c>
      <c r="L576" s="475">
        <f t="shared" si="44"/>
        <v>0.99995872504595518</v>
      </c>
      <c r="M576" s="476" t="str">
        <f t="shared" si="42"/>
        <v>C</v>
      </c>
    </row>
    <row r="577" spans="1:13" ht="24" customHeight="1">
      <c r="A577" s="470">
        <v>569</v>
      </c>
      <c r="B577" s="470" t="s">
        <v>2543</v>
      </c>
      <c r="C577" s="470" t="s">
        <v>44</v>
      </c>
      <c r="D577" s="471" t="s">
        <v>2544</v>
      </c>
      <c r="E577" s="470" t="s">
        <v>1220</v>
      </c>
      <c r="F577" s="470" t="s">
        <v>26</v>
      </c>
      <c r="G577" s="477">
        <v>0.21987294417432915</v>
      </c>
      <c r="H577" s="473">
        <v>11.91</v>
      </c>
      <c r="I577" s="473">
        <f t="shared" si="41"/>
        <v>2.6186867651162604</v>
      </c>
      <c r="J577" s="474">
        <f t="shared" si="40"/>
        <v>1.6430870908895546E-6</v>
      </c>
      <c r="K577" s="473">
        <f t="shared" si="43"/>
        <v>1593697.0086309346</v>
      </c>
      <c r="L577" s="475">
        <f t="shared" si="44"/>
        <v>0.99996036813304612</v>
      </c>
      <c r="M577" s="476" t="str">
        <f t="shared" si="42"/>
        <v>C</v>
      </c>
    </row>
    <row r="578" spans="1:13" ht="65.099999999999994" customHeight="1">
      <c r="A578" s="470">
        <v>570</v>
      </c>
      <c r="B578" s="470" t="s">
        <v>2545</v>
      </c>
      <c r="C578" s="470" t="s">
        <v>44</v>
      </c>
      <c r="D578" s="471" t="s">
        <v>2546</v>
      </c>
      <c r="E578" s="470" t="s">
        <v>1220</v>
      </c>
      <c r="F578" s="470" t="s">
        <v>26</v>
      </c>
      <c r="G578" s="472">
        <v>3.9976898940787118</v>
      </c>
      <c r="H578" s="473">
        <v>0.61</v>
      </c>
      <c r="I578" s="473">
        <f t="shared" si="41"/>
        <v>2.4385908353880144</v>
      </c>
      <c r="J578" s="474">
        <f t="shared" si="40"/>
        <v>1.5300864444586342E-6</v>
      </c>
      <c r="K578" s="473">
        <f t="shared" si="43"/>
        <v>1593699.44722177</v>
      </c>
      <c r="L578" s="475">
        <f t="shared" si="44"/>
        <v>0.99996189821949055</v>
      </c>
      <c r="M578" s="476" t="str">
        <f t="shared" si="42"/>
        <v>C</v>
      </c>
    </row>
    <row r="579" spans="1:13" ht="24" customHeight="1">
      <c r="A579" s="470">
        <v>571</v>
      </c>
      <c r="B579" s="470" t="s">
        <v>2547</v>
      </c>
      <c r="C579" s="470" t="s">
        <v>55</v>
      </c>
      <c r="D579" s="471" t="s">
        <v>2548</v>
      </c>
      <c r="E579" s="470" t="s">
        <v>1220</v>
      </c>
      <c r="F579" s="470" t="s">
        <v>57</v>
      </c>
      <c r="G579" s="477">
        <v>0.99942247351967795</v>
      </c>
      <c r="H579" s="473">
        <v>2.2999999999999998</v>
      </c>
      <c r="I579" s="473">
        <f t="shared" si="41"/>
        <v>2.2986716890952592</v>
      </c>
      <c r="J579" s="474">
        <f t="shared" si="40"/>
        <v>1.4422945992847779E-6</v>
      </c>
      <c r="K579" s="473">
        <f t="shared" si="43"/>
        <v>1593701.7458934591</v>
      </c>
      <c r="L579" s="475">
        <f t="shared" si="44"/>
        <v>0.99996334051408986</v>
      </c>
      <c r="M579" s="476" t="str">
        <f t="shared" si="42"/>
        <v>C</v>
      </c>
    </row>
    <row r="580" spans="1:13" ht="26.1" customHeight="1">
      <c r="A580" s="470">
        <v>572</v>
      </c>
      <c r="B580" s="470" t="s">
        <v>2549</v>
      </c>
      <c r="C580" s="470" t="s">
        <v>55</v>
      </c>
      <c r="D580" s="471" t="s">
        <v>2550</v>
      </c>
      <c r="E580" s="470" t="s">
        <v>1220</v>
      </c>
      <c r="F580" s="470" t="s">
        <v>57</v>
      </c>
      <c r="G580" s="472">
        <v>5.8326400294083626E-2</v>
      </c>
      <c r="H580" s="473">
        <v>39.1</v>
      </c>
      <c r="I580" s="473">
        <f t="shared" si="41"/>
        <v>2.2805622514986696</v>
      </c>
      <c r="J580" s="474">
        <f t="shared" si="40"/>
        <v>1.4309318874344719E-6</v>
      </c>
      <c r="K580" s="473">
        <f t="shared" si="43"/>
        <v>1593704.0264557106</v>
      </c>
      <c r="L580" s="475">
        <f t="shared" si="44"/>
        <v>0.99996477144597729</v>
      </c>
      <c r="M580" s="476" t="str">
        <f t="shared" si="42"/>
        <v>C</v>
      </c>
    </row>
    <row r="581" spans="1:13" ht="24" customHeight="1">
      <c r="A581" s="470">
        <v>573</v>
      </c>
      <c r="B581" s="470" t="s">
        <v>2551</v>
      </c>
      <c r="C581" s="470" t="s">
        <v>55</v>
      </c>
      <c r="D581" s="471" t="s">
        <v>2552</v>
      </c>
      <c r="E581" s="470" t="s">
        <v>1220</v>
      </c>
      <c r="F581" s="470" t="s">
        <v>57</v>
      </c>
      <c r="G581" s="472">
        <v>0.13939373310812805</v>
      </c>
      <c r="H581" s="473">
        <v>15.4</v>
      </c>
      <c r="I581" s="473">
        <f t="shared" si="41"/>
        <v>2.1466634898651722</v>
      </c>
      <c r="J581" s="474">
        <f t="shared" si="40"/>
        <v>1.3469175144071848E-6</v>
      </c>
      <c r="K581" s="473">
        <f t="shared" si="43"/>
        <v>1593706.1731192004</v>
      </c>
      <c r="L581" s="475">
        <f t="shared" si="44"/>
        <v>0.9999661183634917</v>
      </c>
      <c r="M581" s="476" t="str">
        <f t="shared" si="42"/>
        <v>C</v>
      </c>
    </row>
    <row r="582" spans="1:13" ht="24" customHeight="1">
      <c r="A582" s="470">
        <v>574</v>
      </c>
      <c r="B582" s="470" t="s">
        <v>2553</v>
      </c>
      <c r="C582" s="470" t="s">
        <v>55</v>
      </c>
      <c r="D582" s="471" t="s">
        <v>2554</v>
      </c>
      <c r="E582" s="470" t="s">
        <v>1220</v>
      </c>
      <c r="F582" s="470" t="s">
        <v>57</v>
      </c>
      <c r="G582" s="477">
        <v>4.8731939751066849E-2</v>
      </c>
      <c r="H582" s="473">
        <v>44</v>
      </c>
      <c r="I582" s="473">
        <f t="shared" si="41"/>
        <v>2.1442053490469415</v>
      </c>
      <c r="J582" s="474">
        <f t="shared" si="40"/>
        <v>1.3453751613851178E-6</v>
      </c>
      <c r="K582" s="473">
        <f t="shared" si="43"/>
        <v>1593708.3173245494</v>
      </c>
      <c r="L582" s="475">
        <f t="shared" si="44"/>
        <v>0.99996746373865308</v>
      </c>
      <c r="M582" s="476" t="str">
        <f t="shared" si="42"/>
        <v>C</v>
      </c>
    </row>
    <row r="583" spans="1:13" ht="24" customHeight="1">
      <c r="A583" s="470">
        <v>575</v>
      </c>
      <c r="B583" s="470" t="s">
        <v>2555</v>
      </c>
      <c r="C583" s="470" t="s">
        <v>55</v>
      </c>
      <c r="D583" s="471" t="s">
        <v>2556</v>
      </c>
      <c r="E583" s="470" t="s">
        <v>1220</v>
      </c>
      <c r="F583" s="470" t="s">
        <v>57</v>
      </c>
      <c r="G583" s="472">
        <v>5.9120316721370317E-3</v>
      </c>
      <c r="H583" s="473">
        <v>362</v>
      </c>
      <c r="I583" s="473">
        <f t="shared" si="41"/>
        <v>2.1401554653136055</v>
      </c>
      <c r="J583" s="474">
        <f t="shared" si="40"/>
        <v>1.3428340740849907E-6</v>
      </c>
      <c r="K583" s="473">
        <f t="shared" si="43"/>
        <v>1593710.4574800148</v>
      </c>
      <c r="L583" s="475">
        <f t="shared" si="44"/>
        <v>0.99996880657272713</v>
      </c>
      <c r="M583" s="476" t="str">
        <f t="shared" si="42"/>
        <v>C</v>
      </c>
    </row>
    <row r="584" spans="1:13" ht="26.1" customHeight="1">
      <c r="A584" s="470">
        <v>576</v>
      </c>
      <c r="B584" s="470" t="s">
        <v>2557</v>
      </c>
      <c r="C584" s="470" t="s">
        <v>55</v>
      </c>
      <c r="D584" s="471" t="s">
        <v>2558</v>
      </c>
      <c r="E584" s="470" t="s">
        <v>1220</v>
      </c>
      <c r="F584" s="470" t="s">
        <v>57</v>
      </c>
      <c r="G584" s="477">
        <v>4.3300978087713569E-2</v>
      </c>
      <c r="H584" s="473">
        <v>49</v>
      </c>
      <c r="I584" s="473">
        <f t="shared" si="41"/>
        <v>2.121747926297965</v>
      </c>
      <c r="J584" s="474">
        <f t="shared" si="40"/>
        <v>1.3312843194008707E-6</v>
      </c>
      <c r="K584" s="473">
        <f t="shared" si="43"/>
        <v>1593712.5792279411</v>
      </c>
      <c r="L584" s="475">
        <f t="shared" si="44"/>
        <v>0.99997013785704658</v>
      </c>
      <c r="M584" s="476" t="str">
        <f t="shared" si="42"/>
        <v>C</v>
      </c>
    </row>
    <row r="585" spans="1:13" ht="24" customHeight="1">
      <c r="A585" s="470">
        <v>577</v>
      </c>
      <c r="B585" s="470" t="s">
        <v>2559</v>
      </c>
      <c r="C585" s="470" t="s">
        <v>55</v>
      </c>
      <c r="D585" s="471" t="s">
        <v>2560</v>
      </c>
      <c r="E585" s="470" t="s">
        <v>1220</v>
      </c>
      <c r="F585" s="470" t="s">
        <v>57</v>
      </c>
      <c r="G585" s="477">
        <v>2.9560158360685158E-3</v>
      </c>
      <c r="H585" s="473">
        <v>701.96</v>
      </c>
      <c r="I585" s="473">
        <f t="shared" si="41"/>
        <v>2.0750048762866555</v>
      </c>
      <c r="J585" s="474">
        <f t="shared" ref="J585:J648" si="45">I585/$M$635</f>
        <v>1.301955534039641E-6</v>
      </c>
      <c r="K585" s="473">
        <f t="shared" si="43"/>
        <v>1593714.6542328175</v>
      </c>
      <c r="L585" s="475">
        <f t="shared" si="44"/>
        <v>0.99997143981258063</v>
      </c>
      <c r="M585" s="476" t="str">
        <f t="shared" si="42"/>
        <v>C</v>
      </c>
    </row>
    <row r="586" spans="1:13" ht="24" customHeight="1">
      <c r="A586" s="470">
        <v>578</v>
      </c>
      <c r="B586" s="470" t="s">
        <v>2561</v>
      </c>
      <c r="C586" s="470" t="s">
        <v>44</v>
      </c>
      <c r="D586" s="471" t="s">
        <v>2562</v>
      </c>
      <c r="E586" s="470" t="s">
        <v>1220</v>
      </c>
      <c r="F586" s="470" t="s">
        <v>26</v>
      </c>
      <c r="G586" s="472">
        <v>7.9953797881574237E-2</v>
      </c>
      <c r="H586" s="473">
        <v>25.39</v>
      </c>
      <c r="I586" s="473">
        <f t="shared" ref="I586:I612" si="46">G586*H586</f>
        <v>2.0300269282131698</v>
      </c>
      <c r="J586" s="474">
        <f t="shared" si="45"/>
        <v>1.2737342565509743E-6</v>
      </c>
      <c r="K586" s="473">
        <f t="shared" si="43"/>
        <v>1593716.6842597458</v>
      </c>
      <c r="L586" s="475">
        <f t="shared" si="44"/>
        <v>0.99997271354683714</v>
      </c>
      <c r="M586" s="476" t="str">
        <f t="shared" ref="M586:M634" si="47">IF(L586&lt;=80%," A", IF(L586&lt;=90%,"B","C"))</f>
        <v>C</v>
      </c>
    </row>
    <row r="587" spans="1:13" ht="26.1" customHeight="1">
      <c r="A587" s="470">
        <v>579</v>
      </c>
      <c r="B587" s="470" t="s">
        <v>2563</v>
      </c>
      <c r="C587" s="470" t="s">
        <v>55</v>
      </c>
      <c r="D587" s="471" t="s">
        <v>2564</v>
      </c>
      <c r="E587" s="470" t="s">
        <v>1220</v>
      </c>
      <c r="F587" s="470" t="s">
        <v>57</v>
      </c>
      <c r="G587" s="477">
        <v>1.1893127434884168</v>
      </c>
      <c r="H587" s="473">
        <v>1.69</v>
      </c>
      <c r="I587" s="473">
        <f t="shared" si="46"/>
        <v>2.0099385364954241</v>
      </c>
      <c r="J587" s="474">
        <f t="shared" si="45"/>
        <v>1.261129855922442E-6</v>
      </c>
      <c r="K587" s="473">
        <f t="shared" ref="K587:K634" si="48">K586+I587</f>
        <v>1593718.6941982822</v>
      </c>
      <c r="L587" s="475">
        <f t="shared" ref="L587:L634" si="49">L586+J587</f>
        <v>0.99997397467669302</v>
      </c>
      <c r="M587" s="476" t="str">
        <f t="shared" si="47"/>
        <v>C</v>
      </c>
    </row>
    <row r="588" spans="1:13" ht="26.1" customHeight="1">
      <c r="A588" s="470">
        <v>580</v>
      </c>
      <c r="B588" s="470" t="s">
        <v>2565</v>
      </c>
      <c r="C588" s="470" t="s">
        <v>55</v>
      </c>
      <c r="D588" s="471" t="s">
        <v>2566</v>
      </c>
      <c r="E588" s="470" t="s">
        <v>1220</v>
      </c>
      <c r="F588" s="470" t="s">
        <v>57</v>
      </c>
      <c r="G588" s="477">
        <v>6.9696866554064027E-2</v>
      </c>
      <c r="H588" s="473">
        <v>28</v>
      </c>
      <c r="I588" s="473">
        <f t="shared" si="46"/>
        <v>1.9515122635137927</v>
      </c>
      <c r="J588" s="474">
        <f t="shared" si="45"/>
        <v>1.224470467642895E-6</v>
      </c>
      <c r="K588" s="473">
        <f t="shared" si="48"/>
        <v>1593720.6457105458</v>
      </c>
      <c r="L588" s="475">
        <f t="shared" si="49"/>
        <v>0.99997519914716071</v>
      </c>
      <c r="M588" s="476" t="str">
        <f t="shared" si="47"/>
        <v>C</v>
      </c>
    </row>
    <row r="589" spans="1:13" ht="24" customHeight="1">
      <c r="A589" s="470">
        <v>581</v>
      </c>
      <c r="B589" s="470" t="s">
        <v>2567</v>
      </c>
      <c r="C589" s="470" t="s">
        <v>55</v>
      </c>
      <c r="D589" s="471" t="s">
        <v>2568</v>
      </c>
      <c r="E589" s="470" t="s">
        <v>1220</v>
      </c>
      <c r="F589" s="470" t="s">
        <v>57</v>
      </c>
      <c r="G589" s="472">
        <v>0.13939373310812805</v>
      </c>
      <c r="H589" s="473">
        <v>13.52</v>
      </c>
      <c r="I589" s="473">
        <f t="shared" si="46"/>
        <v>1.8846032716218912</v>
      </c>
      <c r="J589" s="474">
        <f t="shared" si="45"/>
        <v>1.1824886230379958E-6</v>
      </c>
      <c r="K589" s="473">
        <f t="shared" si="48"/>
        <v>1593722.5303138176</v>
      </c>
      <c r="L589" s="475">
        <f t="shared" si="49"/>
        <v>0.99997638163578373</v>
      </c>
      <c r="M589" s="476" t="str">
        <f t="shared" si="47"/>
        <v>C</v>
      </c>
    </row>
    <row r="590" spans="1:13" ht="24" customHeight="1">
      <c r="A590" s="470">
        <v>582</v>
      </c>
      <c r="B590" s="470" t="s">
        <v>2569</v>
      </c>
      <c r="C590" s="470" t="s">
        <v>55</v>
      </c>
      <c r="D590" s="471" t="s">
        <v>2570</v>
      </c>
      <c r="E590" s="470" t="s">
        <v>1220</v>
      </c>
      <c r="F590" s="470" t="s">
        <v>57</v>
      </c>
      <c r="G590" s="477">
        <v>6.9696866554064027E-2</v>
      </c>
      <c r="H590" s="473">
        <v>25.95</v>
      </c>
      <c r="I590" s="473">
        <f t="shared" si="46"/>
        <v>1.8086336870779613</v>
      </c>
      <c r="J590" s="474">
        <f t="shared" si="45"/>
        <v>1.134821736976183E-6</v>
      </c>
      <c r="K590" s="473">
        <f t="shared" si="48"/>
        <v>1593724.3389475045</v>
      </c>
      <c r="L590" s="475">
        <f t="shared" si="49"/>
        <v>0.99997751645752075</v>
      </c>
      <c r="M590" s="476" t="str">
        <f t="shared" si="47"/>
        <v>C</v>
      </c>
    </row>
    <row r="591" spans="1:13" ht="26.1" customHeight="1">
      <c r="A591" s="470">
        <v>583</v>
      </c>
      <c r="B591" s="470" t="s">
        <v>2571</v>
      </c>
      <c r="C591" s="470" t="s">
        <v>55</v>
      </c>
      <c r="D591" s="471" t="s">
        <v>2572</v>
      </c>
      <c r="E591" s="470" t="s">
        <v>1220</v>
      </c>
      <c r="F591" s="470" t="s">
        <v>57</v>
      </c>
      <c r="G591" s="477">
        <v>4.873983518860765</v>
      </c>
      <c r="H591" s="473">
        <v>0.36</v>
      </c>
      <c r="I591" s="473">
        <f t="shared" si="46"/>
        <v>1.7546340667898754</v>
      </c>
      <c r="J591" s="474">
        <f t="shared" si="45"/>
        <v>1.1009398385413572E-6</v>
      </c>
      <c r="K591" s="473">
        <f t="shared" si="48"/>
        <v>1593726.0935815712</v>
      </c>
      <c r="L591" s="475">
        <f t="shared" si="49"/>
        <v>0.99997861739735927</v>
      </c>
      <c r="M591" s="476" t="str">
        <f t="shared" si="47"/>
        <v>C</v>
      </c>
    </row>
    <row r="592" spans="1:13" ht="24" customHeight="1">
      <c r="A592" s="470">
        <v>584</v>
      </c>
      <c r="B592" s="470" t="s">
        <v>2573</v>
      </c>
      <c r="C592" s="470" t="s">
        <v>55</v>
      </c>
      <c r="D592" s="471" t="s">
        <v>2574</v>
      </c>
      <c r="E592" s="470" t="s">
        <v>1220</v>
      </c>
      <c r="F592" s="470" t="s">
        <v>57</v>
      </c>
      <c r="G592" s="477">
        <v>6.5622479380291462E-2</v>
      </c>
      <c r="H592" s="473">
        <v>26</v>
      </c>
      <c r="I592" s="473">
        <f t="shared" si="46"/>
        <v>1.7061844638875781</v>
      </c>
      <c r="J592" s="474">
        <f t="shared" si="45"/>
        <v>1.070540281729928E-6</v>
      </c>
      <c r="K592" s="473">
        <f t="shared" si="48"/>
        <v>1593727.7997660351</v>
      </c>
      <c r="L592" s="475">
        <f t="shared" si="49"/>
        <v>0.99997968793764103</v>
      </c>
      <c r="M592" s="476" t="str">
        <f t="shared" si="47"/>
        <v>C</v>
      </c>
    </row>
    <row r="593" spans="1:13" ht="24" customHeight="1">
      <c r="A593" s="470">
        <v>585</v>
      </c>
      <c r="B593" s="470" t="s">
        <v>2575</v>
      </c>
      <c r="C593" s="470" t="s">
        <v>55</v>
      </c>
      <c r="D593" s="471" t="s">
        <v>2576</v>
      </c>
      <c r="E593" s="470" t="s">
        <v>1220</v>
      </c>
      <c r="F593" s="470" t="s">
        <v>268</v>
      </c>
      <c r="G593" s="477">
        <v>0.10924886942538303</v>
      </c>
      <c r="H593" s="473">
        <v>15.19</v>
      </c>
      <c r="I593" s="473">
        <f t="shared" si="46"/>
        <v>1.6594903265715681</v>
      </c>
      <c r="J593" s="474">
        <f t="shared" si="45"/>
        <v>1.0412421864914339E-6</v>
      </c>
      <c r="K593" s="473">
        <f t="shared" si="48"/>
        <v>1593729.4592563617</v>
      </c>
      <c r="L593" s="475">
        <f t="shared" si="49"/>
        <v>0.9999807291798275</v>
      </c>
      <c r="M593" s="476" t="str">
        <f t="shared" si="47"/>
        <v>C</v>
      </c>
    </row>
    <row r="594" spans="1:13" ht="24" customHeight="1">
      <c r="A594" s="470">
        <v>586</v>
      </c>
      <c r="B594" s="470" t="s">
        <v>2577</v>
      </c>
      <c r="C594" s="470" t="s">
        <v>44</v>
      </c>
      <c r="D594" s="471" t="s">
        <v>2578</v>
      </c>
      <c r="E594" s="470" t="s">
        <v>1220</v>
      </c>
      <c r="F594" s="470" t="s">
        <v>970</v>
      </c>
      <c r="G594" s="477">
        <v>3.3880421852317079E-2</v>
      </c>
      <c r="H594" s="473">
        <v>46.15</v>
      </c>
      <c r="I594" s="473">
        <f t="shared" si="46"/>
        <v>1.5635814684844331</v>
      </c>
      <c r="J594" s="474">
        <f t="shared" si="45"/>
        <v>9.8106446354871553E-7</v>
      </c>
      <c r="K594" s="473">
        <f t="shared" si="48"/>
        <v>1593731.0228378302</v>
      </c>
      <c r="L594" s="475">
        <f t="shared" si="49"/>
        <v>0.99998171024429106</v>
      </c>
      <c r="M594" s="476" t="str">
        <f t="shared" si="47"/>
        <v>C</v>
      </c>
    </row>
    <row r="595" spans="1:13" ht="24" customHeight="1">
      <c r="A595" s="470">
        <v>587</v>
      </c>
      <c r="B595" s="470" t="s">
        <v>2579</v>
      </c>
      <c r="C595" s="470" t="s">
        <v>55</v>
      </c>
      <c r="D595" s="471" t="s">
        <v>2580</v>
      </c>
      <c r="E595" s="470" t="s">
        <v>1220</v>
      </c>
      <c r="F595" s="470" t="s">
        <v>57</v>
      </c>
      <c r="G595" s="477">
        <v>0.12839180748317894</v>
      </c>
      <c r="H595" s="473">
        <v>11.98</v>
      </c>
      <c r="I595" s="473">
        <f t="shared" si="46"/>
        <v>1.5381338536484837</v>
      </c>
      <c r="J595" s="474">
        <f t="shared" si="45"/>
        <v>9.6509743458294998E-7</v>
      </c>
      <c r="K595" s="473">
        <f t="shared" si="48"/>
        <v>1593732.5609716838</v>
      </c>
      <c r="L595" s="475">
        <f t="shared" si="49"/>
        <v>0.99998267534172569</v>
      </c>
      <c r="M595" s="476" t="str">
        <f t="shared" si="47"/>
        <v>C</v>
      </c>
    </row>
    <row r="596" spans="1:13" ht="24" customHeight="1">
      <c r="A596" s="470">
        <v>588</v>
      </c>
      <c r="B596" s="470" t="s">
        <v>2581</v>
      </c>
      <c r="C596" s="470" t="s">
        <v>55</v>
      </c>
      <c r="D596" s="471" t="s">
        <v>2582</v>
      </c>
      <c r="E596" s="470" t="s">
        <v>1220</v>
      </c>
      <c r="F596" s="470" t="s">
        <v>1456</v>
      </c>
      <c r="G596" s="477">
        <v>8.9548253627363142E-2</v>
      </c>
      <c r="H596" s="473">
        <v>16.350000000000001</v>
      </c>
      <c r="I596" s="473">
        <f t="shared" si="46"/>
        <v>1.4641139468073876</v>
      </c>
      <c r="J596" s="474">
        <f t="shared" si="45"/>
        <v>9.186538678992298E-7</v>
      </c>
      <c r="K596" s="473">
        <f t="shared" si="48"/>
        <v>1593734.0250856306</v>
      </c>
      <c r="L596" s="475">
        <f t="shared" si="49"/>
        <v>0.99998359399559356</v>
      </c>
      <c r="M596" s="476" t="str">
        <f t="shared" si="47"/>
        <v>C</v>
      </c>
    </row>
    <row r="597" spans="1:13" ht="26.1" customHeight="1">
      <c r="A597" s="470">
        <v>589</v>
      </c>
      <c r="B597" s="470" t="s">
        <v>2583</v>
      </c>
      <c r="C597" s="470" t="s">
        <v>55</v>
      </c>
      <c r="D597" s="471" t="s">
        <v>2584</v>
      </c>
      <c r="E597" s="470" t="s">
        <v>1220</v>
      </c>
      <c r="F597" s="470" t="s">
        <v>57</v>
      </c>
      <c r="G597" s="477">
        <v>0.17989604523354202</v>
      </c>
      <c r="H597" s="473">
        <v>8</v>
      </c>
      <c r="I597" s="473">
        <f t="shared" si="46"/>
        <v>1.4391683618683362</v>
      </c>
      <c r="J597" s="474">
        <f t="shared" si="45"/>
        <v>9.0300183607394784E-7</v>
      </c>
      <c r="K597" s="473">
        <f t="shared" si="48"/>
        <v>1593735.4642539925</v>
      </c>
      <c r="L597" s="475">
        <f t="shared" si="49"/>
        <v>0.99998449699742964</v>
      </c>
      <c r="M597" s="476" t="str">
        <f t="shared" si="47"/>
        <v>C</v>
      </c>
    </row>
    <row r="598" spans="1:13" ht="24" customHeight="1">
      <c r="A598" s="470">
        <v>590</v>
      </c>
      <c r="B598" s="470" t="s">
        <v>2585</v>
      </c>
      <c r="C598" s="470" t="s">
        <v>44</v>
      </c>
      <c r="D598" s="471" t="s">
        <v>2586</v>
      </c>
      <c r="E598" s="470" t="s">
        <v>1540</v>
      </c>
      <c r="F598" s="470" t="s">
        <v>26</v>
      </c>
      <c r="G598" s="477">
        <v>7.0612600850051538E-5</v>
      </c>
      <c r="H598" s="473">
        <v>20338.16</v>
      </c>
      <c r="I598" s="473">
        <f t="shared" si="46"/>
        <v>1.4361303741044842</v>
      </c>
      <c r="J598" s="474">
        <f t="shared" si="45"/>
        <v>9.0109565983952375E-7</v>
      </c>
      <c r="K598" s="473">
        <f t="shared" si="48"/>
        <v>1593736.9003843667</v>
      </c>
      <c r="L598" s="475">
        <f t="shared" si="49"/>
        <v>0.99998539809308951</v>
      </c>
      <c r="M598" s="476" t="str">
        <f t="shared" si="47"/>
        <v>C</v>
      </c>
    </row>
    <row r="599" spans="1:13" ht="24" customHeight="1">
      <c r="A599" s="470">
        <v>591</v>
      </c>
      <c r="B599" s="470" t="s">
        <v>2587</v>
      </c>
      <c r="C599" s="470" t="s">
        <v>55</v>
      </c>
      <c r="D599" s="471" t="s">
        <v>2588</v>
      </c>
      <c r="E599" s="470" t="s">
        <v>1220</v>
      </c>
      <c r="F599" s="470" t="s">
        <v>57</v>
      </c>
      <c r="G599" s="477">
        <v>5.0517807768999161E-2</v>
      </c>
      <c r="H599" s="473">
        <v>27.49</v>
      </c>
      <c r="I599" s="473">
        <f t="shared" si="46"/>
        <v>1.3887345355697869</v>
      </c>
      <c r="J599" s="474">
        <f t="shared" si="45"/>
        <v>8.7135728429356974E-7</v>
      </c>
      <c r="K599" s="473">
        <f t="shared" si="48"/>
        <v>1593738.2891189023</v>
      </c>
      <c r="L599" s="475">
        <f t="shared" si="49"/>
        <v>0.99998626945037383</v>
      </c>
      <c r="M599" s="476" t="str">
        <f t="shared" si="47"/>
        <v>C</v>
      </c>
    </row>
    <row r="600" spans="1:13" ht="24" customHeight="1">
      <c r="A600" s="470">
        <v>592</v>
      </c>
      <c r="B600" s="470" t="s">
        <v>2589</v>
      </c>
      <c r="C600" s="470" t="s">
        <v>55</v>
      </c>
      <c r="D600" s="471" t="s">
        <v>2590</v>
      </c>
      <c r="E600" s="470" t="s">
        <v>1220</v>
      </c>
      <c r="F600" s="470" t="s">
        <v>57</v>
      </c>
      <c r="G600" s="477">
        <v>5.9120316721370317E-3</v>
      </c>
      <c r="H600" s="473">
        <v>222.24</v>
      </c>
      <c r="I600" s="473">
        <f t="shared" si="46"/>
        <v>1.313889918815734</v>
      </c>
      <c r="J600" s="474">
        <f t="shared" si="45"/>
        <v>8.2439625586919436E-7</v>
      </c>
      <c r="K600" s="473">
        <f t="shared" si="48"/>
        <v>1593739.6030088211</v>
      </c>
      <c r="L600" s="475">
        <f t="shared" si="49"/>
        <v>0.99998709384662965</v>
      </c>
      <c r="M600" s="476" t="str">
        <f t="shared" si="47"/>
        <v>C</v>
      </c>
    </row>
    <row r="601" spans="1:13" ht="24" customHeight="1">
      <c r="A601" s="470">
        <v>593</v>
      </c>
      <c r="B601" s="470" t="s">
        <v>2591</v>
      </c>
      <c r="C601" s="470" t="s">
        <v>44</v>
      </c>
      <c r="D601" s="471" t="s">
        <v>2592</v>
      </c>
      <c r="E601" s="470" t="s">
        <v>1220</v>
      </c>
      <c r="F601" s="470" t="s">
        <v>970</v>
      </c>
      <c r="G601" s="477">
        <v>5.206991087037522E-2</v>
      </c>
      <c r="H601" s="473">
        <v>24.73</v>
      </c>
      <c r="I601" s="473">
        <f t="shared" si="46"/>
        <v>1.2876888958243793</v>
      </c>
      <c r="J601" s="474">
        <f t="shared" si="45"/>
        <v>8.0795650323490628E-7</v>
      </c>
      <c r="K601" s="473">
        <f t="shared" si="48"/>
        <v>1593740.890697717</v>
      </c>
      <c r="L601" s="475">
        <f t="shared" si="49"/>
        <v>0.99998790180313291</v>
      </c>
      <c r="M601" s="476" t="str">
        <f t="shared" si="47"/>
        <v>C</v>
      </c>
    </row>
    <row r="602" spans="1:13" ht="24" customHeight="1">
      <c r="A602" s="470">
        <v>594</v>
      </c>
      <c r="B602" s="470" t="s">
        <v>2593</v>
      </c>
      <c r="C602" s="470" t="s">
        <v>55</v>
      </c>
      <c r="D602" s="471" t="s">
        <v>2594</v>
      </c>
      <c r="E602" s="470" t="s">
        <v>1220</v>
      </c>
      <c r="F602" s="470" t="s">
        <v>57</v>
      </c>
      <c r="G602" s="477">
        <v>5.8326400294083626E-2</v>
      </c>
      <c r="H602" s="473">
        <v>21.3</v>
      </c>
      <c r="I602" s="473">
        <f t="shared" si="46"/>
        <v>1.2423523262639813</v>
      </c>
      <c r="J602" s="474">
        <f t="shared" si="45"/>
        <v>7.7951020977888109E-7</v>
      </c>
      <c r="K602" s="473">
        <f t="shared" si="48"/>
        <v>1593742.1330500431</v>
      </c>
      <c r="L602" s="475">
        <f t="shared" si="49"/>
        <v>0.99998868131334273</v>
      </c>
      <c r="M602" s="476" t="str">
        <f t="shared" si="47"/>
        <v>C</v>
      </c>
    </row>
    <row r="603" spans="1:13" ht="26.1" customHeight="1">
      <c r="A603" s="470">
        <v>595</v>
      </c>
      <c r="B603" s="470" t="s">
        <v>2595</v>
      </c>
      <c r="C603" s="470" t="s">
        <v>55</v>
      </c>
      <c r="D603" s="471" t="s">
        <v>2596</v>
      </c>
      <c r="E603" s="470" t="s">
        <v>1220</v>
      </c>
      <c r="F603" s="470" t="s">
        <v>57</v>
      </c>
      <c r="G603" s="472">
        <v>5.9120316721370317E-3</v>
      </c>
      <c r="H603" s="473">
        <v>207.9</v>
      </c>
      <c r="I603" s="473">
        <f t="shared" si="46"/>
        <v>1.229111384637289</v>
      </c>
      <c r="J603" s="474">
        <f t="shared" si="45"/>
        <v>7.7120222100074468E-7</v>
      </c>
      <c r="K603" s="473">
        <f t="shared" si="48"/>
        <v>1593743.3621614277</v>
      </c>
      <c r="L603" s="475">
        <f t="shared" si="49"/>
        <v>0.9999894525155637</v>
      </c>
      <c r="M603" s="476" t="str">
        <f t="shared" si="47"/>
        <v>C</v>
      </c>
    </row>
    <row r="604" spans="1:13" ht="24" customHeight="1">
      <c r="A604" s="470">
        <v>596</v>
      </c>
      <c r="B604" s="470" t="s">
        <v>2597</v>
      </c>
      <c r="C604" s="470" t="s">
        <v>44</v>
      </c>
      <c r="D604" s="471" t="s">
        <v>2598</v>
      </c>
      <c r="E604" s="470" t="s">
        <v>1540</v>
      </c>
      <c r="F604" s="470" t="s">
        <v>26</v>
      </c>
      <c r="G604" s="477">
        <v>9.7576621655329383E-4</v>
      </c>
      <c r="H604" s="473">
        <v>1252.51</v>
      </c>
      <c r="I604" s="473">
        <f t="shared" si="46"/>
        <v>1.222156943895166</v>
      </c>
      <c r="J604" s="474">
        <f t="shared" si="45"/>
        <v>7.6683867818991476E-7</v>
      </c>
      <c r="K604" s="473">
        <f t="shared" si="48"/>
        <v>1593744.5843183717</v>
      </c>
      <c r="L604" s="475">
        <f t="shared" si="49"/>
        <v>0.99999021935424193</v>
      </c>
      <c r="M604" s="476" t="str">
        <f t="shared" si="47"/>
        <v>C</v>
      </c>
    </row>
    <row r="605" spans="1:13" ht="24" customHeight="1">
      <c r="A605" s="470">
        <v>597</v>
      </c>
      <c r="B605" s="470" t="s">
        <v>2599</v>
      </c>
      <c r="C605" s="470" t="s">
        <v>44</v>
      </c>
      <c r="D605" s="471" t="s">
        <v>2600</v>
      </c>
      <c r="E605" s="470" t="s">
        <v>1220</v>
      </c>
      <c r="F605" s="470" t="s">
        <v>26</v>
      </c>
      <c r="G605" s="477">
        <v>0.99942247351967795</v>
      </c>
      <c r="H605" s="473">
        <v>1.22</v>
      </c>
      <c r="I605" s="473">
        <f t="shared" si="46"/>
        <v>1.2192954176940072</v>
      </c>
      <c r="J605" s="474">
        <f t="shared" si="45"/>
        <v>7.6504322222931709E-7</v>
      </c>
      <c r="K605" s="473">
        <f t="shared" si="48"/>
        <v>1593745.8036137894</v>
      </c>
      <c r="L605" s="475">
        <f t="shared" si="49"/>
        <v>0.99999098439746414</v>
      </c>
      <c r="M605" s="476" t="str">
        <f t="shared" si="47"/>
        <v>C</v>
      </c>
    </row>
    <row r="606" spans="1:13" ht="24" customHeight="1">
      <c r="A606" s="470">
        <v>598</v>
      </c>
      <c r="B606" s="470" t="s">
        <v>2601</v>
      </c>
      <c r="C606" s="470" t="s">
        <v>44</v>
      </c>
      <c r="D606" s="471" t="s">
        <v>2602</v>
      </c>
      <c r="E606" s="470" t="s">
        <v>1540</v>
      </c>
      <c r="F606" s="470" t="s">
        <v>26</v>
      </c>
      <c r="G606" s="477">
        <v>2.4837647311911037E-6</v>
      </c>
      <c r="H606" s="473">
        <v>466463.38</v>
      </c>
      <c r="I606" s="473">
        <f t="shared" si="46"/>
        <v>1.1585852916361936</v>
      </c>
      <c r="J606" s="474">
        <f t="shared" si="45"/>
        <v>7.2695083724434068E-7</v>
      </c>
      <c r="K606" s="473">
        <f t="shared" si="48"/>
        <v>1593746.962199081</v>
      </c>
      <c r="L606" s="475">
        <f t="shared" si="49"/>
        <v>0.99999171134830134</v>
      </c>
      <c r="M606" s="476" t="str">
        <f t="shared" si="47"/>
        <v>C</v>
      </c>
    </row>
    <row r="607" spans="1:13" ht="24" customHeight="1">
      <c r="A607" s="470">
        <v>599</v>
      </c>
      <c r="B607" s="470" t="s">
        <v>2603</v>
      </c>
      <c r="C607" s="470" t="s">
        <v>55</v>
      </c>
      <c r="D607" s="471" t="s">
        <v>2604</v>
      </c>
      <c r="E607" s="470" t="s">
        <v>1220</v>
      </c>
      <c r="F607" s="470" t="s">
        <v>57</v>
      </c>
      <c r="G607" s="472">
        <v>5.9120316721370317E-3</v>
      </c>
      <c r="H607" s="473">
        <v>194.39</v>
      </c>
      <c r="I607" s="473">
        <f t="shared" si="46"/>
        <v>1.1492398367467176</v>
      </c>
      <c r="J607" s="474">
        <f t="shared" si="45"/>
        <v>7.2108705983806999E-7</v>
      </c>
      <c r="K607" s="473">
        <f t="shared" si="48"/>
        <v>1593748.1114389177</v>
      </c>
      <c r="L607" s="475">
        <f t="shared" si="49"/>
        <v>0.99999243243536118</v>
      </c>
      <c r="M607" s="476" t="str">
        <f t="shared" si="47"/>
        <v>C</v>
      </c>
    </row>
    <row r="608" spans="1:13" ht="39" customHeight="1">
      <c r="A608" s="470">
        <v>600</v>
      </c>
      <c r="B608" s="470" t="s">
        <v>2605</v>
      </c>
      <c r="C608" s="470" t="s">
        <v>55</v>
      </c>
      <c r="D608" s="471" t="s">
        <v>2606</v>
      </c>
      <c r="E608" s="470" t="s">
        <v>1220</v>
      </c>
      <c r="F608" s="470" t="s">
        <v>57</v>
      </c>
      <c r="G608" s="477">
        <v>4.873983518860765</v>
      </c>
      <c r="H608" s="473">
        <v>0.22</v>
      </c>
      <c r="I608" s="473">
        <f t="shared" si="46"/>
        <v>1.0722763741493684</v>
      </c>
      <c r="J608" s="474">
        <f t="shared" si="45"/>
        <v>6.7279656799749615E-7</v>
      </c>
      <c r="K608" s="473">
        <f t="shared" si="48"/>
        <v>1593749.1837152918</v>
      </c>
      <c r="L608" s="475">
        <f t="shared" si="49"/>
        <v>0.99999310523192919</v>
      </c>
      <c r="M608" s="476" t="str">
        <f t="shared" si="47"/>
        <v>C</v>
      </c>
    </row>
    <row r="609" spans="1:13" ht="24" customHeight="1">
      <c r="A609" s="470">
        <v>601</v>
      </c>
      <c r="B609" s="470" t="s">
        <v>2607</v>
      </c>
      <c r="C609" s="470" t="s">
        <v>55</v>
      </c>
      <c r="D609" s="471" t="s">
        <v>2608</v>
      </c>
      <c r="E609" s="470" t="s">
        <v>1220</v>
      </c>
      <c r="F609" s="470" t="s">
        <v>57</v>
      </c>
      <c r="G609" s="477">
        <v>2.9163200147041813E-2</v>
      </c>
      <c r="H609" s="473">
        <v>36</v>
      </c>
      <c r="I609" s="473">
        <f t="shared" si="46"/>
        <v>1.0498752052935052</v>
      </c>
      <c r="J609" s="474">
        <f t="shared" si="45"/>
        <v>6.5874102234835022E-7</v>
      </c>
      <c r="K609" s="473">
        <f t="shared" si="48"/>
        <v>1593750.2335904972</v>
      </c>
      <c r="L609" s="475">
        <f t="shared" si="49"/>
        <v>0.99999376397295159</v>
      </c>
      <c r="M609" s="476" t="str">
        <f t="shared" si="47"/>
        <v>C</v>
      </c>
    </row>
    <row r="610" spans="1:13" ht="24" customHeight="1">
      <c r="A610" s="470">
        <v>602</v>
      </c>
      <c r="B610" s="470" t="s">
        <v>2609</v>
      </c>
      <c r="C610" s="470" t="s">
        <v>55</v>
      </c>
      <c r="D610" s="471" t="s">
        <v>2610</v>
      </c>
      <c r="E610" s="470" t="s">
        <v>1220</v>
      </c>
      <c r="F610" s="470" t="s">
        <v>57</v>
      </c>
      <c r="G610" s="477">
        <v>5.9120316721370317E-3</v>
      </c>
      <c r="H610" s="473">
        <v>169.93</v>
      </c>
      <c r="I610" s="473">
        <f t="shared" si="46"/>
        <v>1.0046315420462459</v>
      </c>
      <c r="J610" s="474">
        <f t="shared" si="45"/>
        <v>6.3035302267752067E-7</v>
      </c>
      <c r="K610" s="473">
        <f t="shared" si="48"/>
        <v>1593751.2382220393</v>
      </c>
      <c r="L610" s="475">
        <f t="shared" si="49"/>
        <v>0.99999439432597426</v>
      </c>
      <c r="M610" s="476" t="str">
        <f t="shared" si="47"/>
        <v>C</v>
      </c>
    </row>
    <row r="611" spans="1:13" ht="24" customHeight="1">
      <c r="A611" s="470">
        <v>603</v>
      </c>
      <c r="B611" s="470" t="s">
        <v>2611</v>
      </c>
      <c r="C611" s="470" t="s">
        <v>55</v>
      </c>
      <c r="D611" s="471" t="s">
        <v>2612</v>
      </c>
      <c r="E611" s="470" t="s">
        <v>1220</v>
      </c>
      <c r="F611" s="470" t="s">
        <v>57</v>
      </c>
      <c r="G611" s="477">
        <v>2.8867318725142376E-2</v>
      </c>
      <c r="H611" s="473">
        <v>32.299999999999997</v>
      </c>
      <c r="I611" s="473">
        <f t="shared" si="46"/>
        <v>0.93241439482209865</v>
      </c>
      <c r="J611" s="474">
        <f t="shared" si="45"/>
        <v>5.8504059206323957E-7</v>
      </c>
      <c r="K611" s="473">
        <f t="shared" si="48"/>
        <v>1593752.1706364341</v>
      </c>
      <c r="L611" s="475">
        <f t="shared" si="49"/>
        <v>0.99999497936656634</v>
      </c>
      <c r="M611" s="476" t="str">
        <f t="shared" si="47"/>
        <v>C</v>
      </c>
    </row>
    <row r="612" spans="1:13" ht="24" customHeight="1">
      <c r="A612" s="470">
        <v>604</v>
      </c>
      <c r="B612" s="470" t="s">
        <v>2613</v>
      </c>
      <c r="C612" s="470" t="s">
        <v>44</v>
      </c>
      <c r="D612" s="471" t="s">
        <v>2614</v>
      </c>
      <c r="E612" s="470" t="s">
        <v>1220</v>
      </c>
      <c r="F612" s="470" t="s">
        <v>26</v>
      </c>
      <c r="G612" s="477">
        <v>0.17509881736064759</v>
      </c>
      <c r="H612" s="473">
        <v>4.72</v>
      </c>
      <c r="I612" s="473">
        <f t="shared" si="46"/>
        <v>0.8264664179422565</v>
      </c>
      <c r="J612" s="474">
        <f t="shared" si="45"/>
        <v>5.1856385439606579E-7</v>
      </c>
      <c r="K612" s="473">
        <f t="shared" si="48"/>
        <v>1593752.997102852</v>
      </c>
      <c r="L612" s="475">
        <f t="shared" si="49"/>
        <v>0.99999549793042075</v>
      </c>
      <c r="M612" s="476" t="str">
        <f t="shared" si="47"/>
        <v>C</v>
      </c>
    </row>
    <row r="613" spans="1:13" ht="24" customHeight="1">
      <c r="A613" s="470">
        <v>605</v>
      </c>
      <c r="B613" s="470" t="s">
        <v>2615</v>
      </c>
      <c r="C613" s="470" t="s">
        <v>55</v>
      </c>
      <c r="D613" s="471" t="s">
        <v>2616</v>
      </c>
      <c r="E613" s="470" t="s">
        <v>1220</v>
      </c>
      <c r="F613" s="470" t="s">
        <v>57</v>
      </c>
      <c r="G613" s="477">
        <v>5.9120316721370317E-3</v>
      </c>
      <c r="H613" s="473">
        <v>136.13</v>
      </c>
      <c r="I613" s="473">
        <f t="shared" ref="I613:I634" si="50">G613*H613</f>
        <v>0.80480487152801405</v>
      </c>
      <c r="J613" s="474">
        <f t="shared" si="45"/>
        <v>5.0497238261102142E-7</v>
      </c>
      <c r="K613" s="473">
        <f t="shared" si="48"/>
        <v>1593753.8019077235</v>
      </c>
      <c r="L613" s="475">
        <f t="shared" si="49"/>
        <v>0.99999600290280333</v>
      </c>
      <c r="M613" s="476" t="str">
        <f t="shared" si="47"/>
        <v>C</v>
      </c>
    </row>
    <row r="614" spans="1:13" ht="24" customHeight="1">
      <c r="A614" s="470">
        <v>606</v>
      </c>
      <c r="B614" s="470" t="s">
        <v>2617</v>
      </c>
      <c r="C614" s="470" t="s">
        <v>55</v>
      </c>
      <c r="D614" s="471" t="s">
        <v>2618</v>
      </c>
      <c r="E614" s="470" t="s">
        <v>1220</v>
      </c>
      <c r="F614" s="470" t="s">
        <v>57</v>
      </c>
      <c r="G614" s="477">
        <v>2.8531512774039765E-3</v>
      </c>
      <c r="H614" s="473">
        <v>269</v>
      </c>
      <c r="I614" s="473">
        <f t="shared" si="50"/>
        <v>0.76749769362166964</v>
      </c>
      <c r="J614" s="474">
        <f t="shared" si="45"/>
        <v>4.8156410666446579E-7</v>
      </c>
      <c r="K614" s="473">
        <f t="shared" si="48"/>
        <v>1593754.5694054172</v>
      </c>
      <c r="L614" s="475">
        <f t="shared" si="49"/>
        <v>0.99999648446691003</v>
      </c>
      <c r="M614" s="476" t="str">
        <f t="shared" si="47"/>
        <v>C</v>
      </c>
    </row>
    <row r="615" spans="1:13" ht="24" customHeight="1">
      <c r="A615" s="470">
        <v>607</v>
      </c>
      <c r="B615" s="470" t="s">
        <v>2619</v>
      </c>
      <c r="C615" s="470" t="s">
        <v>55</v>
      </c>
      <c r="D615" s="471" t="s">
        <v>2620</v>
      </c>
      <c r="E615" s="470" t="s">
        <v>1220</v>
      </c>
      <c r="F615" s="470" t="s">
        <v>57</v>
      </c>
      <c r="G615" s="477">
        <v>5.9120316721370317E-3</v>
      </c>
      <c r="H615" s="473">
        <v>122.52</v>
      </c>
      <c r="I615" s="473">
        <f t="shared" si="50"/>
        <v>0.72434212047022906</v>
      </c>
      <c r="J615" s="474">
        <f t="shared" si="45"/>
        <v>4.5448627280909679E-7</v>
      </c>
      <c r="K615" s="473">
        <f t="shared" si="48"/>
        <v>1593755.2937475378</v>
      </c>
      <c r="L615" s="475">
        <f t="shared" si="49"/>
        <v>0.99999693895318287</v>
      </c>
      <c r="M615" s="476" t="str">
        <f t="shared" si="47"/>
        <v>C</v>
      </c>
    </row>
    <row r="616" spans="1:13" ht="24" customHeight="1">
      <c r="A616" s="470">
        <v>608</v>
      </c>
      <c r="B616" s="470" t="s">
        <v>2621</v>
      </c>
      <c r="C616" s="470" t="s">
        <v>44</v>
      </c>
      <c r="D616" s="471" t="s">
        <v>2622</v>
      </c>
      <c r="E616" s="470" t="s">
        <v>1459</v>
      </c>
      <c r="F616" s="470" t="s">
        <v>75</v>
      </c>
      <c r="G616" s="477">
        <v>11.993069682236134</v>
      </c>
      <c r="H616" s="473">
        <v>0.06</v>
      </c>
      <c r="I616" s="473">
        <f t="shared" si="50"/>
        <v>0.71958418093416809</v>
      </c>
      <c r="J616" s="474">
        <f t="shared" si="45"/>
        <v>4.5150091803697392E-7</v>
      </c>
      <c r="K616" s="473">
        <f t="shared" si="48"/>
        <v>1593756.0133317187</v>
      </c>
      <c r="L616" s="475">
        <f t="shared" si="49"/>
        <v>0.99999739045410085</v>
      </c>
      <c r="M616" s="476" t="str">
        <f t="shared" si="47"/>
        <v>C</v>
      </c>
    </row>
    <row r="617" spans="1:13" ht="24" customHeight="1">
      <c r="A617" s="470">
        <v>609</v>
      </c>
      <c r="B617" s="470" t="s">
        <v>2623</v>
      </c>
      <c r="C617" s="470" t="s">
        <v>55</v>
      </c>
      <c r="D617" s="471" t="s">
        <v>2624</v>
      </c>
      <c r="E617" s="470" t="s">
        <v>1220</v>
      </c>
      <c r="F617" s="470" t="s">
        <v>57</v>
      </c>
      <c r="G617" s="477">
        <v>2.9560158360685158E-3</v>
      </c>
      <c r="H617" s="473">
        <v>203.58</v>
      </c>
      <c r="I617" s="473">
        <f t="shared" si="50"/>
        <v>0.60178570390682851</v>
      </c>
      <c r="J617" s="474">
        <f t="shared" si="45"/>
        <v>3.775886198925724E-7</v>
      </c>
      <c r="K617" s="473">
        <f t="shared" si="48"/>
        <v>1593756.6151174225</v>
      </c>
      <c r="L617" s="475">
        <f t="shared" si="49"/>
        <v>0.99999776804272078</v>
      </c>
      <c r="M617" s="476" t="str">
        <f t="shared" si="47"/>
        <v>C</v>
      </c>
    </row>
    <row r="618" spans="1:13" ht="24" customHeight="1">
      <c r="A618" s="470">
        <v>610</v>
      </c>
      <c r="B618" s="470" t="s">
        <v>2625</v>
      </c>
      <c r="C618" s="470" t="s">
        <v>55</v>
      </c>
      <c r="D618" s="471" t="s">
        <v>2626</v>
      </c>
      <c r="E618" s="470" t="s">
        <v>1220</v>
      </c>
      <c r="F618" s="470" t="s">
        <v>57</v>
      </c>
      <c r="G618" s="477">
        <v>8.8680475082055475E-3</v>
      </c>
      <c r="H618" s="473">
        <v>44.02</v>
      </c>
      <c r="I618" s="473">
        <f t="shared" si="50"/>
        <v>0.39037145131120821</v>
      </c>
      <c r="J618" s="474">
        <f t="shared" si="45"/>
        <v>2.449373864967733E-7</v>
      </c>
      <c r="K618" s="473">
        <f t="shared" si="48"/>
        <v>1593757.0054888739</v>
      </c>
      <c r="L618" s="475">
        <f t="shared" si="49"/>
        <v>0.99999801298010726</v>
      </c>
      <c r="M618" s="476" t="str">
        <f t="shared" si="47"/>
        <v>C</v>
      </c>
    </row>
    <row r="619" spans="1:13" ht="24" customHeight="1">
      <c r="A619" s="470">
        <v>611</v>
      </c>
      <c r="B619" s="470" t="s">
        <v>2627</v>
      </c>
      <c r="C619" s="470" t="s">
        <v>55</v>
      </c>
      <c r="D619" s="471" t="s">
        <v>2628</v>
      </c>
      <c r="E619" s="470" t="s">
        <v>1220</v>
      </c>
      <c r="F619" s="470" t="s">
        <v>1456</v>
      </c>
      <c r="G619" s="477">
        <v>2.2387063406840785E-2</v>
      </c>
      <c r="H619" s="473">
        <v>16.04</v>
      </c>
      <c r="I619" s="473">
        <f t="shared" si="50"/>
        <v>0.35908849704572621</v>
      </c>
      <c r="J619" s="474">
        <f t="shared" si="45"/>
        <v>2.2530899145418416E-7</v>
      </c>
      <c r="K619" s="473">
        <f t="shared" si="48"/>
        <v>1593757.3645773709</v>
      </c>
      <c r="L619" s="475">
        <f t="shared" si="49"/>
        <v>0.99999823828909873</v>
      </c>
      <c r="M619" s="476" t="str">
        <f t="shared" si="47"/>
        <v>C</v>
      </c>
    </row>
    <row r="620" spans="1:13" ht="24" customHeight="1">
      <c r="A620" s="470">
        <v>612</v>
      </c>
      <c r="B620" s="470" t="s">
        <v>2629</v>
      </c>
      <c r="C620" s="470" t="s">
        <v>55</v>
      </c>
      <c r="D620" s="471" t="s">
        <v>2630</v>
      </c>
      <c r="E620" s="470" t="s">
        <v>1220</v>
      </c>
      <c r="F620" s="470" t="s">
        <v>57</v>
      </c>
      <c r="G620" s="477">
        <v>5.9120316721370317E-3</v>
      </c>
      <c r="H620" s="473">
        <v>60.5</v>
      </c>
      <c r="I620" s="473">
        <f t="shared" si="50"/>
        <v>0.3576779161642904</v>
      </c>
      <c r="J620" s="474">
        <f t="shared" si="45"/>
        <v>2.2442392674624844E-7</v>
      </c>
      <c r="K620" s="473">
        <f t="shared" si="48"/>
        <v>1593757.722255287</v>
      </c>
      <c r="L620" s="475">
        <f t="shared" si="49"/>
        <v>0.9999984627130255</v>
      </c>
      <c r="M620" s="476" t="str">
        <f t="shared" si="47"/>
        <v>C</v>
      </c>
    </row>
    <row r="621" spans="1:13" ht="24" customHeight="1">
      <c r="A621" s="470">
        <v>613</v>
      </c>
      <c r="B621" s="470" t="s">
        <v>2631</v>
      </c>
      <c r="C621" s="470" t="s">
        <v>44</v>
      </c>
      <c r="D621" s="471" t="s">
        <v>2632</v>
      </c>
      <c r="E621" s="470" t="s">
        <v>1220</v>
      </c>
      <c r="F621" s="470" t="s">
        <v>1499</v>
      </c>
      <c r="G621" s="472">
        <v>3.3110946501504812E-2</v>
      </c>
      <c r="H621" s="473">
        <v>9</v>
      </c>
      <c r="I621" s="473">
        <f t="shared" si="50"/>
        <v>0.29799851851354331</v>
      </c>
      <c r="J621" s="474">
        <f t="shared" si="45"/>
        <v>1.8697826918297989E-7</v>
      </c>
      <c r="K621" s="473">
        <f t="shared" si="48"/>
        <v>1593758.0202538054</v>
      </c>
      <c r="L621" s="475">
        <f t="shared" si="49"/>
        <v>0.99999864969129471</v>
      </c>
      <c r="M621" s="476" t="str">
        <f t="shared" si="47"/>
        <v>C</v>
      </c>
    </row>
    <row r="622" spans="1:13" ht="24" customHeight="1">
      <c r="A622" s="470">
        <v>614</v>
      </c>
      <c r="B622" s="470" t="s">
        <v>2633</v>
      </c>
      <c r="C622" s="470" t="s">
        <v>44</v>
      </c>
      <c r="D622" s="471" t="s">
        <v>2634</v>
      </c>
      <c r="E622" s="470" t="s">
        <v>1459</v>
      </c>
      <c r="F622" s="470" t="s">
        <v>75</v>
      </c>
      <c r="G622" s="477">
        <v>0.23506416577182826</v>
      </c>
      <c r="H622" s="473">
        <v>1.26</v>
      </c>
      <c r="I622" s="473">
        <f t="shared" si="50"/>
        <v>0.29618084887250362</v>
      </c>
      <c r="J622" s="474">
        <f t="shared" si="45"/>
        <v>1.8583777786401848E-7</v>
      </c>
      <c r="K622" s="473">
        <f t="shared" si="48"/>
        <v>1593758.3164346544</v>
      </c>
      <c r="L622" s="475">
        <f t="shared" si="49"/>
        <v>0.99999883552907254</v>
      </c>
      <c r="M622" s="476" t="str">
        <f t="shared" si="47"/>
        <v>C</v>
      </c>
    </row>
    <row r="623" spans="1:13" ht="24" customHeight="1">
      <c r="A623" s="470">
        <v>615</v>
      </c>
      <c r="B623" s="470" t="s">
        <v>2635</v>
      </c>
      <c r="C623" s="470" t="s">
        <v>55</v>
      </c>
      <c r="D623" s="471" t="s">
        <v>2636</v>
      </c>
      <c r="E623" s="470" t="s">
        <v>1220</v>
      </c>
      <c r="F623" s="470" t="s">
        <v>1476</v>
      </c>
      <c r="G623" s="477">
        <v>3.6259047339293915E-2</v>
      </c>
      <c r="H623" s="473">
        <v>8.1199999999999992</v>
      </c>
      <c r="I623" s="473">
        <f t="shared" si="50"/>
        <v>0.29442346439506656</v>
      </c>
      <c r="J623" s="474">
        <f t="shared" si="45"/>
        <v>1.8473511228863482E-7</v>
      </c>
      <c r="K623" s="473">
        <f t="shared" si="48"/>
        <v>1593758.6108581189</v>
      </c>
      <c r="L623" s="475">
        <f t="shared" si="49"/>
        <v>0.99999902026418486</v>
      </c>
      <c r="M623" s="476" t="str">
        <f t="shared" si="47"/>
        <v>C</v>
      </c>
    </row>
    <row r="624" spans="1:13" ht="24" customHeight="1">
      <c r="A624" s="470">
        <v>616</v>
      </c>
      <c r="B624" s="470" t="s">
        <v>2637</v>
      </c>
      <c r="C624" s="470" t="s">
        <v>55</v>
      </c>
      <c r="D624" s="471" t="s">
        <v>2638</v>
      </c>
      <c r="E624" s="470" t="s">
        <v>1220</v>
      </c>
      <c r="F624" s="470" t="s">
        <v>57</v>
      </c>
      <c r="G624" s="472">
        <v>7.216829681285594E-3</v>
      </c>
      <c r="H624" s="473">
        <v>37.93</v>
      </c>
      <c r="I624" s="473">
        <f t="shared" si="50"/>
        <v>0.27373434981116257</v>
      </c>
      <c r="J624" s="474">
        <f t="shared" si="45"/>
        <v>1.7175378991454086E-7</v>
      </c>
      <c r="K624" s="473">
        <f t="shared" si="48"/>
        <v>1593758.8845924686</v>
      </c>
      <c r="L624" s="475">
        <f t="shared" si="49"/>
        <v>0.99999919201797483</v>
      </c>
      <c r="M624" s="476" t="str">
        <f t="shared" si="47"/>
        <v>C</v>
      </c>
    </row>
    <row r="625" spans="1:13" ht="24" customHeight="1">
      <c r="A625" s="470">
        <v>617</v>
      </c>
      <c r="B625" s="470" t="s">
        <v>2639</v>
      </c>
      <c r="C625" s="470" t="s">
        <v>55</v>
      </c>
      <c r="D625" s="471" t="s">
        <v>2640</v>
      </c>
      <c r="E625" s="470" t="s">
        <v>1220</v>
      </c>
      <c r="F625" s="470" t="s">
        <v>57</v>
      </c>
      <c r="G625" s="477">
        <v>1.1412605109615906E-2</v>
      </c>
      <c r="H625" s="473">
        <v>16.82</v>
      </c>
      <c r="I625" s="473">
        <f t="shared" si="50"/>
        <v>0.19196001794373954</v>
      </c>
      <c r="J625" s="474">
        <f t="shared" si="45"/>
        <v>1.2044473270031697E-7</v>
      </c>
      <c r="K625" s="473">
        <f t="shared" si="48"/>
        <v>1593759.0765524865</v>
      </c>
      <c r="L625" s="475">
        <f t="shared" si="49"/>
        <v>0.99999931246270757</v>
      </c>
      <c r="M625" s="476" t="str">
        <f t="shared" si="47"/>
        <v>C</v>
      </c>
    </row>
    <row r="626" spans="1:13" ht="24" customHeight="1">
      <c r="A626" s="470">
        <v>618</v>
      </c>
      <c r="B626" s="470" t="s">
        <v>2641</v>
      </c>
      <c r="C626" s="470" t="s">
        <v>55</v>
      </c>
      <c r="D626" s="471" t="s">
        <v>2642</v>
      </c>
      <c r="E626" s="470" t="s">
        <v>1220</v>
      </c>
      <c r="F626" s="470" t="s">
        <v>57</v>
      </c>
      <c r="G626" s="477">
        <v>5.9120316721370317E-3</v>
      </c>
      <c r="H626" s="473">
        <v>30.67</v>
      </c>
      <c r="I626" s="473">
        <f t="shared" si="50"/>
        <v>0.18132201138444276</v>
      </c>
      <c r="J626" s="474">
        <f t="shared" si="45"/>
        <v>1.1376994765797421E-7</v>
      </c>
      <c r="K626" s="473">
        <f t="shared" si="48"/>
        <v>1593759.2578744979</v>
      </c>
      <c r="L626" s="475">
        <f t="shared" si="49"/>
        <v>0.99999942623265525</v>
      </c>
      <c r="M626" s="476" t="str">
        <f t="shared" si="47"/>
        <v>C</v>
      </c>
    </row>
    <row r="627" spans="1:13" ht="24" customHeight="1">
      <c r="A627" s="470">
        <v>619</v>
      </c>
      <c r="B627" s="470" t="s">
        <v>2643</v>
      </c>
      <c r="C627" s="470" t="s">
        <v>44</v>
      </c>
      <c r="D627" s="471" t="s">
        <v>2644</v>
      </c>
      <c r="E627" s="470" t="s">
        <v>1540</v>
      </c>
      <c r="F627" s="470" t="s">
        <v>26</v>
      </c>
      <c r="G627" s="477">
        <v>1.1392710624847051E-5</v>
      </c>
      <c r="H627" s="473">
        <v>15701.54</v>
      </c>
      <c r="I627" s="473">
        <f t="shared" si="50"/>
        <v>0.17888310158446097</v>
      </c>
      <c r="J627" s="474">
        <f t="shared" si="45"/>
        <v>1.1223966108014588E-7</v>
      </c>
      <c r="K627" s="473">
        <f t="shared" si="48"/>
        <v>1593759.4367575995</v>
      </c>
      <c r="L627" s="475">
        <f t="shared" si="49"/>
        <v>0.99999953847231637</v>
      </c>
      <c r="M627" s="476" t="str">
        <f t="shared" si="47"/>
        <v>C</v>
      </c>
    </row>
    <row r="628" spans="1:13" ht="24" customHeight="1">
      <c r="A628" s="470">
        <v>620</v>
      </c>
      <c r="B628" s="470" t="s">
        <v>2645</v>
      </c>
      <c r="C628" s="470" t="s">
        <v>55</v>
      </c>
      <c r="D628" s="471" t="s">
        <v>2646</v>
      </c>
      <c r="E628" s="470" t="s">
        <v>1220</v>
      </c>
      <c r="F628" s="470" t="s">
        <v>57</v>
      </c>
      <c r="G628" s="477">
        <v>2.9560158360685158E-3</v>
      </c>
      <c r="H628" s="473">
        <v>58.92</v>
      </c>
      <c r="I628" s="473">
        <f t="shared" si="50"/>
        <v>0.17416845306115697</v>
      </c>
      <c r="J628" s="474">
        <f t="shared" si="45"/>
        <v>1.0928146912304925E-7</v>
      </c>
      <c r="K628" s="473">
        <f t="shared" si="48"/>
        <v>1593759.6109260526</v>
      </c>
      <c r="L628" s="475">
        <f t="shared" si="49"/>
        <v>0.99999964775378547</v>
      </c>
      <c r="M628" s="476" t="str">
        <f t="shared" si="47"/>
        <v>C</v>
      </c>
    </row>
    <row r="629" spans="1:13" ht="24" customHeight="1">
      <c r="A629" s="470">
        <v>621</v>
      </c>
      <c r="B629" s="470" t="s">
        <v>2647</v>
      </c>
      <c r="C629" s="470" t="s">
        <v>55</v>
      </c>
      <c r="D629" s="471" t="s">
        <v>2648</v>
      </c>
      <c r="E629" s="470" t="s">
        <v>1220</v>
      </c>
      <c r="F629" s="470" t="s">
        <v>57</v>
      </c>
      <c r="G629" s="477">
        <v>8.8680475082055475E-3</v>
      </c>
      <c r="H629" s="473">
        <v>19.079999999999998</v>
      </c>
      <c r="I629" s="473">
        <f t="shared" si="50"/>
        <v>0.16920234645656182</v>
      </c>
      <c r="J629" s="474">
        <f t="shared" si="45"/>
        <v>1.0616550055334925E-7</v>
      </c>
      <c r="K629" s="473">
        <f t="shared" si="48"/>
        <v>1593759.7801283989</v>
      </c>
      <c r="L629" s="475">
        <f t="shared" si="49"/>
        <v>0.99999975391928597</v>
      </c>
      <c r="M629" s="476" t="str">
        <f t="shared" si="47"/>
        <v>C</v>
      </c>
    </row>
    <row r="630" spans="1:13" ht="24" customHeight="1">
      <c r="A630" s="470">
        <v>622</v>
      </c>
      <c r="B630" s="470" t="s">
        <v>2649</v>
      </c>
      <c r="C630" s="470" t="s">
        <v>44</v>
      </c>
      <c r="D630" s="471" t="s">
        <v>2650</v>
      </c>
      <c r="E630" s="470" t="s">
        <v>1540</v>
      </c>
      <c r="F630" s="470" t="s">
        <v>26</v>
      </c>
      <c r="G630" s="477">
        <v>1.6900000000000001E-5</v>
      </c>
      <c r="H630" s="473">
        <v>10637.56</v>
      </c>
      <c r="I630" s="473">
        <f t="shared" si="50"/>
        <v>0.179774764</v>
      </c>
      <c r="J630" s="474">
        <f t="shared" si="45"/>
        <v>1.1279913196605711E-7</v>
      </c>
      <c r="K630" s="473">
        <f t="shared" si="48"/>
        <v>1593759.9599031629</v>
      </c>
      <c r="L630" s="475">
        <f t="shared" si="49"/>
        <v>0.9999998667184179</v>
      </c>
      <c r="M630" s="476" t="str">
        <f t="shared" si="47"/>
        <v>C</v>
      </c>
    </row>
    <row r="631" spans="1:13" ht="24" customHeight="1">
      <c r="A631" s="470">
        <v>623</v>
      </c>
      <c r="B631" s="470" t="s">
        <v>2651</v>
      </c>
      <c r="C631" s="470" t="s">
        <v>55</v>
      </c>
      <c r="D631" s="471" t="s">
        <v>2652</v>
      </c>
      <c r="E631" s="470" t="s">
        <v>1220</v>
      </c>
      <c r="F631" s="470" t="s">
        <v>57</v>
      </c>
      <c r="G631" s="477">
        <v>7.216829681285594E-3</v>
      </c>
      <c r="H631" s="473">
        <v>19.57</v>
      </c>
      <c r="I631" s="473">
        <f t="shared" si="50"/>
        <v>0.14123335686275909</v>
      </c>
      <c r="J631" s="474">
        <f t="shared" si="45"/>
        <v>8.8616442621343658E-8</v>
      </c>
      <c r="K631" s="473">
        <f t="shared" si="48"/>
        <v>1593760.1011365198</v>
      </c>
      <c r="L631" s="475">
        <f t="shared" si="49"/>
        <v>0.99999995533486052</v>
      </c>
      <c r="M631" s="476" t="str">
        <f t="shared" si="47"/>
        <v>C</v>
      </c>
    </row>
    <row r="632" spans="1:13" ht="24" customHeight="1">
      <c r="A632" s="470">
        <v>624</v>
      </c>
      <c r="B632" s="470" t="s">
        <v>2653</v>
      </c>
      <c r="C632" s="470" t="s">
        <v>55</v>
      </c>
      <c r="D632" s="471" t="s">
        <v>2654</v>
      </c>
      <c r="E632" s="470" t="s">
        <v>1220</v>
      </c>
      <c r="F632" s="470" t="s">
        <v>57</v>
      </c>
      <c r="G632" s="477">
        <v>7.3408939894584332E-4</v>
      </c>
      <c r="H632" s="473">
        <v>45</v>
      </c>
      <c r="I632" s="473">
        <f t="shared" si="50"/>
        <v>3.3034022952562948E-2</v>
      </c>
      <c r="J632" s="474">
        <f t="shared" si="45"/>
        <v>2.0727097794415167E-8</v>
      </c>
      <c r="K632" s="473">
        <f t="shared" si="48"/>
        <v>1593760.1341705427</v>
      </c>
      <c r="L632" s="475">
        <f t="shared" si="49"/>
        <v>0.99999997606195834</v>
      </c>
      <c r="M632" s="476" t="str">
        <f t="shared" si="47"/>
        <v>C</v>
      </c>
    </row>
    <row r="633" spans="1:13" ht="24" customHeight="1">
      <c r="A633" s="470">
        <v>625</v>
      </c>
      <c r="B633" s="470" t="s">
        <v>2655</v>
      </c>
      <c r="C633" s="470" t="s">
        <v>44</v>
      </c>
      <c r="D633" s="471" t="s">
        <v>2656</v>
      </c>
      <c r="E633" s="470" t="s">
        <v>1459</v>
      </c>
      <c r="F633" s="470" t="s">
        <v>75</v>
      </c>
      <c r="G633" s="477">
        <v>0.23506416577182826</v>
      </c>
      <c r="H633" s="473">
        <v>0.1</v>
      </c>
      <c r="I633" s="473">
        <f t="shared" si="50"/>
        <v>2.3506416577182828E-2</v>
      </c>
      <c r="J633" s="474">
        <f t="shared" si="45"/>
        <v>1.4749029989207817E-8</v>
      </c>
      <c r="K633" s="473">
        <f t="shared" si="48"/>
        <v>1593760.1576769592</v>
      </c>
      <c r="L633" s="475">
        <f t="shared" si="49"/>
        <v>0.99999999081098834</v>
      </c>
      <c r="M633" s="476" t="str">
        <f t="shared" si="47"/>
        <v>C</v>
      </c>
    </row>
    <row r="634" spans="1:13" ht="24" customHeight="1">
      <c r="A634" s="470">
        <v>626</v>
      </c>
      <c r="B634" s="470" t="s">
        <v>2657</v>
      </c>
      <c r="C634" s="470" t="s">
        <v>55</v>
      </c>
      <c r="D634" s="471" t="s">
        <v>2658</v>
      </c>
      <c r="E634" s="470" t="s">
        <v>1220</v>
      </c>
      <c r="F634" s="470" t="s">
        <v>57</v>
      </c>
      <c r="G634" s="477">
        <v>7.3408939894584332E-4</v>
      </c>
      <c r="H634" s="473">
        <v>19.95</v>
      </c>
      <c r="I634" s="473">
        <f t="shared" si="50"/>
        <v>1.4645083508969575E-2</v>
      </c>
      <c r="J634" s="474">
        <f t="shared" si="45"/>
        <v>9.1890133555240583E-9</v>
      </c>
      <c r="K634" s="473">
        <f t="shared" si="48"/>
        <v>1593760.1723220428</v>
      </c>
      <c r="L634" s="475">
        <f t="shared" si="49"/>
        <v>1.0000000000000018</v>
      </c>
      <c r="M634" s="476" t="str">
        <f t="shared" si="47"/>
        <v>C</v>
      </c>
    </row>
    <row r="635" spans="1:13">
      <c r="A635" s="31"/>
      <c r="B635" s="32"/>
      <c r="C635" s="32"/>
      <c r="D635" s="25" t="s">
        <v>1111</v>
      </c>
      <c r="E635" s="33"/>
      <c r="F635" s="33"/>
      <c r="G635" s="33"/>
      <c r="H635" s="33"/>
      <c r="I635" s="33"/>
      <c r="J635" s="33"/>
      <c r="K635" s="33"/>
      <c r="L635" s="519"/>
      <c r="M635" s="519">
        <f>SUM(I9:I634)</f>
        <v>1593760.1723220428</v>
      </c>
    </row>
  </sheetData>
  <mergeCells count="23">
    <mergeCell ref="N7:N8"/>
    <mergeCell ref="M7:M8"/>
    <mergeCell ref="L7:L8"/>
    <mergeCell ref="E1:F1"/>
    <mergeCell ref="G1:H1"/>
    <mergeCell ref="E3:G3"/>
    <mergeCell ref="E4:G4"/>
    <mergeCell ref="F7:F8"/>
    <mergeCell ref="G7:G8"/>
    <mergeCell ref="J7:J8"/>
    <mergeCell ref="K7:K8"/>
    <mergeCell ref="E2:G2"/>
    <mergeCell ref="A6:M6"/>
    <mergeCell ref="A7:A8"/>
    <mergeCell ref="C7:C8"/>
    <mergeCell ref="D7:D8"/>
    <mergeCell ref="E7:E8"/>
    <mergeCell ref="B7:B8"/>
    <mergeCell ref="H2:J2"/>
    <mergeCell ref="H3:J3"/>
    <mergeCell ref="H4:J4"/>
    <mergeCell ref="H7:H8"/>
    <mergeCell ref="I7:I8"/>
  </mergeCells>
  <pageMargins left="0.5" right="0.5" top="1" bottom="1" header="0.5" footer="0.5"/>
  <pageSetup paperSize="9" fitToHeight="0" orientation="landscape"/>
  <headerFooter>
    <oddHeader>&amp;L &amp;C &amp;R</oddHeader>
    <oddFooter>&amp;L &amp;C &amp;R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E163F-F9B7-44DC-80B3-FE94000B7B2E}">
  <sheetPr>
    <pageSetUpPr fitToPage="1"/>
  </sheetPr>
  <dimension ref="A1:J9660"/>
  <sheetViews>
    <sheetView showWhiteSpace="0" workbookViewId="0">
      <selection activeCell="E2" sqref="E2:G2"/>
    </sheetView>
  </sheetViews>
  <sheetFormatPr defaultColWidth="9" defaultRowHeight="13.9"/>
  <cols>
    <col min="1" max="1" width="12" style="1" bestFit="1" customWidth="1"/>
    <col min="2" max="2" width="14.5" style="2" customWidth="1"/>
    <col min="3" max="3" width="10" style="2" bestFit="1" customWidth="1"/>
    <col min="4" max="4" width="60" style="1" bestFit="1" customWidth="1"/>
    <col min="5" max="5" width="15" style="2" bestFit="1" customWidth="1"/>
    <col min="6" max="6" width="12" style="2" bestFit="1" customWidth="1"/>
    <col min="7" max="8" width="12" style="1" bestFit="1" customWidth="1"/>
    <col min="9" max="11" width="14" style="1" bestFit="1" customWidth="1"/>
    <col min="12" max="16384" width="9" style="1"/>
  </cols>
  <sheetData>
    <row r="1" spans="1:10">
      <c r="A1" s="3" t="s">
        <v>0</v>
      </c>
      <c r="B1" s="8"/>
      <c r="C1" s="8"/>
      <c r="D1" s="75" t="s">
        <v>1</v>
      </c>
      <c r="E1" s="8"/>
      <c r="F1" s="8"/>
      <c r="G1" s="75"/>
      <c r="H1" s="75"/>
      <c r="I1" s="75"/>
      <c r="J1" s="4"/>
    </row>
    <row r="2" spans="1:10">
      <c r="A2" s="3" t="s">
        <v>2</v>
      </c>
      <c r="B2" s="647"/>
      <c r="C2" s="647"/>
      <c r="D2" s="542" t="s">
        <v>3</v>
      </c>
      <c r="E2" s="576" t="s">
        <v>2659</v>
      </c>
      <c r="F2" s="576"/>
      <c r="G2" s="576"/>
      <c r="H2" s="542"/>
      <c r="I2" s="542"/>
      <c r="J2" s="7"/>
    </row>
    <row r="3" spans="1:10">
      <c r="A3" s="5"/>
      <c r="B3" s="647"/>
      <c r="C3" s="647"/>
      <c r="D3" s="542" t="s">
        <v>4</v>
      </c>
      <c r="E3" s="576"/>
      <c r="F3" s="576"/>
      <c r="G3" s="576"/>
      <c r="H3" s="542"/>
      <c r="I3" s="542"/>
      <c r="J3" s="7"/>
    </row>
    <row r="4" spans="1:10">
      <c r="A4" s="4" t="s">
        <v>5</v>
      </c>
      <c r="B4" s="647"/>
      <c r="C4" s="647"/>
      <c r="D4" s="542"/>
      <c r="E4" s="576"/>
      <c r="F4" s="576"/>
      <c r="G4" s="576"/>
      <c r="H4" s="542"/>
      <c r="I4" s="542"/>
      <c r="J4" s="42" t="s">
        <v>6</v>
      </c>
    </row>
    <row r="5" spans="1:10">
      <c r="A5" s="6" t="s">
        <v>7</v>
      </c>
      <c r="B5" s="647"/>
      <c r="C5" s="647"/>
      <c r="D5" s="5"/>
      <c r="E5" s="647"/>
      <c r="F5" s="647"/>
      <c r="G5" s="5"/>
      <c r="H5" s="5"/>
      <c r="I5" s="5"/>
      <c r="J5" s="45">
        <f>Orçamento!L5</f>
        <v>3</v>
      </c>
    </row>
    <row r="6" spans="1:10" ht="18.75" customHeight="1">
      <c r="A6" s="591" t="s">
        <v>2660</v>
      </c>
      <c r="B6" s="592"/>
      <c r="C6" s="592"/>
      <c r="D6" s="592"/>
      <c r="E6" s="592"/>
      <c r="F6" s="592"/>
      <c r="G6" s="592"/>
      <c r="H6" s="592"/>
      <c r="I6" s="592"/>
      <c r="J6" s="592"/>
    </row>
    <row r="7" spans="1:10">
      <c r="A7" s="543" t="s">
        <v>22</v>
      </c>
      <c r="B7" s="461" t="s">
        <v>10</v>
      </c>
      <c r="C7" s="461" t="s">
        <v>11</v>
      </c>
      <c r="D7" s="543" t="s">
        <v>12</v>
      </c>
      <c r="E7" s="589" t="s">
        <v>1209</v>
      </c>
      <c r="F7" s="589"/>
      <c r="G7" s="461" t="s">
        <v>13</v>
      </c>
      <c r="H7" s="544" t="s">
        <v>14</v>
      </c>
      <c r="I7" s="544" t="s">
        <v>1210</v>
      </c>
      <c r="J7" s="544" t="s">
        <v>16</v>
      </c>
    </row>
    <row r="8" spans="1:10" ht="26.45">
      <c r="A8" s="545" t="s">
        <v>2661</v>
      </c>
      <c r="B8" s="546" t="s">
        <v>2662</v>
      </c>
      <c r="C8" s="546" t="s">
        <v>2663</v>
      </c>
      <c r="D8" s="545" t="s">
        <v>2664</v>
      </c>
      <c r="E8" s="596" t="s">
        <v>2665</v>
      </c>
      <c r="F8" s="596"/>
      <c r="G8" s="546" t="s">
        <v>46</v>
      </c>
      <c r="H8" s="547">
        <v>1</v>
      </c>
      <c r="I8" s="548">
        <v>3.18</v>
      </c>
      <c r="J8" s="548">
        <v>3.18</v>
      </c>
    </row>
    <row r="9" spans="1:10">
      <c r="A9" s="549" t="s">
        <v>2666</v>
      </c>
      <c r="B9" s="550" t="s">
        <v>2667</v>
      </c>
      <c r="C9" s="550" t="s">
        <v>2663</v>
      </c>
      <c r="D9" s="549" t="s">
        <v>2668</v>
      </c>
      <c r="E9" s="593" t="s">
        <v>1220</v>
      </c>
      <c r="F9" s="593"/>
      <c r="G9" s="550" t="s">
        <v>46</v>
      </c>
      <c r="H9" s="551">
        <v>1</v>
      </c>
      <c r="I9" s="552">
        <v>3.18</v>
      </c>
      <c r="J9" s="552">
        <v>3.18</v>
      </c>
    </row>
    <row r="10" spans="1:10">
      <c r="A10" s="553"/>
      <c r="B10" s="563"/>
      <c r="C10" s="563"/>
      <c r="D10" s="553"/>
      <c r="E10" s="563" t="s">
        <v>2669</v>
      </c>
      <c r="F10" s="566">
        <v>0</v>
      </c>
      <c r="G10" s="553" t="s">
        <v>2670</v>
      </c>
      <c r="H10" s="554">
        <v>0</v>
      </c>
      <c r="I10" s="553" t="s">
        <v>2671</v>
      </c>
      <c r="J10" s="554">
        <v>0</v>
      </c>
    </row>
    <row r="11" spans="1:10" ht="14.45" customHeight="1" thickBot="1">
      <c r="A11" s="553"/>
      <c r="B11" s="563"/>
      <c r="C11" s="563"/>
      <c r="D11" s="553"/>
      <c r="E11" s="563" t="s">
        <v>2672</v>
      </c>
      <c r="F11" s="566">
        <v>0</v>
      </c>
      <c r="G11" s="553"/>
      <c r="H11" s="595" t="s">
        <v>2673</v>
      </c>
      <c r="I11" s="595"/>
      <c r="J11" s="554">
        <v>3.18</v>
      </c>
    </row>
    <row r="12" spans="1:10" ht="14.45" thickTop="1">
      <c r="A12" s="555"/>
      <c r="B12" s="564"/>
      <c r="C12" s="564"/>
      <c r="D12" s="555"/>
      <c r="E12" s="564"/>
      <c r="F12" s="564"/>
      <c r="G12" s="555"/>
      <c r="H12" s="555"/>
      <c r="I12" s="555"/>
      <c r="J12" s="555"/>
    </row>
    <row r="13" spans="1:10">
      <c r="A13" s="543" t="s">
        <v>27</v>
      </c>
      <c r="B13" s="461" t="s">
        <v>10</v>
      </c>
      <c r="C13" s="461" t="s">
        <v>11</v>
      </c>
      <c r="D13" s="543" t="s">
        <v>12</v>
      </c>
      <c r="E13" s="589" t="s">
        <v>1209</v>
      </c>
      <c r="F13" s="589"/>
      <c r="G13" s="461" t="s">
        <v>13</v>
      </c>
      <c r="H13" s="544" t="s">
        <v>14</v>
      </c>
      <c r="I13" s="544" t="s">
        <v>1210</v>
      </c>
      <c r="J13" s="544" t="s">
        <v>16</v>
      </c>
    </row>
    <row r="14" spans="1:10" ht="26.45">
      <c r="A14" s="545" t="s">
        <v>2661</v>
      </c>
      <c r="B14" s="546" t="s">
        <v>28</v>
      </c>
      <c r="C14" s="546" t="s">
        <v>24</v>
      </c>
      <c r="D14" s="545" t="s">
        <v>29</v>
      </c>
      <c r="E14" s="596" t="s">
        <v>1237</v>
      </c>
      <c r="F14" s="596"/>
      <c r="G14" s="546" t="s">
        <v>33</v>
      </c>
      <c r="H14" s="547">
        <v>1</v>
      </c>
      <c r="I14" s="548">
        <v>407.56</v>
      </c>
      <c r="J14" s="548">
        <v>407.56</v>
      </c>
    </row>
    <row r="15" spans="1:10" ht="26.45">
      <c r="A15" s="549" t="s">
        <v>2666</v>
      </c>
      <c r="B15" s="550" t="s">
        <v>1875</v>
      </c>
      <c r="C15" s="550" t="s">
        <v>24</v>
      </c>
      <c r="D15" s="549" t="s">
        <v>1876</v>
      </c>
      <c r="E15" s="593" t="s">
        <v>1374</v>
      </c>
      <c r="F15" s="593"/>
      <c r="G15" s="550" t="s">
        <v>26</v>
      </c>
      <c r="H15" s="551">
        <v>1</v>
      </c>
      <c r="I15" s="552">
        <v>407.56</v>
      </c>
      <c r="J15" s="552">
        <v>407.56</v>
      </c>
    </row>
    <row r="16" spans="1:10">
      <c r="A16" s="553"/>
      <c r="B16" s="563"/>
      <c r="C16" s="563"/>
      <c r="D16" s="553"/>
      <c r="E16" s="563" t="s">
        <v>2669</v>
      </c>
      <c r="F16" s="566">
        <v>0</v>
      </c>
      <c r="G16" s="553" t="s">
        <v>2670</v>
      </c>
      <c r="H16" s="554">
        <v>0</v>
      </c>
      <c r="I16" s="553" t="s">
        <v>2671</v>
      </c>
      <c r="J16" s="554">
        <v>0</v>
      </c>
    </row>
    <row r="17" spans="1:10" ht="14.45" customHeight="1" thickBot="1">
      <c r="A17" s="553"/>
      <c r="B17" s="563"/>
      <c r="C17" s="563"/>
      <c r="D17" s="553"/>
      <c r="E17" s="563" t="s">
        <v>2672</v>
      </c>
      <c r="F17" s="566">
        <v>0</v>
      </c>
      <c r="G17" s="553"/>
      <c r="H17" s="595" t="s">
        <v>2673</v>
      </c>
      <c r="I17" s="595"/>
      <c r="J17" s="554">
        <v>407.56</v>
      </c>
    </row>
    <row r="18" spans="1:10" ht="14.45" thickTop="1">
      <c r="A18" s="555"/>
      <c r="B18" s="564"/>
      <c r="C18" s="564"/>
      <c r="D18" s="555"/>
      <c r="E18" s="564"/>
      <c r="F18" s="564"/>
      <c r="G18" s="555"/>
      <c r="H18" s="555"/>
      <c r="I18" s="555"/>
      <c r="J18" s="555"/>
    </row>
    <row r="19" spans="1:10">
      <c r="A19" s="543" t="s">
        <v>30</v>
      </c>
      <c r="B19" s="461" t="s">
        <v>10</v>
      </c>
      <c r="C19" s="461" t="s">
        <v>11</v>
      </c>
      <c r="D19" s="543" t="s">
        <v>12</v>
      </c>
      <c r="E19" s="589" t="s">
        <v>1209</v>
      </c>
      <c r="F19" s="589"/>
      <c r="G19" s="461" t="s">
        <v>13</v>
      </c>
      <c r="H19" s="544" t="s">
        <v>14</v>
      </c>
      <c r="I19" s="544" t="s">
        <v>1210</v>
      </c>
      <c r="J19" s="544" t="s">
        <v>16</v>
      </c>
    </row>
    <row r="20" spans="1:10" ht="26.45">
      <c r="A20" s="545" t="s">
        <v>2661</v>
      </c>
      <c r="B20" s="546" t="s">
        <v>31</v>
      </c>
      <c r="C20" s="546" t="s">
        <v>24</v>
      </c>
      <c r="D20" s="545" t="s">
        <v>32</v>
      </c>
      <c r="E20" s="596" t="s">
        <v>1237</v>
      </c>
      <c r="F20" s="596"/>
      <c r="G20" s="546" t="s">
        <v>33</v>
      </c>
      <c r="H20" s="547">
        <v>1</v>
      </c>
      <c r="I20" s="548">
        <v>9</v>
      </c>
      <c r="J20" s="548">
        <v>9</v>
      </c>
    </row>
    <row r="21" spans="1:10" ht="26.45">
      <c r="A21" s="549" t="s">
        <v>2666</v>
      </c>
      <c r="B21" s="550" t="s">
        <v>1556</v>
      </c>
      <c r="C21" s="550" t="s">
        <v>24</v>
      </c>
      <c r="D21" s="549" t="s">
        <v>32</v>
      </c>
      <c r="E21" s="593" t="s">
        <v>1374</v>
      </c>
      <c r="F21" s="593"/>
      <c r="G21" s="550" t="s">
        <v>46</v>
      </c>
      <c r="H21" s="551">
        <v>1</v>
      </c>
      <c r="I21" s="552">
        <v>9</v>
      </c>
      <c r="J21" s="552">
        <v>9</v>
      </c>
    </row>
    <row r="22" spans="1:10">
      <c r="A22" s="553"/>
      <c r="B22" s="563"/>
      <c r="C22" s="563"/>
      <c r="D22" s="553"/>
      <c r="E22" s="563" t="s">
        <v>2669</v>
      </c>
      <c r="F22" s="566">
        <v>0</v>
      </c>
      <c r="G22" s="553" t="s">
        <v>2670</v>
      </c>
      <c r="H22" s="554">
        <v>0</v>
      </c>
      <c r="I22" s="553" t="s">
        <v>2671</v>
      </c>
      <c r="J22" s="554">
        <v>0</v>
      </c>
    </row>
    <row r="23" spans="1:10" ht="14.45" customHeight="1" thickBot="1">
      <c r="A23" s="553"/>
      <c r="B23" s="563"/>
      <c r="C23" s="563"/>
      <c r="D23" s="553"/>
      <c r="E23" s="563" t="s">
        <v>2672</v>
      </c>
      <c r="F23" s="566">
        <v>0</v>
      </c>
      <c r="G23" s="553"/>
      <c r="H23" s="595" t="s">
        <v>2673</v>
      </c>
      <c r="I23" s="595"/>
      <c r="J23" s="554">
        <v>9</v>
      </c>
    </row>
    <row r="24" spans="1:10" ht="14.45" thickTop="1">
      <c r="A24" s="555"/>
      <c r="B24" s="564"/>
      <c r="C24" s="564"/>
      <c r="D24" s="555"/>
      <c r="E24" s="564"/>
      <c r="F24" s="564"/>
      <c r="G24" s="555"/>
      <c r="H24" s="555"/>
      <c r="I24" s="555"/>
      <c r="J24" s="555"/>
    </row>
    <row r="25" spans="1:10">
      <c r="A25" s="543" t="s">
        <v>34</v>
      </c>
      <c r="B25" s="461" t="s">
        <v>10</v>
      </c>
      <c r="C25" s="461" t="s">
        <v>11</v>
      </c>
      <c r="D25" s="543" t="s">
        <v>12</v>
      </c>
      <c r="E25" s="589" t="s">
        <v>1209</v>
      </c>
      <c r="F25" s="589"/>
      <c r="G25" s="461" t="s">
        <v>13</v>
      </c>
      <c r="H25" s="544" t="s">
        <v>14</v>
      </c>
      <c r="I25" s="544" t="s">
        <v>1210</v>
      </c>
      <c r="J25" s="544" t="s">
        <v>16</v>
      </c>
    </row>
    <row r="26" spans="1:10" ht="26.45" customHeight="1">
      <c r="A26" s="545" t="s">
        <v>2661</v>
      </c>
      <c r="B26" s="546" t="s">
        <v>35</v>
      </c>
      <c r="C26" s="546" t="s">
        <v>24</v>
      </c>
      <c r="D26" s="545" t="s">
        <v>36</v>
      </c>
      <c r="E26" s="596" t="s">
        <v>1270</v>
      </c>
      <c r="F26" s="596"/>
      <c r="G26" s="546" t="s">
        <v>26</v>
      </c>
      <c r="H26" s="547">
        <v>1</v>
      </c>
      <c r="I26" s="548">
        <v>7917.79</v>
      </c>
      <c r="J26" s="548">
        <v>7917.79</v>
      </c>
    </row>
    <row r="27" spans="1:10" ht="26.45" customHeight="1">
      <c r="A27" s="556" t="s">
        <v>2674</v>
      </c>
      <c r="B27" s="557" t="s">
        <v>73</v>
      </c>
      <c r="C27" s="557" t="s">
        <v>44</v>
      </c>
      <c r="D27" s="556" t="s">
        <v>2675</v>
      </c>
      <c r="E27" s="594" t="s">
        <v>1216</v>
      </c>
      <c r="F27" s="594"/>
      <c r="G27" s="557" t="s">
        <v>75</v>
      </c>
      <c r="H27" s="558">
        <v>8</v>
      </c>
      <c r="I27" s="559">
        <v>142.52000000000001</v>
      </c>
      <c r="J27" s="559">
        <v>1140.1600000000001</v>
      </c>
    </row>
    <row r="28" spans="1:10" ht="26.45">
      <c r="A28" s="556" t="s">
        <v>2674</v>
      </c>
      <c r="B28" s="557" t="s">
        <v>2676</v>
      </c>
      <c r="C28" s="557" t="s">
        <v>44</v>
      </c>
      <c r="D28" s="556" t="s">
        <v>2677</v>
      </c>
      <c r="E28" s="594" t="s">
        <v>1216</v>
      </c>
      <c r="F28" s="594"/>
      <c r="G28" s="557" t="s">
        <v>75</v>
      </c>
      <c r="H28" s="558">
        <v>39</v>
      </c>
      <c r="I28" s="559">
        <v>169.17</v>
      </c>
      <c r="J28" s="559">
        <v>6597.63</v>
      </c>
    </row>
    <row r="29" spans="1:10">
      <c r="A29" s="549" t="s">
        <v>2666</v>
      </c>
      <c r="B29" s="550" t="s">
        <v>1984</v>
      </c>
      <c r="C29" s="550" t="s">
        <v>55</v>
      </c>
      <c r="D29" s="549" t="s">
        <v>1985</v>
      </c>
      <c r="E29" s="593" t="s">
        <v>1298</v>
      </c>
      <c r="F29" s="593"/>
      <c r="G29" s="550" t="s">
        <v>46</v>
      </c>
      <c r="H29" s="551">
        <v>4.5</v>
      </c>
      <c r="I29" s="552">
        <v>40</v>
      </c>
      <c r="J29" s="552">
        <v>180</v>
      </c>
    </row>
    <row r="30" spans="1:10">
      <c r="A30" s="553"/>
      <c r="B30" s="563"/>
      <c r="C30" s="563"/>
      <c r="D30" s="553"/>
      <c r="E30" s="563" t="s">
        <v>2669</v>
      </c>
      <c r="F30" s="566">
        <v>7497.62</v>
      </c>
      <c r="G30" s="553" t="s">
        <v>2670</v>
      </c>
      <c r="H30" s="554">
        <v>0</v>
      </c>
      <c r="I30" s="553" t="s">
        <v>2671</v>
      </c>
      <c r="J30" s="554">
        <v>7497.62</v>
      </c>
    </row>
    <row r="31" spans="1:10" ht="14.45" thickBot="1">
      <c r="A31" s="553"/>
      <c r="B31" s="563"/>
      <c r="C31" s="563"/>
      <c r="D31" s="553"/>
      <c r="E31" s="563" t="s">
        <v>2672</v>
      </c>
      <c r="F31" s="566">
        <v>0</v>
      </c>
      <c r="G31" s="553"/>
      <c r="H31" s="595" t="s">
        <v>2673</v>
      </c>
      <c r="I31" s="595"/>
      <c r="J31" s="554">
        <v>7917.79</v>
      </c>
    </row>
    <row r="32" spans="1:10" ht="14.45" customHeight="1" thickTop="1">
      <c r="A32" s="555"/>
      <c r="B32" s="564"/>
      <c r="C32" s="564"/>
      <c r="D32" s="555"/>
      <c r="E32" s="564"/>
      <c r="F32" s="564"/>
      <c r="G32" s="555"/>
      <c r="H32" s="555"/>
      <c r="I32" s="555"/>
      <c r="J32" s="555"/>
    </row>
    <row r="33" spans="1:10">
      <c r="A33" s="543" t="s">
        <v>39</v>
      </c>
      <c r="B33" s="461" t="s">
        <v>10</v>
      </c>
      <c r="C33" s="461" t="s">
        <v>11</v>
      </c>
      <c r="D33" s="543" t="s">
        <v>12</v>
      </c>
      <c r="E33" s="589" t="s">
        <v>1209</v>
      </c>
      <c r="F33" s="589"/>
      <c r="G33" s="461" t="s">
        <v>13</v>
      </c>
      <c r="H33" s="544" t="s">
        <v>14</v>
      </c>
      <c r="I33" s="544" t="s">
        <v>1210</v>
      </c>
      <c r="J33" s="544" t="s">
        <v>16</v>
      </c>
    </row>
    <row r="34" spans="1:10">
      <c r="A34" s="545" t="s">
        <v>2661</v>
      </c>
      <c r="B34" s="546" t="s">
        <v>40</v>
      </c>
      <c r="C34" s="546" t="s">
        <v>24</v>
      </c>
      <c r="D34" s="545" t="s">
        <v>41</v>
      </c>
      <c r="E34" s="596" t="s">
        <v>1270</v>
      </c>
      <c r="F34" s="596"/>
      <c r="G34" s="546" t="s">
        <v>26</v>
      </c>
      <c r="H34" s="547">
        <v>1</v>
      </c>
      <c r="I34" s="548">
        <v>5903.19</v>
      </c>
      <c r="J34" s="548">
        <v>5903.19</v>
      </c>
    </row>
    <row r="35" spans="1:10" ht="13.9" customHeight="1">
      <c r="A35" s="556" t="s">
        <v>2674</v>
      </c>
      <c r="B35" s="557" t="s">
        <v>2678</v>
      </c>
      <c r="C35" s="557" t="s">
        <v>44</v>
      </c>
      <c r="D35" s="556" t="s">
        <v>2679</v>
      </c>
      <c r="E35" s="594" t="s">
        <v>1216</v>
      </c>
      <c r="F35" s="594"/>
      <c r="G35" s="557" t="s">
        <v>75</v>
      </c>
      <c r="H35" s="558">
        <v>12.196999999999999</v>
      </c>
      <c r="I35" s="559">
        <v>27.34</v>
      </c>
      <c r="J35" s="559">
        <v>333.46</v>
      </c>
    </row>
    <row r="36" spans="1:10" ht="26.45" customHeight="1">
      <c r="A36" s="556" t="s">
        <v>2674</v>
      </c>
      <c r="B36" s="557" t="s">
        <v>2680</v>
      </c>
      <c r="C36" s="557" t="s">
        <v>44</v>
      </c>
      <c r="D36" s="556" t="s">
        <v>2681</v>
      </c>
      <c r="E36" s="594" t="s">
        <v>1216</v>
      </c>
      <c r="F36" s="594"/>
      <c r="G36" s="557" t="s">
        <v>75</v>
      </c>
      <c r="H36" s="558">
        <v>50.662999999999997</v>
      </c>
      <c r="I36" s="559">
        <v>23.15</v>
      </c>
      <c r="J36" s="559">
        <v>1172.8399999999999</v>
      </c>
    </row>
    <row r="37" spans="1:10" ht="26.45" customHeight="1">
      <c r="A37" s="556" t="s">
        <v>2674</v>
      </c>
      <c r="B37" s="557" t="s">
        <v>2682</v>
      </c>
      <c r="C37" s="557" t="s">
        <v>44</v>
      </c>
      <c r="D37" s="556" t="s">
        <v>2683</v>
      </c>
      <c r="E37" s="594" t="s">
        <v>1216</v>
      </c>
      <c r="F37" s="594"/>
      <c r="G37" s="557" t="s">
        <v>75</v>
      </c>
      <c r="H37" s="558">
        <v>25.332000000000001</v>
      </c>
      <c r="I37" s="559">
        <v>31.37</v>
      </c>
      <c r="J37" s="559">
        <v>794.66</v>
      </c>
    </row>
    <row r="38" spans="1:10" ht="26.45" customHeight="1">
      <c r="A38" s="556" t="s">
        <v>2674</v>
      </c>
      <c r="B38" s="557" t="s">
        <v>2684</v>
      </c>
      <c r="C38" s="557" t="s">
        <v>44</v>
      </c>
      <c r="D38" s="556" t="s">
        <v>2685</v>
      </c>
      <c r="E38" s="594" t="s">
        <v>1216</v>
      </c>
      <c r="F38" s="594"/>
      <c r="G38" s="557" t="s">
        <v>75</v>
      </c>
      <c r="H38" s="558">
        <v>89.070999999999998</v>
      </c>
      <c r="I38" s="559">
        <v>21.72</v>
      </c>
      <c r="J38" s="559">
        <v>1934.62</v>
      </c>
    </row>
    <row r="39" spans="1:10" ht="26.45" customHeight="1">
      <c r="A39" s="556" t="s">
        <v>2674</v>
      </c>
      <c r="B39" s="557" t="s">
        <v>2686</v>
      </c>
      <c r="C39" s="557" t="s">
        <v>44</v>
      </c>
      <c r="D39" s="556" t="s">
        <v>2687</v>
      </c>
      <c r="E39" s="594" t="s">
        <v>1216</v>
      </c>
      <c r="F39" s="594"/>
      <c r="G39" s="557" t="s">
        <v>75</v>
      </c>
      <c r="H39" s="558">
        <v>11.259</v>
      </c>
      <c r="I39" s="559">
        <v>21.19</v>
      </c>
      <c r="J39" s="559">
        <v>238.57</v>
      </c>
    </row>
    <row r="40" spans="1:10" ht="26.45" customHeight="1">
      <c r="A40" s="556" t="s">
        <v>2674</v>
      </c>
      <c r="B40" s="557" t="s">
        <v>2688</v>
      </c>
      <c r="C40" s="557" t="s">
        <v>44</v>
      </c>
      <c r="D40" s="556" t="s">
        <v>2689</v>
      </c>
      <c r="E40" s="594" t="s">
        <v>1216</v>
      </c>
      <c r="F40" s="594"/>
      <c r="G40" s="557" t="s">
        <v>75</v>
      </c>
      <c r="H40" s="558">
        <v>15.95</v>
      </c>
      <c r="I40" s="559">
        <v>22.37</v>
      </c>
      <c r="J40" s="559">
        <v>356.8</v>
      </c>
    </row>
    <row r="41" spans="1:10" ht="26.45" customHeight="1">
      <c r="A41" s="556" t="s">
        <v>2674</v>
      </c>
      <c r="B41" s="557" t="s">
        <v>2690</v>
      </c>
      <c r="C41" s="557" t="s">
        <v>44</v>
      </c>
      <c r="D41" s="556" t="s">
        <v>2691</v>
      </c>
      <c r="E41" s="594" t="s">
        <v>1216</v>
      </c>
      <c r="F41" s="594"/>
      <c r="G41" s="557" t="s">
        <v>75</v>
      </c>
      <c r="H41" s="558">
        <v>5.6289999999999996</v>
      </c>
      <c r="I41" s="559">
        <v>24.82</v>
      </c>
      <c r="J41" s="559">
        <v>139.71</v>
      </c>
    </row>
    <row r="42" spans="1:10" ht="26.45" customHeight="1">
      <c r="A42" s="556" t="s">
        <v>2674</v>
      </c>
      <c r="B42" s="557" t="s">
        <v>2692</v>
      </c>
      <c r="C42" s="557" t="s">
        <v>44</v>
      </c>
      <c r="D42" s="556" t="s">
        <v>2693</v>
      </c>
      <c r="E42" s="594" t="s">
        <v>1216</v>
      </c>
      <c r="F42" s="594"/>
      <c r="G42" s="557" t="s">
        <v>75</v>
      </c>
      <c r="H42" s="558">
        <v>15.95</v>
      </c>
      <c r="I42" s="559">
        <v>24.48</v>
      </c>
      <c r="J42" s="559">
        <v>390.45</v>
      </c>
    </row>
    <row r="43" spans="1:10" ht="26.45" customHeight="1">
      <c r="A43" s="556" t="s">
        <v>2674</v>
      </c>
      <c r="B43" s="557" t="s">
        <v>2694</v>
      </c>
      <c r="C43" s="557" t="s">
        <v>44</v>
      </c>
      <c r="D43" s="556" t="s">
        <v>2695</v>
      </c>
      <c r="E43" s="594" t="s">
        <v>1216</v>
      </c>
      <c r="F43" s="594"/>
      <c r="G43" s="557" t="s">
        <v>75</v>
      </c>
      <c r="H43" s="558">
        <v>17.826000000000001</v>
      </c>
      <c r="I43" s="559">
        <v>30.41</v>
      </c>
      <c r="J43" s="559">
        <v>542.08000000000004</v>
      </c>
    </row>
    <row r="44" spans="1:10" ht="26.45" customHeight="1">
      <c r="A44" s="553"/>
      <c r="B44" s="563"/>
      <c r="C44" s="563"/>
      <c r="D44" s="553"/>
      <c r="E44" s="563" t="s">
        <v>2669</v>
      </c>
      <c r="F44" s="566">
        <v>4266.6899999999996</v>
      </c>
      <c r="G44" s="553" t="s">
        <v>2670</v>
      </c>
      <c r="H44" s="554">
        <v>0</v>
      </c>
      <c r="I44" s="553" t="s">
        <v>2671</v>
      </c>
      <c r="J44" s="554">
        <v>4266.6899999999996</v>
      </c>
    </row>
    <row r="45" spans="1:10" ht="14.45" thickBot="1">
      <c r="A45" s="553"/>
      <c r="B45" s="563"/>
      <c r="C45" s="563"/>
      <c r="D45" s="553"/>
      <c r="E45" s="563" t="s">
        <v>2672</v>
      </c>
      <c r="F45" s="566">
        <v>0</v>
      </c>
      <c r="G45" s="553"/>
      <c r="H45" s="595" t="s">
        <v>2673</v>
      </c>
      <c r="I45" s="595"/>
      <c r="J45" s="554">
        <v>5903.19</v>
      </c>
    </row>
    <row r="46" spans="1:10" ht="14.45" customHeight="1" thickTop="1">
      <c r="A46" s="555"/>
      <c r="B46" s="564"/>
      <c r="C46" s="564"/>
      <c r="D46" s="555"/>
      <c r="E46" s="564"/>
      <c r="F46" s="564"/>
      <c r="G46" s="555"/>
      <c r="H46" s="555"/>
      <c r="I46" s="555"/>
      <c r="J46" s="555"/>
    </row>
    <row r="47" spans="1:10">
      <c r="A47" s="543" t="s">
        <v>42</v>
      </c>
      <c r="B47" s="461" t="s">
        <v>10</v>
      </c>
      <c r="C47" s="461" t="s">
        <v>11</v>
      </c>
      <c r="D47" s="543" t="s">
        <v>12</v>
      </c>
      <c r="E47" s="589" t="s">
        <v>1209</v>
      </c>
      <c r="F47" s="589"/>
      <c r="G47" s="461" t="s">
        <v>13</v>
      </c>
      <c r="H47" s="544" t="s">
        <v>14</v>
      </c>
      <c r="I47" s="544" t="s">
        <v>1210</v>
      </c>
      <c r="J47" s="544" t="s">
        <v>16</v>
      </c>
    </row>
    <row r="48" spans="1:10" ht="26.45">
      <c r="A48" s="545" t="s">
        <v>2661</v>
      </c>
      <c r="B48" s="546" t="s">
        <v>43</v>
      </c>
      <c r="C48" s="546" t="s">
        <v>44</v>
      </c>
      <c r="D48" s="545" t="s">
        <v>45</v>
      </c>
      <c r="E48" s="596" t="s">
        <v>1349</v>
      </c>
      <c r="F48" s="596"/>
      <c r="G48" s="546" t="s">
        <v>46</v>
      </c>
      <c r="H48" s="547">
        <v>1</v>
      </c>
      <c r="I48" s="548">
        <v>498.91</v>
      </c>
      <c r="J48" s="548">
        <v>498.91</v>
      </c>
    </row>
    <row r="49" spans="1:10" ht="26.45">
      <c r="A49" s="556" t="s">
        <v>2674</v>
      </c>
      <c r="B49" s="557" t="s">
        <v>2696</v>
      </c>
      <c r="C49" s="557" t="s">
        <v>44</v>
      </c>
      <c r="D49" s="556" t="s">
        <v>2697</v>
      </c>
      <c r="E49" s="594" t="s">
        <v>2698</v>
      </c>
      <c r="F49" s="594"/>
      <c r="G49" s="557" t="s">
        <v>46</v>
      </c>
      <c r="H49" s="558">
        <v>0.5</v>
      </c>
      <c r="I49" s="559">
        <v>23.51</v>
      </c>
      <c r="J49" s="559">
        <v>11.75</v>
      </c>
    </row>
    <row r="50" spans="1:10" ht="26.45">
      <c r="A50" s="556" t="s">
        <v>2674</v>
      </c>
      <c r="B50" s="557" t="s">
        <v>2684</v>
      </c>
      <c r="C50" s="557" t="s">
        <v>44</v>
      </c>
      <c r="D50" s="556" t="s">
        <v>2685</v>
      </c>
      <c r="E50" s="594" t="s">
        <v>1216</v>
      </c>
      <c r="F50" s="594"/>
      <c r="G50" s="557" t="s">
        <v>75</v>
      </c>
      <c r="H50" s="558">
        <v>1.1186</v>
      </c>
      <c r="I50" s="559">
        <v>21.72</v>
      </c>
      <c r="J50" s="559">
        <v>24.29</v>
      </c>
    </row>
    <row r="51" spans="1:10" ht="26.45" customHeight="1">
      <c r="A51" s="556" t="s">
        <v>2674</v>
      </c>
      <c r="B51" s="557" t="s">
        <v>2699</v>
      </c>
      <c r="C51" s="557" t="s">
        <v>44</v>
      </c>
      <c r="D51" s="556" t="s">
        <v>2700</v>
      </c>
      <c r="E51" s="594" t="s">
        <v>1216</v>
      </c>
      <c r="F51" s="594"/>
      <c r="G51" s="557" t="s">
        <v>75</v>
      </c>
      <c r="H51" s="558">
        <v>0.37290000000000001</v>
      </c>
      <c r="I51" s="559">
        <v>25.33</v>
      </c>
      <c r="J51" s="559">
        <v>9.44</v>
      </c>
    </row>
    <row r="52" spans="1:10" ht="26.45" customHeight="1">
      <c r="A52" s="549" t="s">
        <v>2666</v>
      </c>
      <c r="B52" s="550" t="s">
        <v>2225</v>
      </c>
      <c r="C52" s="550" t="s">
        <v>44</v>
      </c>
      <c r="D52" s="549" t="s">
        <v>2226</v>
      </c>
      <c r="E52" s="593" t="s">
        <v>1220</v>
      </c>
      <c r="F52" s="593"/>
      <c r="G52" s="550" t="s">
        <v>152</v>
      </c>
      <c r="H52" s="551">
        <v>3.2082999999999999</v>
      </c>
      <c r="I52" s="552">
        <v>6.42</v>
      </c>
      <c r="J52" s="552">
        <v>20.59</v>
      </c>
    </row>
    <row r="53" spans="1:10" ht="26.45">
      <c r="A53" s="549" t="s">
        <v>2666</v>
      </c>
      <c r="B53" s="550" t="s">
        <v>1697</v>
      </c>
      <c r="C53" s="550" t="s">
        <v>44</v>
      </c>
      <c r="D53" s="549" t="s">
        <v>1698</v>
      </c>
      <c r="E53" s="593" t="s">
        <v>1220</v>
      </c>
      <c r="F53" s="593"/>
      <c r="G53" s="550" t="s">
        <v>46</v>
      </c>
      <c r="H53" s="551">
        <v>1</v>
      </c>
      <c r="I53" s="552">
        <v>432</v>
      </c>
      <c r="J53" s="552">
        <v>432</v>
      </c>
    </row>
    <row r="54" spans="1:10">
      <c r="A54" s="549" t="s">
        <v>2666</v>
      </c>
      <c r="B54" s="550" t="s">
        <v>2591</v>
      </c>
      <c r="C54" s="550" t="s">
        <v>44</v>
      </c>
      <c r="D54" s="549" t="s">
        <v>2592</v>
      </c>
      <c r="E54" s="593" t="s">
        <v>1220</v>
      </c>
      <c r="F54" s="593"/>
      <c r="G54" s="550" t="s">
        <v>970</v>
      </c>
      <c r="H54" s="551">
        <v>1.32E-2</v>
      </c>
      <c r="I54" s="552">
        <v>24.73</v>
      </c>
      <c r="J54" s="552">
        <v>0.32</v>
      </c>
    </row>
    <row r="55" spans="1:10">
      <c r="A55" s="549" t="s">
        <v>2666</v>
      </c>
      <c r="B55" s="550" t="s">
        <v>2577</v>
      </c>
      <c r="C55" s="550" t="s">
        <v>44</v>
      </c>
      <c r="D55" s="549" t="s">
        <v>2578</v>
      </c>
      <c r="E55" s="593" t="s">
        <v>1220</v>
      </c>
      <c r="F55" s="593"/>
      <c r="G55" s="550" t="s">
        <v>970</v>
      </c>
      <c r="H55" s="551">
        <v>1.1299999999999999E-2</v>
      </c>
      <c r="I55" s="552">
        <v>46.15</v>
      </c>
      <c r="J55" s="552">
        <v>0.52</v>
      </c>
    </row>
    <row r="56" spans="1:10">
      <c r="A56" s="553"/>
      <c r="B56" s="563"/>
      <c r="C56" s="563"/>
      <c r="D56" s="553"/>
      <c r="E56" s="563" t="s">
        <v>2669</v>
      </c>
      <c r="F56" s="566">
        <v>28.21</v>
      </c>
      <c r="G56" s="553" t="s">
        <v>2670</v>
      </c>
      <c r="H56" s="554">
        <v>0</v>
      </c>
      <c r="I56" s="553" t="s">
        <v>2671</v>
      </c>
      <c r="J56" s="554">
        <v>28.21</v>
      </c>
    </row>
    <row r="57" spans="1:10" ht="14.45" thickBot="1">
      <c r="A57" s="553"/>
      <c r="B57" s="563"/>
      <c r="C57" s="563"/>
      <c r="D57" s="553"/>
      <c r="E57" s="563" t="s">
        <v>2672</v>
      </c>
      <c r="F57" s="566">
        <v>0</v>
      </c>
      <c r="G57" s="553"/>
      <c r="H57" s="595" t="s">
        <v>2673</v>
      </c>
      <c r="I57" s="595"/>
      <c r="J57" s="554">
        <v>498.91</v>
      </c>
    </row>
    <row r="58" spans="1:10" ht="14.45" customHeight="1" thickTop="1">
      <c r="A58" s="555"/>
      <c r="B58" s="564"/>
      <c r="C58" s="564"/>
      <c r="D58" s="555"/>
      <c r="E58" s="564"/>
      <c r="F58" s="564"/>
      <c r="G58" s="555"/>
      <c r="H58" s="555"/>
      <c r="I58" s="555"/>
      <c r="J58" s="555"/>
    </row>
    <row r="59" spans="1:10">
      <c r="A59" s="543" t="s">
        <v>47</v>
      </c>
      <c r="B59" s="461" t="s">
        <v>10</v>
      </c>
      <c r="C59" s="461" t="s">
        <v>11</v>
      </c>
      <c r="D59" s="543" t="s">
        <v>12</v>
      </c>
      <c r="E59" s="589" t="s">
        <v>1209</v>
      </c>
      <c r="F59" s="589"/>
      <c r="G59" s="461" t="s">
        <v>13</v>
      </c>
      <c r="H59" s="544" t="s">
        <v>14</v>
      </c>
      <c r="I59" s="544" t="s">
        <v>1210</v>
      </c>
      <c r="J59" s="544" t="s">
        <v>16</v>
      </c>
    </row>
    <row r="60" spans="1:10">
      <c r="A60" s="545" t="s">
        <v>2661</v>
      </c>
      <c r="B60" s="546" t="s">
        <v>48</v>
      </c>
      <c r="C60" s="546" t="s">
        <v>44</v>
      </c>
      <c r="D60" s="545" t="s">
        <v>49</v>
      </c>
      <c r="E60" s="596" t="s">
        <v>1231</v>
      </c>
      <c r="F60" s="596"/>
      <c r="G60" s="546" t="s">
        <v>46</v>
      </c>
      <c r="H60" s="547">
        <v>1</v>
      </c>
      <c r="I60" s="548">
        <v>98.19</v>
      </c>
      <c r="J60" s="548">
        <v>98.19</v>
      </c>
    </row>
    <row r="61" spans="1:10" ht="13.9" customHeight="1">
      <c r="A61" s="556" t="s">
        <v>2674</v>
      </c>
      <c r="B61" s="557" t="s">
        <v>2701</v>
      </c>
      <c r="C61" s="557" t="s">
        <v>44</v>
      </c>
      <c r="D61" s="556" t="s">
        <v>2702</v>
      </c>
      <c r="E61" s="594" t="s">
        <v>2703</v>
      </c>
      <c r="F61" s="594"/>
      <c r="G61" s="557" t="s">
        <v>2704</v>
      </c>
      <c r="H61" s="558">
        <v>2.64E-2</v>
      </c>
      <c r="I61" s="559">
        <v>22.78</v>
      </c>
      <c r="J61" s="559">
        <v>0.6</v>
      </c>
    </row>
    <row r="62" spans="1:10" ht="26.45" customHeight="1">
      <c r="A62" s="556" t="s">
        <v>2674</v>
      </c>
      <c r="B62" s="557" t="s">
        <v>2705</v>
      </c>
      <c r="C62" s="557" t="s">
        <v>44</v>
      </c>
      <c r="D62" s="556" t="s">
        <v>2706</v>
      </c>
      <c r="E62" s="594" t="s">
        <v>2707</v>
      </c>
      <c r="F62" s="594"/>
      <c r="G62" s="557" t="s">
        <v>115</v>
      </c>
      <c r="H62" s="558">
        <v>6.1000000000000004E-3</v>
      </c>
      <c r="I62" s="559">
        <v>499.58</v>
      </c>
      <c r="J62" s="559">
        <v>3.04</v>
      </c>
    </row>
    <row r="63" spans="1:10" ht="26.45">
      <c r="A63" s="556" t="s">
        <v>2674</v>
      </c>
      <c r="B63" s="557" t="s">
        <v>2708</v>
      </c>
      <c r="C63" s="557" t="s">
        <v>44</v>
      </c>
      <c r="D63" s="556" t="s">
        <v>2709</v>
      </c>
      <c r="E63" s="594" t="s">
        <v>2703</v>
      </c>
      <c r="F63" s="594"/>
      <c r="G63" s="557" t="s">
        <v>2710</v>
      </c>
      <c r="H63" s="558">
        <v>6.6E-3</v>
      </c>
      <c r="I63" s="559">
        <v>24.22</v>
      </c>
      <c r="J63" s="559">
        <v>0.15</v>
      </c>
    </row>
    <row r="64" spans="1:10" ht="26.45" customHeight="1">
      <c r="A64" s="556" t="s">
        <v>2674</v>
      </c>
      <c r="B64" s="557" t="s">
        <v>2688</v>
      </c>
      <c r="C64" s="557" t="s">
        <v>44</v>
      </c>
      <c r="D64" s="556" t="s">
        <v>2689</v>
      </c>
      <c r="E64" s="594" t="s">
        <v>1216</v>
      </c>
      <c r="F64" s="594"/>
      <c r="G64" s="557" t="s">
        <v>75</v>
      </c>
      <c r="H64" s="558">
        <v>0.49199999999999999</v>
      </c>
      <c r="I64" s="559">
        <v>22.37</v>
      </c>
      <c r="J64" s="559">
        <v>11</v>
      </c>
    </row>
    <row r="65" spans="1:10" ht="26.45" customHeight="1">
      <c r="A65" s="556" t="s">
        <v>2674</v>
      </c>
      <c r="B65" s="557" t="s">
        <v>2699</v>
      </c>
      <c r="C65" s="557" t="s">
        <v>44</v>
      </c>
      <c r="D65" s="556" t="s">
        <v>2700</v>
      </c>
      <c r="E65" s="594" t="s">
        <v>1216</v>
      </c>
      <c r="F65" s="594"/>
      <c r="G65" s="557" t="s">
        <v>75</v>
      </c>
      <c r="H65" s="558">
        <v>0.73499999999999999</v>
      </c>
      <c r="I65" s="559">
        <v>25.33</v>
      </c>
      <c r="J65" s="559">
        <v>18.61</v>
      </c>
    </row>
    <row r="66" spans="1:10" ht="26.45" customHeight="1">
      <c r="A66" s="549" t="s">
        <v>2666</v>
      </c>
      <c r="B66" s="550" t="s">
        <v>1845</v>
      </c>
      <c r="C66" s="550" t="s">
        <v>44</v>
      </c>
      <c r="D66" s="549" t="s">
        <v>1846</v>
      </c>
      <c r="E66" s="593" t="s">
        <v>1220</v>
      </c>
      <c r="F66" s="593"/>
      <c r="G66" s="550" t="s">
        <v>970</v>
      </c>
      <c r="H66" s="551">
        <v>6.8000000000000005E-2</v>
      </c>
      <c r="I66" s="552">
        <v>23.85</v>
      </c>
      <c r="J66" s="552">
        <v>1.62</v>
      </c>
    </row>
    <row r="67" spans="1:10" ht="26.45">
      <c r="A67" s="549" t="s">
        <v>2666</v>
      </c>
      <c r="B67" s="550" t="s">
        <v>1547</v>
      </c>
      <c r="C67" s="550" t="s">
        <v>44</v>
      </c>
      <c r="D67" s="549" t="s">
        <v>1548</v>
      </c>
      <c r="E67" s="593" t="s">
        <v>1220</v>
      </c>
      <c r="F67" s="593"/>
      <c r="G67" s="550" t="s">
        <v>152</v>
      </c>
      <c r="H67" s="551">
        <v>2</v>
      </c>
      <c r="I67" s="552">
        <v>9.0299999999999994</v>
      </c>
      <c r="J67" s="552">
        <v>18.059999999999999</v>
      </c>
    </row>
    <row r="68" spans="1:10" ht="26.45">
      <c r="A68" s="549" t="s">
        <v>2666</v>
      </c>
      <c r="B68" s="550" t="s">
        <v>1563</v>
      </c>
      <c r="C68" s="550" t="s">
        <v>44</v>
      </c>
      <c r="D68" s="549" t="s">
        <v>1564</v>
      </c>
      <c r="E68" s="593" t="s">
        <v>1220</v>
      </c>
      <c r="F68" s="593"/>
      <c r="G68" s="550" t="s">
        <v>152</v>
      </c>
      <c r="H68" s="551">
        <v>1.2273000000000001</v>
      </c>
      <c r="I68" s="552">
        <v>12.66</v>
      </c>
      <c r="J68" s="552">
        <v>15.53</v>
      </c>
    </row>
    <row r="69" spans="1:10" ht="39.6">
      <c r="A69" s="549" t="s">
        <v>2666</v>
      </c>
      <c r="B69" s="550" t="s">
        <v>1518</v>
      </c>
      <c r="C69" s="550" t="s">
        <v>44</v>
      </c>
      <c r="D69" s="549" t="s">
        <v>1519</v>
      </c>
      <c r="E69" s="593" t="s">
        <v>1220</v>
      </c>
      <c r="F69" s="593"/>
      <c r="G69" s="550" t="s">
        <v>46</v>
      </c>
      <c r="H69" s="551">
        <v>0.58530000000000004</v>
      </c>
      <c r="I69" s="552">
        <v>50.55</v>
      </c>
      <c r="J69" s="552">
        <v>29.58</v>
      </c>
    </row>
    <row r="70" spans="1:10">
      <c r="A70" s="553"/>
      <c r="B70" s="563"/>
      <c r="C70" s="563"/>
      <c r="D70" s="553"/>
      <c r="E70" s="563" t="s">
        <v>2669</v>
      </c>
      <c r="F70" s="566">
        <v>22.96</v>
      </c>
      <c r="G70" s="553" t="s">
        <v>2670</v>
      </c>
      <c r="H70" s="554">
        <v>0</v>
      </c>
      <c r="I70" s="553" t="s">
        <v>2671</v>
      </c>
      <c r="J70" s="554">
        <v>22.96</v>
      </c>
    </row>
    <row r="71" spans="1:10" ht="14.45" thickBot="1">
      <c r="A71" s="553"/>
      <c r="B71" s="563"/>
      <c r="C71" s="563"/>
      <c r="D71" s="553"/>
      <c r="E71" s="563" t="s">
        <v>2672</v>
      </c>
      <c r="F71" s="566">
        <v>0</v>
      </c>
      <c r="G71" s="553"/>
      <c r="H71" s="595" t="s">
        <v>2673</v>
      </c>
      <c r="I71" s="595"/>
      <c r="J71" s="554">
        <v>98.19</v>
      </c>
    </row>
    <row r="72" spans="1:10" ht="14.45" customHeight="1" thickTop="1">
      <c r="A72" s="555"/>
      <c r="B72" s="564"/>
      <c r="C72" s="564"/>
      <c r="D72" s="555"/>
      <c r="E72" s="564"/>
      <c r="F72" s="564"/>
      <c r="G72" s="555"/>
      <c r="H72" s="555"/>
      <c r="I72" s="555"/>
      <c r="J72" s="555"/>
    </row>
    <row r="73" spans="1:10">
      <c r="A73" s="543" t="s">
        <v>50</v>
      </c>
      <c r="B73" s="461" t="s">
        <v>10</v>
      </c>
      <c r="C73" s="461" t="s">
        <v>11</v>
      </c>
      <c r="D73" s="543" t="s">
        <v>12</v>
      </c>
      <c r="E73" s="589" t="s">
        <v>1209</v>
      </c>
      <c r="F73" s="589"/>
      <c r="G73" s="461" t="s">
        <v>13</v>
      </c>
      <c r="H73" s="544" t="s">
        <v>14</v>
      </c>
      <c r="I73" s="544" t="s">
        <v>1210</v>
      </c>
      <c r="J73" s="544" t="s">
        <v>16</v>
      </c>
    </row>
    <row r="74" spans="1:10" ht="26.45">
      <c r="A74" s="545" t="s">
        <v>2661</v>
      </c>
      <c r="B74" s="546" t="s">
        <v>51</v>
      </c>
      <c r="C74" s="546" t="s">
        <v>24</v>
      </c>
      <c r="D74" s="545" t="s">
        <v>52</v>
      </c>
      <c r="E74" s="596" t="s">
        <v>1270</v>
      </c>
      <c r="F74" s="596"/>
      <c r="G74" s="546" t="s">
        <v>46</v>
      </c>
      <c r="H74" s="547">
        <v>1</v>
      </c>
      <c r="I74" s="548">
        <v>23.84</v>
      </c>
      <c r="J74" s="548">
        <v>23.84</v>
      </c>
    </row>
    <row r="75" spans="1:10" ht="26.45" customHeight="1">
      <c r="A75" s="556" t="s">
        <v>2674</v>
      </c>
      <c r="B75" s="557" t="s">
        <v>2688</v>
      </c>
      <c r="C75" s="557" t="s">
        <v>44</v>
      </c>
      <c r="D75" s="556" t="s">
        <v>2689</v>
      </c>
      <c r="E75" s="594" t="s">
        <v>1216</v>
      </c>
      <c r="F75" s="594"/>
      <c r="G75" s="557" t="s">
        <v>75</v>
      </c>
      <c r="H75" s="558">
        <v>0.5</v>
      </c>
      <c r="I75" s="559">
        <v>22.37</v>
      </c>
      <c r="J75" s="559">
        <v>11.18</v>
      </c>
    </row>
    <row r="76" spans="1:10" ht="26.45" customHeight="1">
      <c r="A76" s="556" t="s">
        <v>2674</v>
      </c>
      <c r="B76" s="557" t="s">
        <v>2699</v>
      </c>
      <c r="C76" s="557" t="s">
        <v>44</v>
      </c>
      <c r="D76" s="556" t="s">
        <v>2700</v>
      </c>
      <c r="E76" s="594" t="s">
        <v>1216</v>
      </c>
      <c r="F76" s="594"/>
      <c r="G76" s="557" t="s">
        <v>75</v>
      </c>
      <c r="H76" s="558">
        <v>0.5</v>
      </c>
      <c r="I76" s="559">
        <v>25.33</v>
      </c>
      <c r="J76" s="559">
        <v>12.66</v>
      </c>
    </row>
    <row r="77" spans="1:10" ht="26.45" customHeight="1">
      <c r="A77" s="553"/>
      <c r="B77" s="563"/>
      <c r="C77" s="563"/>
      <c r="D77" s="553"/>
      <c r="E77" s="563" t="s">
        <v>2669</v>
      </c>
      <c r="F77" s="566">
        <v>17.5</v>
      </c>
      <c r="G77" s="553" t="s">
        <v>2670</v>
      </c>
      <c r="H77" s="554">
        <v>0</v>
      </c>
      <c r="I77" s="553" t="s">
        <v>2671</v>
      </c>
      <c r="J77" s="554">
        <v>17.5</v>
      </c>
    </row>
    <row r="78" spans="1:10" ht="14.45" thickBot="1">
      <c r="A78" s="553"/>
      <c r="B78" s="563"/>
      <c r="C78" s="563"/>
      <c r="D78" s="553"/>
      <c r="E78" s="563" t="s">
        <v>2672</v>
      </c>
      <c r="F78" s="566">
        <v>0</v>
      </c>
      <c r="G78" s="553"/>
      <c r="H78" s="595" t="s">
        <v>2673</v>
      </c>
      <c r="I78" s="595"/>
      <c r="J78" s="554">
        <v>23.84</v>
      </c>
    </row>
    <row r="79" spans="1:10" ht="14.45" customHeight="1" thickTop="1">
      <c r="A79" s="555"/>
      <c r="B79" s="564"/>
      <c r="C79" s="564"/>
      <c r="D79" s="555"/>
      <c r="E79" s="564"/>
      <c r="F79" s="564"/>
      <c r="G79" s="555"/>
      <c r="H79" s="555"/>
      <c r="I79" s="555"/>
      <c r="J79" s="555"/>
    </row>
    <row r="80" spans="1:10">
      <c r="A80" s="543" t="s">
        <v>53</v>
      </c>
      <c r="B80" s="461" t="s">
        <v>10</v>
      </c>
      <c r="C80" s="461" t="s">
        <v>11</v>
      </c>
      <c r="D80" s="543" t="s">
        <v>12</v>
      </c>
      <c r="E80" s="589" t="s">
        <v>1209</v>
      </c>
      <c r="F80" s="589"/>
      <c r="G80" s="461" t="s">
        <v>13</v>
      </c>
      <c r="H80" s="544" t="s">
        <v>14</v>
      </c>
      <c r="I80" s="544" t="s">
        <v>1210</v>
      </c>
      <c r="J80" s="544" t="s">
        <v>16</v>
      </c>
    </row>
    <row r="81" spans="1:10" ht="26.45">
      <c r="A81" s="545" t="s">
        <v>2661</v>
      </c>
      <c r="B81" s="546" t="s">
        <v>54</v>
      </c>
      <c r="C81" s="546" t="s">
        <v>55</v>
      </c>
      <c r="D81" s="545" t="s">
        <v>56</v>
      </c>
      <c r="E81" s="596" t="s">
        <v>1242</v>
      </c>
      <c r="F81" s="596"/>
      <c r="G81" s="546" t="s">
        <v>57</v>
      </c>
      <c r="H81" s="547">
        <v>1</v>
      </c>
      <c r="I81" s="548">
        <v>19421.38</v>
      </c>
      <c r="J81" s="548">
        <v>19421.38</v>
      </c>
    </row>
    <row r="82" spans="1:10" ht="26.45" customHeight="1">
      <c r="A82" s="543" t="s">
        <v>9</v>
      </c>
      <c r="B82" s="461" t="s">
        <v>10</v>
      </c>
      <c r="C82" s="461" t="s">
        <v>11</v>
      </c>
      <c r="D82" s="543" t="s">
        <v>12</v>
      </c>
      <c r="E82" s="589" t="s">
        <v>1209</v>
      </c>
      <c r="F82" s="589"/>
      <c r="G82" s="461" t="s">
        <v>13</v>
      </c>
      <c r="H82" s="544" t="s">
        <v>14</v>
      </c>
      <c r="I82" s="544" t="s">
        <v>1210</v>
      </c>
      <c r="J82" s="544" t="s">
        <v>16</v>
      </c>
    </row>
    <row r="83" spans="1:10">
      <c r="A83" s="556" t="s">
        <v>2661</v>
      </c>
      <c r="B83" s="557" t="s">
        <v>2711</v>
      </c>
      <c r="C83" s="557" t="s">
        <v>55</v>
      </c>
      <c r="D83" s="556" t="s">
        <v>2712</v>
      </c>
      <c r="E83" s="594" t="s">
        <v>1242</v>
      </c>
      <c r="F83" s="594"/>
      <c r="G83" s="557" t="s">
        <v>57</v>
      </c>
      <c r="H83" s="558">
        <v>2</v>
      </c>
      <c r="I83" s="559" t="s">
        <v>2713</v>
      </c>
      <c r="J83" s="560" t="s">
        <v>2714</v>
      </c>
    </row>
    <row r="84" spans="1:10" ht="13.9" customHeight="1">
      <c r="A84" s="556" t="s">
        <v>2661</v>
      </c>
      <c r="B84" s="557" t="s">
        <v>2715</v>
      </c>
      <c r="C84" s="557" t="s">
        <v>55</v>
      </c>
      <c r="D84" s="556" t="s">
        <v>2716</v>
      </c>
      <c r="E84" s="594" t="s">
        <v>2717</v>
      </c>
      <c r="F84" s="594"/>
      <c r="G84" s="557" t="s">
        <v>57</v>
      </c>
      <c r="H84" s="558">
        <v>5</v>
      </c>
      <c r="I84" s="559" t="s">
        <v>2718</v>
      </c>
      <c r="J84" s="560" t="s">
        <v>2719</v>
      </c>
    </row>
    <row r="85" spans="1:10" ht="13.9" customHeight="1">
      <c r="A85" s="549" t="s">
        <v>2666</v>
      </c>
      <c r="B85" s="550" t="s">
        <v>1629</v>
      </c>
      <c r="C85" s="550" t="s">
        <v>55</v>
      </c>
      <c r="D85" s="549" t="s">
        <v>1630</v>
      </c>
      <c r="E85" s="593" t="s">
        <v>1220</v>
      </c>
      <c r="F85" s="593"/>
      <c r="G85" s="550" t="s">
        <v>268</v>
      </c>
      <c r="H85" s="551">
        <v>96</v>
      </c>
      <c r="I85" s="552" t="s">
        <v>2720</v>
      </c>
      <c r="J85" s="561" t="s">
        <v>2721</v>
      </c>
    </row>
    <row r="86" spans="1:10" ht="39.6">
      <c r="A86" s="556" t="s">
        <v>2661</v>
      </c>
      <c r="B86" s="557" t="s">
        <v>2722</v>
      </c>
      <c r="C86" s="557" t="s">
        <v>55</v>
      </c>
      <c r="D86" s="556" t="s">
        <v>2723</v>
      </c>
      <c r="E86" s="594" t="s">
        <v>1389</v>
      </c>
      <c r="F86" s="594"/>
      <c r="G86" s="557" t="s">
        <v>57</v>
      </c>
      <c r="H86" s="558">
        <v>2</v>
      </c>
      <c r="I86" s="559" t="s">
        <v>2724</v>
      </c>
      <c r="J86" s="560" t="s">
        <v>2725</v>
      </c>
    </row>
    <row r="87" spans="1:10">
      <c r="A87" s="549" t="s">
        <v>2666</v>
      </c>
      <c r="B87" s="550" t="s">
        <v>1524</v>
      </c>
      <c r="C87" s="550" t="s">
        <v>55</v>
      </c>
      <c r="D87" s="549" t="s">
        <v>1525</v>
      </c>
      <c r="E87" s="593" t="s">
        <v>1220</v>
      </c>
      <c r="F87" s="593"/>
      <c r="G87" s="550" t="s">
        <v>46</v>
      </c>
      <c r="H87" s="551">
        <v>98.5</v>
      </c>
      <c r="I87" s="552" t="s">
        <v>2726</v>
      </c>
      <c r="J87" s="561" t="s">
        <v>2727</v>
      </c>
    </row>
    <row r="88" spans="1:10" ht="26.45">
      <c r="A88" s="556" t="s">
        <v>2661</v>
      </c>
      <c r="B88" s="557" t="s">
        <v>2728</v>
      </c>
      <c r="C88" s="557" t="s">
        <v>55</v>
      </c>
      <c r="D88" s="556" t="s">
        <v>2729</v>
      </c>
      <c r="E88" s="594" t="s">
        <v>1424</v>
      </c>
      <c r="F88" s="594"/>
      <c r="G88" s="557" t="s">
        <v>57</v>
      </c>
      <c r="H88" s="558">
        <v>6</v>
      </c>
      <c r="I88" s="559" t="s">
        <v>2730</v>
      </c>
      <c r="J88" s="560" t="s">
        <v>2731</v>
      </c>
    </row>
    <row r="89" spans="1:10" ht="26.45" customHeight="1">
      <c r="A89" s="556" t="s">
        <v>2661</v>
      </c>
      <c r="B89" s="557" t="s">
        <v>2732</v>
      </c>
      <c r="C89" s="557" t="s">
        <v>55</v>
      </c>
      <c r="D89" s="556" t="s">
        <v>2733</v>
      </c>
      <c r="E89" s="594" t="s">
        <v>1393</v>
      </c>
      <c r="F89" s="594"/>
      <c r="G89" s="557" t="s">
        <v>1451</v>
      </c>
      <c r="H89" s="558">
        <v>40</v>
      </c>
      <c r="I89" s="559" t="s">
        <v>2734</v>
      </c>
      <c r="J89" s="560" t="s">
        <v>2735</v>
      </c>
    </row>
    <row r="90" spans="1:10">
      <c r="A90" s="556" t="s">
        <v>2661</v>
      </c>
      <c r="B90" s="557" t="s">
        <v>2736</v>
      </c>
      <c r="C90" s="557" t="s">
        <v>55</v>
      </c>
      <c r="D90" s="556" t="s">
        <v>2737</v>
      </c>
      <c r="E90" s="594" t="s">
        <v>2738</v>
      </c>
      <c r="F90" s="594"/>
      <c r="G90" s="557" t="s">
        <v>2739</v>
      </c>
      <c r="H90" s="558">
        <v>2</v>
      </c>
      <c r="I90" s="559" t="s">
        <v>2740</v>
      </c>
      <c r="J90" s="560" t="s">
        <v>2741</v>
      </c>
    </row>
    <row r="91" spans="1:10" ht="13.9" customHeight="1">
      <c r="A91" s="549" t="s">
        <v>2666</v>
      </c>
      <c r="B91" s="550" t="s">
        <v>1449</v>
      </c>
      <c r="C91" s="550" t="s">
        <v>55</v>
      </c>
      <c r="D91" s="549" t="s">
        <v>1450</v>
      </c>
      <c r="E91" s="593" t="s">
        <v>1440</v>
      </c>
      <c r="F91" s="593"/>
      <c r="G91" s="550" t="s">
        <v>1451</v>
      </c>
      <c r="H91" s="551">
        <v>40</v>
      </c>
      <c r="I91" s="552" t="s">
        <v>2742</v>
      </c>
      <c r="J91" s="561" t="s">
        <v>2743</v>
      </c>
    </row>
    <row r="92" spans="1:10" ht="39.6">
      <c r="A92" s="556" t="s">
        <v>2661</v>
      </c>
      <c r="B92" s="557" t="s">
        <v>2744</v>
      </c>
      <c r="C92" s="557" t="s">
        <v>55</v>
      </c>
      <c r="D92" s="556" t="s">
        <v>2745</v>
      </c>
      <c r="E92" s="594" t="s">
        <v>1389</v>
      </c>
      <c r="F92" s="594"/>
      <c r="G92" s="557" t="s">
        <v>57</v>
      </c>
      <c r="H92" s="558">
        <v>2</v>
      </c>
      <c r="I92" s="559" t="s">
        <v>2746</v>
      </c>
      <c r="J92" s="560" t="s">
        <v>2747</v>
      </c>
    </row>
    <row r="93" spans="1:10">
      <c r="A93" s="556" t="s">
        <v>2661</v>
      </c>
      <c r="B93" s="557" t="s">
        <v>2748</v>
      </c>
      <c r="C93" s="557" t="s">
        <v>55</v>
      </c>
      <c r="D93" s="556" t="s">
        <v>2749</v>
      </c>
      <c r="E93" s="594" t="s">
        <v>2750</v>
      </c>
      <c r="F93" s="594"/>
      <c r="G93" s="557" t="s">
        <v>115</v>
      </c>
      <c r="H93" s="558">
        <v>1.44</v>
      </c>
      <c r="I93" s="559" t="s">
        <v>2751</v>
      </c>
      <c r="J93" s="560" t="s">
        <v>2752</v>
      </c>
    </row>
    <row r="94" spans="1:10" ht="13.9" customHeight="1">
      <c r="A94" s="556" t="s">
        <v>2661</v>
      </c>
      <c r="B94" s="557" t="s">
        <v>2753</v>
      </c>
      <c r="C94" s="557" t="s">
        <v>55</v>
      </c>
      <c r="D94" s="556" t="s">
        <v>2754</v>
      </c>
      <c r="E94" s="594" t="s">
        <v>2738</v>
      </c>
      <c r="F94" s="594"/>
      <c r="G94" s="557" t="s">
        <v>268</v>
      </c>
      <c r="H94" s="558">
        <v>10</v>
      </c>
      <c r="I94" s="559" t="s">
        <v>2755</v>
      </c>
      <c r="J94" s="560" t="s">
        <v>2756</v>
      </c>
    </row>
    <row r="95" spans="1:10" ht="13.9" customHeight="1">
      <c r="A95" s="556" t="s">
        <v>2661</v>
      </c>
      <c r="B95" s="557" t="s">
        <v>2757</v>
      </c>
      <c r="C95" s="557" t="s">
        <v>55</v>
      </c>
      <c r="D95" s="556" t="s">
        <v>2758</v>
      </c>
      <c r="E95" s="594" t="s">
        <v>2759</v>
      </c>
      <c r="F95" s="594"/>
      <c r="G95" s="557" t="s">
        <v>57</v>
      </c>
      <c r="H95" s="558">
        <v>2</v>
      </c>
      <c r="I95" s="559" t="s">
        <v>2760</v>
      </c>
      <c r="J95" s="560" t="s">
        <v>2761</v>
      </c>
    </row>
    <row r="96" spans="1:10" ht="26.45" customHeight="1">
      <c r="A96" s="556" t="s">
        <v>2661</v>
      </c>
      <c r="B96" s="557" t="s">
        <v>2762</v>
      </c>
      <c r="C96" s="557" t="s">
        <v>55</v>
      </c>
      <c r="D96" s="556" t="s">
        <v>2763</v>
      </c>
      <c r="E96" s="594" t="s">
        <v>2764</v>
      </c>
      <c r="F96" s="594"/>
      <c r="G96" s="557" t="s">
        <v>57</v>
      </c>
      <c r="H96" s="558">
        <v>2</v>
      </c>
      <c r="I96" s="559" t="s">
        <v>2765</v>
      </c>
      <c r="J96" s="560" t="s">
        <v>2766</v>
      </c>
    </row>
    <row r="97" spans="1:10" ht="13.9" customHeight="1">
      <c r="A97" s="549" t="s">
        <v>2666</v>
      </c>
      <c r="B97" s="550" t="s">
        <v>1536</v>
      </c>
      <c r="C97" s="550" t="s">
        <v>55</v>
      </c>
      <c r="D97" s="549" t="s">
        <v>1537</v>
      </c>
      <c r="E97" s="593" t="s">
        <v>1440</v>
      </c>
      <c r="F97" s="593"/>
      <c r="G97" s="550" t="s">
        <v>1451</v>
      </c>
      <c r="H97" s="551">
        <v>40</v>
      </c>
      <c r="I97" s="552" t="s">
        <v>2767</v>
      </c>
      <c r="J97" s="561" t="s">
        <v>2768</v>
      </c>
    </row>
    <row r="98" spans="1:10">
      <c r="A98" s="556" t="s">
        <v>2661</v>
      </c>
      <c r="B98" s="557" t="s">
        <v>2769</v>
      </c>
      <c r="C98" s="557" t="s">
        <v>55</v>
      </c>
      <c r="D98" s="556" t="s">
        <v>2770</v>
      </c>
      <c r="E98" s="594" t="s">
        <v>1393</v>
      </c>
      <c r="F98" s="594"/>
      <c r="G98" s="557" t="s">
        <v>1451</v>
      </c>
      <c r="H98" s="558">
        <v>40</v>
      </c>
      <c r="I98" s="559" t="s">
        <v>2771</v>
      </c>
      <c r="J98" s="560" t="s">
        <v>2772</v>
      </c>
    </row>
    <row r="99" spans="1:10" ht="26.45">
      <c r="A99" s="556" t="s">
        <v>2661</v>
      </c>
      <c r="B99" s="557" t="s">
        <v>2773</v>
      </c>
      <c r="C99" s="557" t="s">
        <v>55</v>
      </c>
      <c r="D99" s="556" t="s">
        <v>2774</v>
      </c>
      <c r="E99" s="594" t="s">
        <v>2775</v>
      </c>
      <c r="F99" s="594"/>
      <c r="G99" s="557" t="s">
        <v>115</v>
      </c>
      <c r="H99" s="558">
        <v>1.875</v>
      </c>
      <c r="I99" s="559" t="s">
        <v>2776</v>
      </c>
      <c r="J99" s="560" t="s">
        <v>2777</v>
      </c>
    </row>
    <row r="100" spans="1:10" ht="26.45">
      <c r="A100" s="549" t="s">
        <v>2666</v>
      </c>
      <c r="B100" s="550" t="s">
        <v>1685</v>
      </c>
      <c r="C100" s="550" t="s">
        <v>55</v>
      </c>
      <c r="D100" s="549" t="s">
        <v>1686</v>
      </c>
      <c r="E100" s="593" t="s">
        <v>1440</v>
      </c>
      <c r="F100" s="593"/>
      <c r="G100" s="550" t="s">
        <v>1451</v>
      </c>
      <c r="H100" s="551">
        <v>12</v>
      </c>
      <c r="I100" s="552" t="s">
        <v>2767</v>
      </c>
      <c r="J100" s="561" t="s">
        <v>2778</v>
      </c>
    </row>
    <row r="101" spans="1:10" ht="26.45">
      <c r="A101" s="556" t="s">
        <v>2661</v>
      </c>
      <c r="B101" s="557" t="s">
        <v>2779</v>
      </c>
      <c r="C101" s="557" t="s">
        <v>55</v>
      </c>
      <c r="D101" s="556" t="s">
        <v>2780</v>
      </c>
      <c r="E101" s="594" t="s">
        <v>2781</v>
      </c>
      <c r="F101" s="594"/>
      <c r="G101" s="557" t="s">
        <v>57</v>
      </c>
      <c r="H101" s="558">
        <v>1</v>
      </c>
      <c r="I101" s="559" t="s">
        <v>2782</v>
      </c>
      <c r="J101" s="560" t="s">
        <v>2782</v>
      </c>
    </row>
    <row r="102" spans="1:10" ht="26.45">
      <c r="A102" s="556" t="s">
        <v>2661</v>
      </c>
      <c r="B102" s="557" t="s">
        <v>2783</v>
      </c>
      <c r="C102" s="557" t="s">
        <v>55</v>
      </c>
      <c r="D102" s="556" t="s">
        <v>2784</v>
      </c>
      <c r="E102" s="594" t="s">
        <v>2785</v>
      </c>
      <c r="F102" s="594"/>
      <c r="G102" s="557" t="s">
        <v>46</v>
      </c>
      <c r="H102" s="558">
        <v>35.1</v>
      </c>
      <c r="I102" s="559" t="s">
        <v>2786</v>
      </c>
      <c r="J102" s="560" t="s">
        <v>2787</v>
      </c>
    </row>
    <row r="103" spans="1:10">
      <c r="A103" s="549" t="s">
        <v>2666</v>
      </c>
      <c r="B103" s="550" t="s">
        <v>1748</v>
      </c>
      <c r="C103" s="550" t="s">
        <v>55</v>
      </c>
      <c r="D103" s="549" t="s">
        <v>1749</v>
      </c>
      <c r="E103" s="593" t="s">
        <v>1220</v>
      </c>
      <c r="F103" s="593"/>
      <c r="G103" s="550" t="s">
        <v>57</v>
      </c>
      <c r="H103" s="551">
        <v>22</v>
      </c>
      <c r="I103" s="552" t="s">
        <v>2788</v>
      </c>
      <c r="J103" s="561" t="s">
        <v>2789</v>
      </c>
    </row>
    <row r="104" spans="1:10">
      <c r="A104" s="556" t="s">
        <v>2661</v>
      </c>
      <c r="B104" s="557" t="s">
        <v>2790</v>
      </c>
      <c r="C104" s="557" t="s">
        <v>55</v>
      </c>
      <c r="D104" s="556" t="s">
        <v>2791</v>
      </c>
      <c r="E104" s="594" t="s">
        <v>1389</v>
      </c>
      <c r="F104" s="594"/>
      <c r="G104" s="557" t="s">
        <v>57</v>
      </c>
      <c r="H104" s="558">
        <v>2</v>
      </c>
      <c r="I104" s="559" t="s">
        <v>2792</v>
      </c>
      <c r="J104" s="560" t="s">
        <v>2793</v>
      </c>
    </row>
    <row r="105" spans="1:10" ht="13.9" customHeight="1">
      <c r="A105" s="556" t="s">
        <v>2661</v>
      </c>
      <c r="B105" s="557" t="s">
        <v>2794</v>
      </c>
      <c r="C105" s="557" t="s">
        <v>55</v>
      </c>
      <c r="D105" s="556" t="s">
        <v>2795</v>
      </c>
      <c r="E105" s="594" t="s">
        <v>1403</v>
      </c>
      <c r="F105" s="594"/>
      <c r="G105" s="557" t="s">
        <v>57</v>
      </c>
      <c r="H105" s="558">
        <v>6</v>
      </c>
      <c r="I105" s="559" t="s">
        <v>2796</v>
      </c>
      <c r="J105" s="560" t="s">
        <v>2797</v>
      </c>
    </row>
    <row r="106" spans="1:10" ht="13.9" customHeight="1">
      <c r="A106" s="549" t="s">
        <v>2666</v>
      </c>
      <c r="B106" s="550" t="s">
        <v>2215</v>
      </c>
      <c r="C106" s="550" t="s">
        <v>55</v>
      </c>
      <c r="D106" s="549" t="s">
        <v>2216</v>
      </c>
      <c r="E106" s="593" t="s">
        <v>1220</v>
      </c>
      <c r="F106" s="593"/>
      <c r="G106" s="550" t="s">
        <v>1456</v>
      </c>
      <c r="H106" s="551">
        <v>1</v>
      </c>
      <c r="I106" s="552" t="s">
        <v>2798</v>
      </c>
      <c r="J106" s="561" t="s">
        <v>2798</v>
      </c>
    </row>
    <row r="107" spans="1:10">
      <c r="A107" s="556" t="s">
        <v>2661</v>
      </c>
      <c r="B107" s="557" t="s">
        <v>2799</v>
      </c>
      <c r="C107" s="557" t="s">
        <v>55</v>
      </c>
      <c r="D107" s="556" t="s">
        <v>2800</v>
      </c>
      <c r="E107" s="594" t="s">
        <v>1393</v>
      </c>
      <c r="F107" s="594"/>
      <c r="G107" s="557" t="s">
        <v>1451</v>
      </c>
      <c r="H107" s="558">
        <v>12</v>
      </c>
      <c r="I107" s="559" t="s">
        <v>2801</v>
      </c>
      <c r="J107" s="560" t="s">
        <v>2802</v>
      </c>
    </row>
    <row r="108" spans="1:10">
      <c r="A108" s="556" t="s">
        <v>2661</v>
      </c>
      <c r="B108" s="557" t="s">
        <v>2803</v>
      </c>
      <c r="C108" s="557" t="s">
        <v>55</v>
      </c>
      <c r="D108" s="556" t="s">
        <v>2804</v>
      </c>
      <c r="E108" s="594" t="s">
        <v>2764</v>
      </c>
      <c r="F108" s="594"/>
      <c r="G108" s="557" t="s">
        <v>57</v>
      </c>
      <c r="H108" s="558">
        <v>1</v>
      </c>
      <c r="I108" s="559" t="s">
        <v>2805</v>
      </c>
      <c r="J108" s="560" t="s">
        <v>2805</v>
      </c>
    </row>
    <row r="109" spans="1:10" ht="13.9" customHeight="1">
      <c r="A109" s="549" t="s">
        <v>2666</v>
      </c>
      <c r="B109" s="550" t="s">
        <v>1920</v>
      </c>
      <c r="C109" s="550" t="s">
        <v>55</v>
      </c>
      <c r="D109" s="549" t="s">
        <v>1921</v>
      </c>
      <c r="E109" s="593" t="s">
        <v>1220</v>
      </c>
      <c r="F109" s="593"/>
      <c r="G109" s="550" t="s">
        <v>57</v>
      </c>
      <c r="H109" s="551">
        <v>22</v>
      </c>
      <c r="I109" s="552" t="s">
        <v>2806</v>
      </c>
      <c r="J109" s="561" t="s">
        <v>2807</v>
      </c>
    </row>
    <row r="110" spans="1:10">
      <c r="A110" s="556" t="s">
        <v>2661</v>
      </c>
      <c r="B110" s="557" t="s">
        <v>2808</v>
      </c>
      <c r="C110" s="557" t="s">
        <v>55</v>
      </c>
      <c r="D110" s="556" t="s">
        <v>2809</v>
      </c>
      <c r="E110" s="594" t="s">
        <v>2810</v>
      </c>
      <c r="F110" s="594"/>
      <c r="G110" s="557" t="s">
        <v>46</v>
      </c>
      <c r="H110" s="558">
        <v>35.1</v>
      </c>
      <c r="I110" s="559" t="s">
        <v>2811</v>
      </c>
      <c r="J110" s="560" t="s">
        <v>2812</v>
      </c>
    </row>
    <row r="111" spans="1:10">
      <c r="A111" s="556" t="s">
        <v>2661</v>
      </c>
      <c r="B111" s="557" t="s">
        <v>2813</v>
      </c>
      <c r="C111" s="557" t="s">
        <v>55</v>
      </c>
      <c r="D111" s="556" t="s">
        <v>2814</v>
      </c>
      <c r="E111" s="594" t="s">
        <v>2815</v>
      </c>
      <c r="F111" s="594"/>
      <c r="G111" s="557" t="s">
        <v>46</v>
      </c>
      <c r="H111" s="558">
        <v>37.5</v>
      </c>
      <c r="I111" s="559" t="s">
        <v>2816</v>
      </c>
      <c r="J111" s="560" t="s">
        <v>2817</v>
      </c>
    </row>
    <row r="112" spans="1:10" ht="13.9" customHeight="1">
      <c r="A112" s="549" t="s">
        <v>2666</v>
      </c>
      <c r="B112" s="550" t="s">
        <v>1958</v>
      </c>
      <c r="C112" s="550" t="s">
        <v>55</v>
      </c>
      <c r="D112" s="549" t="s">
        <v>1959</v>
      </c>
      <c r="E112" s="593" t="s">
        <v>1220</v>
      </c>
      <c r="F112" s="593"/>
      <c r="G112" s="550" t="s">
        <v>57</v>
      </c>
      <c r="H112" s="551">
        <v>48</v>
      </c>
      <c r="I112" s="552" t="s">
        <v>2818</v>
      </c>
      <c r="J112" s="561" t="s">
        <v>2819</v>
      </c>
    </row>
    <row r="113" spans="1:10">
      <c r="A113" s="589" t="s">
        <v>2820</v>
      </c>
      <c r="B113" s="597"/>
      <c r="C113" s="597"/>
      <c r="D113" s="597"/>
      <c r="E113" s="597"/>
      <c r="F113" s="597"/>
      <c r="G113" s="597"/>
      <c r="H113" s="597"/>
      <c r="I113" s="597"/>
      <c r="J113" s="597"/>
    </row>
    <row r="114" spans="1:10" ht="13.9" customHeight="1">
      <c r="A114" s="543" t="s">
        <v>9</v>
      </c>
      <c r="B114" s="461" t="s">
        <v>10</v>
      </c>
      <c r="C114" s="461" t="s">
        <v>11</v>
      </c>
      <c r="D114" s="543" t="s">
        <v>12</v>
      </c>
      <c r="E114" s="589" t="s">
        <v>1209</v>
      </c>
      <c r="F114" s="589"/>
      <c r="G114" s="461" t="s">
        <v>13</v>
      </c>
      <c r="H114" s="544" t="s">
        <v>14</v>
      </c>
      <c r="I114" s="544" t="s">
        <v>1210</v>
      </c>
      <c r="J114" s="544" t="s">
        <v>16</v>
      </c>
    </row>
    <row r="115" spans="1:10" ht="26.45">
      <c r="A115" s="549" t="s">
        <v>2666</v>
      </c>
      <c r="B115" s="550" t="s">
        <v>2303</v>
      </c>
      <c r="C115" s="550" t="s">
        <v>55</v>
      </c>
      <c r="D115" s="549" t="s">
        <v>2304</v>
      </c>
      <c r="E115" s="593" t="s">
        <v>1220</v>
      </c>
      <c r="F115" s="593"/>
      <c r="G115" s="550" t="s">
        <v>57</v>
      </c>
      <c r="H115" s="551">
        <v>0.20114685600000001</v>
      </c>
      <c r="I115" s="552" t="s">
        <v>2821</v>
      </c>
      <c r="J115" s="561" t="s">
        <v>2822</v>
      </c>
    </row>
    <row r="116" spans="1:10">
      <c r="A116" s="549" t="s">
        <v>2666</v>
      </c>
      <c r="B116" s="550" t="s">
        <v>2412</v>
      </c>
      <c r="C116" s="550" t="s">
        <v>55</v>
      </c>
      <c r="D116" s="549" t="s">
        <v>2413</v>
      </c>
      <c r="E116" s="593" t="s">
        <v>1220</v>
      </c>
      <c r="F116" s="593"/>
      <c r="G116" s="550" t="s">
        <v>57</v>
      </c>
      <c r="H116" s="551">
        <v>5.0863326E-2</v>
      </c>
      <c r="I116" s="552" t="s">
        <v>2823</v>
      </c>
      <c r="J116" s="561" t="s">
        <v>2824</v>
      </c>
    </row>
    <row r="117" spans="1:10">
      <c r="A117" s="549" t="s">
        <v>2666</v>
      </c>
      <c r="B117" s="550" t="s">
        <v>2169</v>
      </c>
      <c r="C117" s="550" t="s">
        <v>55</v>
      </c>
      <c r="D117" s="549" t="s">
        <v>2170</v>
      </c>
      <c r="E117" s="593" t="s">
        <v>1220</v>
      </c>
      <c r="F117" s="593"/>
      <c r="G117" s="550" t="s">
        <v>57</v>
      </c>
      <c r="H117" s="551">
        <v>1.50860142</v>
      </c>
      <c r="I117" s="552" t="s">
        <v>2825</v>
      </c>
      <c r="J117" s="561" t="s">
        <v>2826</v>
      </c>
    </row>
    <row r="118" spans="1:10" ht="26.45">
      <c r="A118" s="549" t="s">
        <v>2666</v>
      </c>
      <c r="B118" s="550" t="s">
        <v>2391</v>
      </c>
      <c r="C118" s="550" t="s">
        <v>55</v>
      </c>
      <c r="D118" s="549" t="s">
        <v>2392</v>
      </c>
      <c r="E118" s="593" t="s">
        <v>1220</v>
      </c>
      <c r="F118" s="593"/>
      <c r="G118" s="550" t="s">
        <v>57</v>
      </c>
      <c r="H118" s="551">
        <v>6.7048951999999995E-2</v>
      </c>
      <c r="I118" s="552" t="s">
        <v>2827</v>
      </c>
      <c r="J118" s="561" t="s">
        <v>2828</v>
      </c>
    </row>
    <row r="119" spans="1:10">
      <c r="A119" s="549" t="s">
        <v>2666</v>
      </c>
      <c r="B119" s="550" t="s">
        <v>1693</v>
      </c>
      <c r="C119" s="550" t="s">
        <v>55</v>
      </c>
      <c r="D119" s="549" t="s">
        <v>1694</v>
      </c>
      <c r="E119" s="593" t="s">
        <v>1220</v>
      </c>
      <c r="F119" s="593"/>
      <c r="G119" s="550" t="s">
        <v>57</v>
      </c>
      <c r="H119" s="551">
        <v>26.790932158</v>
      </c>
      <c r="I119" s="552" t="s">
        <v>2829</v>
      </c>
      <c r="J119" s="561" t="s">
        <v>2830</v>
      </c>
    </row>
    <row r="120" spans="1:10">
      <c r="A120" s="549" t="s">
        <v>2666</v>
      </c>
      <c r="B120" s="550" t="s">
        <v>2360</v>
      </c>
      <c r="C120" s="550" t="s">
        <v>55</v>
      </c>
      <c r="D120" s="549" t="s">
        <v>2361</v>
      </c>
      <c r="E120" s="593" t="s">
        <v>1220</v>
      </c>
      <c r="F120" s="593"/>
      <c r="G120" s="550" t="s">
        <v>2362</v>
      </c>
      <c r="H120" s="551">
        <v>0.26074505999999997</v>
      </c>
      <c r="I120" s="552" t="s">
        <v>2831</v>
      </c>
      <c r="J120" s="561" t="s">
        <v>2832</v>
      </c>
    </row>
    <row r="121" spans="1:10">
      <c r="A121" s="549" t="s">
        <v>2666</v>
      </c>
      <c r="B121" s="550" t="s">
        <v>1729</v>
      </c>
      <c r="C121" s="550" t="s">
        <v>55</v>
      </c>
      <c r="D121" s="549" t="s">
        <v>1730</v>
      </c>
      <c r="E121" s="593" t="s">
        <v>1220</v>
      </c>
      <c r="F121" s="593"/>
      <c r="G121" s="550" t="s">
        <v>57</v>
      </c>
      <c r="H121" s="551">
        <v>0.50286713999999999</v>
      </c>
      <c r="I121" s="552" t="s">
        <v>2833</v>
      </c>
      <c r="J121" s="561" t="s">
        <v>2834</v>
      </c>
    </row>
    <row r="122" spans="1:10">
      <c r="A122" s="549" t="s">
        <v>2666</v>
      </c>
      <c r="B122" s="550" t="s">
        <v>1587</v>
      </c>
      <c r="C122" s="550" t="s">
        <v>55</v>
      </c>
      <c r="D122" s="549" t="s">
        <v>1588</v>
      </c>
      <c r="E122" s="593" t="s">
        <v>1220</v>
      </c>
      <c r="F122" s="593"/>
      <c r="G122" s="550" t="s">
        <v>57</v>
      </c>
      <c r="H122" s="551">
        <v>1.50860142</v>
      </c>
      <c r="I122" s="552" t="s">
        <v>2835</v>
      </c>
      <c r="J122" s="561" t="s">
        <v>2836</v>
      </c>
    </row>
    <row r="123" spans="1:10">
      <c r="A123" s="549" t="s">
        <v>2666</v>
      </c>
      <c r="B123" s="550" t="s">
        <v>2381</v>
      </c>
      <c r="C123" s="550" t="s">
        <v>55</v>
      </c>
      <c r="D123" s="549" t="s">
        <v>2382</v>
      </c>
      <c r="E123" s="593" t="s">
        <v>1220</v>
      </c>
      <c r="F123" s="593"/>
      <c r="G123" s="550" t="s">
        <v>57</v>
      </c>
      <c r="H123" s="551">
        <v>3.3908884E-2</v>
      </c>
      <c r="I123" s="552" t="s">
        <v>2837</v>
      </c>
      <c r="J123" s="561" t="s">
        <v>2838</v>
      </c>
    </row>
    <row r="124" spans="1:10">
      <c r="A124" s="549" t="s">
        <v>2666</v>
      </c>
      <c r="B124" s="550" t="s">
        <v>1982</v>
      </c>
      <c r="C124" s="550" t="s">
        <v>55</v>
      </c>
      <c r="D124" s="549" t="s">
        <v>1983</v>
      </c>
      <c r="E124" s="593" t="s">
        <v>1298</v>
      </c>
      <c r="F124" s="593"/>
      <c r="G124" s="550" t="s">
        <v>57</v>
      </c>
      <c r="H124" s="551">
        <v>1.50860142</v>
      </c>
      <c r="I124" s="552" t="s">
        <v>2839</v>
      </c>
      <c r="J124" s="561" t="s">
        <v>2840</v>
      </c>
    </row>
    <row r="125" spans="1:10">
      <c r="A125" s="549" t="s">
        <v>2666</v>
      </c>
      <c r="B125" s="550" t="s">
        <v>1855</v>
      </c>
      <c r="C125" s="550" t="s">
        <v>55</v>
      </c>
      <c r="D125" s="549" t="s">
        <v>1856</v>
      </c>
      <c r="E125" s="593" t="s">
        <v>1298</v>
      </c>
      <c r="F125" s="593"/>
      <c r="G125" s="550" t="s">
        <v>1857</v>
      </c>
      <c r="H125" s="551">
        <v>0.13409790399999999</v>
      </c>
      <c r="I125" s="552" t="s">
        <v>2841</v>
      </c>
      <c r="J125" s="561" t="s">
        <v>2842</v>
      </c>
    </row>
    <row r="126" spans="1:10" ht="26.45">
      <c r="A126" s="549" t="s">
        <v>2666</v>
      </c>
      <c r="B126" s="550" t="s">
        <v>2182</v>
      </c>
      <c r="C126" s="550" t="s">
        <v>55</v>
      </c>
      <c r="D126" s="549" t="s">
        <v>2183</v>
      </c>
      <c r="E126" s="593" t="s">
        <v>1220</v>
      </c>
      <c r="F126" s="593"/>
      <c r="G126" s="550" t="s">
        <v>57</v>
      </c>
      <c r="H126" s="551">
        <v>3.3908884E-2</v>
      </c>
      <c r="I126" s="552" t="s">
        <v>2843</v>
      </c>
      <c r="J126" s="561" t="s">
        <v>2844</v>
      </c>
    </row>
    <row r="127" spans="1:10">
      <c r="A127" s="549" t="s">
        <v>2666</v>
      </c>
      <c r="B127" s="550" t="s">
        <v>1652</v>
      </c>
      <c r="C127" s="550" t="s">
        <v>55</v>
      </c>
      <c r="D127" s="549" t="s">
        <v>1653</v>
      </c>
      <c r="E127" s="593" t="s">
        <v>1298</v>
      </c>
      <c r="F127" s="593"/>
      <c r="G127" s="550" t="s">
        <v>57</v>
      </c>
      <c r="H127" s="551">
        <v>34.127916568000003</v>
      </c>
      <c r="I127" s="552" t="s">
        <v>2845</v>
      </c>
      <c r="J127" s="561" t="s">
        <v>2846</v>
      </c>
    </row>
    <row r="128" spans="1:10">
      <c r="A128" s="549" t="s">
        <v>2666</v>
      </c>
      <c r="B128" s="550" t="s">
        <v>2090</v>
      </c>
      <c r="C128" s="550" t="s">
        <v>55</v>
      </c>
      <c r="D128" s="549" t="s">
        <v>2091</v>
      </c>
      <c r="E128" s="593" t="s">
        <v>1220</v>
      </c>
      <c r="F128" s="593"/>
      <c r="G128" s="550" t="s">
        <v>57</v>
      </c>
      <c r="H128" s="551">
        <v>0.60344056800000001</v>
      </c>
      <c r="I128" s="552" t="s">
        <v>2847</v>
      </c>
      <c r="J128" s="561" t="s">
        <v>2848</v>
      </c>
    </row>
    <row r="129" spans="1:10">
      <c r="A129" s="549" t="s">
        <v>2666</v>
      </c>
      <c r="B129" s="550" t="s">
        <v>1543</v>
      </c>
      <c r="C129" s="550" t="s">
        <v>55</v>
      </c>
      <c r="D129" s="549" t="s">
        <v>1544</v>
      </c>
      <c r="E129" s="593" t="s">
        <v>1220</v>
      </c>
      <c r="F129" s="593"/>
      <c r="G129" s="550" t="s">
        <v>57</v>
      </c>
      <c r="H129" s="551">
        <v>34.127916568000003</v>
      </c>
      <c r="I129" s="552" t="s">
        <v>2849</v>
      </c>
      <c r="J129" s="561" t="s">
        <v>2850</v>
      </c>
    </row>
    <row r="130" spans="1:10">
      <c r="A130" s="549" t="s">
        <v>2666</v>
      </c>
      <c r="B130" s="550" t="s">
        <v>2442</v>
      </c>
      <c r="C130" s="550" t="s">
        <v>55</v>
      </c>
      <c r="D130" s="549" t="s">
        <v>2443</v>
      </c>
      <c r="E130" s="593" t="s">
        <v>1220</v>
      </c>
      <c r="F130" s="593"/>
      <c r="G130" s="550" t="s">
        <v>57</v>
      </c>
      <c r="H130" s="551">
        <v>1.6954442E-2</v>
      </c>
      <c r="I130" s="552" t="s">
        <v>2851</v>
      </c>
      <c r="J130" s="561" t="s">
        <v>2852</v>
      </c>
    </row>
    <row r="131" spans="1:10" ht="26.45">
      <c r="A131" s="549" t="s">
        <v>2666</v>
      </c>
      <c r="B131" s="550" t="s">
        <v>2139</v>
      </c>
      <c r="C131" s="550" t="s">
        <v>55</v>
      </c>
      <c r="D131" s="549" t="s">
        <v>2140</v>
      </c>
      <c r="E131" s="593" t="s">
        <v>1220</v>
      </c>
      <c r="F131" s="593"/>
      <c r="G131" s="550" t="s">
        <v>1739</v>
      </c>
      <c r="H131" s="551">
        <v>0.77106294799999997</v>
      </c>
      <c r="I131" s="552" t="s">
        <v>2853</v>
      </c>
      <c r="J131" s="561" t="s">
        <v>2854</v>
      </c>
    </row>
    <row r="132" spans="1:10" ht="26.45">
      <c r="A132" s="549" t="s">
        <v>2666</v>
      </c>
      <c r="B132" s="550" t="s">
        <v>1978</v>
      </c>
      <c r="C132" s="550" t="s">
        <v>55</v>
      </c>
      <c r="D132" s="549" t="s">
        <v>1979</v>
      </c>
      <c r="E132" s="593" t="s">
        <v>1220</v>
      </c>
      <c r="F132" s="593"/>
      <c r="G132" s="550" t="s">
        <v>1739</v>
      </c>
      <c r="H132" s="551">
        <v>0.25824005999999999</v>
      </c>
      <c r="I132" s="552" t="s">
        <v>2855</v>
      </c>
      <c r="J132" s="561" t="s">
        <v>2856</v>
      </c>
    </row>
    <row r="133" spans="1:10" ht="26.45">
      <c r="A133" s="549" t="s">
        <v>2666</v>
      </c>
      <c r="B133" s="550" t="s">
        <v>1715</v>
      </c>
      <c r="C133" s="550" t="s">
        <v>55</v>
      </c>
      <c r="D133" s="549" t="s">
        <v>1716</v>
      </c>
      <c r="E133" s="593" t="s">
        <v>1220</v>
      </c>
      <c r="F133" s="593"/>
      <c r="G133" s="550" t="s">
        <v>268</v>
      </c>
      <c r="H133" s="551">
        <v>11.2</v>
      </c>
      <c r="I133" s="552" t="s">
        <v>2857</v>
      </c>
      <c r="J133" s="561" t="s">
        <v>2858</v>
      </c>
    </row>
    <row r="134" spans="1:10" ht="26.45">
      <c r="A134" s="549" t="s">
        <v>2666</v>
      </c>
      <c r="B134" s="550" t="s">
        <v>1449</v>
      </c>
      <c r="C134" s="550" t="s">
        <v>55</v>
      </c>
      <c r="D134" s="549" t="s">
        <v>1450</v>
      </c>
      <c r="E134" s="593" t="s">
        <v>1440</v>
      </c>
      <c r="F134" s="593"/>
      <c r="G134" s="550" t="s">
        <v>1451</v>
      </c>
      <c r="H134" s="551">
        <v>169.54442</v>
      </c>
      <c r="I134" s="552" t="s">
        <v>2742</v>
      </c>
      <c r="J134" s="561" t="s">
        <v>2859</v>
      </c>
    </row>
    <row r="135" spans="1:10" ht="26.45">
      <c r="A135" s="549" t="s">
        <v>2666</v>
      </c>
      <c r="B135" s="550" t="s">
        <v>2301</v>
      </c>
      <c r="C135" s="550" t="s">
        <v>55</v>
      </c>
      <c r="D135" s="549" t="s">
        <v>2302</v>
      </c>
      <c r="E135" s="593" t="s">
        <v>1220</v>
      </c>
      <c r="F135" s="593"/>
      <c r="G135" s="550" t="s">
        <v>1456</v>
      </c>
      <c r="H135" s="551">
        <v>0.2324</v>
      </c>
      <c r="I135" s="552" t="s">
        <v>2860</v>
      </c>
      <c r="J135" s="561" t="s">
        <v>2861</v>
      </c>
    </row>
    <row r="136" spans="1:10">
      <c r="A136" s="549" t="s">
        <v>2666</v>
      </c>
      <c r="B136" s="550" t="s">
        <v>2593</v>
      </c>
      <c r="C136" s="550" t="s">
        <v>55</v>
      </c>
      <c r="D136" s="549" t="s">
        <v>2594</v>
      </c>
      <c r="E136" s="593" t="s">
        <v>1220</v>
      </c>
      <c r="F136" s="593"/>
      <c r="G136" s="550" t="s">
        <v>57</v>
      </c>
      <c r="H136" s="551">
        <v>1.4901496E-2</v>
      </c>
      <c r="I136" s="552" t="s">
        <v>2862</v>
      </c>
      <c r="J136" s="561" t="s">
        <v>2863</v>
      </c>
    </row>
    <row r="137" spans="1:10">
      <c r="A137" s="549" t="s">
        <v>2666</v>
      </c>
      <c r="B137" s="550" t="s">
        <v>2549</v>
      </c>
      <c r="C137" s="550" t="s">
        <v>55</v>
      </c>
      <c r="D137" s="549" t="s">
        <v>2550</v>
      </c>
      <c r="E137" s="593" t="s">
        <v>1220</v>
      </c>
      <c r="F137" s="593"/>
      <c r="G137" s="550" t="s">
        <v>57</v>
      </c>
      <c r="H137" s="551">
        <v>1.4901496E-2</v>
      </c>
      <c r="I137" s="552" t="s">
        <v>2864</v>
      </c>
      <c r="J137" s="561" t="s">
        <v>2865</v>
      </c>
    </row>
    <row r="138" spans="1:10">
      <c r="A138" s="549" t="s">
        <v>2666</v>
      </c>
      <c r="B138" s="550" t="s">
        <v>2466</v>
      </c>
      <c r="C138" s="550" t="s">
        <v>55</v>
      </c>
      <c r="D138" s="549" t="s">
        <v>2467</v>
      </c>
      <c r="E138" s="593" t="s">
        <v>2313</v>
      </c>
      <c r="F138" s="593"/>
      <c r="G138" s="550" t="s">
        <v>57</v>
      </c>
      <c r="H138" s="551">
        <v>7.4507480000000001E-3</v>
      </c>
      <c r="I138" s="552" t="s">
        <v>2866</v>
      </c>
      <c r="J138" s="561" t="s">
        <v>2867</v>
      </c>
    </row>
    <row r="139" spans="1:10">
      <c r="A139" s="549" t="s">
        <v>2666</v>
      </c>
      <c r="B139" s="550" t="s">
        <v>2607</v>
      </c>
      <c r="C139" s="550" t="s">
        <v>55</v>
      </c>
      <c r="D139" s="549" t="s">
        <v>2608</v>
      </c>
      <c r="E139" s="593" t="s">
        <v>1220</v>
      </c>
      <c r="F139" s="593"/>
      <c r="G139" s="550" t="s">
        <v>57</v>
      </c>
      <c r="H139" s="551">
        <v>7.4507480000000001E-3</v>
      </c>
      <c r="I139" s="552" t="s">
        <v>2868</v>
      </c>
      <c r="J139" s="561" t="s">
        <v>2869</v>
      </c>
    </row>
    <row r="140" spans="1:10">
      <c r="A140" s="549" t="s">
        <v>2666</v>
      </c>
      <c r="B140" s="550" t="s">
        <v>2311</v>
      </c>
      <c r="C140" s="550" t="s">
        <v>55</v>
      </c>
      <c r="D140" s="549" t="s">
        <v>2312</v>
      </c>
      <c r="E140" s="593" t="s">
        <v>2313</v>
      </c>
      <c r="F140" s="593"/>
      <c r="G140" s="550" t="s">
        <v>57</v>
      </c>
      <c r="H140" s="551">
        <v>7.4507480000000001E-3</v>
      </c>
      <c r="I140" s="552" t="s">
        <v>2870</v>
      </c>
      <c r="J140" s="561" t="s">
        <v>2871</v>
      </c>
    </row>
    <row r="141" spans="1:10">
      <c r="A141" s="549" t="s">
        <v>2666</v>
      </c>
      <c r="B141" s="550" t="s">
        <v>2525</v>
      </c>
      <c r="C141" s="550" t="s">
        <v>55</v>
      </c>
      <c r="D141" s="549" t="s">
        <v>2526</v>
      </c>
      <c r="E141" s="593" t="s">
        <v>1220</v>
      </c>
      <c r="F141" s="593"/>
      <c r="G141" s="550" t="s">
        <v>57</v>
      </c>
      <c r="H141" s="551">
        <v>1.9911496000000001E-2</v>
      </c>
      <c r="I141" s="552" t="s">
        <v>2872</v>
      </c>
      <c r="J141" s="561" t="s">
        <v>2873</v>
      </c>
    </row>
    <row r="142" spans="1:10" ht="26.45">
      <c r="A142" s="549" t="s">
        <v>2666</v>
      </c>
      <c r="B142" s="550" t="s">
        <v>1536</v>
      </c>
      <c r="C142" s="550" t="s">
        <v>55</v>
      </c>
      <c r="D142" s="549" t="s">
        <v>1537</v>
      </c>
      <c r="E142" s="593" t="s">
        <v>1440</v>
      </c>
      <c r="F142" s="593"/>
      <c r="G142" s="550" t="s">
        <v>1451</v>
      </c>
      <c r="H142" s="551">
        <v>74.507480000000001</v>
      </c>
      <c r="I142" s="552" t="s">
        <v>2767</v>
      </c>
      <c r="J142" s="561" t="s">
        <v>2874</v>
      </c>
    </row>
    <row r="143" spans="1:10">
      <c r="A143" s="549" t="s">
        <v>2666</v>
      </c>
      <c r="B143" s="550" t="s">
        <v>1893</v>
      </c>
      <c r="C143" s="550" t="s">
        <v>55</v>
      </c>
      <c r="D143" s="549" t="s">
        <v>1894</v>
      </c>
      <c r="E143" s="593" t="s">
        <v>1220</v>
      </c>
      <c r="F143" s="593"/>
      <c r="G143" s="550" t="s">
        <v>1476</v>
      </c>
      <c r="H143" s="551">
        <v>0.75600000000000001</v>
      </c>
      <c r="I143" s="552" t="s">
        <v>2875</v>
      </c>
      <c r="J143" s="561" t="s">
        <v>2876</v>
      </c>
    </row>
    <row r="144" spans="1:10" ht="26.45">
      <c r="A144" s="549" t="s">
        <v>2666</v>
      </c>
      <c r="B144" s="550" t="s">
        <v>2268</v>
      </c>
      <c r="C144" s="550" t="s">
        <v>55</v>
      </c>
      <c r="D144" s="549" t="s">
        <v>2269</v>
      </c>
      <c r="E144" s="593" t="s">
        <v>1220</v>
      </c>
      <c r="F144" s="593"/>
      <c r="G144" s="550" t="s">
        <v>57</v>
      </c>
      <c r="H144" s="551">
        <v>1.26</v>
      </c>
      <c r="I144" s="552" t="s">
        <v>2877</v>
      </c>
      <c r="J144" s="561" t="s">
        <v>2878</v>
      </c>
    </row>
    <row r="145" spans="1:10">
      <c r="A145" s="549" t="s">
        <v>2666</v>
      </c>
      <c r="B145" s="550" t="s">
        <v>2639</v>
      </c>
      <c r="C145" s="550" t="s">
        <v>55</v>
      </c>
      <c r="D145" s="549" t="s">
        <v>2640</v>
      </c>
      <c r="E145" s="593" t="s">
        <v>1220</v>
      </c>
      <c r="F145" s="593"/>
      <c r="G145" s="550" t="s">
        <v>57</v>
      </c>
      <c r="H145" s="551">
        <v>1.008E-3</v>
      </c>
      <c r="I145" s="552" t="s">
        <v>2879</v>
      </c>
      <c r="J145" s="561" t="s">
        <v>2880</v>
      </c>
    </row>
    <row r="146" spans="1:10">
      <c r="A146" s="549" t="s">
        <v>2666</v>
      </c>
      <c r="B146" s="550" t="s">
        <v>2579</v>
      </c>
      <c r="C146" s="550" t="s">
        <v>55</v>
      </c>
      <c r="D146" s="549" t="s">
        <v>2580</v>
      </c>
      <c r="E146" s="593" t="s">
        <v>1220</v>
      </c>
      <c r="F146" s="593"/>
      <c r="G146" s="550" t="s">
        <v>57</v>
      </c>
      <c r="H146" s="551">
        <v>1.1339999999999999E-2</v>
      </c>
      <c r="I146" s="552" t="s">
        <v>2881</v>
      </c>
      <c r="J146" s="561" t="s">
        <v>2882</v>
      </c>
    </row>
    <row r="147" spans="1:10">
      <c r="A147" s="549" t="s">
        <v>2666</v>
      </c>
      <c r="B147" s="550" t="s">
        <v>2515</v>
      </c>
      <c r="C147" s="550" t="s">
        <v>55</v>
      </c>
      <c r="D147" s="549" t="s">
        <v>2516</v>
      </c>
      <c r="E147" s="593" t="s">
        <v>1220</v>
      </c>
      <c r="F147" s="593"/>
      <c r="G147" s="550" t="s">
        <v>57</v>
      </c>
      <c r="H147" s="551">
        <v>1.7425340000000001E-2</v>
      </c>
      <c r="I147" s="552" t="s">
        <v>2883</v>
      </c>
      <c r="J147" s="561" t="s">
        <v>2884</v>
      </c>
    </row>
    <row r="148" spans="1:10">
      <c r="A148" s="549" t="s">
        <v>2666</v>
      </c>
      <c r="B148" s="550" t="s">
        <v>2617</v>
      </c>
      <c r="C148" s="550" t="s">
        <v>55</v>
      </c>
      <c r="D148" s="549" t="s">
        <v>2618</v>
      </c>
      <c r="E148" s="593" t="s">
        <v>1220</v>
      </c>
      <c r="F148" s="593"/>
      <c r="G148" s="550" t="s">
        <v>57</v>
      </c>
      <c r="H148" s="551">
        <v>2.52E-4</v>
      </c>
      <c r="I148" s="552" t="s">
        <v>2885</v>
      </c>
      <c r="J148" s="561" t="s">
        <v>2886</v>
      </c>
    </row>
    <row r="149" spans="1:10">
      <c r="A149" s="549" t="s">
        <v>2666</v>
      </c>
      <c r="B149" s="550" t="s">
        <v>2573</v>
      </c>
      <c r="C149" s="550" t="s">
        <v>55</v>
      </c>
      <c r="D149" s="549" t="s">
        <v>2574</v>
      </c>
      <c r="E149" s="593" t="s">
        <v>1220</v>
      </c>
      <c r="F149" s="593"/>
      <c r="G149" s="550" t="s">
        <v>57</v>
      </c>
      <c r="H149" s="551">
        <v>5.7959999999999999E-3</v>
      </c>
      <c r="I149" s="552" t="s">
        <v>2887</v>
      </c>
      <c r="J149" s="561" t="s">
        <v>2888</v>
      </c>
    </row>
    <row r="150" spans="1:10">
      <c r="A150" s="549" t="s">
        <v>2666</v>
      </c>
      <c r="B150" s="550" t="s">
        <v>2535</v>
      </c>
      <c r="C150" s="550" t="s">
        <v>55</v>
      </c>
      <c r="D150" s="549" t="s">
        <v>2536</v>
      </c>
      <c r="E150" s="593" t="s">
        <v>1220</v>
      </c>
      <c r="F150" s="593"/>
      <c r="G150" s="550" t="s">
        <v>57</v>
      </c>
      <c r="H150" s="551">
        <v>1.1339999999999999E-2</v>
      </c>
      <c r="I150" s="552" t="s">
        <v>2889</v>
      </c>
      <c r="J150" s="561" t="s">
        <v>2890</v>
      </c>
    </row>
    <row r="151" spans="1:10" ht="26.45">
      <c r="A151" s="549" t="s">
        <v>2666</v>
      </c>
      <c r="B151" s="550" t="s">
        <v>1807</v>
      </c>
      <c r="C151" s="550" t="s">
        <v>55</v>
      </c>
      <c r="D151" s="549" t="s">
        <v>1808</v>
      </c>
      <c r="E151" s="593" t="s">
        <v>1440</v>
      </c>
      <c r="F151" s="593"/>
      <c r="G151" s="550" t="s">
        <v>1451</v>
      </c>
      <c r="H151" s="551">
        <v>2.52</v>
      </c>
      <c r="I151" s="552" t="s">
        <v>2767</v>
      </c>
      <c r="J151" s="561" t="s">
        <v>2891</v>
      </c>
    </row>
    <row r="152" spans="1:10" ht="26.45">
      <c r="A152" s="549" t="s">
        <v>2666</v>
      </c>
      <c r="B152" s="550" t="s">
        <v>2339</v>
      </c>
      <c r="C152" s="550" t="s">
        <v>55</v>
      </c>
      <c r="D152" s="549" t="s">
        <v>2340</v>
      </c>
      <c r="E152" s="593" t="s">
        <v>1220</v>
      </c>
      <c r="F152" s="593"/>
      <c r="G152" s="550" t="s">
        <v>57</v>
      </c>
      <c r="H152" s="551">
        <v>7.05</v>
      </c>
      <c r="I152" s="552" t="s">
        <v>2892</v>
      </c>
      <c r="J152" s="561" t="s">
        <v>2893</v>
      </c>
    </row>
    <row r="153" spans="1:10">
      <c r="A153" s="549" t="s">
        <v>2666</v>
      </c>
      <c r="B153" s="550" t="s">
        <v>2219</v>
      </c>
      <c r="C153" s="550" t="s">
        <v>55</v>
      </c>
      <c r="D153" s="549" t="s">
        <v>2220</v>
      </c>
      <c r="E153" s="593" t="s">
        <v>1220</v>
      </c>
      <c r="F153" s="593"/>
      <c r="G153" s="550" t="s">
        <v>1476</v>
      </c>
      <c r="H153" s="551">
        <v>0.378</v>
      </c>
      <c r="I153" s="552" t="s">
        <v>2894</v>
      </c>
      <c r="J153" s="561" t="s">
        <v>2895</v>
      </c>
    </row>
    <row r="154" spans="1:10" ht="26.45">
      <c r="A154" s="549" t="s">
        <v>2666</v>
      </c>
      <c r="B154" s="550" t="s">
        <v>1506</v>
      </c>
      <c r="C154" s="550" t="s">
        <v>55</v>
      </c>
      <c r="D154" s="549" t="s">
        <v>1507</v>
      </c>
      <c r="E154" s="593" t="s">
        <v>1440</v>
      </c>
      <c r="F154" s="593"/>
      <c r="G154" s="550" t="s">
        <v>1451</v>
      </c>
      <c r="H154" s="551">
        <v>25.05</v>
      </c>
      <c r="I154" s="552" t="s">
        <v>2767</v>
      </c>
      <c r="J154" s="561" t="s">
        <v>2896</v>
      </c>
    </row>
    <row r="155" spans="1:10">
      <c r="A155" s="549" t="s">
        <v>2666</v>
      </c>
      <c r="B155" s="550" t="s">
        <v>2401</v>
      </c>
      <c r="C155" s="550" t="s">
        <v>55</v>
      </c>
      <c r="D155" s="549" t="s">
        <v>2402</v>
      </c>
      <c r="E155" s="593" t="s">
        <v>1220</v>
      </c>
      <c r="F155" s="593"/>
      <c r="G155" s="550" t="s">
        <v>57</v>
      </c>
      <c r="H155" s="551">
        <v>5.0099999999999997E-3</v>
      </c>
      <c r="I155" s="552" t="s">
        <v>2897</v>
      </c>
      <c r="J155" s="561" t="s">
        <v>2898</v>
      </c>
    </row>
    <row r="156" spans="1:10">
      <c r="A156" s="549" t="s">
        <v>2666</v>
      </c>
      <c r="B156" s="550" t="s">
        <v>2519</v>
      </c>
      <c r="C156" s="550" t="s">
        <v>55</v>
      </c>
      <c r="D156" s="549" t="s">
        <v>2520</v>
      </c>
      <c r="E156" s="593" t="s">
        <v>1220</v>
      </c>
      <c r="F156" s="593"/>
      <c r="G156" s="550" t="s">
        <v>57</v>
      </c>
      <c r="H156" s="551">
        <v>5.0099999999999997E-3</v>
      </c>
      <c r="I156" s="552" t="s">
        <v>2899</v>
      </c>
      <c r="J156" s="561" t="s">
        <v>2900</v>
      </c>
    </row>
    <row r="157" spans="1:10">
      <c r="A157" s="549" t="s">
        <v>2666</v>
      </c>
      <c r="B157" s="550" t="s">
        <v>2553</v>
      </c>
      <c r="C157" s="550" t="s">
        <v>55</v>
      </c>
      <c r="D157" s="549" t="s">
        <v>2554</v>
      </c>
      <c r="E157" s="593" t="s">
        <v>1220</v>
      </c>
      <c r="F157" s="593"/>
      <c r="G157" s="550" t="s">
        <v>57</v>
      </c>
      <c r="H157" s="551">
        <v>2.5049999999999998E-3</v>
      </c>
      <c r="I157" s="552" t="s">
        <v>2901</v>
      </c>
      <c r="J157" s="561" t="s">
        <v>2902</v>
      </c>
    </row>
    <row r="158" spans="1:10">
      <c r="A158" s="549" t="s">
        <v>2666</v>
      </c>
      <c r="B158" s="550" t="s">
        <v>2276</v>
      </c>
      <c r="C158" s="550" t="s">
        <v>55</v>
      </c>
      <c r="D158" s="549" t="s">
        <v>2277</v>
      </c>
      <c r="E158" s="593" t="s">
        <v>1220</v>
      </c>
      <c r="F158" s="593"/>
      <c r="G158" s="550" t="s">
        <v>57</v>
      </c>
      <c r="H158" s="551">
        <v>5</v>
      </c>
      <c r="I158" s="552" t="s">
        <v>2903</v>
      </c>
      <c r="J158" s="561" t="s">
        <v>2904</v>
      </c>
    </row>
    <row r="159" spans="1:10" ht="26.45">
      <c r="A159" s="549" t="s">
        <v>2666</v>
      </c>
      <c r="B159" s="550" t="s">
        <v>2260</v>
      </c>
      <c r="C159" s="550" t="s">
        <v>55</v>
      </c>
      <c r="D159" s="549" t="s">
        <v>2261</v>
      </c>
      <c r="E159" s="593" t="s">
        <v>1220</v>
      </c>
      <c r="F159" s="593"/>
      <c r="G159" s="550" t="s">
        <v>57</v>
      </c>
      <c r="H159" s="551">
        <v>5</v>
      </c>
      <c r="I159" s="552" t="s">
        <v>2905</v>
      </c>
      <c r="J159" s="561" t="s">
        <v>2906</v>
      </c>
    </row>
    <row r="160" spans="1:10">
      <c r="A160" s="549" t="s">
        <v>2666</v>
      </c>
      <c r="B160" s="550" t="s">
        <v>1629</v>
      </c>
      <c r="C160" s="550" t="s">
        <v>55</v>
      </c>
      <c r="D160" s="549" t="s">
        <v>1630</v>
      </c>
      <c r="E160" s="593" t="s">
        <v>1220</v>
      </c>
      <c r="F160" s="593"/>
      <c r="G160" s="550" t="s">
        <v>268</v>
      </c>
      <c r="H160" s="551">
        <v>97.838160000000002</v>
      </c>
      <c r="I160" s="552" t="s">
        <v>2720</v>
      </c>
      <c r="J160" s="561" t="s">
        <v>2907</v>
      </c>
    </row>
    <row r="161" spans="1:10" ht="26.45">
      <c r="A161" s="549" t="s">
        <v>2666</v>
      </c>
      <c r="B161" s="550" t="s">
        <v>2149</v>
      </c>
      <c r="C161" s="550" t="s">
        <v>55</v>
      </c>
      <c r="D161" s="549" t="s">
        <v>2150</v>
      </c>
      <c r="E161" s="593" t="s">
        <v>1220</v>
      </c>
      <c r="F161" s="593"/>
      <c r="G161" s="550" t="s">
        <v>57</v>
      </c>
      <c r="H161" s="551">
        <v>2</v>
      </c>
      <c r="I161" s="552" t="s">
        <v>2908</v>
      </c>
      <c r="J161" s="561" t="s">
        <v>2909</v>
      </c>
    </row>
    <row r="162" spans="1:10" ht="26.45">
      <c r="A162" s="549" t="s">
        <v>2666</v>
      </c>
      <c r="B162" s="550" t="s">
        <v>2330</v>
      </c>
      <c r="C162" s="550" t="s">
        <v>55</v>
      </c>
      <c r="D162" s="549" t="s">
        <v>2331</v>
      </c>
      <c r="E162" s="593" t="s">
        <v>1220</v>
      </c>
      <c r="F162" s="593"/>
      <c r="G162" s="550" t="s">
        <v>57</v>
      </c>
      <c r="H162" s="551">
        <v>2</v>
      </c>
      <c r="I162" s="552" t="s">
        <v>2910</v>
      </c>
      <c r="J162" s="561" t="s">
        <v>2911</v>
      </c>
    </row>
    <row r="163" spans="1:10" ht="26.45">
      <c r="A163" s="549" t="s">
        <v>2666</v>
      </c>
      <c r="B163" s="550" t="s">
        <v>2262</v>
      </c>
      <c r="C163" s="550" t="s">
        <v>55</v>
      </c>
      <c r="D163" s="549" t="s">
        <v>2263</v>
      </c>
      <c r="E163" s="593" t="s">
        <v>1220</v>
      </c>
      <c r="F163" s="593"/>
      <c r="G163" s="550" t="s">
        <v>57</v>
      </c>
      <c r="H163" s="551">
        <v>4</v>
      </c>
      <c r="I163" s="552" t="s">
        <v>2912</v>
      </c>
      <c r="J163" s="561" t="s">
        <v>2913</v>
      </c>
    </row>
    <row r="164" spans="1:10">
      <c r="A164" s="549" t="s">
        <v>2666</v>
      </c>
      <c r="B164" s="550" t="s">
        <v>2485</v>
      </c>
      <c r="C164" s="550" t="s">
        <v>55</v>
      </c>
      <c r="D164" s="549" t="s">
        <v>2486</v>
      </c>
      <c r="E164" s="593" t="s">
        <v>1220</v>
      </c>
      <c r="F164" s="593"/>
      <c r="G164" s="550" t="s">
        <v>268</v>
      </c>
      <c r="H164" s="551">
        <v>3.74</v>
      </c>
      <c r="I164" s="552" t="s">
        <v>2863</v>
      </c>
      <c r="J164" s="561" t="s">
        <v>2914</v>
      </c>
    </row>
    <row r="165" spans="1:10">
      <c r="A165" s="549" t="s">
        <v>2666</v>
      </c>
      <c r="B165" s="550" t="s">
        <v>2046</v>
      </c>
      <c r="C165" s="550" t="s">
        <v>55</v>
      </c>
      <c r="D165" s="549" t="s">
        <v>2047</v>
      </c>
      <c r="E165" s="593" t="s">
        <v>1220</v>
      </c>
      <c r="F165" s="593"/>
      <c r="G165" s="550" t="s">
        <v>1857</v>
      </c>
      <c r="H165" s="551">
        <v>2</v>
      </c>
      <c r="I165" s="552" t="s">
        <v>2915</v>
      </c>
      <c r="J165" s="561" t="s">
        <v>2916</v>
      </c>
    </row>
    <row r="166" spans="1:10" ht="26.45">
      <c r="A166" s="549" t="s">
        <v>2666</v>
      </c>
      <c r="B166" s="550" t="s">
        <v>1843</v>
      </c>
      <c r="C166" s="550" t="s">
        <v>55</v>
      </c>
      <c r="D166" s="549" t="s">
        <v>1844</v>
      </c>
      <c r="E166" s="593" t="s">
        <v>1220</v>
      </c>
      <c r="F166" s="593"/>
      <c r="G166" s="550" t="s">
        <v>57</v>
      </c>
      <c r="H166" s="551">
        <v>2</v>
      </c>
      <c r="I166" s="552" t="s">
        <v>2917</v>
      </c>
      <c r="J166" s="561" t="s">
        <v>2918</v>
      </c>
    </row>
    <row r="167" spans="1:10" ht="26.45">
      <c r="A167" s="549" t="s">
        <v>2666</v>
      </c>
      <c r="B167" s="550" t="s">
        <v>1685</v>
      </c>
      <c r="C167" s="550" t="s">
        <v>55</v>
      </c>
      <c r="D167" s="549" t="s">
        <v>1686</v>
      </c>
      <c r="E167" s="593" t="s">
        <v>1440</v>
      </c>
      <c r="F167" s="593"/>
      <c r="G167" s="550" t="s">
        <v>1451</v>
      </c>
      <c r="H167" s="551">
        <v>30.52</v>
      </c>
      <c r="I167" s="552" t="s">
        <v>2767</v>
      </c>
      <c r="J167" s="561" t="s">
        <v>2919</v>
      </c>
    </row>
    <row r="168" spans="1:10">
      <c r="A168" s="549" t="s">
        <v>2666</v>
      </c>
      <c r="B168" s="550" t="s">
        <v>2231</v>
      </c>
      <c r="C168" s="550" t="s">
        <v>55</v>
      </c>
      <c r="D168" s="549" t="s">
        <v>2232</v>
      </c>
      <c r="E168" s="593" t="s">
        <v>1220</v>
      </c>
      <c r="F168" s="593"/>
      <c r="G168" s="550" t="s">
        <v>57</v>
      </c>
      <c r="H168" s="551">
        <v>2</v>
      </c>
      <c r="I168" s="552" t="s">
        <v>2920</v>
      </c>
      <c r="J168" s="561" t="s">
        <v>2921</v>
      </c>
    </row>
    <row r="169" spans="1:10">
      <c r="A169" s="549" t="s">
        <v>2666</v>
      </c>
      <c r="B169" s="550" t="s">
        <v>2651</v>
      </c>
      <c r="C169" s="550" t="s">
        <v>55</v>
      </c>
      <c r="D169" s="549" t="s">
        <v>2652</v>
      </c>
      <c r="E169" s="593" t="s">
        <v>1220</v>
      </c>
      <c r="F169" s="593"/>
      <c r="G169" s="550" t="s">
        <v>57</v>
      </c>
      <c r="H169" s="551">
        <v>3.052E-3</v>
      </c>
      <c r="I169" s="552" t="s">
        <v>2922</v>
      </c>
      <c r="J169" s="561" t="s">
        <v>2923</v>
      </c>
    </row>
    <row r="170" spans="1:10">
      <c r="A170" s="549" t="s">
        <v>2666</v>
      </c>
      <c r="B170" s="550" t="s">
        <v>2587</v>
      </c>
      <c r="C170" s="550" t="s">
        <v>55</v>
      </c>
      <c r="D170" s="549" t="s">
        <v>2588</v>
      </c>
      <c r="E170" s="593" t="s">
        <v>1220</v>
      </c>
      <c r="F170" s="593"/>
      <c r="G170" s="550" t="s">
        <v>57</v>
      </c>
      <c r="H170" s="551">
        <v>2.1364000000000001E-2</v>
      </c>
      <c r="I170" s="552" t="s">
        <v>2924</v>
      </c>
      <c r="J170" s="561" t="s">
        <v>2865</v>
      </c>
    </row>
    <row r="171" spans="1:10">
      <c r="A171" s="549" t="s">
        <v>2666</v>
      </c>
      <c r="B171" s="550" t="s">
        <v>2557</v>
      </c>
      <c r="C171" s="550" t="s">
        <v>55</v>
      </c>
      <c r="D171" s="549" t="s">
        <v>2558</v>
      </c>
      <c r="E171" s="593" t="s">
        <v>1220</v>
      </c>
      <c r="F171" s="593"/>
      <c r="G171" s="550" t="s">
        <v>57</v>
      </c>
      <c r="H171" s="551">
        <v>1.8311999999999998E-2</v>
      </c>
      <c r="I171" s="552" t="s">
        <v>2925</v>
      </c>
      <c r="J171" s="561" t="s">
        <v>2926</v>
      </c>
    </row>
    <row r="172" spans="1:10">
      <c r="A172" s="549" t="s">
        <v>2666</v>
      </c>
      <c r="B172" s="550" t="s">
        <v>2611</v>
      </c>
      <c r="C172" s="550" t="s">
        <v>55</v>
      </c>
      <c r="D172" s="549" t="s">
        <v>2612</v>
      </c>
      <c r="E172" s="593" t="s">
        <v>1220</v>
      </c>
      <c r="F172" s="593"/>
      <c r="G172" s="550" t="s">
        <v>57</v>
      </c>
      <c r="H172" s="551">
        <v>1.2208E-2</v>
      </c>
      <c r="I172" s="552" t="s">
        <v>2927</v>
      </c>
      <c r="J172" s="561" t="s">
        <v>2928</v>
      </c>
    </row>
    <row r="173" spans="1:10">
      <c r="A173" s="549" t="s">
        <v>2666</v>
      </c>
      <c r="B173" s="550" t="s">
        <v>2537</v>
      </c>
      <c r="C173" s="550" t="s">
        <v>55</v>
      </c>
      <c r="D173" s="549" t="s">
        <v>2538</v>
      </c>
      <c r="E173" s="593" t="s">
        <v>1220</v>
      </c>
      <c r="F173" s="593"/>
      <c r="G173" s="550" t="s">
        <v>57</v>
      </c>
      <c r="H173" s="551">
        <v>3.3571999999999998E-2</v>
      </c>
      <c r="I173" s="552" t="s">
        <v>2929</v>
      </c>
      <c r="J173" s="561" t="s">
        <v>2930</v>
      </c>
    </row>
    <row r="174" spans="1:10">
      <c r="A174" s="549" t="s">
        <v>2666</v>
      </c>
      <c r="B174" s="550" t="s">
        <v>2541</v>
      </c>
      <c r="C174" s="550" t="s">
        <v>55</v>
      </c>
      <c r="D174" s="549" t="s">
        <v>2542</v>
      </c>
      <c r="E174" s="593" t="s">
        <v>1220</v>
      </c>
      <c r="F174" s="593"/>
      <c r="G174" s="550" t="s">
        <v>57</v>
      </c>
      <c r="H174" s="551">
        <v>1.2208E-2</v>
      </c>
      <c r="I174" s="552" t="s">
        <v>2931</v>
      </c>
      <c r="J174" s="561" t="s">
        <v>2932</v>
      </c>
    </row>
    <row r="175" spans="1:10">
      <c r="A175" s="549" t="s">
        <v>2666</v>
      </c>
      <c r="B175" s="550" t="s">
        <v>2637</v>
      </c>
      <c r="C175" s="550" t="s">
        <v>55</v>
      </c>
      <c r="D175" s="549" t="s">
        <v>2638</v>
      </c>
      <c r="E175" s="593" t="s">
        <v>1220</v>
      </c>
      <c r="F175" s="593"/>
      <c r="G175" s="550" t="s">
        <v>57</v>
      </c>
      <c r="H175" s="551">
        <v>3.052E-3</v>
      </c>
      <c r="I175" s="552" t="s">
        <v>2933</v>
      </c>
      <c r="J175" s="561" t="s">
        <v>2902</v>
      </c>
    </row>
    <row r="176" spans="1:10">
      <c r="A176" s="549" t="s">
        <v>2666</v>
      </c>
      <c r="B176" s="550" t="s">
        <v>1524</v>
      </c>
      <c r="C176" s="550" t="s">
        <v>55</v>
      </c>
      <c r="D176" s="549" t="s">
        <v>1525</v>
      </c>
      <c r="E176" s="593" t="s">
        <v>1220</v>
      </c>
      <c r="F176" s="593"/>
      <c r="G176" s="550" t="s">
        <v>46</v>
      </c>
      <c r="H176" s="551">
        <v>98.5</v>
      </c>
      <c r="I176" s="552" t="s">
        <v>2726</v>
      </c>
      <c r="J176" s="561" t="s">
        <v>2727</v>
      </c>
    </row>
    <row r="177" spans="1:10" ht="26.45">
      <c r="A177" s="549" t="s">
        <v>2666</v>
      </c>
      <c r="B177" s="550" t="s">
        <v>2157</v>
      </c>
      <c r="C177" s="550" t="s">
        <v>55</v>
      </c>
      <c r="D177" s="549" t="s">
        <v>2158</v>
      </c>
      <c r="E177" s="593" t="s">
        <v>1220</v>
      </c>
      <c r="F177" s="593"/>
      <c r="G177" s="550" t="s">
        <v>57</v>
      </c>
      <c r="H177" s="551">
        <v>6</v>
      </c>
      <c r="I177" s="552" t="s">
        <v>2934</v>
      </c>
      <c r="J177" s="561" t="s">
        <v>2935</v>
      </c>
    </row>
    <row r="178" spans="1:10" ht="26.45">
      <c r="A178" s="549" t="s">
        <v>2666</v>
      </c>
      <c r="B178" s="550" t="s">
        <v>2184</v>
      </c>
      <c r="C178" s="550" t="s">
        <v>55</v>
      </c>
      <c r="D178" s="549" t="s">
        <v>2185</v>
      </c>
      <c r="E178" s="593" t="s">
        <v>1220</v>
      </c>
      <c r="F178" s="593"/>
      <c r="G178" s="550" t="s">
        <v>57</v>
      </c>
      <c r="H178" s="551">
        <v>0.9</v>
      </c>
      <c r="I178" s="552" t="s">
        <v>2936</v>
      </c>
      <c r="J178" s="561" t="s">
        <v>2937</v>
      </c>
    </row>
    <row r="179" spans="1:10" ht="26.45">
      <c r="A179" s="549" t="s">
        <v>2666</v>
      </c>
      <c r="B179" s="550" t="s">
        <v>1740</v>
      </c>
      <c r="C179" s="550" t="s">
        <v>55</v>
      </c>
      <c r="D179" s="549" t="s">
        <v>1741</v>
      </c>
      <c r="E179" s="593" t="s">
        <v>1220</v>
      </c>
      <c r="F179" s="593"/>
      <c r="G179" s="550" t="s">
        <v>268</v>
      </c>
      <c r="H179" s="551">
        <v>72</v>
      </c>
      <c r="I179" s="552" t="s">
        <v>2938</v>
      </c>
      <c r="J179" s="561" t="s">
        <v>2939</v>
      </c>
    </row>
    <row r="180" spans="1:10" ht="26.45">
      <c r="A180" s="549" t="s">
        <v>2666</v>
      </c>
      <c r="B180" s="550" t="s">
        <v>1960</v>
      </c>
      <c r="C180" s="550" t="s">
        <v>55</v>
      </c>
      <c r="D180" s="549" t="s">
        <v>1961</v>
      </c>
      <c r="E180" s="593" t="s">
        <v>1220</v>
      </c>
      <c r="F180" s="593"/>
      <c r="G180" s="550" t="s">
        <v>268</v>
      </c>
      <c r="H180" s="551">
        <v>36</v>
      </c>
      <c r="I180" s="552" t="s">
        <v>2940</v>
      </c>
      <c r="J180" s="561" t="s">
        <v>2941</v>
      </c>
    </row>
    <row r="181" spans="1:10" ht="26.45">
      <c r="A181" s="549" t="s">
        <v>2666</v>
      </c>
      <c r="B181" s="550" t="s">
        <v>2239</v>
      </c>
      <c r="C181" s="550" t="s">
        <v>55</v>
      </c>
      <c r="D181" s="549" t="s">
        <v>2240</v>
      </c>
      <c r="E181" s="593" t="s">
        <v>1220</v>
      </c>
      <c r="F181" s="593"/>
      <c r="G181" s="550" t="s">
        <v>57</v>
      </c>
      <c r="H181" s="551">
        <v>2</v>
      </c>
      <c r="I181" s="552" t="s">
        <v>2942</v>
      </c>
      <c r="J181" s="561" t="s">
        <v>2943</v>
      </c>
    </row>
    <row r="182" spans="1:10">
      <c r="A182" s="549" t="s">
        <v>2666</v>
      </c>
      <c r="B182" s="550" t="s">
        <v>2416</v>
      </c>
      <c r="C182" s="550" t="s">
        <v>55</v>
      </c>
      <c r="D182" s="549" t="s">
        <v>2417</v>
      </c>
      <c r="E182" s="593" t="s">
        <v>1220</v>
      </c>
      <c r="F182" s="593"/>
      <c r="G182" s="550" t="s">
        <v>1456</v>
      </c>
      <c r="H182" s="551">
        <v>8.6999999999999994E-2</v>
      </c>
      <c r="I182" s="552" t="s">
        <v>2944</v>
      </c>
      <c r="J182" s="561" t="s">
        <v>2945</v>
      </c>
    </row>
    <row r="183" spans="1:10" ht="26.45">
      <c r="A183" s="549" t="s">
        <v>2666</v>
      </c>
      <c r="B183" s="550" t="s">
        <v>2235</v>
      </c>
      <c r="C183" s="550" t="s">
        <v>55</v>
      </c>
      <c r="D183" s="549" t="s">
        <v>2236</v>
      </c>
      <c r="E183" s="593" t="s">
        <v>1220</v>
      </c>
      <c r="F183" s="593"/>
      <c r="G183" s="550" t="s">
        <v>1456</v>
      </c>
      <c r="H183" s="551">
        <v>1.6</v>
      </c>
      <c r="I183" s="552" t="s">
        <v>2946</v>
      </c>
      <c r="J183" s="561" t="s">
        <v>2947</v>
      </c>
    </row>
    <row r="184" spans="1:10" ht="26.45">
      <c r="A184" s="549" t="s">
        <v>2666</v>
      </c>
      <c r="B184" s="550" t="s">
        <v>2251</v>
      </c>
      <c r="C184" s="550" t="s">
        <v>55</v>
      </c>
      <c r="D184" s="549" t="s">
        <v>2252</v>
      </c>
      <c r="E184" s="593" t="s">
        <v>1220</v>
      </c>
      <c r="F184" s="593"/>
      <c r="G184" s="550" t="s">
        <v>57</v>
      </c>
      <c r="H184" s="551">
        <v>4</v>
      </c>
      <c r="I184" s="552" t="s">
        <v>2948</v>
      </c>
      <c r="J184" s="561" t="s">
        <v>2949</v>
      </c>
    </row>
    <row r="185" spans="1:10" ht="26.45">
      <c r="A185" s="549" t="s">
        <v>2666</v>
      </c>
      <c r="B185" s="550" t="s">
        <v>1877</v>
      </c>
      <c r="C185" s="550" t="s">
        <v>55</v>
      </c>
      <c r="D185" s="549" t="s">
        <v>1878</v>
      </c>
      <c r="E185" s="593" t="s">
        <v>1220</v>
      </c>
      <c r="F185" s="593"/>
      <c r="G185" s="550" t="s">
        <v>268</v>
      </c>
      <c r="H185" s="551">
        <v>18.100000000000001</v>
      </c>
      <c r="I185" s="552" t="s">
        <v>2950</v>
      </c>
      <c r="J185" s="561" t="s">
        <v>2951</v>
      </c>
    </row>
    <row r="186" spans="1:10" ht="26.45">
      <c r="A186" s="549" t="s">
        <v>2666</v>
      </c>
      <c r="B186" s="550" t="s">
        <v>2326</v>
      </c>
      <c r="C186" s="550" t="s">
        <v>55</v>
      </c>
      <c r="D186" s="549" t="s">
        <v>2327</v>
      </c>
      <c r="E186" s="593" t="s">
        <v>1220</v>
      </c>
      <c r="F186" s="593"/>
      <c r="G186" s="550" t="s">
        <v>57</v>
      </c>
      <c r="H186" s="551">
        <v>2</v>
      </c>
      <c r="I186" s="552" t="s">
        <v>2952</v>
      </c>
      <c r="J186" s="561" t="s">
        <v>2847</v>
      </c>
    </row>
    <row r="187" spans="1:10">
      <c r="A187" s="549" t="s">
        <v>2666</v>
      </c>
      <c r="B187" s="550" t="s">
        <v>2176</v>
      </c>
      <c r="C187" s="550" t="s">
        <v>55</v>
      </c>
      <c r="D187" s="549" t="s">
        <v>2177</v>
      </c>
      <c r="E187" s="593" t="s">
        <v>1220</v>
      </c>
      <c r="F187" s="593"/>
      <c r="G187" s="550" t="s">
        <v>1857</v>
      </c>
      <c r="H187" s="551">
        <v>2</v>
      </c>
      <c r="I187" s="552" t="s">
        <v>2953</v>
      </c>
      <c r="J187" s="561" t="s">
        <v>2954</v>
      </c>
    </row>
    <row r="188" spans="1:10" ht="26.45">
      <c r="A188" s="549" t="s">
        <v>2666</v>
      </c>
      <c r="B188" s="550" t="s">
        <v>1798</v>
      </c>
      <c r="C188" s="550" t="s">
        <v>55</v>
      </c>
      <c r="D188" s="549" t="s">
        <v>1799</v>
      </c>
      <c r="E188" s="593" t="s">
        <v>1220</v>
      </c>
      <c r="F188" s="593"/>
      <c r="G188" s="550" t="s">
        <v>57</v>
      </c>
      <c r="H188" s="551">
        <v>2</v>
      </c>
      <c r="I188" s="552" t="s">
        <v>2955</v>
      </c>
      <c r="J188" s="561" t="s">
        <v>2956</v>
      </c>
    </row>
    <row r="189" spans="1:10">
      <c r="A189" s="549" t="s">
        <v>2666</v>
      </c>
      <c r="B189" s="550" t="s">
        <v>2167</v>
      </c>
      <c r="C189" s="550" t="s">
        <v>55</v>
      </c>
      <c r="D189" s="549" t="s">
        <v>2168</v>
      </c>
      <c r="E189" s="593" t="s">
        <v>1220</v>
      </c>
      <c r="F189" s="593"/>
      <c r="G189" s="550" t="s">
        <v>57</v>
      </c>
      <c r="H189" s="551">
        <v>2</v>
      </c>
      <c r="I189" s="552" t="s">
        <v>2957</v>
      </c>
      <c r="J189" s="561" t="s">
        <v>2958</v>
      </c>
    </row>
    <row r="190" spans="1:10">
      <c r="A190" s="549" t="s">
        <v>2666</v>
      </c>
      <c r="B190" s="550" t="s">
        <v>2125</v>
      </c>
      <c r="C190" s="550" t="s">
        <v>55</v>
      </c>
      <c r="D190" s="549" t="s">
        <v>2126</v>
      </c>
      <c r="E190" s="593" t="s">
        <v>1220</v>
      </c>
      <c r="F190" s="593"/>
      <c r="G190" s="550" t="s">
        <v>57</v>
      </c>
      <c r="H190" s="551">
        <v>2</v>
      </c>
      <c r="I190" s="552" t="s">
        <v>2959</v>
      </c>
      <c r="J190" s="561" t="s">
        <v>2960</v>
      </c>
    </row>
    <row r="191" spans="1:10" ht="26.45">
      <c r="A191" s="549" t="s">
        <v>2666</v>
      </c>
      <c r="B191" s="550" t="s">
        <v>2060</v>
      </c>
      <c r="C191" s="550" t="s">
        <v>55</v>
      </c>
      <c r="D191" s="549" t="s">
        <v>2061</v>
      </c>
      <c r="E191" s="593" t="s">
        <v>1220</v>
      </c>
      <c r="F191" s="593"/>
      <c r="G191" s="550" t="s">
        <v>57</v>
      </c>
      <c r="H191" s="551">
        <v>2</v>
      </c>
      <c r="I191" s="552" t="s">
        <v>2961</v>
      </c>
      <c r="J191" s="561" t="s">
        <v>2962</v>
      </c>
    </row>
    <row r="192" spans="1:10" ht="26.45">
      <c r="A192" s="549" t="s">
        <v>2666</v>
      </c>
      <c r="B192" s="550" t="s">
        <v>1858</v>
      </c>
      <c r="C192" s="550" t="s">
        <v>55</v>
      </c>
      <c r="D192" s="549" t="s">
        <v>1859</v>
      </c>
      <c r="E192" s="593" t="s">
        <v>1220</v>
      </c>
      <c r="F192" s="593"/>
      <c r="G192" s="550" t="s">
        <v>115</v>
      </c>
      <c r="H192" s="551">
        <v>1.0176000000000001</v>
      </c>
      <c r="I192" s="552" t="s">
        <v>2963</v>
      </c>
      <c r="J192" s="561" t="s">
        <v>2964</v>
      </c>
    </row>
    <row r="193" spans="1:10" ht="26.45">
      <c r="A193" s="549" t="s">
        <v>2666</v>
      </c>
      <c r="B193" s="550" t="s">
        <v>1804</v>
      </c>
      <c r="C193" s="550" t="s">
        <v>55</v>
      </c>
      <c r="D193" s="549" t="s">
        <v>1805</v>
      </c>
      <c r="E193" s="593" t="s">
        <v>1220</v>
      </c>
      <c r="F193" s="593"/>
      <c r="G193" s="550" t="s">
        <v>115</v>
      </c>
      <c r="H193" s="551">
        <v>1.95458168</v>
      </c>
      <c r="I193" s="552" t="s">
        <v>2965</v>
      </c>
      <c r="J193" s="561" t="s">
        <v>2966</v>
      </c>
    </row>
    <row r="194" spans="1:10" ht="26.45">
      <c r="A194" s="549" t="s">
        <v>2666</v>
      </c>
      <c r="B194" s="550" t="s">
        <v>2042</v>
      </c>
      <c r="C194" s="550" t="s">
        <v>55</v>
      </c>
      <c r="D194" s="549" t="s">
        <v>2043</v>
      </c>
      <c r="E194" s="593" t="s">
        <v>1220</v>
      </c>
      <c r="F194" s="593"/>
      <c r="G194" s="550" t="s">
        <v>115</v>
      </c>
      <c r="H194" s="551">
        <v>0.3392</v>
      </c>
      <c r="I194" s="552" t="s">
        <v>2967</v>
      </c>
      <c r="J194" s="561" t="s">
        <v>2968</v>
      </c>
    </row>
    <row r="195" spans="1:10" ht="26.45">
      <c r="A195" s="549" t="s">
        <v>2666</v>
      </c>
      <c r="B195" s="550" t="s">
        <v>1677</v>
      </c>
      <c r="C195" s="550" t="s">
        <v>55</v>
      </c>
      <c r="D195" s="549" t="s">
        <v>1678</v>
      </c>
      <c r="E195" s="593" t="s">
        <v>1220</v>
      </c>
      <c r="F195" s="593"/>
      <c r="G195" s="550" t="s">
        <v>1456</v>
      </c>
      <c r="H195" s="551">
        <v>517.93215999999995</v>
      </c>
      <c r="I195" s="552" t="s">
        <v>2969</v>
      </c>
      <c r="J195" s="561" t="s">
        <v>2970</v>
      </c>
    </row>
    <row r="196" spans="1:10">
      <c r="A196" s="549" t="s">
        <v>2666</v>
      </c>
      <c r="B196" s="550" t="s">
        <v>2657</v>
      </c>
      <c r="C196" s="550" t="s">
        <v>55</v>
      </c>
      <c r="D196" s="549" t="s">
        <v>2658</v>
      </c>
      <c r="E196" s="593" t="s">
        <v>1220</v>
      </c>
      <c r="F196" s="593"/>
      <c r="G196" s="550" t="s">
        <v>57</v>
      </c>
      <c r="H196" s="551">
        <v>1.5443600000000001E-4</v>
      </c>
      <c r="I196" s="552" t="s">
        <v>2971</v>
      </c>
      <c r="J196" s="561" t="s">
        <v>2972</v>
      </c>
    </row>
    <row r="197" spans="1:10">
      <c r="A197" s="549" t="s">
        <v>2666</v>
      </c>
      <c r="B197" s="550" t="s">
        <v>2653</v>
      </c>
      <c r="C197" s="550" t="s">
        <v>55</v>
      </c>
      <c r="D197" s="549" t="s">
        <v>2654</v>
      </c>
      <c r="E197" s="593" t="s">
        <v>1220</v>
      </c>
      <c r="F197" s="593"/>
      <c r="G197" s="550" t="s">
        <v>57</v>
      </c>
      <c r="H197" s="551">
        <v>1.5443600000000001E-4</v>
      </c>
      <c r="I197" s="552" t="s">
        <v>2973</v>
      </c>
      <c r="J197" s="561" t="s">
        <v>2972</v>
      </c>
    </row>
    <row r="198" spans="1:10">
      <c r="A198" s="549" t="s">
        <v>2666</v>
      </c>
      <c r="B198" s="550" t="s">
        <v>2567</v>
      </c>
      <c r="C198" s="550" t="s">
        <v>55</v>
      </c>
      <c r="D198" s="549" t="s">
        <v>2568</v>
      </c>
      <c r="E198" s="593" t="s">
        <v>1220</v>
      </c>
      <c r="F198" s="593"/>
      <c r="G198" s="550" t="s">
        <v>57</v>
      </c>
      <c r="H198" s="551">
        <v>6.4661359999999999E-3</v>
      </c>
      <c r="I198" s="552" t="s">
        <v>2974</v>
      </c>
      <c r="J198" s="561" t="s">
        <v>2975</v>
      </c>
    </row>
    <row r="199" spans="1:10">
      <c r="A199" s="549" t="s">
        <v>2666</v>
      </c>
      <c r="B199" s="550" t="s">
        <v>2551</v>
      </c>
      <c r="C199" s="550" t="s">
        <v>55</v>
      </c>
      <c r="D199" s="549" t="s">
        <v>2552</v>
      </c>
      <c r="E199" s="593" t="s">
        <v>1220</v>
      </c>
      <c r="F199" s="593"/>
      <c r="G199" s="550" t="s">
        <v>57</v>
      </c>
      <c r="H199" s="551">
        <v>6.4661359999999999E-3</v>
      </c>
      <c r="I199" s="552" t="s">
        <v>2976</v>
      </c>
      <c r="J199" s="561" t="s">
        <v>2977</v>
      </c>
    </row>
    <row r="200" spans="1:10">
      <c r="A200" s="549" t="s">
        <v>2666</v>
      </c>
      <c r="B200" s="550" t="s">
        <v>2513</v>
      </c>
      <c r="C200" s="550" t="s">
        <v>55</v>
      </c>
      <c r="D200" s="549" t="s">
        <v>2514</v>
      </c>
      <c r="E200" s="593" t="s">
        <v>1220</v>
      </c>
      <c r="F200" s="593"/>
      <c r="G200" s="550" t="s">
        <v>233</v>
      </c>
      <c r="H200" s="551">
        <v>2.2631476000000001E-2</v>
      </c>
      <c r="I200" s="552" t="s">
        <v>2978</v>
      </c>
      <c r="J200" s="561" t="s">
        <v>2900</v>
      </c>
    </row>
    <row r="201" spans="1:10">
      <c r="A201" s="549" t="s">
        <v>2666</v>
      </c>
      <c r="B201" s="550" t="s">
        <v>2481</v>
      </c>
      <c r="C201" s="550" t="s">
        <v>55</v>
      </c>
      <c r="D201" s="549" t="s">
        <v>2482</v>
      </c>
      <c r="E201" s="593" t="s">
        <v>1220</v>
      </c>
      <c r="F201" s="593"/>
      <c r="G201" s="550" t="s">
        <v>57</v>
      </c>
      <c r="H201" s="551">
        <v>6.4661359999999999E-3</v>
      </c>
      <c r="I201" s="552" t="s">
        <v>2901</v>
      </c>
      <c r="J201" s="561" t="s">
        <v>2979</v>
      </c>
    </row>
    <row r="202" spans="1:10">
      <c r="A202" s="549" t="s">
        <v>2666</v>
      </c>
      <c r="B202" s="550" t="s">
        <v>2509</v>
      </c>
      <c r="C202" s="550" t="s">
        <v>55</v>
      </c>
      <c r="D202" s="549" t="s">
        <v>2510</v>
      </c>
      <c r="E202" s="593" t="s">
        <v>1220</v>
      </c>
      <c r="F202" s="593"/>
      <c r="G202" s="550" t="s">
        <v>57</v>
      </c>
      <c r="H202" s="551">
        <v>1.2932272E-2</v>
      </c>
      <c r="I202" s="552" t="s">
        <v>2980</v>
      </c>
      <c r="J202" s="561" t="s">
        <v>2981</v>
      </c>
    </row>
    <row r="203" spans="1:10">
      <c r="A203" s="549" t="s">
        <v>2666</v>
      </c>
      <c r="B203" s="550" t="s">
        <v>2501</v>
      </c>
      <c r="C203" s="550" t="s">
        <v>55</v>
      </c>
      <c r="D203" s="549" t="s">
        <v>2502</v>
      </c>
      <c r="E203" s="593" t="s">
        <v>1220</v>
      </c>
      <c r="F203" s="593"/>
      <c r="G203" s="550" t="s">
        <v>57</v>
      </c>
      <c r="H203" s="551">
        <v>2.2631476000000001E-2</v>
      </c>
      <c r="I203" s="552" t="s">
        <v>2982</v>
      </c>
      <c r="J203" s="561" t="s">
        <v>2869</v>
      </c>
    </row>
    <row r="204" spans="1:10">
      <c r="A204" s="549" t="s">
        <v>2666</v>
      </c>
      <c r="B204" s="550" t="s">
        <v>2565</v>
      </c>
      <c r="C204" s="550" t="s">
        <v>55</v>
      </c>
      <c r="D204" s="549" t="s">
        <v>2566</v>
      </c>
      <c r="E204" s="593" t="s">
        <v>1220</v>
      </c>
      <c r="F204" s="593"/>
      <c r="G204" s="550" t="s">
        <v>57</v>
      </c>
      <c r="H204" s="551">
        <v>3.233068E-3</v>
      </c>
      <c r="I204" s="552" t="s">
        <v>2983</v>
      </c>
      <c r="J204" s="561" t="s">
        <v>2977</v>
      </c>
    </row>
    <row r="205" spans="1:10">
      <c r="A205" s="549" t="s">
        <v>2666</v>
      </c>
      <c r="B205" s="550" t="s">
        <v>2341</v>
      </c>
      <c r="C205" s="550" t="s">
        <v>55</v>
      </c>
      <c r="D205" s="549" t="s">
        <v>2342</v>
      </c>
      <c r="E205" s="593" t="s">
        <v>1220</v>
      </c>
      <c r="F205" s="593"/>
      <c r="G205" s="550" t="s">
        <v>57</v>
      </c>
      <c r="H205" s="551">
        <v>3.233068E-3</v>
      </c>
      <c r="I205" s="552" t="s">
        <v>2984</v>
      </c>
      <c r="J205" s="561" t="s">
        <v>2985</v>
      </c>
    </row>
    <row r="206" spans="1:10">
      <c r="A206" s="549" t="s">
        <v>2666</v>
      </c>
      <c r="B206" s="550" t="s">
        <v>2569</v>
      </c>
      <c r="C206" s="550" t="s">
        <v>55</v>
      </c>
      <c r="D206" s="549" t="s">
        <v>2570</v>
      </c>
      <c r="E206" s="593" t="s">
        <v>1220</v>
      </c>
      <c r="F206" s="593"/>
      <c r="G206" s="550" t="s">
        <v>57</v>
      </c>
      <c r="H206" s="551">
        <v>3.233068E-3</v>
      </c>
      <c r="I206" s="552" t="s">
        <v>2986</v>
      </c>
      <c r="J206" s="561" t="s">
        <v>2975</v>
      </c>
    </row>
    <row r="207" spans="1:10">
      <c r="A207" s="549" t="s">
        <v>2666</v>
      </c>
      <c r="B207" s="550" t="s">
        <v>2507</v>
      </c>
      <c r="C207" s="550" t="s">
        <v>55</v>
      </c>
      <c r="D207" s="549" t="s">
        <v>2508</v>
      </c>
      <c r="E207" s="593" t="s">
        <v>1220</v>
      </c>
      <c r="F207" s="593"/>
      <c r="G207" s="550" t="s">
        <v>57</v>
      </c>
      <c r="H207" s="551">
        <v>1.2932272E-2</v>
      </c>
      <c r="I207" s="552" t="s">
        <v>2937</v>
      </c>
      <c r="J207" s="561" t="s">
        <v>2981</v>
      </c>
    </row>
    <row r="208" spans="1:10" ht="26.45">
      <c r="A208" s="549" t="s">
        <v>2666</v>
      </c>
      <c r="B208" s="550" t="s">
        <v>1483</v>
      </c>
      <c r="C208" s="550" t="s">
        <v>55</v>
      </c>
      <c r="D208" s="549" t="s">
        <v>1484</v>
      </c>
      <c r="E208" s="593" t="s">
        <v>1440</v>
      </c>
      <c r="F208" s="593"/>
      <c r="G208" s="550" t="s">
        <v>1451</v>
      </c>
      <c r="H208" s="551">
        <v>32.330680000000001</v>
      </c>
      <c r="I208" s="552" t="s">
        <v>2767</v>
      </c>
      <c r="J208" s="561" t="s">
        <v>2987</v>
      </c>
    </row>
    <row r="209" spans="1:10" ht="26.45">
      <c r="A209" s="549" t="s">
        <v>2666</v>
      </c>
      <c r="B209" s="550" t="s">
        <v>2186</v>
      </c>
      <c r="C209" s="550" t="s">
        <v>55</v>
      </c>
      <c r="D209" s="549" t="s">
        <v>2187</v>
      </c>
      <c r="E209" s="593" t="s">
        <v>1440</v>
      </c>
      <c r="F209" s="593"/>
      <c r="G209" s="550" t="s">
        <v>1451</v>
      </c>
      <c r="H209" s="551">
        <v>0.77217999999999998</v>
      </c>
      <c r="I209" s="552" t="s">
        <v>2767</v>
      </c>
      <c r="J209" s="561" t="s">
        <v>2988</v>
      </c>
    </row>
    <row r="210" spans="1:10" ht="26.45">
      <c r="A210" s="549" t="s">
        <v>2666</v>
      </c>
      <c r="B210" s="550" t="s">
        <v>2446</v>
      </c>
      <c r="C210" s="550" t="s">
        <v>55</v>
      </c>
      <c r="D210" s="549" t="s">
        <v>2447</v>
      </c>
      <c r="E210" s="593" t="s">
        <v>1220</v>
      </c>
      <c r="F210" s="593"/>
      <c r="G210" s="550" t="s">
        <v>57</v>
      </c>
      <c r="H210" s="551">
        <v>1.7</v>
      </c>
      <c r="I210" s="552" t="s">
        <v>2989</v>
      </c>
      <c r="J210" s="561" t="s">
        <v>2990</v>
      </c>
    </row>
    <row r="211" spans="1:10">
      <c r="A211" s="549" t="s">
        <v>2666</v>
      </c>
      <c r="B211" s="550" t="s">
        <v>2322</v>
      </c>
      <c r="C211" s="550" t="s">
        <v>55</v>
      </c>
      <c r="D211" s="549" t="s">
        <v>2323</v>
      </c>
      <c r="E211" s="593" t="s">
        <v>1220</v>
      </c>
      <c r="F211" s="593"/>
      <c r="G211" s="550" t="s">
        <v>1456</v>
      </c>
      <c r="H211" s="551">
        <v>0.23</v>
      </c>
      <c r="I211" s="552" t="s">
        <v>2991</v>
      </c>
      <c r="J211" s="561" t="s">
        <v>2992</v>
      </c>
    </row>
    <row r="212" spans="1:10" ht="26.45">
      <c r="A212" s="549" t="s">
        <v>2666</v>
      </c>
      <c r="B212" s="550" t="s">
        <v>2605</v>
      </c>
      <c r="C212" s="550" t="s">
        <v>55</v>
      </c>
      <c r="D212" s="549" t="s">
        <v>2606</v>
      </c>
      <c r="E212" s="593" t="s">
        <v>1220</v>
      </c>
      <c r="F212" s="593"/>
      <c r="G212" s="550" t="s">
        <v>57</v>
      </c>
      <c r="H212" s="551">
        <v>0.87519999999999998</v>
      </c>
      <c r="I212" s="552" t="s">
        <v>2884</v>
      </c>
      <c r="J212" s="561" t="s">
        <v>2993</v>
      </c>
    </row>
    <row r="213" spans="1:10">
      <c r="A213" s="549" t="s">
        <v>2666</v>
      </c>
      <c r="B213" s="550" t="s">
        <v>2335</v>
      </c>
      <c r="C213" s="550" t="s">
        <v>55</v>
      </c>
      <c r="D213" s="549" t="s">
        <v>2336</v>
      </c>
      <c r="E213" s="593" t="s">
        <v>1220</v>
      </c>
      <c r="F213" s="593"/>
      <c r="G213" s="550" t="s">
        <v>1456</v>
      </c>
      <c r="H213" s="551">
        <v>1.54</v>
      </c>
      <c r="I213" s="552" t="s">
        <v>2994</v>
      </c>
      <c r="J213" s="561" t="s">
        <v>2995</v>
      </c>
    </row>
    <row r="214" spans="1:10" ht="26.45">
      <c r="A214" s="549" t="s">
        <v>2666</v>
      </c>
      <c r="B214" s="550" t="s">
        <v>2487</v>
      </c>
      <c r="C214" s="550" t="s">
        <v>55</v>
      </c>
      <c r="D214" s="549" t="s">
        <v>2488</v>
      </c>
      <c r="E214" s="593" t="s">
        <v>1220</v>
      </c>
      <c r="F214" s="593"/>
      <c r="G214" s="550" t="s">
        <v>1456</v>
      </c>
      <c r="H214" s="551">
        <v>4.376E-2</v>
      </c>
      <c r="I214" s="552" t="s">
        <v>2996</v>
      </c>
      <c r="J214" s="561" t="s">
        <v>2997</v>
      </c>
    </row>
    <row r="215" spans="1:10" ht="26.45">
      <c r="A215" s="549" t="s">
        <v>2666</v>
      </c>
      <c r="B215" s="550" t="s">
        <v>2571</v>
      </c>
      <c r="C215" s="550" t="s">
        <v>55</v>
      </c>
      <c r="D215" s="549" t="s">
        <v>2572</v>
      </c>
      <c r="E215" s="593" t="s">
        <v>1220</v>
      </c>
      <c r="F215" s="593"/>
      <c r="G215" s="550" t="s">
        <v>57</v>
      </c>
      <c r="H215" s="551">
        <v>0.87519999999999998</v>
      </c>
      <c r="I215" s="552" t="s">
        <v>2998</v>
      </c>
      <c r="J215" s="561" t="s">
        <v>2863</v>
      </c>
    </row>
    <row r="216" spans="1:10">
      <c r="A216" s="549" t="s">
        <v>2666</v>
      </c>
      <c r="B216" s="550" t="s">
        <v>2469</v>
      </c>
      <c r="C216" s="550" t="s">
        <v>55</v>
      </c>
      <c r="D216" s="549" t="s">
        <v>2470</v>
      </c>
      <c r="E216" s="593" t="s">
        <v>1220</v>
      </c>
      <c r="F216" s="593"/>
      <c r="G216" s="550" t="s">
        <v>1456</v>
      </c>
      <c r="H216" s="551">
        <v>0.38400000000000001</v>
      </c>
      <c r="I216" s="552" t="s">
        <v>2999</v>
      </c>
      <c r="J216" s="561" t="s">
        <v>3000</v>
      </c>
    </row>
    <row r="217" spans="1:10" ht="26.45">
      <c r="A217" s="549" t="s">
        <v>2666</v>
      </c>
      <c r="B217" s="550" t="s">
        <v>2207</v>
      </c>
      <c r="C217" s="550" t="s">
        <v>55</v>
      </c>
      <c r="D217" s="549" t="s">
        <v>2208</v>
      </c>
      <c r="E217" s="593" t="s">
        <v>1220</v>
      </c>
      <c r="F217" s="593"/>
      <c r="G217" s="550" t="s">
        <v>115</v>
      </c>
      <c r="H217" s="551">
        <v>0.16588800000000001</v>
      </c>
      <c r="I217" s="552" t="s">
        <v>3001</v>
      </c>
      <c r="J217" s="561" t="s">
        <v>3002</v>
      </c>
    </row>
    <row r="218" spans="1:10" ht="26.45">
      <c r="A218" s="549" t="s">
        <v>2666</v>
      </c>
      <c r="B218" s="550" t="s">
        <v>2379</v>
      </c>
      <c r="C218" s="550" t="s">
        <v>55</v>
      </c>
      <c r="D218" s="549" t="s">
        <v>2380</v>
      </c>
      <c r="E218" s="593" t="s">
        <v>1220</v>
      </c>
      <c r="F218" s="593"/>
      <c r="G218" s="550" t="s">
        <v>268</v>
      </c>
      <c r="H218" s="551">
        <v>0.81396000000000002</v>
      </c>
      <c r="I218" s="552" t="s">
        <v>3003</v>
      </c>
      <c r="J218" s="561" t="s">
        <v>3004</v>
      </c>
    </row>
    <row r="219" spans="1:10" ht="26.45">
      <c r="A219" s="549" t="s">
        <v>2666</v>
      </c>
      <c r="B219" s="550" t="s">
        <v>1597</v>
      </c>
      <c r="C219" s="550" t="s">
        <v>55</v>
      </c>
      <c r="D219" s="549" t="s">
        <v>1598</v>
      </c>
      <c r="E219" s="593" t="s">
        <v>1220</v>
      </c>
      <c r="F219" s="593"/>
      <c r="G219" s="550" t="s">
        <v>1456</v>
      </c>
      <c r="H219" s="551">
        <v>9.1800000000000007E-2</v>
      </c>
      <c r="I219" s="552" t="s">
        <v>2996</v>
      </c>
      <c r="J219" s="561" t="s">
        <v>3005</v>
      </c>
    </row>
    <row r="220" spans="1:10" ht="26.45">
      <c r="A220" s="549" t="s">
        <v>2666</v>
      </c>
      <c r="B220" s="550" t="s">
        <v>2475</v>
      </c>
      <c r="C220" s="550" t="s">
        <v>55</v>
      </c>
      <c r="D220" s="549" t="s">
        <v>2476</v>
      </c>
      <c r="E220" s="593" t="s">
        <v>1220</v>
      </c>
      <c r="F220" s="593"/>
      <c r="G220" s="550" t="s">
        <v>1456</v>
      </c>
      <c r="H220" s="551">
        <v>0.18360000000000001</v>
      </c>
      <c r="I220" s="552" t="s">
        <v>3006</v>
      </c>
      <c r="J220" s="561" t="s">
        <v>3007</v>
      </c>
    </row>
    <row r="221" spans="1:10" ht="26.45">
      <c r="A221" s="549" t="s">
        <v>2666</v>
      </c>
      <c r="B221" s="550" t="s">
        <v>2635</v>
      </c>
      <c r="C221" s="550" t="s">
        <v>55</v>
      </c>
      <c r="D221" s="549" t="s">
        <v>2636</v>
      </c>
      <c r="E221" s="593" t="s">
        <v>1220</v>
      </c>
      <c r="F221" s="593"/>
      <c r="G221" s="550" t="s">
        <v>1476</v>
      </c>
      <c r="H221" s="551">
        <v>9.1800000000000007E-3</v>
      </c>
      <c r="I221" s="552" t="s">
        <v>3008</v>
      </c>
      <c r="J221" s="561" t="s">
        <v>3009</v>
      </c>
    </row>
    <row r="222" spans="1:10">
      <c r="A222" s="549" t="s">
        <v>2666</v>
      </c>
      <c r="B222" s="550" t="s">
        <v>2307</v>
      </c>
      <c r="C222" s="550" t="s">
        <v>55</v>
      </c>
      <c r="D222" s="549" t="s">
        <v>2308</v>
      </c>
      <c r="E222" s="593" t="s">
        <v>1220</v>
      </c>
      <c r="F222" s="593"/>
      <c r="G222" s="550" t="s">
        <v>46</v>
      </c>
      <c r="H222" s="551">
        <v>0.22644</v>
      </c>
      <c r="I222" s="552" t="s">
        <v>3010</v>
      </c>
      <c r="J222" s="561" t="s">
        <v>3011</v>
      </c>
    </row>
    <row r="223" spans="1:10" ht="26.45">
      <c r="A223" s="549" t="s">
        <v>2666</v>
      </c>
      <c r="B223" s="550" t="s">
        <v>1946</v>
      </c>
      <c r="C223" s="550" t="s">
        <v>55</v>
      </c>
      <c r="D223" s="549" t="s">
        <v>1947</v>
      </c>
      <c r="E223" s="593" t="s">
        <v>1220</v>
      </c>
      <c r="F223" s="593"/>
      <c r="G223" s="550" t="s">
        <v>1456</v>
      </c>
      <c r="H223" s="551">
        <v>64.151359999999997</v>
      </c>
      <c r="I223" s="552" t="s">
        <v>3012</v>
      </c>
      <c r="J223" s="561" t="s">
        <v>3013</v>
      </c>
    </row>
    <row r="224" spans="1:10">
      <c r="A224" s="549" t="s">
        <v>2666</v>
      </c>
      <c r="B224" s="550" t="s">
        <v>2062</v>
      </c>
      <c r="C224" s="550" t="s">
        <v>55</v>
      </c>
      <c r="D224" s="549" t="s">
        <v>2063</v>
      </c>
      <c r="E224" s="593" t="s">
        <v>1220</v>
      </c>
      <c r="F224" s="593"/>
      <c r="G224" s="550" t="s">
        <v>57</v>
      </c>
      <c r="H224" s="551">
        <v>87.04</v>
      </c>
      <c r="I224" s="552" t="s">
        <v>3014</v>
      </c>
      <c r="J224" s="561" t="s">
        <v>3015</v>
      </c>
    </row>
    <row r="225" spans="1:10" ht="26.45">
      <c r="A225" s="549" t="s">
        <v>2666</v>
      </c>
      <c r="B225" s="550" t="s">
        <v>2237</v>
      </c>
      <c r="C225" s="550" t="s">
        <v>55</v>
      </c>
      <c r="D225" s="549" t="s">
        <v>2238</v>
      </c>
      <c r="E225" s="593" t="s">
        <v>1220</v>
      </c>
      <c r="F225" s="593"/>
      <c r="G225" s="550" t="s">
        <v>57</v>
      </c>
      <c r="H225" s="551">
        <v>2</v>
      </c>
      <c r="I225" s="552" t="s">
        <v>3016</v>
      </c>
      <c r="J225" s="561" t="s">
        <v>3017</v>
      </c>
    </row>
    <row r="226" spans="1:10" ht="26.45">
      <c r="A226" s="549" t="s">
        <v>2666</v>
      </c>
      <c r="B226" s="550" t="s">
        <v>1552</v>
      </c>
      <c r="C226" s="550" t="s">
        <v>55</v>
      </c>
      <c r="D226" s="549" t="s">
        <v>1553</v>
      </c>
      <c r="E226" s="593" t="s">
        <v>1220</v>
      </c>
      <c r="F226" s="593"/>
      <c r="G226" s="550" t="s">
        <v>115</v>
      </c>
      <c r="H226" s="551">
        <v>1.875</v>
      </c>
      <c r="I226" s="552" t="s">
        <v>3018</v>
      </c>
      <c r="J226" s="561" t="s">
        <v>3019</v>
      </c>
    </row>
    <row r="227" spans="1:10" ht="26.45">
      <c r="A227" s="549" t="s">
        <v>2666</v>
      </c>
      <c r="B227" s="550" t="s">
        <v>1831</v>
      </c>
      <c r="C227" s="550" t="s">
        <v>55</v>
      </c>
      <c r="D227" s="549" t="s">
        <v>1832</v>
      </c>
      <c r="E227" s="593" t="s">
        <v>1220</v>
      </c>
      <c r="F227" s="593"/>
      <c r="G227" s="550" t="s">
        <v>115</v>
      </c>
      <c r="H227" s="551">
        <v>1.887</v>
      </c>
      <c r="I227" s="552" t="s">
        <v>3020</v>
      </c>
      <c r="J227" s="561" t="s">
        <v>3021</v>
      </c>
    </row>
    <row r="228" spans="1:10">
      <c r="A228" s="549" t="s">
        <v>2666</v>
      </c>
      <c r="B228" s="550" t="s">
        <v>2403</v>
      </c>
      <c r="C228" s="550" t="s">
        <v>55</v>
      </c>
      <c r="D228" s="549" t="s">
        <v>2404</v>
      </c>
      <c r="E228" s="593" t="s">
        <v>1220</v>
      </c>
      <c r="F228" s="593"/>
      <c r="G228" s="550" t="s">
        <v>268</v>
      </c>
      <c r="H228" s="551">
        <v>1.1988000000000001</v>
      </c>
      <c r="I228" s="552" t="s">
        <v>2861</v>
      </c>
      <c r="J228" s="561" t="s">
        <v>3022</v>
      </c>
    </row>
    <row r="229" spans="1:10" ht="26.45">
      <c r="A229" s="549" t="s">
        <v>2666</v>
      </c>
      <c r="B229" s="550" t="s">
        <v>2038</v>
      </c>
      <c r="C229" s="550" t="s">
        <v>55</v>
      </c>
      <c r="D229" s="549" t="s">
        <v>2039</v>
      </c>
      <c r="E229" s="593" t="s">
        <v>1220</v>
      </c>
      <c r="F229" s="593"/>
      <c r="G229" s="550" t="s">
        <v>46</v>
      </c>
      <c r="H229" s="551">
        <v>1.62</v>
      </c>
      <c r="I229" s="552" t="s">
        <v>3023</v>
      </c>
      <c r="J229" s="561" t="s">
        <v>3024</v>
      </c>
    </row>
    <row r="230" spans="1:10">
      <c r="A230" s="549" t="s">
        <v>2666</v>
      </c>
      <c r="B230" s="550" t="s">
        <v>2180</v>
      </c>
      <c r="C230" s="550" t="s">
        <v>55</v>
      </c>
      <c r="D230" s="549" t="s">
        <v>2181</v>
      </c>
      <c r="E230" s="593" t="s">
        <v>1220</v>
      </c>
      <c r="F230" s="593"/>
      <c r="G230" s="550" t="s">
        <v>1456</v>
      </c>
      <c r="H230" s="551">
        <v>0.64800000000000002</v>
      </c>
      <c r="I230" s="552" t="s">
        <v>3025</v>
      </c>
      <c r="J230" s="561" t="s">
        <v>3026</v>
      </c>
    </row>
    <row r="231" spans="1:10" ht="26.45">
      <c r="A231" s="549" t="s">
        <v>2666</v>
      </c>
      <c r="B231" s="550" t="s">
        <v>2343</v>
      </c>
      <c r="C231" s="550" t="s">
        <v>55</v>
      </c>
      <c r="D231" s="549" t="s">
        <v>2344</v>
      </c>
      <c r="E231" s="593" t="s">
        <v>1220</v>
      </c>
      <c r="F231" s="593"/>
      <c r="G231" s="550" t="s">
        <v>268</v>
      </c>
      <c r="H231" s="551">
        <v>0.53459999999999996</v>
      </c>
      <c r="I231" s="552" t="s">
        <v>3027</v>
      </c>
      <c r="J231" s="561" t="s">
        <v>3028</v>
      </c>
    </row>
    <row r="232" spans="1:10">
      <c r="A232" s="549" t="s">
        <v>2666</v>
      </c>
      <c r="B232" s="550" t="s">
        <v>1794</v>
      </c>
      <c r="C232" s="550" t="s">
        <v>55</v>
      </c>
      <c r="D232" s="549" t="s">
        <v>1795</v>
      </c>
      <c r="E232" s="593" t="s">
        <v>1220</v>
      </c>
      <c r="F232" s="593"/>
      <c r="G232" s="550" t="s">
        <v>115</v>
      </c>
      <c r="H232" s="551">
        <v>1.08</v>
      </c>
      <c r="I232" s="552" t="s">
        <v>3029</v>
      </c>
      <c r="J232" s="561" t="s">
        <v>3030</v>
      </c>
    </row>
    <row r="233" spans="1:10">
      <c r="A233" s="549" t="s">
        <v>2666</v>
      </c>
      <c r="B233" s="550" t="s">
        <v>1767</v>
      </c>
      <c r="C233" s="550" t="s">
        <v>55</v>
      </c>
      <c r="D233" s="549" t="s">
        <v>1768</v>
      </c>
      <c r="E233" s="593" t="s">
        <v>1220</v>
      </c>
      <c r="F233" s="593"/>
      <c r="G233" s="550" t="s">
        <v>57</v>
      </c>
      <c r="H233" s="551">
        <v>225.6</v>
      </c>
      <c r="I233" s="552" t="s">
        <v>3031</v>
      </c>
      <c r="J233" s="561" t="s">
        <v>3032</v>
      </c>
    </row>
    <row r="234" spans="1:10" ht="26.45">
      <c r="A234" s="549" t="s">
        <v>2666</v>
      </c>
      <c r="B234" s="550" t="s">
        <v>1992</v>
      </c>
      <c r="C234" s="550" t="s">
        <v>55</v>
      </c>
      <c r="D234" s="549" t="s">
        <v>1993</v>
      </c>
      <c r="E234" s="593" t="s">
        <v>1220</v>
      </c>
      <c r="F234" s="593"/>
      <c r="G234" s="550" t="s">
        <v>115</v>
      </c>
      <c r="H234" s="551">
        <v>0.51839999999999997</v>
      </c>
      <c r="I234" s="552" t="s">
        <v>3033</v>
      </c>
      <c r="J234" s="561" t="s">
        <v>3034</v>
      </c>
    </row>
    <row r="235" spans="1:10" ht="26.45">
      <c r="A235" s="549" t="s">
        <v>2666</v>
      </c>
      <c r="B235" s="550" t="s">
        <v>2123</v>
      </c>
      <c r="C235" s="550" t="s">
        <v>55</v>
      </c>
      <c r="D235" s="549" t="s">
        <v>2124</v>
      </c>
      <c r="E235" s="593" t="s">
        <v>1220</v>
      </c>
      <c r="F235" s="593"/>
      <c r="G235" s="550" t="s">
        <v>115</v>
      </c>
      <c r="H235" s="551">
        <v>0.27</v>
      </c>
      <c r="I235" s="552" t="s">
        <v>3035</v>
      </c>
      <c r="J235" s="561" t="s">
        <v>3036</v>
      </c>
    </row>
    <row r="236" spans="1:10">
      <c r="A236" s="549" t="s">
        <v>2666</v>
      </c>
      <c r="B236" s="550" t="s">
        <v>2377</v>
      </c>
      <c r="C236" s="550" t="s">
        <v>55</v>
      </c>
      <c r="D236" s="549" t="s">
        <v>2378</v>
      </c>
      <c r="E236" s="593" t="s">
        <v>1220</v>
      </c>
      <c r="F236" s="593"/>
      <c r="G236" s="550" t="s">
        <v>115</v>
      </c>
      <c r="H236" s="551">
        <v>1.2E-2</v>
      </c>
      <c r="I236" s="552" t="s">
        <v>3037</v>
      </c>
      <c r="J236" s="561" t="s">
        <v>3038</v>
      </c>
    </row>
    <row r="237" spans="1:10">
      <c r="A237" s="549" t="s">
        <v>2666</v>
      </c>
      <c r="B237" s="550" t="s">
        <v>1534</v>
      </c>
      <c r="C237" s="550" t="s">
        <v>55</v>
      </c>
      <c r="D237" s="549" t="s">
        <v>1535</v>
      </c>
      <c r="E237" s="593" t="s">
        <v>1220</v>
      </c>
      <c r="F237" s="593"/>
      <c r="G237" s="550" t="s">
        <v>268</v>
      </c>
      <c r="H237" s="551">
        <v>33.344999999999999</v>
      </c>
      <c r="I237" s="552" t="s">
        <v>2868</v>
      </c>
      <c r="J237" s="561" t="s">
        <v>3039</v>
      </c>
    </row>
    <row r="238" spans="1:10">
      <c r="A238" s="549" t="s">
        <v>2666</v>
      </c>
      <c r="B238" s="550" t="s">
        <v>1748</v>
      </c>
      <c r="C238" s="550" t="s">
        <v>55</v>
      </c>
      <c r="D238" s="549" t="s">
        <v>1749</v>
      </c>
      <c r="E238" s="593" t="s">
        <v>1220</v>
      </c>
      <c r="F238" s="593"/>
      <c r="G238" s="550" t="s">
        <v>57</v>
      </c>
      <c r="H238" s="551">
        <v>22</v>
      </c>
      <c r="I238" s="552" t="s">
        <v>2788</v>
      </c>
      <c r="J238" s="561" t="s">
        <v>2789</v>
      </c>
    </row>
    <row r="239" spans="1:10" ht="26.45">
      <c r="A239" s="549" t="s">
        <v>2666</v>
      </c>
      <c r="B239" s="550" t="s">
        <v>2324</v>
      </c>
      <c r="C239" s="550" t="s">
        <v>55</v>
      </c>
      <c r="D239" s="549" t="s">
        <v>2325</v>
      </c>
      <c r="E239" s="593" t="s">
        <v>1220</v>
      </c>
      <c r="F239" s="593"/>
      <c r="G239" s="550" t="s">
        <v>57</v>
      </c>
      <c r="H239" s="551">
        <v>2</v>
      </c>
      <c r="I239" s="552" t="s">
        <v>3040</v>
      </c>
      <c r="J239" s="561" t="s">
        <v>3041</v>
      </c>
    </row>
    <row r="240" spans="1:10" ht="26.45">
      <c r="A240" s="549" t="s">
        <v>2666</v>
      </c>
      <c r="B240" s="550" t="s">
        <v>2354</v>
      </c>
      <c r="C240" s="550" t="s">
        <v>55</v>
      </c>
      <c r="D240" s="549" t="s">
        <v>2355</v>
      </c>
      <c r="E240" s="593" t="s">
        <v>1220</v>
      </c>
      <c r="F240" s="593"/>
      <c r="G240" s="550" t="s">
        <v>57</v>
      </c>
      <c r="H240" s="551">
        <v>2</v>
      </c>
      <c r="I240" s="552" t="s">
        <v>3042</v>
      </c>
      <c r="J240" s="561" t="s">
        <v>3043</v>
      </c>
    </row>
    <row r="241" spans="1:10">
      <c r="A241" s="549" t="s">
        <v>2666</v>
      </c>
      <c r="B241" s="550" t="s">
        <v>2109</v>
      </c>
      <c r="C241" s="550" t="s">
        <v>55</v>
      </c>
      <c r="D241" s="549" t="s">
        <v>2110</v>
      </c>
      <c r="E241" s="593" t="s">
        <v>1220</v>
      </c>
      <c r="F241" s="593"/>
      <c r="G241" s="550" t="s">
        <v>1476</v>
      </c>
      <c r="H241" s="551">
        <v>0.81</v>
      </c>
      <c r="I241" s="552" t="s">
        <v>3044</v>
      </c>
      <c r="J241" s="561" t="s">
        <v>3045</v>
      </c>
    </row>
    <row r="242" spans="1:10" ht="26.45">
      <c r="A242" s="549" t="s">
        <v>2666</v>
      </c>
      <c r="B242" s="550" t="s">
        <v>1895</v>
      </c>
      <c r="C242" s="550" t="s">
        <v>55</v>
      </c>
      <c r="D242" s="549" t="s">
        <v>1896</v>
      </c>
      <c r="E242" s="593" t="s">
        <v>1220</v>
      </c>
      <c r="F242" s="593"/>
      <c r="G242" s="550" t="s">
        <v>268</v>
      </c>
      <c r="H242" s="551">
        <v>42</v>
      </c>
      <c r="I242" s="552" t="s">
        <v>3046</v>
      </c>
      <c r="J242" s="561" t="s">
        <v>3047</v>
      </c>
    </row>
    <row r="243" spans="1:10">
      <c r="A243" s="549" t="s">
        <v>2666</v>
      </c>
      <c r="B243" s="550" t="s">
        <v>2422</v>
      </c>
      <c r="C243" s="550" t="s">
        <v>55</v>
      </c>
      <c r="D243" s="549" t="s">
        <v>2423</v>
      </c>
      <c r="E243" s="593" t="s">
        <v>1220</v>
      </c>
      <c r="F243" s="593"/>
      <c r="G243" s="550" t="s">
        <v>57</v>
      </c>
      <c r="H243" s="551">
        <v>12</v>
      </c>
      <c r="I243" s="552" t="s">
        <v>3048</v>
      </c>
      <c r="J243" s="561" t="s">
        <v>3049</v>
      </c>
    </row>
    <row r="244" spans="1:10">
      <c r="A244" s="549" t="s">
        <v>2666</v>
      </c>
      <c r="B244" s="550" t="s">
        <v>2215</v>
      </c>
      <c r="C244" s="550" t="s">
        <v>55</v>
      </c>
      <c r="D244" s="549" t="s">
        <v>2216</v>
      </c>
      <c r="E244" s="593" t="s">
        <v>1220</v>
      </c>
      <c r="F244" s="593"/>
      <c r="G244" s="550" t="s">
        <v>1456</v>
      </c>
      <c r="H244" s="551">
        <v>1</v>
      </c>
      <c r="I244" s="552" t="s">
        <v>2798</v>
      </c>
      <c r="J244" s="561" t="s">
        <v>2798</v>
      </c>
    </row>
    <row r="245" spans="1:10" ht="26.45">
      <c r="A245" s="549" t="s">
        <v>2666</v>
      </c>
      <c r="B245" s="550" t="s">
        <v>2153</v>
      </c>
      <c r="C245" s="550" t="s">
        <v>55</v>
      </c>
      <c r="D245" s="549" t="s">
        <v>2154</v>
      </c>
      <c r="E245" s="593" t="s">
        <v>1220</v>
      </c>
      <c r="F245" s="593"/>
      <c r="G245" s="550" t="s">
        <v>57</v>
      </c>
      <c r="H245" s="551">
        <v>1</v>
      </c>
      <c r="I245" s="552" t="s">
        <v>3050</v>
      </c>
      <c r="J245" s="561" t="s">
        <v>3050</v>
      </c>
    </row>
    <row r="246" spans="1:10">
      <c r="A246" s="549" t="s">
        <v>2666</v>
      </c>
      <c r="B246" s="550" t="s">
        <v>1920</v>
      </c>
      <c r="C246" s="550" t="s">
        <v>55</v>
      </c>
      <c r="D246" s="549" t="s">
        <v>1921</v>
      </c>
      <c r="E246" s="593" t="s">
        <v>1220</v>
      </c>
      <c r="F246" s="593"/>
      <c r="G246" s="550" t="s">
        <v>57</v>
      </c>
      <c r="H246" s="551">
        <v>22</v>
      </c>
      <c r="I246" s="552" t="s">
        <v>2806</v>
      </c>
      <c r="J246" s="561" t="s">
        <v>2807</v>
      </c>
    </row>
    <row r="247" spans="1:10">
      <c r="A247" s="549" t="s">
        <v>2666</v>
      </c>
      <c r="B247" s="550" t="s">
        <v>1554</v>
      </c>
      <c r="C247" s="550" t="s">
        <v>55</v>
      </c>
      <c r="D247" s="549" t="s">
        <v>1555</v>
      </c>
      <c r="E247" s="593" t="s">
        <v>1220</v>
      </c>
      <c r="F247" s="593"/>
      <c r="G247" s="550" t="s">
        <v>46</v>
      </c>
      <c r="H247" s="551">
        <v>41.067</v>
      </c>
      <c r="I247" s="552" t="s">
        <v>3051</v>
      </c>
      <c r="J247" s="561" t="s">
        <v>3052</v>
      </c>
    </row>
    <row r="248" spans="1:10" ht="26.45">
      <c r="A248" s="549" t="s">
        <v>2666</v>
      </c>
      <c r="B248" s="550" t="s">
        <v>1879</v>
      </c>
      <c r="C248" s="550" t="s">
        <v>55</v>
      </c>
      <c r="D248" s="549" t="s">
        <v>1880</v>
      </c>
      <c r="E248" s="593" t="s">
        <v>1220</v>
      </c>
      <c r="F248" s="593"/>
      <c r="G248" s="550" t="s">
        <v>57</v>
      </c>
      <c r="H248" s="551">
        <v>49.841999999999999</v>
      </c>
      <c r="I248" s="552" t="s">
        <v>3053</v>
      </c>
      <c r="J248" s="561" t="s">
        <v>3054</v>
      </c>
    </row>
    <row r="249" spans="1:10" ht="26.45">
      <c r="A249" s="549" t="s">
        <v>2666</v>
      </c>
      <c r="B249" s="550" t="s">
        <v>2194</v>
      </c>
      <c r="C249" s="550" t="s">
        <v>55</v>
      </c>
      <c r="D249" s="549" t="s">
        <v>2195</v>
      </c>
      <c r="E249" s="593" t="s">
        <v>1220</v>
      </c>
      <c r="F249" s="593"/>
      <c r="G249" s="550" t="s">
        <v>1857</v>
      </c>
      <c r="H249" s="551">
        <v>49.841999999999999</v>
      </c>
      <c r="I249" s="552" t="s">
        <v>2979</v>
      </c>
      <c r="J249" s="561" t="s">
        <v>3055</v>
      </c>
    </row>
    <row r="250" spans="1:10">
      <c r="A250" s="549" t="s">
        <v>2666</v>
      </c>
      <c r="B250" s="550" t="s">
        <v>1958</v>
      </c>
      <c r="C250" s="550" t="s">
        <v>55</v>
      </c>
      <c r="D250" s="549" t="s">
        <v>1959</v>
      </c>
      <c r="E250" s="593" t="s">
        <v>1220</v>
      </c>
      <c r="F250" s="593"/>
      <c r="G250" s="550" t="s">
        <v>57</v>
      </c>
      <c r="H250" s="551">
        <v>48</v>
      </c>
      <c r="I250" s="552" t="s">
        <v>2818</v>
      </c>
      <c r="J250" s="561" t="s">
        <v>2819</v>
      </c>
    </row>
    <row r="251" spans="1:10">
      <c r="A251" s="553"/>
      <c r="B251" s="563"/>
      <c r="C251" s="563"/>
      <c r="D251" s="553"/>
      <c r="E251" s="563" t="s">
        <v>2669</v>
      </c>
      <c r="F251" s="566">
        <v>6031.74</v>
      </c>
      <c r="G251" s="553" t="s">
        <v>2670</v>
      </c>
      <c r="H251" s="554">
        <v>0</v>
      </c>
      <c r="I251" s="553" t="s">
        <v>2671</v>
      </c>
      <c r="J251" s="554">
        <v>6031.74</v>
      </c>
    </row>
    <row r="252" spans="1:10" ht="14.45" thickBot="1">
      <c r="A252" s="553"/>
      <c r="B252" s="563"/>
      <c r="C252" s="563"/>
      <c r="D252" s="553"/>
      <c r="E252" s="563" t="s">
        <v>2672</v>
      </c>
      <c r="F252" s="566">
        <v>0</v>
      </c>
      <c r="G252" s="553"/>
      <c r="H252" s="595" t="s">
        <v>2673</v>
      </c>
      <c r="I252" s="595"/>
      <c r="J252" s="554">
        <v>19421.38</v>
      </c>
    </row>
    <row r="253" spans="1:10" ht="14.45" customHeight="1" thickTop="1">
      <c r="A253" s="555"/>
      <c r="B253" s="564"/>
      <c r="C253" s="564"/>
      <c r="D253" s="555"/>
      <c r="E253" s="564"/>
      <c r="F253" s="564"/>
      <c r="G253" s="555"/>
      <c r="H253" s="555"/>
      <c r="I253" s="555"/>
      <c r="J253" s="555"/>
    </row>
    <row r="254" spans="1:10">
      <c r="A254" s="543" t="s">
        <v>58</v>
      </c>
      <c r="B254" s="461" t="s">
        <v>10</v>
      </c>
      <c r="C254" s="461" t="s">
        <v>11</v>
      </c>
      <c r="D254" s="543" t="s">
        <v>12</v>
      </c>
      <c r="E254" s="589" t="s">
        <v>1209</v>
      </c>
      <c r="F254" s="589"/>
      <c r="G254" s="461" t="s">
        <v>13</v>
      </c>
      <c r="H254" s="544" t="s">
        <v>14</v>
      </c>
      <c r="I254" s="544" t="s">
        <v>1210</v>
      </c>
      <c r="J254" s="544" t="s">
        <v>16</v>
      </c>
    </row>
    <row r="255" spans="1:10" ht="26.45">
      <c r="A255" s="545" t="s">
        <v>2661</v>
      </c>
      <c r="B255" s="546" t="s">
        <v>59</v>
      </c>
      <c r="C255" s="546" t="s">
        <v>55</v>
      </c>
      <c r="D255" s="545" t="s">
        <v>60</v>
      </c>
      <c r="E255" s="596" t="s">
        <v>1242</v>
      </c>
      <c r="F255" s="596"/>
      <c r="G255" s="546" t="s">
        <v>57</v>
      </c>
      <c r="H255" s="547">
        <v>1</v>
      </c>
      <c r="I255" s="548">
        <v>16203.96</v>
      </c>
      <c r="J255" s="548">
        <v>16203.96</v>
      </c>
    </row>
    <row r="256" spans="1:10" ht="26.45" customHeight="1">
      <c r="A256" s="543" t="s">
        <v>9</v>
      </c>
      <c r="B256" s="461" t="s">
        <v>10</v>
      </c>
      <c r="C256" s="461" t="s">
        <v>11</v>
      </c>
      <c r="D256" s="543" t="s">
        <v>12</v>
      </c>
      <c r="E256" s="589" t="s">
        <v>1209</v>
      </c>
      <c r="F256" s="589"/>
      <c r="G256" s="461" t="s">
        <v>13</v>
      </c>
      <c r="H256" s="544" t="s">
        <v>14</v>
      </c>
      <c r="I256" s="544" t="s">
        <v>1210</v>
      </c>
      <c r="J256" s="544" t="s">
        <v>16</v>
      </c>
    </row>
    <row r="257" spans="1:10" ht="26.45">
      <c r="A257" s="556" t="s">
        <v>2661</v>
      </c>
      <c r="B257" s="557" t="s">
        <v>2728</v>
      </c>
      <c r="C257" s="557" t="s">
        <v>55</v>
      </c>
      <c r="D257" s="556" t="s">
        <v>2729</v>
      </c>
      <c r="E257" s="594" t="s">
        <v>1424</v>
      </c>
      <c r="F257" s="594"/>
      <c r="G257" s="557" t="s">
        <v>57</v>
      </c>
      <c r="H257" s="558">
        <v>4</v>
      </c>
      <c r="I257" s="559" t="s">
        <v>2730</v>
      </c>
      <c r="J257" s="560" t="s">
        <v>3056</v>
      </c>
    </row>
    <row r="258" spans="1:10" ht="26.45" customHeight="1">
      <c r="A258" s="549" t="s">
        <v>2666</v>
      </c>
      <c r="B258" s="550" t="s">
        <v>1920</v>
      </c>
      <c r="C258" s="550" t="s">
        <v>55</v>
      </c>
      <c r="D258" s="549" t="s">
        <v>1921</v>
      </c>
      <c r="E258" s="593" t="s">
        <v>1220</v>
      </c>
      <c r="F258" s="593"/>
      <c r="G258" s="550" t="s">
        <v>57</v>
      </c>
      <c r="H258" s="551">
        <v>3</v>
      </c>
      <c r="I258" s="552" t="s">
        <v>2806</v>
      </c>
      <c r="J258" s="561" t="s">
        <v>3057</v>
      </c>
    </row>
    <row r="259" spans="1:10" ht="26.45">
      <c r="A259" s="556" t="s">
        <v>2661</v>
      </c>
      <c r="B259" s="557" t="s">
        <v>2779</v>
      </c>
      <c r="C259" s="557" t="s">
        <v>55</v>
      </c>
      <c r="D259" s="556" t="s">
        <v>2780</v>
      </c>
      <c r="E259" s="594" t="s">
        <v>2781</v>
      </c>
      <c r="F259" s="594"/>
      <c r="G259" s="557" t="s">
        <v>57</v>
      </c>
      <c r="H259" s="558">
        <v>1</v>
      </c>
      <c r="I259" s="559" t="s">
        <v>2782</v>
      </c>
      <c r="J259" s="560" t="s">
        <v>2782</v>
      </c>
    </row>
    <row r="260" spans="1:10">
      <c r="A260" s="556" t="s">
        <v>2661</v>
      </c>
      <c r="B260" s="557" t="s">
        <v>2803</v>
      </c>
      <c r="C260" s="557" t="s">
        <v>55</v>
      </c>
      <c r="D260" s="556" t="s">
        <v>2804</v>
      </c>
      <c r="E260" s="594" t="s">
        <v>2764</v>
      </c>
      <c r="F260" s="594"/>
      <c r="G260" s="557" t="s">
        <v>57</v>
      </c>
      <c r="H260" s="558">
        <v>1</v>
      </c>
      <c r="I260" s="559" t="s">
        <v>2805</v>
      </c>
      <c r="J260" s="560" t="s">
        <v>2805</v>
      </c>
    </row>
    <row r="261" spans="1:10" ht="13.9" customHeight="1">
      <c r="A261" s="556" t="s">
        <v>2661</v>
      </c>
      <c r="B261" s="557" t="s">
        <v>2794</v>
      </c>
      <c r="C261" s="557" t="s">
        <v>55</v>
      </c>
      <c r="D261" s="556" t="s">
        <v>2795</v>
      </c>
      <c r="E261" s="594" t="s">
        <v>1403</v>
      </c>
      <c r="F261" s="594"/>
      <c r="G261" s="557" t="s">
        <v>57</v>
      </c>
      <c r="H261" s="558">
        <v>3</v>
      </c>
      <c r="I261" s="559" t="s">
        <v>2796</v>
      </c>
      <c r="J261" s="560" t="s">
        <v>3058</v>
      </c>
    </row>
    <row r="262" spans="1:10" ht="13.9" customHeight="1">
      <c r="A262" s="556" t="s">
        <v>2661</v>
      </c>
      <c r="B262" s="557" t="s">
        <v>2813</v>
      </c>
      <c r="C262" s="557" t="s">
        <v>55</v>
      </c>
      <c r="D262" s="556" t="s">
        <v>2814</v>
      </c>
      <c r="E262" s="594" t="s">
        <v>2815</v>
      </c>
      <c r="F262" s="594"/>
      <c r="G262" s="557" t="s">
        <v>46</v>
      </c>
      <c r="H262" s="558">
        <v>48.06</v>
      </c>
      <c r="I262" s="559" t="s">
        <v>2816</v>
      </c>
      <c r="J262" s="560" t="s">
        <v>3059</v>
      </c>
    </row>
    <row r="263" spans="1:10" ht="13.9" customHeight="1">
      <c r="A263" s="556" t="s">
        <v>2661</v>
      </c>
      <c r="B263" s="557" t="s">
        <v>2769</v>
      </c>
      <c r="C263" s="557" t="s">
        <v>55</v>
      </c>
      <c r="D263" s="556" t="s">
        <v>2770</v>
      </c>
      <c r="E263" s="594" t="s">
        <v>1393</v>
      </c>
      <c r="F263" s="594"/>
      <c r="G263" s="557" t="s">
        <v>1451</v>
      </c>
      <c r="H263" s="558">
        <v>16</v>
      </c>
      <c r="I263" s="559" t="s">
        <v>2771</v>
      </c>
      <c r="J263" s="560" t="s">
        <v>3060</v>
      </c>
    </row>
    <row r="264" spans="1:10">
      <c r="A264" s="556" t="s">
        <v>2661</v>
      </c>
      <c r="B264" s="557" t="s">
        <v>2799</v>
      </c>
      <c r="C264" s="557" t="s">
        <v>55</v>
      </c>
      <c r="D264" s="556" t="s">
        <v>2800</v>
      </c>
      <c r="E264" s="594" t="s">
        <v>1393</v>
      </c>
      <c r="F264" s="594"/>
      <c r="G264" s="557" t="s">
        <v>1451</v>
      </c>
      <c r="H264" s="558">
        <v>6</v>
      </c>
      <c r="I264" s="559" t="s">
        <v>2801</v>
      </c>
      <c r="J264" s="560" t="s">
        <v>3061</v>
      </c>
    </row>
    <row r="265" spans="1:10">
      <c r="A265" s="549" t="s">
        <v>2666</v>
      </c>
      <c r="B265" s="550" t="s">
        <v>2215</v>
      </c>
      <c r="C265" s="550" t="s">
        <v>55</v>
      </c>
      <c r="D265" s="549" t="s">
        <v>2216</v>
      </c>
      <c r="E265" s="593" t="s">
        <v>1220</v>
      </c>
      <c r="F265" s="593"/>
      <c r="G265" s="550" t="s">
        <v>1456</v>
      </c>
      <c r="H265" s="551">
        <v>1</v>
      </c>
      <c r="I265" s="552" t="s">
        <v>2798</v>
      </c>
      <c r="J265" s="561" t="s">
        <v>2798</v>
      </c>
    </row>
    <row r="266" spans="1:10">
      <c r="A266" s="549" t="s">
        <v>2666</v>
      </c>
      <c r="B266" s="550" t="s">
        <v>1524</v>
      </c>
      <c r="C266" s="550" t="s">
        <v>55</v>
      </c>
      <c r="D266" s="549" t="s">
        <v>1525</v>
      </c>
      <c r="E266" s="593" t="s">
        <v>1220</v>
      </c>
      <c r="F266" s="593"/>
      <c r="G266" s="550" t="s">
        <v>46</v>
      </c>
      <c r="H266" s="551">
        <v>71.5</v>
      </c>
      <c r="I266" s="552" t="s">
        <v>2726</v>
      </c>
      <c r="J266" s="561" t="s">
        <v>3062</v>
      </c>
    </row>
    <row r="267" spans="1:10">
      <c r="A267" s="556" t="s">
        <v>2661</v>
      </c>
      <c r="B267" s="557" t="s">
        <v>2748</v>
      </c>
      <c r="C267" s="557" t="s">
        <v>55</v>
      </c>
      <c r="D267" s="556" t="s">
        <v>2749</v>
      </c>
      <c r="E267" s="594" t="s">
        <v>2750</v>
      </c>
      <c r="F267" s="594"/>
      <c r="G267" s="557" t="s">
        <v>115</v>
      </c>
      <c r="H267" s="558">
        <v>1.26</v>
      </c>
      <c r="I267" s="559" t="s">
        <v>2751</v>
      </c>
      <c r="J267" s="560" t="s">
        <v>3063</v>
      </c>
    </row>
    <row r="268" spans="1:10" ht="13.9" customHeight="1">
      <c r="A268" s="556" t="s">
        <v>2661</v>
      </c>
      <c r="B268" s="557" t="s">
        <v>2722</v>
      </c>
      <c r="C268" s="557" t="s">
        <v>55</v>
      </c>
      <c r="D268" s="556" t="s">
        <v>2723</v>
      </c>
      <c r="E268" s="594" t="s">
        <v>1389</v>
      </c>
      <c r="F268" s="594"/>
      <c r="G268" s="557" t="s">
        <v>57</v>
      </c>
      <c r="H268" s="558">
        <v>1</v>
      </c>
      <c r="I268" s="559" t="s">
        <v>2724</v>
      </c>
      <c r="J268" s="560" t="s">
        <v>2724</v>
      </c>
    </row>
    <row r="269" spans="1:10">
      <c r="A269" s="549" t="s">
        <v>2666</v>
      </c>
      <c r="B269" s="550" t="s">
        <v>1629</v>
      </c>
      <c r="C269" s="550" t="s">
        <v>55</v>
      </c>
      <c r="D269" s="549" t="s">
        <v>1630</v>
      </c>
      <c r="E269" s="593" t="s">
        <v>1220</v>
      </c>
      <c r="F269" s="593"/>
      <c r="G269" s="550" t="s">
        <v>268</v>
      </c>
      <c r="H269" s="551">
        <v>84</v>
      </c>
      <c r="I269" s="552" t="s">
        <v>2720</v>
      </c>
      <c r="J269" s="561" t="s">
        <v>3064</v>
      </c>
    </row>
    <row r="270" spans="1:10">
      <c r="A270" s="556" t="s">
        <v>2661</v>
      </c>
      <c r="B270" s="557" t="s">
        <v>2753</v>
      </c>
      <c r="C270" s="557" t="s">
        <v>55</v>
      </c>
      <c r="D270" s="556" t="s">
        <v>2754</v>
      </c>
      <c r="E270" s="594" t="s">
        <v>2738</v>
      </c>
      <c r="F270" s="594"/>
      <c r="G270" s="557" t="s">
        <v>268</v>
      </c>
      <c r="H270" s="558">
        <v>6</v>
      </c>
      <c r="I270" s="559" t="s">
        <v>2755</v>
      </c>
      <c r="J270" s="560" t="s">
        <v>3065</v>
      </c>
    </row>
    <row r="271" spans="1:10" ht="13.9" customHeight="1">
      <c r="A271" s="549" t="s">
        <v>2666</v>
      </c>
      <c r="B271" s="550" t="s">
        <v>1449</v>
      </c>
      <c r="C271" s="550" t="s">
        <v>55</v>
      </c>
      <c r="D271" s="549" t="s">
        <v>1450</v>
      </c>
      <c r="E271" s="593" t="s">
        <v>1440</v>
      </c>
      <c r="F271" s="593"/>
      <c r="G271" s="550" t="s">
        <v>1451</v>
      </c>
      <c r="H271" s="551">
        <v>16</v>
      </c>
      <c r="I271" s="552" t="s">
        <v>2742</v>
      </c>
      <c r="J271" s="561" t="s">
        <v>3066</v>
      </c>
    </row>
    <row r="272" spans="1:10">
      <c r="A272" s="556" t="s">
        <v>2661</v>
      </c>
      <c r="B272" s="557" t="s">
        <v>2808</v>
      </c>
      <c r="C272" s="557" t="s">
        <v>55</v>
      </c>
      <c r="D272" s="556" t="s">
        <v>2809</v>
      </c>
      <c r="E272" s="594" t="s">
        <v>2810</v>
      </c>
      <c r="F272" s="594"/>
      <c r="G272" s="557" t="s">
        <v>46</v>
      </c>
      <c r="H272" s="558">
        <v>37.409999999999997</v>
      </c>
      <c r="I272" s="559" t="s">
        <v>2811</v>
      </c>
      <c r="J272" s="560" t="s">
        <v>3067</v>
      </c>
    </row>
    <row r="273" spans="1:10">
      <c r="A273" s="549" t="s">
        <v>2666</v>
      </c>
      <c r="B273" s="550" t="s">
        <v>1958</v>
      </c>
      <c r="C273" s="550" t="s">
        <v>55</v>
      </c>
      <c r="D273" s="549" t="s">
        <v>1959</v>
      </c>
      <c r="E273" s="593" t="s">
        <v>1220</v>
      </c>
      <c r="F273" s="593"/>
      <c r="G273" s="550" t="s">
        <v>57</v>
      </c>
      <c r="H273" s="551">
        <v>8</v>
      </c>
      <c r="I273" s="552" t="s">
        <v>2818</v>
      </c>
      <c r="J273" s="561" t="s">
        <v>3068</v>
      </c>
    </row>
    <row r="274" spans="1:10" ht="39.6">
      <c r="A274" s="556" t="s">
        <v>2661</v>
      </c>
      <c r="B274" s="557" t="s">
        <v>3069</v>
      </c>
      <c r="C274" s="557" t="s">
        <v>55</v>
      </c>
      <c r="D274" s="556" t="s">
        <v>3070</v>
      </c>
      <c r="E274" s="594" t="s">
        <v>1413</v>
      </c>
      <c r="F274" s="594"/>
      <c r="G274" s="557" t="s">
        <v>2739</v>
      </c>
      <c r="H274" s="558">
        <v>6</v>
      </c>
      <c r="I274" s="559" t="s">
        <v>3071</v>
      </c>
      <c r="J274" s="560" t="s">
        <v>3072</v>
      </c>
    </row>
    <row r="275" spans="1:10" ht="26.45">
      <c r="A275" s="556" t="s">
        <v>2661</v>
      </c>
      <c r="B275" s="557" t="s">
        <v>2757</v>
      </c>
      <c r="C275" s="557" t="s">
        <v>55</v>
      </c>
      <c r="D275" s="556" t="s">
        <v>2758</v>
      </c>
      <c r="E275" s="594" t="s">
        <v>2759</v>
      </c>
      <c r="F275" s="594"/>
      <c r="G275" s="557" t="s">
        <v>57</v>
      </c>
      <c r="H275" s="558">
        <v>1</v>
      </c>
      <c r="I275" s="559" t="s">
        <v>2760</v>
      </c>
      <c r="J275" s="560" t="s">
        <v>2760</v>
      </c>
    </row>
    <row r="276" spans="1:10" ht="26.45" customHeight="1">
      <c r="A276" s="556" t="s">
        <v>2661</v>
      </c>
      <c r="B276" s="557" t="s">
        <v>2783</v>
      </c>
      <c r="C276" s="557" t="s">
        <v>55</v>
      </c>
      <c r="D276" s="556" t="s">
        <v>2784</v>
      </c>
      <c r="E276" s="594" t="s">
        <v>2785</v>
      </c>
      <c r="F276" s="594"/>
      <c r="G276" s="557" t="s">
        <v>46</v>
      </c>
      <c r="H276" s="558">
        <v>37.409999999999997</v>
      </c>
      <c r="I276" s="559" t="s">
        <v>2786</v>
      </c>
      <c r="J276" s="560" t="s">
        <v>3073</v>
      </c>
    </row>
    <row r="277" spans="1:10" ht="39.6">
      <c r="A277" s="556" t="s">
        <v>2661</v>
      </c>
      <c r="B277" s="557" t="s">
        <v>2744</v>
      </c>
      <c r="C277" s="557" t="s">
        <v>55</v>
      </c>
      <c r="D277" s="556" t="s">
        <v>2745</v>
      </c>
      <c r="E277" s="594" t="s">
        <v>1389</v>
      </c>
      <c r="F277" s="594"/>
      <c r="G277" s="557" t="s">
        <v>57</v>
      </c>
      <c r="H277" s="558">
        <v>1</v>
      </c>
      <c r="I277" s="559" t="s">
        <v>2746</v>
      </c>
      <c r="J277" s="560" t="s">
        <v>2746</v>
      </c>
    </row>
    <row r="278" spans="1:10" ht="26.45">
      <c r="A278" s="556" t="s">
        <v>2661</v>
      </c>
      <c r="B278" s="557" t="s">
        <v>2773</v>
      </c>
      <c r="C278" s="557" t="s">
        <v>55</v>
      </c>
      <c r="D278" s="556" t="s">
        <v>2774</v>
      </c>
      <c r="E278" s="594" t="s">
        <v>2775</v>
      </c>
      <c r="F278" s="594"/>
      <c r="G278" s="557" t="s">
        <v>115</v>
      </c>
      <c r="H278" s="558">
        <v>2.403</v>
      </c>
      <c r="I278" s="559" t="s">
        <v>2776</v>
      </c>
      <c r="J278" s="560" t="s">
        <v>3074</v>
      </c>
    </row>
    <row r="279" spans="1:10">
      <c r="A279" s="556" t="s">
        <v>2661</v>
      </c>
      <c r="B279" s="557" t="s">
        <v>2736</v>
      </c>
      <c r="C279" s="557" t="s">
        <v>55</v>
      </c>
      <c r="D279" s="556" t="s">
        <v>2737</v>
      </c>
      <c r="E279" s="594" t="s">
        <v>2738</v>
      </c>
      <c r="F279" s="594"/>
      <c r="G279" s="557" t="s">
        <v>2739</v>
      </c>
      <c r="H279" s="558">
        <v>1</v>
      </c>
      <c r="I279" s="559" t="s">
        <v>2740</v>
      </c>
      <c r="J279" s="560" t="s">
        <v>2740</v>
      </c>
    </row>
    <row r="280" spans="1:10" ht="13.9" customHeight="1">
      <c r="A280" s="556" t="s">
        <v>2661</v>
      </c>
      <c r="B280" s="557" t="s">
        <v>2732</v>
      </c>
      <c r="C280" s="557" t="s">
        <v>55</v>
      </c>
      <c r="D280" s="556" t="s">
        <v>2733</v>
      </c>
      <c r="E280" s="594" t="s">
        <v>1393</v>
      </c>
      <c r="F280" s="594"/>
      <c r="G280" s="557" t="s">
        <v>1451</v>
      </c>
      <c r="H280" s="558">
        <v>16</v>
      </c>
      <c r="I280" s="559" t="s">
        <v>2734</v>
      </c>
      <c r="J280" s="560" t="s">
        <v>3075</v>
      </c>
    </row>
    <row r="281" spans="1:10">
      <c r="A281" s="549" t="s">
        <v>2666</v>
      </c>
      <c r="B281" s="550" t="s">
        <v>1748</v>
      </c>
      <c r="C281" s="550" t="s">
        <v>55</v>
      </c>
      <c r="D281" s="549" t="s">
        <v>1749</v>
      </c>
      <c r="E281" s="593" t="s">
        <v>1220</v>
      </c>
      <c r="F281" s="593"/>
      <c r="G281" s="550" t="s">
        <v>57</v>
      </c>
      <c r="H281" s="551">
        <v>3</v>
      </c>
      <c r="I281" s="552" t="s">
        <v>2788</v>
      </c>
      <c r="J281" s="561" t="s">
        <v>3076</v>
      </c>
    </row>
    <row r="282" spans="1:10" ht="26.45">
      <c r="A282" s="549" t="s">
        <v>2666</v>
      </c>
      <c r="B282" s="550" t="s">
        <v>1536</v>
      </c>
      <c r="C282" s="550" t="s">
        <v>55</v>
      </c>
      <c r="D282" s="549" t="s">
        <v>1537</v>
      </c>
      <c r="E282" s="593" t="s">
        <v>1440</v>
      </c>
      <c r="F282" s="593"/>
      <c r="G282" s="550" t="s">
        <v>1451</v>
      </c>
      <c r="H282" s="551">
        <v>16</v>
      </c>
      <c r="I282" s="552" t="s">
        <v>2767</v>
      </c>
      <c r="J282" s="561" t="s">
        <v>3077</v>
      </c>
    </row>
    <row r="283" spans="1:10">
      <c r="A283" s="556" t="s">
        <v>2661</v>
      </c>
      <c r="B283" s="557" t="s">
        <v>3078</v>
      </c>
      <c r="C283" s="557" t="s">
        <v>55</v>
      </c>
      <c r="D283" s="556" t="s">
        <v>3079</v>
      </c>
      <c r="E283" s="594" t="s">
        <v>3080</v>
      </c>
      <c r="F283" s="594"/>
      <c r="G283" s="557" t="s">
        <v>268</v>
      </c>
      <c r="H283" s="558">
        <v>9</v>
      </c>
      <c r="I283" s="559" t="s">
        <v>3081</v>
      </c>
      <c r="J283" s="560" t="s">
        <v>3082</v>
      </c>
    </row>
    <row r="284" spans="1:10" ht="13.9" customHeight="1">
      <c r="A284" s="549" t="s">
        <v>2666</v>
      </c>
      <c r="B284" s="550" t="s">
        <v>1685</v>
      </c>
      <c r="C284" s="550" t="s">
        <v>55</v>
      </c>
      <c r="D284" s="549" t="s">
        <v>1686</v>
      </c>
      <c r="E284" s="593" t="s">
        <v>1440</v>
      </c>
      <c r="F284" s="593"/>
      <c r="G284" s="550" t="s">
        <v>1451</v>
      </c>
      <c r="H284" s="551">
        <v>6</v>
      </c>
      <c r="I284" s="552" t="s">
        <v>2767</v>
      </c>
      <c r="J284" s="561" t="s">
        <v>3083</v>
      </c>
    </row>
    <row r="285" spans="1:10">
      <c r="A285" s="556" t="s">
        <v>2661</v>
      </c>
      <c r="B285" s="557" t="s">
        <v>2715</v>
      </c>
      <c r="C285" s="557" t="s">
        <v>55</v>
      </c>
      <c r="D285" s="556" t="s">
        <v>2716</v>
      </c>
      <c r="E285" s="594" t="s">
        <v>2717</v>
      </c>
      <c r="F285" s="594"/>
      <c r="G285" s="557" t="s">
        <v>57</v>
      </c>
      <c r="H285" s="558">
        <v>3</v>
      </c>
      <c r="I285" s="559" t="s">
        <v>2718</v>
      </c>
      <c r="J285" s="560" t="s">
        <v>3084</v>
      </c>
    </row>
    <row r="286" spans="1:10" ht="13.9" customHeight="1">
      <c r="A286" s="589" t="s">
        <v>2820</v>
      </c>
      <c r="B286" s="597"/>
      <c r="C286" s="597"/>
      <c r="D286" s="597"/>
      <c r="E286" s="597"/>
      <c r="F286" s="597"/>
      <c r="G286" s="597"/>
      <c r="H286" s="597"/>
      <c r="I286" s="597"/>
      <c r="J286" s="597"/>
    </row>
    <row r="287" spans="1:10" ht="13.9" customHeight="1">
      <c r="A287" s="543" t="s">
        <v>9</v>
      </c>
      <c r="B287" s="461" t="s">
        <v>10</v>
      </c>
      <c r="C287" s="461" t="s">
        <v>11</v>
      </c>
      <c r="D287" s="543" t="s">
        <v>12</v>
      </c>
      <c r="E287" s="589" t="s">
        <v>1209</v>
      </c>
      <c r="F287" s="589"/>
      <c r="G287" s="461" t="s">
        <v>13</v>
      </c>
      <c r="H287" s="544" t="s">
        <v>14</v>
      </c>
      <c r="I287" s="544" t="s">
        <v>1210</v>
      </c>
      <c r="J287" s="544" t="s">
        <v>16</v>
      </c>
    </row>
    <row r="288" spans="1:10" ht="26.45">
      <c r="A288" s="549" t="s">
        <v>2666</v>
      </c>
      <c r="B288" s="550" t="s">
        <v>2157</v>
      </c>
      <c r="C288" s="550" t="s">
        <v>55</v>
      </c>
      <c r="D288" s="549" t="s">
        <v>2158</v>
      </c>
      <c r="E288" s="593" t="s">
        <v>1220</v>
      </c>
      <c r="F288" s="593"/>
      <c r="G288" s="550" t="s">
        <v>57</v>
      </c>
      <c r="H288" s="551">
        <v>4</v>
      </c>
      <c r="I288" s="552" t="s">
        <v>2934</v>
      </c>
      <c r="J288" s="561" t="s">
        <v>3085</v>
      </c>
    </row>
    <row r="289" spans="1:10" ht="26.45">
      <c r="A289" s="549" t="s">
        <v>2666</v>
      </c>
      <c r="B289" s="550" t="s">
        <v>2184</v>
      </c>
      <c r="C289" s="550" t="s">
        <v>55</v>
      </c>
      <c r="D289" s="549" t="s">
        <v>2185</v>
      </c>
      <c r="E289" s="593" t="s">
        <v>1220</v>
      </c>
      <c r="F289" s="593"/>
      <c r="G289" s="550" t="s">
        <v>57</v>
      </c>
      <c r="H289" s="551">
        <v>1.5</v>
      </c>
      <c r="I289" s="552" t="s">
        <v>2936</v>
      </c>
      <c r="J289" s="561" t="s">
        <v>3086</v>
      </c>
    </row>
    <row r="290" spans="1:10" ht="26.45">
      <c r="A290" s="549" t="s">
        <v>2666</v>
      </c>
      <c r="B290" s="550" t="s">
        <v>1740</v>
      </c>
      <c r="C290" s="550" t="s">
        <v>55</v>
      </c>
      <c r="D290" s="549" t="s">
        <v>1741</v>
      </c>
      <c r="E290" s="593" t="s">
        <v>1220</v>
      </c>
      <c r="F290" s="593"/>
      <c r="G290" s="550" t="s">
        <v>268</v>
      </c>
      <c r="H290" s="551">
        <v>156</v>
      </c>
      <c r="I290" s="552" t="s">
        <v>2938</v>
      </c>
      <c r="J290" s="561" t="s">
        <v>3087</v>
      </c>
    </row>
    <row r="291" spans="1:10" ht="26.45">
      <c r="A291" s="549" t="s">
        <v>2666</v>
      </c>
      <c r="B291" s="550" t="s">
        <v>1506</v>
      </c>
      <c r="C291" s="550" t="s">
        <v>55</v>
      </c>
      <c r="D291" s="549" t="s">
        <v>1507</v>
      </c>
      <c r="E291" s="593" t="s">
        <v>1440</v>
      </c>
      <c r="F291" s="593"/>
      <c r="G291" s="550" t="s">
        <v>1451</v>
      </c>
      <c r="H291" s="551">
        <v>46.63</v>
      </c>
      <c r="I291" s="552" t="s">
        <v>2767</v>
      </c>
      <c r="J291" s="561" t="s">
        <v>3088</v>
      </c>
    </row>
    <row r="292" spans="1:10" ht="26.45">
      <c r="A292" s="549" t="s">
        <v>2666</v>
      </c>
      <c r="B292" s="550" t="s">
        <v>1960</v>
      </c>
      <c r="C292" s="550" t="s">
        <v>55</v>
      </c>
      <c r="D292" s="549" t="s">
        <v>1961</v>
      </c>
      <c r="E292" s="593" t="s">
        <v>1220</v>
      </c>
      <c r="F292" s="593"/>
      <c r="G292" s="550" t="s">
        <v>268</v>
      </c>
      <c r="H292" s="551">
        <v>24</v>
      </c>
      <c r="I292" s="552" t="s">
        <v>2940</v>
      </c>
      <c r="J292" s="561" t="s">
        <v>3089</v>
      </c>
    </row>
    <row r="293" spans="1:10" ht="26.45">
      <c r="A293" s="549" t="s">
        <v>2666</v>
      </c>
      <c r="B293" s="550" t="s">
        <v>2303</v>
      </c>
      <c r="C293" s="550" t="s">
        <v>55</v>
      </c>
      <c r="D293" s="549" t="s">
        <v>2304</v>
      </c>
      <c r="E293" s="593" t="s">
        <v>1220</v>
      </c>
      <c r="F293" s="593"/>
      <c r="G293" s="550" t="s">
        <v>57</v>
      </c>
      <c r="H293" s="551">
        <v>0.17682163200000001</v>
      </c>
      <c r="I293" s="552" t="s">
        <v>2821</v>
      </c>
      <c r="J293" s="561" t="s">
        <v>3090</v>
      </c>
    </row>
    <row r="294" spans="1:10">
      <c r="A294" s="549" t="s">
        <v>2666</v>
      </c>
      <c r="B294" s="550" t="s">
        <v>2412</v>
      </c>
      <c r="C294" s="550" t="s">
        <v>55</v>
      </c>
      <c r="D294" s="549" t="s">
        <v>2413</v>
      </c>
      <c r="E294" s="593" t="s">
        <v>1220</v>
      </c>
      <c r="F294" s="593"/>
      <c r="G294" s="550" t="s">
        <v>57</v>
      </c>
      <c r="H294" s="551">
        <v>4.4240123999999999E-2</v>
      </c>
      <c r="I294" s="552" t="s">
        <v>2823</v>
      </c>
      <c r="J294" s="561" t="s">
        <v>3091</v>
      </c>
    </row>
    <row r="295" spans="1:10">
      <c r="A295" s="549" t="s">
        <v>2666</v>
      </c>
      <c r="B295" s="550" t="s">
        <v>2169</v>
      </c>
      <c r="C295" s="550" t="s">
        <v>55</v>
      </c>
      <c r="D295" s="549" t="s">
        <v>2170</v>
      </c>
      <c r="E295" s="593" t="s">
        <v>1220</v>
      </c>
      <c r="F295" s="593"/>
      <c r="G295" s="550" t="s">
        <v>57</v>
      </c>
      <c r="H295" s="551">
        <v>1.3261622399999999</v>
      </c>
      <c r="I295" s="552" t="s">
        <v>2825</v>
      </c>
      <c r="J295" s="561" t="s">
        <v>3092</v>
      </c>
    </row>
    <row r="296" spans="1:10" ht="26.45">
      <c r="A296" s="549" t="s">
        <v>2666</v>
      </c>
      <c r="B296" s="550" t="s">
        <v>2391</v>
      </c>
      <c r="C296" s="550" t="s">
        <v>55</v>
      </c>
      <c r="D296" s="549" t="s">
        <v>2392</v>
      </c>
      <c r="E296" s="593" t="s">
        <v>1220</v>
      </c>
      <c r="F296" s="593"/>
      <c r="G296" s="550" t="s">
        <v>57</v>
      </c>
      <c r="H296" s="551">
        <v>5.8940543999999997E-2</v>
      </c>
      <c r="I296" s="552" t="s">
        <v>2827</v>
      </c>
      <c r="J296" s="561" t="s">
        <v>3093</v>
      </c>
    </row>
    <row r="297" spans="1:10">
      <c r="A297" s="549" t="s">
        <v>2666</v>
      </c>
      <c r="B297" s="550" t="s">
        <v>1693</v>
      </c>
      <c r="C297" s="550" t="s">
        <v>55</v>
      </c>
      <c r="D297" s="549" t="s">
        <v>1694</v>
      </c>
      <c r="E297" s="593" t="s">
        <v>1220</v>
      </c>
      <c r="F297" s="593"/>
      <c r="G297" s="550" t="s">
        <v>57</v>
      </c>
      <c r="H297" s="551">
        <v>23.505863084000001</v>
      </c>
      <c r="I297" s="552" t="s">
        <v>2829</v>
      </c>
      <c r="J297" s="561" t="s">
        <v>3094</v>
      </c>
    </row>
    <row r="298" spans="1:10">
      <c r="A298" s="549" t="s">
        <v>2666</v>
      </c>
      <c r="B298" s="550" t="s">
        <v>2360</v>
      </c>
      <c r="C298" s="550" t="s">
        <v>55</v>
      </c>
      <c r="D298" s="549" t="s">
        <v>2361</v>
      </c>
      <c r="E298" s="593" t="s">
        <v>1220</v>
      </c>
      <c r="F298" s="593"/>
      <c r="G298" s="550" t="s">
        <v>2362</v>
      </c>
      <c r="H298" s="551">
        <v>0.23096061800000001</v>
      </c>
      <c r="I298" s="552" t="s">
        <v>2831</v>
      </c>
      <c r="J298" s="561" t="s">
        <v>3095</v>
      </c>
    </row>
    <row r="299" spans="1:10">
      <c r="A299" s="549" t="s">
        <v>2666</v>
      </c>
      <c r="B299" s="550" t="s">
        <v>1729</v>
      </c>
      <c r="C299" s="550" t="s">
        <v>55</v>
      </c>
      <c r="D299" s="549" t="s">
        <v>1730</v>
      </c>
      <c r="E299" s="593" t="s">
        <v>1220</v>
      </c>
      <c r="F299" s="593"/>
      <c r="G299" s="550" t="s">
        <v>57</v>
      </c>
      <c r="H299" s="551">
        <v>0.44205408000000002</v>
      </c>
      <c r="I299" s="552" t="s">
        <v>2833</v>
      </c>
      <c r="J299" s="561" t="s">
        <v>3096</v>
      </c>
    </row>
    <row r="300" spans="1:10">
      <c r="A300" s="549" t="s">
        <v>2666</v>
      </c>
      <c r="B300" s="550" t="s">
        <v>1587</v>
      </c>
      <c r="C300" s="550" t="s">
        <v>55</v>
      </c>
      <c r="D300" s="549" t="s">
        <v>1588</v>
      </c>
      <c r="E300" s="593" t="s">
        <v>1220</v>
      </c>
      <c r="F300" s="593"/>
      <c r="G300" s="550" t="s">
        <v>57</v>
      </c>
      <c r="H300" s="551">
        <v>1.3261622399999999</v>
      </c>
      <c r="I300" s="552" t="s">
        <v>2835</v>
      </c>
      <c r="J300" s="561" t="s">
        <v>3097</v>
      </c>
    </row>
    <row r="301" spans="1:10">
      <c r="A301" s="549" t="s">
        <v>2666</v>
      </c>
      <c r="B301" s="550" t="s">
        <v>2381</v>
      </c>
      <c r="C301" s="550" t="s">
        <v>55</v>
      </c>
      <c r="D301" s="549" t="s">
        <v>2382</v>
      </c>
      <c r="E301" s="593" t="s">
        <v>1220</v>
      </c>
      <c r="F301" s="593"/>
      <c r="G301" s="550" t="s">
        <v>57</v>
      </c>
      <c r="H301" s="551">
        <v>2.9493416000000001E-2</v>
      </c>
      <c r="I301" s="552" t="s">
        <v>2837</v>
      </c>
      <c r="J301" s="561" t="s">
        <v>3098</v>
      </c>
    </row>
    <row r="302" spans="1:10">
      <c r="A302" s="549" t="s">
        <v>2666</v>
      </c>
      <c r="B302" s="550" t="s">
        <v>1982</v>
      </c>
      <c r="C302" s="550" t="s">
        <v>55</v>
      </c>
      <c r="D302" s="549" t="s">
        <v>1983</v>
      </c>
      <c r="E302" s="593" t="s">
        <v>1298</v>
      </c>
      <c r="F302" s="593"/>
      <c r="G302" s="550" t="s">
        <v>57</v>
      </c>
      <c r="H302" s="551">
        <v>1.3261622399999999</v>
      </c>
      <c r="I302" s="552" t="s">
        <v>2839</v>
      </c>
      <c r="J302" s="561" t="s">
        <v>3099</v>
      </c>
    </row>
    <row r="303" spans="1:10">
      <c r="A303" s="549" t="s">
        <v>2666</v>
      </c>
      <c r="B303" s="550" t="s">
        <v>1855</v>
      </c>
      <c r="C303" s="550" t="s">
        <v>55</v>
      </c>
      <c r="D303" s="549" t="s">
        <v>1856</v>
      </c>
      <c r="E303" s="593" t="s">
        <v>1298</v>
      </c>
      <c r="F303" s="593"/>
      <c r="G303" s="550" t="s">
        <v>1857</v>
      </c>
      <c r="H303" s="551">
        <v>0.11788108799999999</v>
      </c>
      <c r="I303" s="552" t="s">
        <v>2841</v>
      </c>
      <c r="J303" s="561" t="s">
        <v>3100</v>
      </c>
    </row>
    <row r="304" spans="1:10" ht="26.45">
      <c r="A304" s="549" t="s">
        <v>2666</v>
      </c>
      <c r="B304" s="550" t="s">
        <v>2182</v>
      </c>
      <c r="C304" s="550" t="s">
        <v>55</v>
      </c>
      <c r="D304" s="549" t="s">
        <v>2183</v>
      </c>
      <c r="E304" s="593" t="s">
        <v>1220</v>
      </c>
      <c r="F304" s="593"/>
      <c r="G304" s="550" t="s">
        <v>57</v>
      </c>
      <c r="H304" s="551">
        <v>2.9493416000000001E-2</v>
      </c>
      <c r="I304" s="552" t="s">
        <v>2843</v>
      </c>
      <c r="J304" s="561" t="s">
        <v>3101</v>
      </c>
    </row>
    <row r="305" spans="1:10">
      <c r="A305" s="549" t="s">
        <v>2666</v>
      </c>
      <c r="B305" s="550" t="s">
        <v>1652</v>
      </c>
      <c r="C305" s="550" t="s">
        <v>55</v>
      </c>
      <c r="D305" s="549" t="s">
        <v>1653</v>
      </c>
      <c r="E305" s="593" t="s">
        <v>1298</v>
      </c>
      <c r="F305" s="593"/>
      <c r="G305" s="550" t="s">
        <v>57</v>
      </c>
      <c r="H305" s="551">
        <v>30.000736895999999</v>
      </c>
      <c r="I305" s="552" t="s">
        <v>2845</v>
      </c>
      <c r="J305" s="561" t="s">
        <v>3102</v>
      </c>
    </row>
    <row r="306" spans="1:10">
      <c r="A306" s="549" t="s">
        <v>2666</v>
      </c>
      <c r="B306" s="550" t="s">
        <v>2090</v>
      </c>
      <c r="C306" s="550" t="s">
        <v>55</v>
      </c>
      <c r="D306" s="549" t="s">
        <v>2091</v>
      </c>
      <c r="E306" s="593" t="s">
        <v>1220</v>
      </c>
      <c r="F306" s="593"/>
      <c r="G306" s="550" t="s">
        <v>57</v>
      </c>
      <c r="H306" s="551">
        <v>0.53046489600000002</v>
      </c>
      <c r="I306" s="552" t="s">
        <v>2847</v>
      </c>
      <c r="J306" s="561" t="s">
        <v>3103</v>
      </c>
    </row>
    <row r="307" spans="1:10">
      <c r="A307" s="549" t="s">
        <v>2666</v>
      </c>
      <c r="B307" s="550" t="s">
        <v>1543</v>
      </c>
      <c r="C307" s="550" t="s">
        <v>55</v>
      </c>
      <c r="D307" s="549" t="s">
        <v>1544</v>
      </c>
      <c r="E307" s="593" t="s">
        <v>1220</v>
      </c>
      <c r="F307" s="593"/>
      <c r="G307" s="550" t="s">
        <v>57</v>
      </c>
      <c r="H307" s="551">
        <v>30.000736895999999</v>
      </c>
      <c r="I307" s="552" t="s">
        <v>2849</v>
      </c>
      <c r="J307" s="561" t="s">
        <v>3104</v>
      </c>
    </row>
    <row r="308" spans="1:10">
      <c r="A308" s="549" t="s">
        <v>2666</v>
      </c>
      <c r="B308" s="550" t="s">
        <v>2442</v>
      </c>
      <c r="C308" s="550" t="s">
        <v>55</v>
      </c>
      <c r="D308" s="549" t="s">
        <v>2443</v>
      </c>
      <c r="E308" s="593" t="s">
        <v>1220</v>
      </c>
      <c r="F308" s="593"/>
      <c r="G308" s="550" t="s">
        <v>57</v>
      </c>
      <c r="H308" s="551">
        <v>1.4746708000000001E-2</v>
      </c>
      <c r="I308" s="552" t="s">
        <v>2851</v>
      </c>
      <c r="J308" s="561" t="s">
        <v>2865</v>
      </c>
    </row>
    <row r="309" spans="1:10" ht="26.45">
      <c r="A309" s="549" t="s">
        <v>2666</v>
      </c>
      <c r="B309" s="550" t="s">
        <v>2139</v>
      </c>
      <c r="C309" s="550" t="s">
        <v>55</v>
      </c>
      <c r="D309" s="549" t="s">
        <v>2140</v>
      </c>
      <c r="E309" s="593" t="s">
        <v>1220</v>
      </c>
      <c r="F309" s="593"/>
      <c r="G309" s="550" t="s">
        <v>1739</v>
      </c>
      <c r="H309" s="551">
        <v>0.67781625599999995</v>
      </c>
      <c r="I309" s="552" t="s">
        <v>2853</v>
      </c>
      <c r="J309" s="561" t="s">
        <v>3105</v>
      </c>
    </row>
    <row r="310" spans="1:10" ht="26.45">
      <c r="A310" s="549" t="s">
        <v>2666</v>
      </c>
      <c r="B310" s="550" t="s">
        <v>1978</v>
      </c>
      <c r="C310" s="550" t="s">
        <v>55</v>
      </c>
      <c r="D310" s="549" t="s">
        <v>1979</v>
      </c>
      <c r="E310" s="593" t="s">
        <v>1220</v>
      </c>
      <c r="F310" s="593"/>
      <c r="G310" s="550" t="s">
        <v>1739</v>
      </c>
      <c r="H310" s="551">
        <v>0.22629761800000001</v>
      </c>
      <c r="I310" s="552" t="s">
        <v>2855</v>
      </c>
      <c r="J310" s="561" t="s">
        <v>3106</v>
      </c>
    </row>
    <row r="311" spans="1:10" ht="26.45">
      <c r="A311" s="549" t="s">
        <v>2666</v>
      </c>
      <c r="B311" s="550" t="s">
        <v>1449</v>
      </c>
      <c r="C311" s="550" t="s">
        <v>55</v>
      </c>
      <c r="D311" s="549" t="s">
        <v>1450</v>
      </c>
      <c r="E311" s="593" t="s">
        <v>1440</v>
      </c>
      <c r="F311" s="593"/>
      <c r="G311" s="550" t="s">
        <v>1451</v>
      </c>
      <c r="H311" s="551">
        <v>147.46708000000001</v>
      </c>
      <c r="I311" s="552" t="s">
        <v>2742</v>
      </c>
      <c r="J311" s="561" t="s">
        <v>3107</v>
      </c>
    </row>
    <row r="312" spans="1:10">
      <c r="A312" s="549" t="s">
        <v>2666</v>
      </c>
      <c r="B312" s="550" t="s">
        <v>2525</v>
      </c>
      <c r="C312" s="550" t="s">
        <v>55</v>
      </c>
      <c r="D312" s="549" t="s">
        <v>2526</v>
      </c>
      <c r="E312" s="593" t="s">
        <v>1220</v>
      </c>
      <c r="F312" s="593"/>
      <c r="G312" s="550" t="s">
        <v>57</v>
      </c>
      <c r="H312" s="551">
        <v>1.8929115999999999E-2</v>
      </c>
      <c r="I312" s="552" t="s">
        <v>2872</v>
      </c>
      <c r="J312" s="561" t="s">
        <v>3108</v>
      </c>
    </row>
    <row r="313" spans="1:10">
      <c r="A313" s="549" t="s">
        <v>2666</v>
      </c>
      <c r="B313" s="550" t="s">
        <v>2401</v>
      </c>
      <c r="C313" s="550" t="s">
        <v>55</v>
      </c>
      <c r="D313" s="549" t="s">
        <v>2402</v>
      </c>
      <c r="E313" s="593" t="s">
        <v>1220</v>
      </c>
      <c r="F313" s="593"/>
      <c r="G313" s="550" t="s">
        <v>57</v>
      </c>
      <c r="H313" s="551">
        <v>9.3259999999999992E-3</v>
      </c>
      <c r="I313" s="552" t="s">
        <v>2897</v>
      </c>
      <c r="J313" s="561" t="s">
        <v>3109</v>
      </c>
    </row>
    <row r="314" spans="1:10">
      <c r="A314" s="549" t="s">
        <v>2666</v>
      </c>
      <c r="B314" s="550" t="s">
        <v>2519</v>
      </c>
      <c r="C314" s="550" t="s">
        <v>55</v>
      </c>
      <c r="D314" s="549" t="s">
        <v>2520</v>
      </c>
      <c r="E314" s="593" t="s">
        <v>1220</v>
      </c>
      <c r="F314" s="593"/>
      <c r="G314" s="550" t="s">
        <v>57</v>
      </c>
      <c r="H314" s="551">
        <v>9.3259999999999992E-3</v>
      </c>
      <c r="I314" s="552" t="s">
        <v>2899</v>
      </c>
      <c r="J314" s="561" t="s">
        <v>3110</v>
      </c>
    </row>
    <row r="315" spans="1:10">
      <c r="A315" s="549" t="s">
        <v>2666</v>
      </c>
      <c r="B315" s="550" t="s">
        <v>2553</v>
      </c>
      <c r="C315" s="550" t="s">
        <v>55</v>
      </c>
      <c r="D315" s="549" t="s">
        <v>2554</v>
      </c>
      <c r="E315" s="593" t="s">
        <v>1220</v>
      </c>
      <c r="F315" s="593"/>
      <c r="G315" s="550" t="s">
        <v>57</v>
      </c>
      <c r="H315" s="551">
        <v>4.6629999999999996E-3</v>
      </c>
      <c r="I315" s="552" t="s">
        <v>2901</v>
      </c>
      <c r="J315" s="561" t="s">
        <v>3111</v>
      </c>
    </row>
    <row r="316" spans="1:10">
      <c r="A316" s="549" t="s">
        <v>2666</v>
      </c>
      <c r="B316" s="550" t="s">
        <v>1920</v>
      </c>
      <c r="C316" s="550" t="s">
        <v>55</v>
      </c>
      <c r="D316" s="549" t="s">
        <v>1921</v>
      </c>
      <c r="E316" s="593" t="s">
        <v>1220</v>
      </c>
      <c r="F316" s="593"/>
      <c r="G316" s="550" t="s">
        <v>57</v>
      </c>
      <c r="H316" s="551">
        <v>3</v>
      </c>
      <c r="I316" s="552" t="s">
        <v>2806</v>
      </c>
      <c r="J316" s="561" t="s">
        <v>3057</v>
      </c>
    </row>
    <row r="317" spans="1:10">
      <c r="A317" s="549" t="s">
        <v>2666</v>
      </c>
      <c r="B317" s="550" t="s">
        <v>2567</v>
      </c>
      <c r="C317" s="550" t="s">
        <v>55</v>
      </c>
      <c r="D317" s="549" t="s">
        <v>2568</v>
      </c>
      <c r="E317" s="593" t="s">
        <v>1220</v>
      </c>
      <c r="F317" s="593"/>
      <c r="G317" s="550" t="s">
        <v>57</v>
      </c>
      <c r="H317" s="551">
        <v>7.1431960000000001E-3</v>
      </c>
      <c r="I317" s="552" t="s">
        <v>2974</v>
      </c>
      <c r="J317" s="561" t="s">
        <v>2977</v>
      </c>
    </row>
    <row r="318" spans="1:10">
      <c r="A318" s="549" t="s">
        <v>2666</v>
      </c>
      <c r="B318" s="550" t="s">
        <v>2551</v>
      </c>
      <c r="C318" s="550" t="s">
        <v>55</v>
      </c>
      <c r="D318" s="549" t="s">
        <v>2552</v>
      </c>
      <c r="E318" s="593" t="s">
        <v>1220</v>
      </c>
      <c r="F318" s="593"/>
      <c r="G318" s="550" t="s">
        <v>57</v>
      </c>
      <c r="H318" s="551">
        <v>7.1431960000000001E-3</v>
      </c>
      <c r="I318" s="552" t="s">
        <v>2976</v>
      </c>
      <c r="J318" s="561" t="s">
        <v>2902</v>
      </c>
    </row>
    <row r="319" spans="1:10">
      <c r="A319" s="549" t="s">
        <v>2666</v>
      </c>
      <c r="B319" s="550" t="s">
        <v>2513</v>
      </c>
      <c r="C319" s="550" t="s">
        <v>55</v>
      </c>
      <c r="D319" s="549" t="s">
        <v>2514</v>
      </c>
      <c r="E319" s="593" t="s">
        <v>1220</v>
      </c>
      <c r="F319" s="593"/>
      <c r="G319" s="550" t="s">
        <v>233</v>
      </c>
      <c r="H319" s="551">
        <v>2.5001186000000002E-2</v>
      </c>
      <c r="I319" s="552" t="s">
        <v>2978</v>
      </c>
      <c r="J319" s="561" t="s">
        <v>3112</v>
      </c>
    </row>
    <row r="320" spans="1:10">
      <c r="A320" s="549" t="s">
        <v>2666</v>
      </c>
      <c r="B320" s="550" t="s">
        <v>2481</v>
      </c>
      <c r="C320" s="550" t="s">
        <v>55</v>
      </c>
      <c r="D320" s="549" t="s">
        <v>2482</v>
      </c>
      <c r="E320" s="593" t="s">
        <v>1220</v>
      </c>
      <c r="F320" s="593"/>
      <c r="G320" s="550" t="s">
        <v>57</v>
      </c>
      <c r="H320" s="551">
        <v>7.1431960000000001E-3</v>
      </c>
      <c r="I320" s="552" t="s">
        <v>2901</v>
      </c>
      <c r="J320" s="561" t="s">
        <v>2863</v>
      </c>
    </row>
    <row r="321" spans="1:10">
      <c r="A321" s="549" t="s">
        <v>2666</v>
      </c>
      <c r="B321" s="550" t="s">
        <v>2515</v>
      </c>
      <c r="C321" s="550" t="s">
        <v>55</v>
      </c>
      <c r="D321" s="549" t="s">
        <v>2516</v>
      </c>
      <c r="E321" s="593" t="s">
        <v>1220</v>
      </c>
      <c r="F321" s="593"/>
      <c r="G321" s="550" t="s">
        <v>57</v>
      </c>
      <c r="H321" s="551">
        <v>1.7857990000000001E-2</v>
      </c>
      <c r="I321" s="552" t="s">
        <v>2883</v>
      </c>
      <c r="J321" s="561" t="s">
        <v>2900</v>
      </c>
    </row>
    <row r="322" spans="1:10">
      <c r="A322" s="549" t="s">
        <v>2666</v>
      </c>
      <c r="B322" s="550" t="s">
        <v>2509</v>
      </c>
      <c r="C322" s="550" t="s">
        <v>55</v>
      </c>
      <c r="D322" s="549" t="s">
        <v>2510</v>
      </c>
      <c r="E322" s="593" t="s">
        <v>1220</v>
      </c>
      <c r="F322" s="593"/>
      <c r="G322" s="550" t="s">
        <v>57</v>
      </c>
      <c r="H322" s="551">
        <v>1.4286392E-2</v>
      </c>
      <c r="I322" s="552" t="s">
        <v>2980</v>
      </c>
      <c r="J322" s="561" t="s">
        <v>2869</v>
      </c>
    </row>
    <row r="323" spans="1:10">
      <c r="A323" s="549" t="s">
        <v>2666</v>
      </c>
      <c r="B323" s="550" t="s">
        <v>2501</v>
      </c>
      <c r="C323" s="550" t="s">
        <v>55</v>
      </c>
      <c r="D323" s="549" t="s">
        <v>2502</v>
      </c>
      <c r="E323" s="593" t="s">
        <v>1220</v>
      </c>
      <c r="F323" s="593"/>
      <c r="G323" s="550" t="s">
        <v>57</v>
      </c>
      <c r="H323" s="551">
        <v>2.5001186000000002E-2</v>
      </c>
      <c r="I323" s="552" t="s">
        <v>2982</v>
      </c>
      <c r="J323" s="561" t="s">
        <v>3113</v>
      </c>
    </row>
    <row r="324" spans="1:10">
      <c r="A324" s="549" t="s">
        <v>2666</v>
      </c>
      <c r="B324" s="550" t="s">
        <v>2565</v>
      </c>
      <c r="C324" s="550" t="s">
        <v>55</v>
      </c>
      <c r="D324" s="549" t="s">
        <v>2566</v>
      </c>
      <c r="E324" s="593" t="s">
        <v>1220</v>
      </c>
      <c r="F324" s="593"/>
      <c r="G324" s="550" t="s">
        <v>57</v>
      </c>
      <c r="H324" s="551">
        <v>3.571598E-3</v>
      </c>
      <c r="I324" s="552" t="s">
        <v>2983</v>
      </c>
      <c r="J324" s="561" t="s">
        <v>3114</v>
      </c>
    </row>
    <row r="325" spans="1:10">
      <c r="A325" s="549" t="s">
        <v>2666</v>
      </c>
      <c r="B325" s="550" t="s">
        <v>2341</v>
      </c>
      <c r="C325" s="550" t="s">
        <v>55</v>
      </c>
      <c r="D325" s="549" t="s">
        <v>2342</v>
      </c>
      <c r="E325" s="593" t="s">
        <v>1220</v>
      </c>
      <c r="F325" s="593"/>
      <c r="G325" s="550" t="s">
        <v>57</v>
      </c>
      <c r="H325" s="551">
        <v>3.571598E-3</v>
      </c>
      <c r="I325" s="552" t="s">
        <v>2984</v>
      </c>
      <c r="J325" s="561" t="s">
        <v>3115</v>
      </c>
    </row>
    <row r="326" spans="1:10">
      <c r="A326" s="549" t="s">
        <v>2666</v>
      </c>
      <c r="B326" s="550" t="s">
        <v>2569</v>
      </c>
      <c r="C326" s="550" t="s">
        <v>55</v>
      </c>
      <c r="D326" s="549" t="s">
        <v>2570</v>
      </c>
      <c r="E326" s="593" t="s">
        <v>1220</v>
      </c>
      <c r="F326" s="593"/>
      <c r="G326" s="550" t="s">
        <v>57</v>
      </c>
      <c r="H326" s="551">
        <v>3.571598E-3</v>
      </c>
      <c r="I326" s="552" t="s">
        <v>2986</v>
      </c>
      <c r="J326" s="561" t="s">
        <v>2977</v>
      </c>
    </row>
    <row r="327" spans="1:10">
      <c r="A327" s="549" t="s">
        <v>2666</v>
      </c>
      <c r="B327" s="550" t="s">
        <v>2507</v>
      </c>
      <c r="C327" s="550" t="s">
        <v>55</v>
      </c>
      <c r="D327" s="549" t="s">
        <v>2508</v>
      </c>
      <c r="E327" s="593" t="s">
        <v>1220</v>
      </c>
      <c r="F327" s="593"/>
      <c r="G327" s="550" t="s">
        <v>57</v>
      </c>
      <c r="H327" s="551">
        <v>1.4286392E-2</v>
      </c>
      <c r="I327" s="552" t="s">
        <v>2937</v>
      </c>
      <c r="J327" s="561" t="s">
        <v>2869</v>
      </c>
    </row>
    <row r="328" spans="1:10">
      <c r="A328" s="549" t="s">
        <v>2666</v>
      </c>
      <c r="B328" s="550" t="s">
        <v>2593</v>
      </c>
      <c r="C328" s="550" t="s">
        <v>55</v>
      </c>
      <c r="D328" s="549" t="s">
        <v>2594</v>
      </c>
      <c r="E328" s="593" t="s">
        <v>1220</v>
      </c>
      <c r="F328" s="593"/>
      <c r="G328" s="550" t="s">
        <v>57</v>
      </c>
      <c r="H328" s="551">
        <v>9.6031160000000001E-3</v>
      </c>
      <c r="I328" s="552" t="s">
        <v>2862</v>
      </c>
      <c r="J328" s="561" t="s">
        <v>3111</v>
      </c>
    </row>
    <row r="329" spans="1:10">
      <c r="A329" s="549" t="s">
        <v>2666</v>
      </c>
      <c r="B329" s="550" t="s">
        <v>2549</v>
      </c>
      <c r="C329" s="550" t="s">
        <v>55</v>
      </c>
      <c r="D329" s="549" t="s">
        <v>2550</v>
      </c>
      <c r="E329" s="593" t="s">
        <v>1220</v>
      </c>
      <c r="F329" s="593"/>
      <c r="G329" s="550" t="s">
        <v>57</v>
      </c>
      <c r="H329" s="551">
        <v>9.6031160000000001E-3</v>
      </c>
      <c r="I329" s="552" t="s">
        <v>2864</v>
      </c>
      <c r="J329" s="561" t="s">
        <v>3116</v>
      </c>
    </row>
    <row r="330" spans="1:10">
      <c r="A330" s="549" t="s">
        <v>2666</v>
      </c>
      <c r="B330" s="550" t="s">
        <v>2466</v>
      </c>
      <c r="C330" s="550" t="s">
        <v>55</v>
      </c>
      <c r="D330" s="549" t="s">
        <v>2467</v>
      </c>
      <c r="E330" s="593" t="s">
        <v>2313</v>
      </c>
      <c r="F330" s="593"/>
      <c r="G330" s="550" t="s">
        <v>57</v>
      </c>
      <c r="H330" s="551">
        <v>4.801558E-3</v>
      </c>
      <c r="I330" s="552" t="s">
        <v>2866</v>
      </c>
      <c r="J330" s="561" t="s">
        <v>3093</v>
      </c>
    </row>
    <row r="331" spans="1:10">
      <c r="A331" s="549" t="s">
        <v>2666</v>
      </c>
      <c r="B331" s="550" t="s">
        <v>2607</v>
      </c>
      <c r="C331" s="550" t="s">
        <v>55</v>
      </c>
      <c r="D331" s="549" t="s">
        <v>2608</v>
      </c>
      <c r="E331" s="593" t="s">
        <v>1220</v>
      </c>
      <c r="F331" s="593"/>
      <c r="G331" s="550" t="s">
        <v>57</v>
      </c>
      <c r="H331" s="551">
        <v>4.801558E-3</v>
      </c>
      <c r="I331" s="552" t="s">
        <v>2868</v>
      </c>
      <c r="J331" s="561" t="s">
        <v>3117</v>
      </c>
    </row>
    <row r="332" spans="1:10">
      <c r="A332" s="549" t="s">
        <v>2666</v>
      </c>
      <c r="B332" s="550" t="s">
        <v>2311</v>
      </c>
      <c r="C332" s="550" t="s">
        <v>55</v>
      </c>
      <c r="D332" s="549" t="s">
        <v>2312</v>
      </c>
      <c r="E332" s="593" t="s">
        <v>2313</v>
      </c>
      <c r="F332" s="593"/>
      <c r="G332" s="550" t="s">
        <v>57</v>
      </c>
      <c r="H332" s="551">
        <v>4.801558E-3</v>
      </c>
      <c r="I332" s="552" t="s">
        <v>2870</v>
      </c>
      <c r="J332" s="561" t="s">
        <v>3118</v>
      </c>
    </row>
    <row r="333" spans="1:10" ht="26.45">
      <c r="A333" s="549" t="s">
        <v>2666</v>
      </c>
      <c r="B333" s="550" t="s">
        <v>2042</v>
      </c>
      <c r="C333" s="550" t="s">
        <v>55</v>
      </c>
      <c r="D333" s="549" t="s">
        <v>2043</v>
      </c>
      <c r="E333" s="593" t="s">
        <v>1220</v>
      </c>
      <c r="F333" s="593"/>
      <c r="G333" s="550" t="s">
        <v>115</v>
      </c>
      <c r="H333" s="551">
        <v>0.29363800000000001</v>
      </c>
      <c r="I333" s="552" t="s">
        <v>2967</v>
      </c>
      <c r="J333" s="561" t="s">
        <v>3119</v>
      </c>
    </row>
    <row r="334" spans="1:10" ht="26.45">
      <c r="A334" s="549" t="s">
        <v>2666</v>
      </c>
      <c r="B334" s="550" t="s">
        <v>1536</v>
      </c>
      <c r="C334" s="550" t="s">
        <v>55</v>
      </c>
      <c r="D334" s="549" t="s">
        <v>1537</v>
      </c>
      <c r="E334" s="593" t="s">
        <v>1440</v>
      </c>
      <c r="F334" s="593"/>
      <c r="G334" s="550" t="s">
        <v>1451</v>
      </c>
      <c r="H334" s="551">
        <v>48.01558</v>
      </c>
      <c r="I334" s="552" t="s">
        <v>2767</v>
      </c>
      <c r="J334" s="561" t="s">
        <v>3120</v>
      </c>
    </row>
    <row r="335" spans="1:10" ht="26.45">
      <c r="A335" s="549" t="s">
        <v>2666</v>
      </c>
      <c r="B335" s="550" t="s">
        <v>1483</v>
      </c>
      <c r="C335" s="550" t="s">
        <v>55</v>
      </c>
      <c r="D335" s="549" t="s">
        <v>1484</v>
      </c>
      <c r="E335" s="593" t="s">
        <v>1440</v>
      </c>
      <c r="F335" s="593"/>
      <c r="G335" s="550" t="s">
        <v>1451</v>
      </c>
      <c r="H335" s="551">
        <v>35.715980000000002</v>
      </c>
      <c r="I335" s="552" t="s">
        <v>2767</v>
      </c>
      <c r="J335" s="561" t="s">
        <v>3121</v>
      </c>
    </row>
    <row r="336" spans="1:10">
      <c r="A336" s="549" t="s">
        <v>2666</v>
      </c>
      <c r="B336" s="550" t="s">
        <v>2403</v>
      </c>
      <c r="C336" s="550" t="s">
        <v>55</v>
      </c>
      <c r="D336" s="549" t="s">
        <v>2404</v>
      </c>
      <c r="E336" s="593" t="s">
        <v>1220</v>
      </c>
      <c r="F336" s="593"/>
      <c r="G336" s="550" t="s">
        <v>268</v>
      </c>
      <c r="H336" s="551">
        <v>1.1988000000000001</v>
      </c>
      <c r="I336" s="552" t="s">
        <v>2861</v>
      </c>
      <c r="J336" s="561" t="s">
        <v>3022</v>
      </c>
    </row>
    <row r="337" spans="1:10">
      <c r="A337" s="549" t="s">
        <v>2666</v>
      </c>
      <c r="B337" s="550" t="s">
        <v>1629</v>
      </c>
      <c r="C337" s="550" t="s">
        <v>55</v>
      </c>
      <c r="D337" s="549" t="s">
        <v>1630</v>
      </c>
      <c r="E337" s="593" t="s">
        <v>1220</v>
      </c>
      <c r="F337" s="593"/>
      <c r="G337" s="550" t="s">
        <v>268</v>
      </c>
      <c r="H337" s="551">
        <v>85.737179999999995</v>
      </c>
      <c r="I337" s="552" t="s">
        <v>2720</v>
      </c>
      <c r="J337" s="561" t="s">
        <v>3122</v>
      </c>
    </row>
    <row r="338" spans="1:10" ht="26.45">
      <c r="A338" s="549" t="s">
        <v>2666</v>
      </c>
      <c r="B338" s="550" t="s">
        <v>2038</v>
      </c>
      <c r="C338" s="550" t="s">
        <v>55</v>
      </c>
      <c r="D338" s="549" t="s">
        <v>2039</v>
      </c>
      <c r="E338" s="593" t="s">
        <v>1220</v>
      </c>
      <c r="F338" s="593"/>
      <c r="G338" s="550" t="s">
        <v>46</v>
      </c>
      <c r="H338" s="551">
        <v>1.62</v>
      </c>
      <c r="I338" s="552" t="s">
        <v>3023</v>
      </c>
      <c r="J338" s="561" t="s">
        <v>3024</v>
      </c>
    </row>
    <row r="339" spans="1:10" ht="26.45">
      <c r="A339" s="549" t="s">
        <v>2666</v>
      </c>
      <c r="B339" s="550" t="s">
        <v>1677</v>
      </c>
      <c r="C339" s="550" t="s">
        <v>55</v>
      </c>
      <c r="D339" s="549" t="s">
        <v>1678</v>
      </c>
      <c r="E339" s="593" t="s">
        <v>1220</v>
      </c>
      <c r="F339" s="593"/>
      <c r="G339" s="550" t="s">
        <v>1456</v>
      </c>
      <c r="H339" s="551">
        <v>464.07589400000001</v>
      </c>
      <c r="I339" s="552" t="s">
        <v>2969</v>
      </c>
      <c r="J339" s="561" t="s">
        <v>3123</v>
      </c>
    </row>
    <row r="340" spans="1:10" ht="26.45">
      <c r="A340" s="549" t="s">
        <v>2666</v>
      </c>
      <c r="B340" s="550" t="s">
        <v>1804</v>
      </c>
      <c r="C340" s="550" t="s">
        <v>55</v>
      </c>
      <c r="D340" s="549" t="s">
        <v>1805</v>
      </c>
      <c r="E340" s="593" t="s">
        <v>1220</v>
      </c>
      <c r="F340" s="593"/>
      <c r="G340" s="550" t="s">
        <v>115</v>
      </c>
      <c r="H340" s="551">
        <v>1.725244</v>
      </c>
      <c r="I340" s="552" t="s">
        <v>2965</v>
      </c>
      <c r="J340" s="561" t="s">
        <v>3124</v>
      </c>
    </row>
    <row r="341" spans="1:10" ht="26.45">
      <c r="A341" s="549" t="s">
        <v>2666</v>
      </c>
      <c r="B341" s="550" t="s">
        <v>2301</v>
      </c>
      <c r="C341" s="550" t="s">
        <v>55</v>
      </c>
      <c r="D341" s="549" t="s">
        <v>2302</v>
      </c>
      <c r="E341" s="593" t="s">
        <v>1220</v>
      </c>
      <c r="F341" s="593"/>
      <c r="G341" s="550" t="s">
        <v>1456</v>
      </c>
      <c r="H341" s="551">
        <v>3.2399999999999998E-2</v>
      </c>
      <c r="I341" s="552" t="s">
        <v>2860</v>
      </c>
      <c r="J341" s="561" t="s">
        <v>3125</v>
      </c>
    </row>
    <row r="342" spans="1:10" ht="26.45">
      <c r="A342" s="549" t="s">
        <v>2666</v>
      </c>
      <c r="B342" s="550" t="s">
        <v>2487</v>
      </c>
      <c r="C342" s="550" t="s">
        <v>55</v>
      </c>
      <c r="D342" s="549" t="s">
        <v>2488</v>
      </c>
      <c r="E342" s="593" t="s">
        <v>1220</v>
      </c>
      <c r="F342" s="593"/>
      <c r="G342" s="550" t="s">
        <v>1456</v>
      </c>
      <c r="H342" s="551">
        <v>2.836E-2</v>
      </c>
      <c r="I342" s="552" t="s">
        <v>2996</v>
      </c>
      <c r="J342" s="561" t="s">
        <v>2898</v>
      </c>
    </row>
    <row r="343" spans="1:10" ht="26.45">
      <c r="A343" s="549" t="s">
        <v>2666</v>
      </c>
      <c r="B343" s="550" t="s">
        <v>2571</v>
      </c>
      <c r="C343" s="550" t="s">
        <v>55</v>
      </c>
      <c r="D343" s="549" t="s">
        <v>2572</v>
      </c>
      <c r="E343" s="593" t="s">
        <v>1220</v>
      </c>
      <c r="F343" s="593"/>
      <c r="G343" s="550" t="s">
        <v>57</v>
      </c>
      <c r="H343" s="551">
        <v>0.56720000000000004</v>
      </c>
      <c r="I343" s="552" t="s">
        <v>2998</v>
      </c>
      <c r="J343" s="561" t="s">
        <v>3111</v>
      </c>
    </row>
    <row r="344" spans="1:10">
      <c r="A344" s="549" t="s">
        <v>2666</v>
      </c>
      <c r="B344" s="550" t="s">
        <v>2180</v>
      </c>
      <c r="C344" s="550" t="s">
        <v>55</v>
      </c>
      <c r="D344" s="549" t="s">
        <v>2181</v>
      </c>
      <c r="E344" s="593" t="s">
        <v>1220</v>
      </c>
      <c r="F344" s="593"/>
      <c r="G344" s="550" t="s">
        <v>1456</v>
      </c>
      <c r="H344" s="551">
        <v>0.64800000000000002</v>
      </c>
      <c r="I344" s="552" t="s">
        <v>3025</v>
      </c>
      <c r="J344" s="561" t="s">
        <v>3026</v>
      </c>
    </row>
    <row r="345" spans="1:10" ht="26.45">
      <c r="A345" s="549" t="s">
        <v>2666</v>
      </c>
      <c r="B345" s="550" t="s">
        <v>2605</v>
      </c>
      <c r="C345" s="550" t="s">
        <v>55</v>
      </c>
      <c r="D345" s="549" t="s">
        <v>2606</v>
      </c>
      <c r="E345" s="593" t="s">
        <v>1220</v>
      </c>
      <c r="F345" s="593"/>
      <c r="G345" s="550" t="s">
        <v>57</v>
      </c>
      <c r="H345" s="551">
        <v>0.56720000000000004</v>
      </c>
      <c r="I345" s="552" t="s">
        <v>2884</v>
      </c>
      <c r="J345" s="561" t="s">
        <v>3126</v>
      </c>
    </row>
    <row r="346" spans="1:10">
      <c r="A346" s="549" t="s">
        <v>2666</v>
      </c>
      <c r="B346" s="550" t="s">
        <v>2657</v>
      </c>
      <c r="C346" s="550" t="s">
        <v>55</v>
      </c>
      <c r="D346" s="549" t="s">
        <v>2658</v>
      </c>
      <c r="E346" s="593" t="s">
        <v>1220</v>
      </c>
      <c r="F346" s="593"/>
      <c r="G346" s="550" t="s">
        <v>57</v>
      </c>
      <c r="H346" s="551">
        <v>1.54816E-4</v>
      </c>
      <c r="I346" s="552" t="s">
        <v>2971</v>
      </c>
      <c r="J346" s="561" t="s">
        <v>2972</v>
      </c>
    </row>
    <row r="347" spans="1:10">
      <c r="A347" s="549" t="s">
        <v>2666</v>
      </c>
      <c r="B347" s="550" t="s">
        <v>2653</v>
      </c>
      <c r="C347" s="550" t="s">
        <v>55</v>
      </c>
      <c r="D347" s="549" t="s">
        <v>2654</v>
      </c>
      <c r="E347" s="593" t="s">
        <v>1220</v>
      </c>
      <c r="F347" s="593"/>
      <c r="G347" s="550" t="s">
        <v>57</v>
      </c>
      <c r="H347" s="551">
        <v>1.54816E-4</v>
      </c>
      <c r="I347" s="552" t="s">
        <v>2973</v>
      </c>
      <c r="J347" s="561" t="s">
        <v>2972</v>
      </c>
    </row>
    <row r="348" spans="1:10" ht="26.45">
      <c r="A348" s="549" t="s">
        <v>2666</v>
      </c>
      <c r="B348" s="550" t="s">
        <v>2186</v>
      </c>
      <c r="C348" s="550" t="s">
        <v>55</v>
      </c>
      <c r="D348" s="549" t="s">
        <v>2187</v>
      </c>
      <c r="E348" s="593" t="s">
        <v>1440</v>
      </c>
      <c r="F348" s="593"/>
      <c r="G348" s="550" t="s">
        <v>1451</v>
      </c>
      <c r="H348" s="551">
        <v>0.77407999999999999</v>
      </c>
      <c r="I348" s="552" t="s">
        <v>2767</v>
      </c>
      <c r="J348" s="561" t="s">
        <v>3127</v>
      </c>
    </row>
    <row r="349" spans="1:10" ht="26.45">
      <c r="A349" s="549" t="s">
        <v>2666</v>
      </c>
      <c r="B349" s="550" t="s">
        <v>2343</v>
      </c>
      <c r="C349" s="550" t="s">
        <v>55</v>
      </c>
      <c r="D349" s="549" t="s">
        <v>2344</v>
      </c>
      <c r="E349" s="593" t="s">
        <v>1220</v>
      </c>
      <c r="F349" s="593"/>
      <c r="G349" s="550" t="s">
        <v>268</v>
      </c>
      <c r="H349" s="551">
        <v>0.53459999999999996</v>
      </c>
      <c r="I349" s="552" t="s">
        <v>3027</v>
      </c>
      <c r="J349" s="561" t="s">
        <v>3028</v>
      </c>
    </row>
    <row r="350" spans="1:10" ht="26.45">
      <c r="A350" s="549" t="s">
        <v>2666</v>
      </c>
      <c r="B350" s="550" t="s">
        <v>1858</v>
      </c>
      <c r="C350" s="550" t="s">
        <v>55</v>
      </c>
      <c r="D350" s="549" t="s">
        <v>1859</v>
      </c>
      <c r="E350" s="593" t="s">
        <v>1220</v>
      </c>
      <c r="F350" s="593"/>
      <c r="G350" s="550" t="s">
        <v>115</v>
      </c>
      <c r="H350" s="551">
        <v>0.88091399999999997</v>
      </c>
      <c r="I350" s="552" t="s">
        <v>2963</v>
      </c>
      <c r="J350" s="561" t="s">
        <v>3128</v>
      </c>
    </row>
    <row r="351" spans="1:10">
      <c r="A351" s="549" t="s">
        <v>2666</v>
      </c>
      <c r="B351" s="550" t="s">
        <v>1794</v>
      </c>
      <c r="C351" s="550" t="s">
        <v>55</v>
      </c>
      <c r="D351" s="549" t="s">
        <v>1795</v>
      </c>
      <c r="E351" s="593" t="s">
        <v>1220</v>
      </c>
      <c r="F351" s="593"/>
      <c r="G351" s="550" t="s">
        <v>115</v>
      </c>
      <c r="H351" s="551">
        <v>1.08</v>
      </c>
      <c r="I351" s="552" t="s">
        <v>3029</v>
      </c>
      <c r="J351" s="561" t="s">
        <v>3030</v>
      </c>
    </row>
    <row r="352" spans="1:10">
      <c r="A352" s="549" t="s">
        <v>2666</v>
      </c>
      <c r="B352" s="550" t="s">
        <v>1767</v>
      </c>
      <c r="C352" s="550" t="s">
        <v>55</v>
      </c>
      <c r="D352" s="549" t="s">
        <v>1768</v>
      </c>
      <c r="E352" s="593" t="s">
        <v>1220</v>
      </c>
      <c r="F352" s="593"/>
      <c r="G352" s="550" t="s">
        <v>57</v>
      </c>
      <c r="H352" s="551">
        <v>225.6</v>
      </c>
      <c r="I352" s="552" t="s">
        <v>3031</v>
      </c>
      <c r="J352" s="561" t="s">
        <v>3032</v>
      </c>
    </row>
    <row r="353" spans="1:10" ht="26.45">
      <c r="A353" s="549" t="s">
        <v>2666</v>
      </c>
      <c r="B353" s="550" t="s">
        <v>1946</v>
      </c>
      <c r="C353" s="550" t="s">
        <v>55</v>
      </c>
      <c r="D353" s="549" t="s">
        <v>1947</v>
      </c>
      <c r="E353" s="593" t="s">
        <v>1220</v>
      </c>
      <c r="F353" s="593"/>
      <c r="G353" s="550" t="s">
        <v>1456</v>
      </c>
      <c r="H353" s="551">
        <v>60.423999999999999</v>
      </c>
      <c r="I353" s="552" t="s">
        <v>3012</v>
      </c>
      <c r="J353" s="561" t="s">
        <v>3129</v>
      </c>
    </row>
    <row r="354" spans="1:10" ht="26.45">
      <c r="A354" s="549" t="s">
        <v>2666</v>
      </c>
      <c r="B354" s="550" t="s">
        <v>1992</v>
      </c>
      <c r="C354" s="550" t="s">
        <v>55</v>
      </c>
      <c r="D354" s="549" t="s">
        <v>1993</v>
      </c>
      <c r="E354" s="593" t="s">
        <v>1220</v>
      </c>
      <c r="F354" s="593"/>
      <c r="G354" s="550" t="s">
        <v>115</v>
      </c>
      <c r="H354" s="551">
        <v>0.51839999999999997</v>
      </c>
      <c r="I354" s="552" t="s">
        <v>3033</v>
      </c>
      <c r="J354" s="561" t="s">
        <v>3034</v>
      </c>
    </row>
    <row r="355" spans="1:10" ht="26.45">
      <c r="A355" s="549" t="s">
        <v>2666</v>
      </c>
      <c r="B355" s="550" t="s">
        <v>2207</v>
      </c>
      <c r="C355" s="550" t="s">
        <v>55</v>
      </c>
      <c r="D355" s="549" t="s">
        <v>2208</v>
      </c>
      <c r="E355" s="593" t="s">
        <v>1220</v>
      </c>
      <c r="F355" s="593"/>
      <c r="G355" s="550" t="s">
        <v>115</v>
      </c>
      <c r="H355" s="551">
        <v>0.1823796</v>
      </c>
      <c r="I355" s="552" t="s">
        <v>3001</v>
      </c>
      <c r="J355" s="561" t="s">
        <v>3130</v>
      </c>
    </row>
    <row r="356" spans="1:10" ht="26.45">
      <c r="A356" s="549" t="s">
        <v>2666</v>
      </c>
      <c r="B356" s="550" t="s">
        <v>2123</v>
      </c>
      <c r="C356" s="550" t="s">
        <v>55</v>
      </c>
      <c r="D356" s="549" t="s">
        <v>2124</v>
      </c>
      <c r="E356" s="593" t="s">
        <v>1220</v>
      </c>
      <c r="F356" s="593"/>
      <c r="G356" s="550" t="s">
        <v>115</v>
      </c>
      <c r="H356" s="551">
        <v>0.27</v>
      </c>
      <c r="I356" s="552" t="s">
        <v>3035</v>
      </c>
      <c r="J356" s="561" t="s">
        <v>3036</v>
      </c>
    </row>
    <row r="357" spans="1:10" ht="26.45">
      <c r="A357" s="549" t="s">
        <v>2666</v>
      </c>
      <c r="B357" s="550" t="s">
        <v>1831</v>
      </c>
      <c r="C357" s="550" t="s">
        <v>55</v>
      </c>
      <c r="D357" s="549" t="s">
        <v>1832</v>
      </c>
      <c r="E357" s="593" t="s">
        <v>1220</v>
      </c>
      <c r="F357" s="593"/>
      <c r="G357" s="550" t="s">
        <v>115</v>
      </c>
      <c r="H357" s="551">
        <v>2.415</v>
      </c>
      <c r="I357" s="552" t="s">
        <v>3020</v>
      </c>
      <c r="J357" s="561" t="s">
        <v>3131</v>
      </c>
    </row>
    <row r="358" spans="1:10">
      <c r="A358" s="549" t="s">
        <v>2666</v>
      </c>
      <c r="B358" s="550" t="s">
        <v>2377</v>
      </c>
      <c r="C358" s="550" t="s">
        <v>55</v>
      </c>
      <c r="D358" s="549" t="s">
        <v>2378</v>
      </c>
      <c r="E358" s="593" t="s">
        <v>1220</v>
      </c>
      <c r="F358" s="593"/>
      <c r="G358" s="550" t="s">
        <v>115</v>
      </c>
      <c r="H358" s="551">
        <v>1.2E-2</v>
      </c>
      <c r="I358" s="552" t="s">
        <v>3037</v>
      </c>
      <c r="J358" s="561" t="s">
        <v>3038</v>
      </c>
    </row>
    <row r="359" spans="1:10">
      <c r="A359" s="549" t="s">
        <v>2666</v>
      </c>
      <c r="B359" s="550" t="s">
        <v>2485</v>
      </c>
      <c r="C359" s="550" t="s">
        <v>55</v>
      </c>
      <c r="D359" s="549" t="s">
        <v>2486</v>
      </c>
      <c r="E359" s="593" t="s">
        <v>1220</v>
      </c>
      <c r="F359" s="593"/>
      <c r="G359" s="550" t="s">
        <v>268</v>
      </c>
      <c r="H359" s="551">
        <v>4.93</v>
      </c>
      <c r="I359" s="552" t="s">
        <v>2863</v>
      </c>
      <c r="J359" s="561" t="s">
        <v>3132</v>
      </c>
    </row>
    <row r="360" spans="1:10">
      <c r="A360" s="549" t="s">
        <v>2666</v>
      </c>
      <c r="B360" s="550" t="s">
        <v>2651</v>
      </c>
      <c r="C360" s="550" t="s">
        <v>55</v>
      </c>
      <c r="D360" s="549" t="s">
        <v>2652</v>
      </c>
      <c r="E360" s="593" t="s">
        <v>1220</v>
      </c>
      <c r="F360" s="593"/>
      <c r="G360" s="550" t="s">
        <v>57</v>
      </c>
      <c r="H360" s="551">
        <v>1.6100000000000001E-3</v>
      </c>
      <c r="I360" s="552" t="s">
        <v>2922</v>
      </c>
      <c r="J360" s="561" t="s">
        <v>3133</v>
      </c>
    </row>
    <row r="361" spans="1:10">
      <c r="A361" s="549" t="s">
        <v>2666</v>
      </c>
      <c r="B361" s="550" t="s">
        <v>2587</v>
      </c>
      <c r="C361" s="550" t="s">
        <v>55</v>
      </c>
      <c r="D361" s="549" t="s">
        <v>2588</v>
      </c>
      <c r="E361" s="593" t="s">
        <v>1220</v>
      </c>
      <c r="F361" s="593"/>
      <c r="G361" s="550" t="s">
        <v>57</v>
      </c>
      <c r="H361" s="551">
        <v>1.1270000000000001E-2</v>
      </c>
      <c r="I361" s="552" t="s">
        <v>2924</v>
      </c>
      <c r="J361" s="561" t="s">
        <v>2890</v>
      </c>
    </row>
    <row r="362" spans="1:10">
      <c r="A362" s="549" t="s">
        <v>2666</v>
      </c>
      <c r="B362" s="550" t="s">
        <v>2557</v>
      </c>
      <c r="C362" s="550" t="s">
        <v>55</v>
      </c>
      <c r="D362" s="549" t="s">
        <v>2558</v>
      </c>
      <c r="E362" s="593" t="s">
        <v>1220</v>
      </c>
      <c r="F362" s="593"/>
      <c r="G362" s="550" t="s">
        <v>57</v>
      </c>
      <c r="H362" s="551">
        <v>9.6600000000000002E-3</v>
      </c>
      <c r="I362" s="552" t="s">
        <v>2925</v>
      </c>
      <c r="J362" s="561" t="s">
        <v>3134</v>
      </c>
    </row>
    <row r="363" spans="1:10">
      <c r="A363" s="549" t="s">
        <v>2666</v>
      </c>
      <c r="B363" s="550" t="s">
        <v>2611</v>
      </c>
      <c r="C363" s="550" t="s">
        <v>55</v>
      </c>
      <c r="D363" s="549" t="s">
        <v>2612</v>
      </c>
      <c r="E363" s="593" t="s">
        <v>1220</v>
      </c>
      <c r="F363" s="593"/>
      <c r="G363" s="550" t="s">
        <v>57</v>
      </c>
      <c r="H363" s="551">
        <v>6.4400000000000004E-3</v>
      </c>
      <c r="I363" s="552" t="s">
        <v>2927</v>
      </c>
      <c r="J363" s="561" t="s">
        <v>3111</v>
      </c>
    </row>
    <row r="364" spans="1:10">
      <c r="A364" s="549" t="s">
        <v>2666</v>
      </c>
      <c r="B364" s="550" t="s">
        <v>2537</v>
      </c>
      <c r="C364" s="550" t="s">
        <v>55</v>
      </c>
      <c r="D364" s="549" t="s">
        <v>2538</v>
      </c>
      <c r="E364" s="593" t="s">
        <v>1220</v>
      </c>
      <c r="F364" s="593"/>
      <c r="G364" s="550" t="s">
        <v>57</v>
      </c>
      <c r="H364" s="551">
        <v>1.771E-2</v>
      </c>
      <c r="I364" s="552" t="s">
        <v>2929</v>
      </c>
      <c r="J364" s="561" t="s">
        <v>3135</v>
      </c>
    </row>
    <row r="365" spans="1:10">
      <c r="A365" s="549" t="s">
        <v>2666</v>
      </c>
      <c r="B365" s="550" t="s">
        <v>2541</v>
      </c>
      <c r="C365" s="550" t="s">
        <v>55</v>
      </c>
      <c r="D365" s="549" t="s">
        <v>2542</v>
      </c>
      <c r="E365" s="593" t="s">
        <v>1220</v>
      </c>
      <c r="F365" s="593"/>
      <c r="G365" s="550" t="s">
        <v>57</v>
      </c>
      <c r="H365" s="551">
        <v>6.4400000000000004E-3</v>
      </c>
      <c r="I365" s="552" t="s">
        <v>2931</v>
      </c>
      <c r="J365" s="561" t="s">
        <v>3136</v>
      </c>
    </row>
    <row r="366" spans="1:10">
      <c r="A366" s="549" t="s">
        <v>2666</v>
      </c>
      <c r="B366" s="550" t="s">
        <v>2637</v>
      </c>
      <c r="C366" s="550" t="s">
        <v>55</v>
      </c>
      <c r="D366" s="549" t="s">
        <v>2638</v>
      </c>
      <c r="E366" s="593" t="s">
        <v>1220</v>
      </c>
      <c r="F366" s="593"/>
      <c r="G366" s="550" t="s">
        <v>57</v>
      </c>
      <c r="H366" s="551">
        <v>1.6100000000000001E-3</v>
      </c>
      <c r="I366" s="552" t="s">
        <v>2933</v>
      </c>
      <c r="J366" s="561" t="s">
        <v>2886</v>
      </c>
    </row>
    <row r="367" spans="1:10" ht="26.45">
      <c r="A367" s="549" t="s">
        <v>2666</v>
      </c>
      <c r="B367" s="550" t="s">
        <v>1685</v>
      </c>
      <c r="C367" s="550" t="s">
        <v>55</v>
      </c>
      <c r="D367" s="549" t="s">
        <v>1686</v>
      </c>
      <c r="E367" s="593" t="s">
        <v>1440</v>
      </c>
      <c r="F367" s="593"/>
      <c r="G367" s="550" t="s">
        <v>1451</v>
      </c>
      <c r="H367" s="551">
        <v>16.100000000000001</v>
      </c>
      <c r="I367" s="552" t="s">
        <v>2767</v>
      </c>
      <c r="J367" s="561" t="s">
        <v>3137</v>
      </c>
    </row>
    <row r="368" spans="1:10" ht="26.45">
      <c r="A368" s="549" t="s">
        <v>2666</v>
      </c>
      <c r="B368" s="550" t="s">
        <v>2153</v>
      </c>
      <c r="C368" s="550" t="s">
        <v>55</v>
      </c>
      <c r="D368" s="549" t="s">
        <v>2154</v>
      </c>
      <c r="E368" s="593" t="s">
        <v>1220</v>
      </c>
      <c r="F368" s="593"/>
      <c r="G368" s="550" t="s">
        <v>57</v>
      </c>
      <c r="H368" s="551">
        <v>1</v>
      </c>
      <c r="I368" s="552" t="s">
        <v>3050</v>
      </c>
      <c r="J368" s="561" t="s">
        <v>3050</v>
      </c>
    </row>
    <row r="369" spans="1:10">
      <c r="A369" s="549" t="s">
        <v>2666</v>
      </c>
      <c r="B369" s="550" t="s">
        <v>2109</v>
      </c>
      <c r="C369" s="550" t="s">
        <v>55</v>
      </c>
      <c r="D369" s="549" t="s">
        <v>2110</v>
      </c>
      <c r="E369" s="593" t="s">
        <v>1220</v>
      </c>
      <c r="F369" s="593"/>
      <c r="G369" s="550" t="s">
        <v>1476</v>
      </c>
      <c r="H369" s="551">
        <v>0.40500000000000003</v>
      </c>
      <c r="I369" s="552" t="s">
        <v>3044</v>
      </c>
      <c r="J369" s="561" t="s">
        <v>3138</v>
      </c>
    </row>
    <row r="370" spans="1:10" ht="26.45">
      <c r="A370" s="549" t="s">
        <v>2666</v>
      </c>
      <c r="B370" s="550" t="s">
        <v>1895</v>
      </c>
      <c r="C370" s="550" t="s">
        <v>55</v>
      </c>
      <c r="D370" s="549" t="s">
        <v>1896</v>
      </c>
      <c r="E370" s="593" t="s">
        <v>1220</v>
      </c>
      <c r="F370" s="593"/>
      <c r="G370" s="550" t="s">
        <v>268</v>
      </c>
      <c r="H370" s="551">
        <v>21</v>
      </c>
      <c r="I370" s="552" t="s">
        <v>3046</v>
      </c>
      <c r="J370" s="561" t="s">
        <v>3139</v>
      </c>
    </row>
    <row r="371" spans="1:10" ht="26.45">
      <c r="A371" s="549" t="s">
        <v>2666</v>
      </c>
      <c r="B371" s="550" t="s">
        <v>2235</v>
      </c>
      <c r="C371" s="550" t="s">
        <v>55</v>
      </c>
      <c r="D371" s="549" t="s">
        <v>2236</v>
      </c>
      <c r="E371" s="593" t="s">
        <v>1220</v>
      </c>
      <c r="F371" s="593"/>
      <c r="G371" s="550" t="s">
        <v>1456</v>
      </c>
      <c r="H371" s="551">
        <v>0.8</v>
      </c>
      <c r="I371" s="552" t="s">
        <v>2946</v>
      </c>
      <c r="J371" s="561" t="s">
        <v>3140</v>
      </c>
    </row>
    <row r="372" spans="1:10">
      <c r="A372" s="549" t="s">
        <v>2666</v>
      </c>
      <c r="B372" s="550" t="s">
        <v>2422</v>
      </c>
      <c r="C372" s="550" t="s">
        <v>55</v>
      </c>
      <c r="D372" s="549" t="s">
        <v>2423</v>
      </c>
      <c r="E372" s="593" t="s">
        <v>1220</v>
      </c>
      <c r="F372" s="593"/>
      <c r="G372" s="550" t="s">
        <v>57</v>
      </c>
      <c r="H372" s="551">
        <v>6</v>
      </c>
      <c r="I372" s="552" t="s">
        <v>3048</v>
      </c>
      <c r="J372" s="561" t="s">
        <v>3141</v>
      </c>
    </row>
    <row r="373" spans="1:10">
      <c r="A373" s="549" t="s">
        <v>2666</v>
      </c>
      <c r="B373" s="550" t="s">
        <v>2416</v>
      </c>
      <c r="C373" s="550" t="s">
        <v>55</v>
      </c>
      <c r="D373" s="549" t="s">
        <v>2417</v>
      </c>
      <c r="E373" s="593" t="s">
        <v>1220</v>
      </c>
      <c r="F373" s="593"/>
      <c r="G373" s="550" t="s">
        <v>1456</v>
      </c>
      <c r="H373" s="551">
        <v>4.3499999999999997E-2</v>
      </c>
      <c r="I373" s="552" t="s">
        <v>2944</v>
      </c>
      <c r="J373" s="561" t="s">
        <v>3142</v>
      </c>
    </row>
    <row r="374" spans="1:10" ht="26.45">
      <c r="A374" s="549" t="s">
        <v>2666</v>
      </c>
      <c r="B374" s="550" t="s">
        <v>2339</v>
      </c>
      <c r="C374" s="550" t="s">
        <v>55</v>
      </c>
      <c r="D374" s="549" t="s">
        <v>2340</v>
      </c>
      <c r="E374" s="593" t="s">
        <v>1220</v>
      </c>
      <c r="F374" s="593"/>
      <c r="G374" s="550" t="s">
        <v>57</v>
      </c>
      <c r="H374" s="551">
        <v>3</v>
      </c>
      <c r="I374" s="552" t="s">
        <v>2892</v>
      </c>
      <c r="J374" s="561" t="s">
        <v>2877</v>
      </c>
    </row>
    <row r="375" spans="1:10">
      <c r="A375" s="549" t="s">
        <v>2666</v>
      </c>
      <c r="B375" s="550" t="s">
        <v>2215</v>
      </c>
      <c r="C375" s="550" t="s">
        <v>55</v>
      </c>
      <c r="D375" s="549" t="s">
        <v>2216</v>
      </c>
      <c r="E375" s="593" t="s">
        <v>1220</v>
      </c>
      <c r="F375" s="593"/>
      <c r="G375" s="550" t="s">
        <v>1456</v>
      </c>
      <c r="H375" s="551">
        <v>1</v>
      </c>
      <c r="I375" s="552" t="s">
        <v>2798</v>
      </c>
      <c r="J375" s="561" t="s">
        <v>2798</v>
      </c>
    </row>
    <row r="376" spans="1:10">
      <c r="A376" s="549" t="s">
        <v>2666</v>
      </c>
      <c r="B376" s="550" t="s">
        <v>1524</v>
      </c>
      <c r="C376" s="550" t="s">
        <v>55</v>
      </c>
      <c r="D376" s="549" t="s">
        <v>1525</v>
      </c>
      <c r="E376" s="593" t="s">
        <v>1220</v>
      </c>
      <c r="F376" s="593"/>
      <c r="G376" s="550" t="s">
        <v>46</v>
      </c>
      <c r="H376" s="551">
        <v>71.5</v>
      </c>
      <c r="I376" s="552" t="s">
        <v>2726</v>
      </c>
      <c r="J376" s="561" t="s">
        <v>3062</v>
      </c>
    </row>
    <row r="377" spans="1:10" ht="26.45">
      <c r="A377" s="549" t="s">
        <v>2666</v>
      </c>
      <c r="B377" s="550" t="s">
        <v>2149</v>
      </c>
      <c r="C377" s="550" t="s">
        <v>55</v>
      </c>
      <c r="D377" s="549" t="s">
        <v>2150</v>
      </c>
      <c r="E377" s="593" t="s">
        <v>1220</v>
      </c>
      <c r="F377" s="593"/>
      <c r="G377" s="550" t="s">
        <v>57</v>
      </c>
      <c r="H377" s="551">
        <v>1</v>
      </c>
      <c r="I377" s="552" t="s">
        <v>2908</v>
      </c>
      <c r="J377" s="561" t="s">
        <v>2908</v>
      </c>
    </row>
    <row r="378" spans="1:10" ht="26.45">
      <c r="A378" s="549" t="s">
        <v>2666</v>
      </c>
      <c r="B378" s="550" t="s">
        <v>2330</v>
      </c>
      <c r="C378" s="550" t="s">
        <v>55</v>
      </c>
      <c r="D378" s="549" t="s">
        <v>2331</v>
      </c>
      <c r="E378" s="593" t="s">
        <v>1220</v>
      </c>
      <c r="F378" s="593"/>
      <c r="G378" s="550" t="s">
        <v>57</v>
      </c>
      <c r="H378" s="551">
        <v>1</v>
      </c>
      <c r="I378" s="552" t="s">
        <v>2910</v>
      </c>
      <c r="J378" s="561" t="s">
        <v>2910</v>
      </c>
    </row>
    <row r="379" spans="1:10" ht="26.45">
      <c r="A379" s="549" t="s">
        <v>2666</v>
      </c>
      <c r="B379" s="550" t="s">
        <v>2262</v>
      </c>
      <c r="C379" s="550" t="s">
        <v>55</v>
      </c>
      <c r="D379" s="549" t="s">
        <v>2263</v>
      </c>
      <c r="E379" s="593" t="s">
        <v>1220</v>
      </c>
      <c r="F379" s="593"/>
      <c r="G379" s="550" t="s">
        <v>57</v>
      </c>
      <c r="H379" s="551">
        <v>2</v>
      </c>
      <c r="I379" s="552" t="s">
        <v>2912</v>
      </c>
      <c r="J379" s="561" t="s">
        <v>3143</v>
      </c>
    </row>
    <row r="380" spans="1:10">
      <c r="A380" s="549" t="s">
        <v>2666</v>
      </c>
      <c r="B380" s="550" t="s">
        <v>2046</v>
      </c>
      <c r="C380" s="550" t="s">
        <v>55</v>
      </c>
      <c r="D380" s="549" t="s">
        <v>2047</v>
      </c>
      <c r="E380" s="593" t="s">
        <v>1220</v>
      </c>
      <c r="F380" s="593"/>
      <c r="G380" s="550" t="s">
        <v>1857</v>
      </c>
      <c r="H380" s="551">
        <v>1</v>
      </c>
      <c r="I380" s="552" t="s">
        <v>2915</v>
      </c>
      <c r="J380" s="561" t="s">
        <v>2915</v>
      </c>
    </row>
    <row r="381" spans="1:10" ht="26.45">
      <c r="A381" s="549" t="s">
        <v>2666</v>
      </c>
      <c r="B381" s="550" t="s">
        <v>1843</v>
      </c>
      <c r="C381" s="550" t="s">
        <v>55</v>
      </c>
      <c r="D381" s="549" t="s">
        <v>1844</v>
      </c>
      <c r="E381" s="593" t="s">
        <v>1220</v>
      </c>
      <c r="F381" s="593"/>
      <c r="G381" s="550" t="s">
        <v>57</v>
      </c>
      <c r="H381" s="551">
        <v>1</v>
      </c>
      <c r="I381" s="552" t="s">
        <v>2917</v>
      </c>
      <c r="J381" s="561" t="s">
        <v>2917</v>
      </c>
    </row>
    <row r="382" spans="1:10">
      <c r="A382" s="549" t="s">
        <v>2666</v>
      </c>
      <c r="B382" s="550" t="s">
        <v>2231</v>
      </c>
      <c r="C382" s="550" t="s">
        <v>55</v>
      </c>
      <c r="D382" s="549" t="s">
        <v>2232</v>
      </c>
      <c r="E382" s="593" t="s">
        <v>1220</v>
      </c>
      <c r="F382" s="593"/>
      <c r="G382" s="550" t="s">
        <v>57</v>
      </c>
      <c r="H382" s="551">
        <v>1</v>
      </c>
      <c r="I382" s="552" t="s">
        <v>2920</v>
      </c>
      <c r="J382" s="561" t="s">
        <v>2920</v>
      </c>
    </row>
    <row r="383" spans="1:10" ht="26.45">
      <c r="A383" s="549" t="s">
        <v>2666</v>
      </c>
      <c r="B383" s="550" t="s">
        <v>1877</v>
      </c>
      <c r="C383" s="550" t="s">
        <v>55</v>
      </c>
      <c r="D383" s="549" t="s">
        <v>1878</v>
      </c>
      <c r="E383" s="593" t="s">
        <v>1220</v>
      </c>
      <c r="F383" s="593"/>
      <c r="G383" s="550" t="s">
        <v>268</v>
      </c>
      <c r="H383" s="551">
        <v>10.06</v>
      </c>
      <c r="I383" s="552" t="s">
        <v>2950</v>
      </c>
      <c r="J383" s="561" t="s">
        <v>3144</v>
      </c>
    </row>
    <row r="384" spans="1:10" ht="26.45">
      <c r="A384" s="549" t="s">
        <v>2666</v>
      </c>
      <c r="B384" s="550" t="s">
        <v>2446</v>
      </c>
      <c r="C384" s="550" t="s">
        <v>55</v>
      </c>
      <c r="D384" s="549" t="s">
        <v>2447</v>
      </c>
      <c r="E384" s="593" t="s">
        <v>1220</v>
      </c>
      <c r="F384" s="593"/>
      <c r="G384" s="550" t="s">
        <v>57</v>
      </c>
      <c r="H384" s="551">
        <v>1.02</v>
      </c>
      <c r="I384" s="552" t="s">
        <v>2989</v>
      </c>
      <c r="J384" s="561" t="s">
        <v>3145</v>
      </c>
    </row>
    <row r="385" spans="1:10">
      <c r="A385" s="549" t="s">
        <v>2666</v>
      </c>
      <c r="B385" s="550" t="s">
        <v>2322</v>
      </c>
      <c r="C385" s="550" t="s">
        <v>55</v>
      </c>
      <c r="D385" s="549" t="s">
        <v>2323</v>
      </c>
      <c r="E385" s="593" t="s">
        <v>1220</v>
      </c>
      <c r="F385" s="593"/>
      <c r="G385" s="550" t="s">
        <v>1456</v>
      </c>
      <c r="H385" s="551">
        <v>0.13800000000000001</v>
      </c>
      <c r="I385" s="552" t="s">
        <v>2991</v>
      </c>
      <c r="J385" s="561" t="s">
        <v>3146</v>
      </c>
    </row>
    <row r="386" spans="1:10">
      <c r="A386" s="549" t="s">
        <v>2666</v>
      </c>
      <c r="B386" s="550" t="s">
        <v>1554</v>
      </c>
      <c r="C386" s="550" t="s">
        <v>55</v>
      </c>
      <c r="D386" s="549" t="s">
        <v>1555</v>
      </c>
      <c r="E386" s="593" t="s">
        <v>1220</v>
      </c>
      <c r="F386" s="593"/>
      <c r="G386" s="550" t="s">
        <v>46</v>
      </c>
      <c r="H386" s="551">
        <v>43.7697</v>
      </c>
      <c r="I386" s="552" t="s">
        <v>3051</v>
      </c>
      <c r="J386" s="561" t="s">
        <v>3147</v>
      </c>
    </row>
    <row r="387" spans="1:10" ht="26.45">
      <c r="A387" s="549" t="s">
        <v>2666</v>
      </c>
      <c r="B387" s="550" t="s">
        <v>1879</v>
      </c>
      <c r="C387" s="550" t="s">
        <v>55</v>
      </c>
      <c r="D387" s="549" t="s">
        <v>1880</v>
      </c>
      <c r="E387" s="593" t="s">
        <v>1220</v>
      </c>
      <c r="F387" s="593"/>
      <c r="G387" s="550" t="s">
        <v>57</v>
      </c>
      <c r="H387" s="551">
        <v>53.122199999999999</v>
      </c>
      <c r="I387" s="552" t="s">
        <v>3053</v>
      </c>
      <c r="J387" s="561" t="s">
        <v>3148</v>
      </c>
    </row>
    <row r="388" spans="1:10" ht="26.45">
      <c r="A388" s="549" t="s">
        <v>2666</v>
      </c>
      <c r="B388" s="550" t="s">
        <v>2194</v>
      </c>
      <c r="C388" s="550" t="s">
        <v>55</v>
      </c>
      <c r="D388" s="549" t="s">
        <v>2195</v>
      </c>
      <c r="E388" s="593" t="s">
        <v>1220</v>
      </c>
      <c r="F388" s="593"/>
      <c r="G388" s="550" t="s">
        <v>1857</v>
      </c>
      <c r="H388" s="551">
        <v>53.122199999999999</v>
      </c>
      <c r="I388" s="552" t="s">
        <v>2979</v>
      </c>
      <c r="J388" s="561" t="s">
        <v>3149</v>
      </c>
    </row>
    <row r="389" spans="1:10">
      <c r="A389" s="549" t="s">
        <v>2666</v>
      </c>
      <c r="B389" s="550" t="s">
        <v>1958</v>
      </c>
      <c r="C389" s="550" t="s">
        <v>55</v>
      </c>
      <c r="D389" s="549" t="s">
        <v>1959</v>
      </c>
      <c r="E389" s="593" t="s">
        <v>1220</v>
      </c>
      <c r="F389" s="593"/>
      <c r="G389" s="550" t="s">
        <v>57</v>
      </c>
      <c r="H389" s="551">
        <v>8</v>
      </c>
      <c r="I389" s="552" t="s">
        <v>2818</v>
      </c>
      <c r="J389" s="561" t="s">
        <v>3068</v>
      </c>
    </row>
    <row r="390" spans="1:10">
      <c r="A390" s="549" t="s">
        <v>2666</v>
      </c>
      <c r="B390" s="550" t="s">
        <v>2141</v>
      </c>
      <c r="C390" s="550" t="s">
        <v>55</v>
      </c>
      <c r="D390" s="549" t="s">
        <v>2142</v>
      </c>
      <c r="E390" s="593" t="s">
        <v>1220</v>
      </c>
      <c r="F390" s="593"/>
      <c r="G390" s="550" t="s">
        <v>57</v>
      </c>
      <c r="H390" s="551">
        <v>6</v>
      </c>
      <c r="I390" s="552" t="s">
        <v>3150</v>
      </c>
      <c r="J390" s="561" t="s">
        <v>3151</v>
      </c>
    </row>
    <row r="391" spans="1:10" ht="26.45">
      <c r="A391" s="549" t="s">
        <v>2666</v>
      </c>
      <c r="B391" s="550" t="s">
        <v>2260</v>
      </c>
      <c r="C391" s="550" t="s">
        <v>55</v>
      </c>
      <c r="D391" s="549" t="s">
        <v>2261</v>
      </c>
      <c r="E391" s="593" t="s">
        <v>1220</v>
      </c>
      <c r="F391" s="593"/>
      <c r="G391" s="550" t="s">
        <v>57</v>
      </c>
      <c r="H391" s="551">
        <v>9</v>
      </c>
      <c r="I391" s="552" t="s">
        <v>2905</v>
      </c>
      <c r="J391" s="561" t="s">
        <v>3152</v>
      </c>
    </row>
    <row r="392" spans="1:10" ht="26.45">
      <c r="A392" s="549" t="s">
        <v>2666</v>
      </c>
      <c r="B392" s="550" t="s">
        <v>1938</v>
      </c>
      <c r="C392" s="550" t="s">
        <v>55</v>
      </c>
      <c r="D392" s="549" t="s">
        <v>1939</v>
      </c>
      <c r="E392" s="593" t="s">
        <v>1220</v>
      </c>
      <c r="F392" s="593"/>
      <c r="G392" s="550" t="s">
        <v>268</v>
      </c>
      <c r="H392" s="551">
        <v>36</v>
      </c>
      <c r="I392" s="552" t="s">
        <v>3153</v>
      </c>
      <c r="J392" s="561" t="s">
        <v>3154</v>
      </c>
    </row>
    <row r="393" spans="1:10">
      <c r="A393" s="549" t="s">
        <v>2666</v>
      </c>
      <c r="B393" s="550" t="s">
        <v>2335</v>
      </c>
      <c r="C393" s="550" t="s">
        <v>55</v>
      </c>
      <c r="D393" s="549" t="s">
        <v>2336</v>
      </c>
      <c r="E393" s="593" t="s">
        <v>1220</v>
      </c>
      <c r="F393" s="593"/>
      <c r="G393" s="550" t="s">
        <v>1456</v>
      </c>
      <c r="H393" s="551">
        <v>0.77</v>
      </c>
      <c r="I393" s="552" t="s">
        <v>2994</v>
      </c>
      <c r="J393" s="561" t="s">
        <v>3155</v>
      </c>
    </row>
    <row r="394" spans="1:10">
      <c r="A394" s="549" t="s">
        <v>2666</v>
      </c>
      <c r="B394" s="550" t="s">
        <v>2469</v>
      </c>
      <c r="C394" s="550" t="s">
        <v>55</v>
      </c>
      <c r="D394" s="549" t="s">
        <v>2470</v>
      </c>
      <c r="E394" s="593" t="s">
        <v>1220</v>
      </c>
      <c r="F394" s="593"/>
      <c r="G394" s="550" t="s">
        <v>1456</v>
      </c>
      <c r="H394" s="551">
        <v>0.192</v>
      </c>
      <c r="I394" s="552" t="s">
        <v>2999</v>
      </c>
      <c r="J394" s="561" t="s">
        <v>3156</v>
      </c>
    </row>
    <row r="395" spans="1:10" ht="26.45">
      <c r="A395" s="549" t="s">
        <v>2666</v>
      </c>
      <c r="B395" s="550" t="s">
        <v>2379</v>
      </c>
      <c r="C395" s="550" t="s">
        <v>55</v>
      </c>
      <c r="D395" s="549" t="s">
        <v>2380</v>
      </c>
      <c r="E395" s="593" t="s">
        <v>1220</v>
      </c>
      <c r="F395" s="593"/>
      <c r="G395" s="550" t="s">
        <v>268</v>
      </c>
      <c r="H395" s="551">
        <v>0.40698000000000001</v>
      </c>
      <c r="I395" s="552" t="s">
        <v>3003</v>
      </c>
      <c r="J395" s="561" t="s">
        <v>1397</v>
      </c>
    </row>
    <row r="396" spans="1:10" ht="26.45">
      <c r="A396" s="549" t="s">
        <v>2666</v>
      </c>
      <c r="B396" s="550" t="s">
        <v>1597</v>
      </c>
      <c r="C396" s="550" t="s">
        <v>55</v>
      </c>
      <c r="D396" s="549" t="s">
        <v>1598</v>
      </c>
      <c r="E396" s="593" t="s">
        <v>1220</v>
      </c>
      <c r="F396" s="593"/>
      <c r="G396" s="550" t="s">
        <v>1456</v>
      </c>
      <c r="H396" s="551">
        <v>4.5900000000000003E-2</v>
      </c>
      <c r="I396" s="552" t="s">
        <v>2996</v>
      </c>
      <c r="J396" s="561" t="s">
        <v>3115</v>
      </c>
    </row>
    <row r="397" spans="1:10" ht="26.45">
      <c r="A397" s="549" t="s">
        <v>2666</v>
      </c>
      <c r="B397" s="550" t="s">
        <v>2475</v>
      </c>
      <c r="C397" s="550" t="s">
        <v>55</v>
      </c>
      <c r="D397" s="549" t="s">
        <v>2476</v>
      </c>
      <c r="E397" s="593" t="s">
        <v>1220</v>
      </c>
      <c r="F397" s="593"/>
      <c r="G397" s="550" t="s">
        <v>1456</v>
      </c>
      <c r="H397" s="551">
        <v>9.1800000000000007E-2</v>
      </c>
      <c r="I397" s="552" t="s">
        <v>3006</v>
      </c>
      <c r="J397" s="561" t="s">
        <v>2832</v>
      </c>
    </row>
    <row r="398" spans="1:10" ht="26.45">
      <c r="A398" s="549" t="s">
        <v>2666</v>
      </c>
      <c r="B398" s="550" t="s">
        <v>2635</v>
      </c>
      <c r="C398" s="550" t="s">
        <v>55</v>
      </c>
      <c r="D398" s="549" t="s">
        <v>2636</v>
      </c>
      <c r="E398" s="593" t="s">
        <v>1220</v>
      </c>
      <c r="F398" s="593"/>
      <c r="G398" s="550" t="s">
        <v>1476</v>
      </c>
      <c r="H398" s="551">
        <v>4.5900000000000003E-3</v>
      </c>
      <c r="I398" s="552" t="s">
        <v>3008</v>
      </c>
      <c r="J398" s="561" t="s">
        <v>3133</v>
      </c>
    </row>
    <row r="399" spans="1:10">
      <c r="A399" s="549" t="s">
        <v>2666</v>
      </c>
      <c r="B399" s="550" t="s">
        <v>2307</v>
      </c>
      <c r="C399" s="550" t="s">
        <v>55</v>
      </c>
      <c r="D399" s="549" t="s">
        <v>2308</v>
      </c>
      <c r="E399" s="593" t="s">
        <v>1220</v>
      </c>
      <c r="F399" s="593"/>
      <c r="G399" s="550" t="s">
        <v>46</v>
      </c>
      <c r="H399" s="551">
        <v>0.11322</v>
      </c>
      <c r="I399" s="552" t="s">
        <v>3010</v>
      </c>
      <c r="J399" s="561" t="s">
        <v>2845</v>
      </c>
    </row>
    <row r="400" spans="1:10">
      <c r="A400" s="549" t="s">
        <v>2666</v>
      </c>
      <c r="B400" s="550" t="s">
        <v>2062</v>
      </c>
      <c r="C400" s="550" t="s">
        <v>55</v>
      </c>
      <c r="D400" s="549" t="s">
        <v>2063</v>
      </c>
      <c r="E400" s="593" t="s">
        <v>1220</v>
      </c>
      <c r="F400" s="593"/>
      <c r="G400" s="550" t="s">
        <v>57</v>
      </c>
      <c r="H400" s="551">
        <v>43.52</v>
      </c>
      <c r="I400" s="552" t="s">
        <v>3014</v>
      </c>
      <c r="J400" s="561" t="s">
        <v>3157</v>
      </c>
    </row>
    <row r="401" spans="1:10">
      <c r="A401" s="549" t="s">
        <v>2666</v>
      </c>
      <c r="B401" s="550" t="s">
        <v>1534</v>
      </c>
      <c r="C401" s="550" t="s">
        <v>55</v>
      </c>
      <c r="D401" s="549" t="s">
        <v>1535</v>
      </c>
      <c r="E401" s="593" t="s">
        <v>1220</v>
      </c>
      <c r="F401" s="593"/>
      <c r="G401" s="550" t="s">
        <v>268</v>
      </c>
      <c r="H401" s="551">
        <v>35.539499999999997</v>
      </c>
      <c r="I401" s="552" t="s">
        <v>2868</v>
      </c>
      <c r="J401" s="561" t="s">
        <v>3158</v>
      </c>
    </row>
    <row r="402" spans="1:10" ht="26.45">
      <c r="A402" s="549" t="s">
        <v>2666</v>
      </c>
      <c r="B402" s="550" t="s">
        <v>2326</v>
      </c>
      <c r="C402" s="550" t="s">
        <v>55</v>
      </c>
      <c r="D402" s="549" t="s">
        <v>2327</v>
      </c>
      <c r="E402" s="593" t="s">
        <v>1220</v>
      </c>
      <c r="F402" s="593"/>
      <c r="G402" s="550" t="s">
        <v>57</v>
      </c>
      <c r="H402" s="551">
        <v>1</v>
      </c>
      <c r="I402" s="552" t="s">
        <v>2952</v>
      </c>
      <c r="J402" s="561" t="s">
        <v>2952</v>
      </c>
    </row>
    <row r="403" spans="1:10">
      <c r="A403" s="549" t="s">
        <v>2666</v>
      </c>
      <c r="B403" s="550" t="s">
        <v>2176</v>
      </c>
      <c r="C403" s="550" t="s">
        <v>55</v>
      </c>
      <c r="D403" s="549" t="s">
        <v>2177</v>
      </c>
      <c r="E403" s="593" t="s">
        <v>1220</v>
      </c>
      <c r="F403" s="593"/>
      <c r="G403" s="550" t="s">
        <v>1857</v>
      </c>
      <c r="H403" s="551">
        <v>1</v>
      </c>
      <c r="I403" s="552" t="s">
        <v>2953</v>
      </c>
      <c r="J403" s="561" t="s">
        <v>2953</v>
      </c>
    </row>
    <row r="404" spans="1:10" ht="26.45">
      <c r="A404" s="549" t="s">
        <v>2666</v>
      </c>
      <c r="B404" s="550" t="s">
        <v>1798</v>
      </c>
      <c r="C404" s="550" t="s">
        <v>55</v>
      </c>
      <c r="D404" s="549" t="s">
        <v>1799</v>
      </c>
      <c r="E404" s="593" t="s">
        <v>1220</v>
      </c>
      <c r="F404" s="593"/>
      <c r="G404" s="550" t="s">
        <v>57</v>
      </c>
      <c r="H404" s="551">
        <v>1</v>
      </c>
      <c r="I404" s="552" t="s">
        <v>2955</v>
      </c>
      <c r="J404" s="561" t="s">
        <v>2955</v>
      </c>
    </row>
    <row r="405" spans="1:10">
      <c r="A405" s="549" t="s">
        <v>2666</v>
      </c>
      <c r="B405" s="550" t="s">
        <v>2167</v>
      </c>
      <c r="C405" s="550" t="s">
        <v>55</v>
      </c>
      <c r="D405" s="549" t="s">
        <v>2168</v>
      </c>
      <c r="E405" s="593" t="s">
        <v>1220</v>
      </c>
      <c r="F405" s="593"/>
      <c r="G405" s="550" t="s">
        <v>57</v>
      </c>
      <c r="H405" s="551">
        <v>1</v>
      </c>
      <c r="I405" s="552" t="s">
        <v>2957</v>
      </c>
      <c r="J405" s="561" t="s">
        <v>2957</v>
      </c>
    </row>
    <row r="406" spans="1:10">
      <c r="A406" s="549" t="s">
        <v>2666</v>
      </c>
      <c r="B406" s="550" t="s">
        <v>2125</v>
      </c>
      <c r="C406" s="550" t="s">
        <v>55</v>
      </c>
      <c r="D406" s="549" t="s">
        <v>2126</v>
      </c>
      <c r="E406" s="593" t="s">
        <v>1220</v>
      </c>
      <c r="F406" s="593"/>
      <c r="G406" s="550" t="s">
        <v>57</v>
      </c>
      <c r="H406" s="551">
        <v>1</v>
      </c>
      <c r="I406" s="552" t="s">
        <v>2959</v>
      </c>
      <c r="J406" s="561" t="s">
        <v>2959</v>
      </c>
    </row>
    <row r="407" spans="1:10" ht="26.45">
      <c r="A407" s="549" t="s">
        <v>2666</v>
      </c>
      <c r="B407" s="550" t="s">
        <v>2060</v>
      </c>
      <c r="C407" s="550" t="s">
        <v>55</v>
      </c>
      <c r="D407" s="549" t="s">
        <v>2061</v>
      </c>
      <c r="E407" s="593" t="s">
        <v>1220</v>
      </c>
      <c r="F407" s="593"/>
      <c r="G407" s="550" t="s">
        <v>57</v>
      </c>
      <c r="H407" s="551">
        <v>1</v>
      </c>
      <c r="I407" s="552" t="s">
        <v>2961</v>
      </c>
      <c r="J407" s="561" t="s">
        <v>2961</v>
      </c>
    </row>
    <row r="408" spans="1:10" ht="26.45">
      <c r="A408" s="549" t="s">
        <v>2666</v>
      </c>
      <c r="B408" s="550" t="s">
        <v>1552</v>
      </c>
      <c r="C408" s="550" t="s">
        <v>55</v>
      </c>
      <c r="D408" s="549" t="s">
        <v>1553</v>
      </c>
      <c r="E408" s="593" t="s">
        <v>1220</v>
      </c>
      <c r="F408" s="593"/>
      <c r="G408" s="550" t="s">
        <v>115</v>
      </c>
      <c r="H408" s="551">
        <v>2.403</v>
      </c>
      <c r="I408" s="552" t="s">
        <v>3018</v>
      </c>
      <c r="J408" s="561" t="s">
        <v>3159</v>
      </c>
    </row>
    <row r="409" spans="1:10" ht="26.45">
      <c r="A409" s="549" t="s">
        <v>2666</v>
      </c>
      <c r="B409" s="550" t="s">
        <v>2239</v>
      </c>
      <c r="C409" s="550" t="s">
        <v>55</v>
      </c>
      <c r="D409" s="549" t="s">
        <v>2240</v>
      </c>
      <c r="E409" s="593" t="s">
        <v>1220</v>
      </c>
      <c r="F409" s="593"/>
      <c r="G409" s="550" t="s">
        <v>57</v>
      </c>
      <c r="H409" s="551">
        <v>1</v>
      </c>
      <c r="I409" s="552" t="s">
        <v>2942</v>
      </c>
      <c r="J409" s="561" t="s">
        <v>2942</v>
      </c>
    </row>
    <row r="410" spans="1:10" ht="26.45">
      <c r="A410" s="549" t="s">
        <v>2666</v>
      </c>
      <c r="B410" s="550" t="s">
        <v>2251</v>
      </c>
      <c r="C410" s="550" t="s">
        <v>55</v>
      </c>
      <c r="D410" s="549" t="s">
        <v>2252</v>
      </c>
      <c r="E410" s="593" t="s">
        <v>1220</v>
      </c>
      <c r="F410" s="593"/>
      <c r="G410" s="550" t="s">
        <v>57</v>
      </c>
      <c r="H410" s="551">
        <v>2</v>
      </c>
      <c r="I410" s="552" t="s">
        <v>2948</v>
      </c>
      <c r="J410" s="561" t="s">
        <v>3160</v>
      </c>
    </row>
    <row r="411" spans="1:10">
      <c r="A411" s="549" t="s">
        <v>2666</v>
      </c>
      <c r="B411" s="550" t="s">
        <v>1748</v>
      </c>
      <c r="C411" s="550" t="s">
        <v>55</v>
      </c>
      <c r="D411" s="549" t="s">
        <v>1749</v>
      </c>
      <c r="E411" s="593" t="s">
        <v>1220</v>
      </c>
      <c r="F411" s="593"/>
      <c r="G411" s="550" t="s">
        <v>57</v>
      </c>
      <c r="H411" s="551">
        <v>3</v>
      </c>
      <c r="I411" s="552" t="s">
        <v>2788</v>
      </c>
      <c r="J411" s="561" t="s">
        <v>3076</v>
      </c>
    </row>
    <row r="412" spans="1:10" ht="26.45">
      <c r="A412" s="549" t="s">
        <v>2666</v>
      </c>
      <c r="B412" s="550" t="s">
        <v>2197</v>
      </c>
      <c r="C412" s="550" t="s">
        <v>55</v>
      </c>
      <c r="D412" s="549" t="s">
        <v>2198</v>
      </c>
      <c r="E412" s="593" t="s">
        <v>1220</v>
      </c>
      <c r="F412" s="593"/>
      <c r="G412" s="550" t="s">
        <v>268</v>
      </c>
      <c r="H412" s="551">
        <v>9.09</v>
      </c>
      <c r="I412" s="552" t="s">
        <v>3161</v>
      </c>
      <c r="J412" s="561" t="s">
        <v>3162</v>
      </c>
    </row>
    <row r="413" spans="1:10">
      <c r="A413" s="549" t="s">
        <v>2666</v>
      </c>
      <c r="B413" s="550" t="s">
        <v>2276</v>
      </c>
      <c r="C413" s="550" t="s">
        <v>55</v>
      </c>
      <c r="D413" s="549" t="s">
        <v>2277</v>
      </c>
      <c r="E413" s="593" t="s">
        <v>1220</v>
      </c>
      <c r="F413" s="593"/>
      <c r="G413" s="550" t="s">
        <v>57</v>
      </c>
      <c r="H413" s="551">
        <v>3</v>
      </c>
      <c r="I413" s="552" t="s">
        <v>2903</v>
      </c>
      <c r="J413" s="561" t="s">
        <v>3163</v>
      </c>
    </row>
    <row r="414" spans="1:10">
      <c r="A414" s="553"/>
      <c r="B414" s="563"/>
      <c r="C414" s="563"/>
      <c r="D414" s="553"/>
      <c r="E414" s="563" t="s">
        <v>2669</v>
      </c>
      <c r="F414" s="566">
        <v>5309.95</v>
      </c>
      <c r="G414" s="553" t="s">
        <v>2670</v>
      </c>
      <c r="H414" s="554">
        <v>0</v>
      </c>
      <c r="I414" s="553" t="s">
        <v>2671</v>
      </c>
      <c r="J414" s="554">
        <v>5309.95</v>
      </c>
    </row>
    <row r="415" spans="1:10" ht="14.45" thickBot="1">
      <c r="A415" s="553"/>
      <c r="B415" s="563"/>
      <c r="C415" s="563"/>
      <c r="D415" s="553"/>
      <c r="E415" s="563" t="s">
        <v>2672</v>
      </c>
      <c r="F415" s="566">
        <v>0</v>
      </c>
      <c r="G415" s="553"/>
      <c r="H415" s="595" t="s">
        <v>2673</v>
      </c>
      <c r="I415" s="595"/>
      <c r="J415" s="554">
        <v>16203.96</v>
      </c>
    </row>
    <row r="416" spans="1:10" ht="14.45" customHeight="1" thickTop="1">
      <c r="A416" s="555"/>
      <c r="B416" s="564"/>
      <c r="C416" s="564"/>
      <c r="D416" s="555"/>
      <c r="E416" s="564"/>
      <c r="F416" s="564"/>
      <c r="G416" s="555"/>
      <c r="H416" s="555"/>
      <c r="I416" s="555"/>
      <c r="J416" s="555"/>
    </row>
    <row r="417" spans="1:10">
      <c r="A417" s="543" t="s">
        <v>61</v>
      </c>
      <c r="B417" s="461" t="s">
        <v>10</v>
      </c>
      <c r="C417" s="461" t="s">
        <v>11</v>
      </c>
      <c r="D417" s="543" t="s">
        <v>12</v>
      </c>
      <c r="E417" s="589" t="s">
        <v>1209</v>
      </c>
      <c r="F417" s="589"/>
      <c r="G417" s="461" t="s">
        <v>13</v>
      </c>
      <c r="H417" s="544" t="s">
        <v>14</v>
      </c>
      <c r="I417" s="544" t="s">
        <v>1210</v>
      </c>
      <c r="J417" s="544" t="s">
        <v>16</v>
      </c>
    </row>
    <row r="418" spans="1:10" ht="26.45">
      <c r="A418" s="545" t="s">
        <v>2661</v>
      </c>
      <c r="B418" s="546" t="s">
        <v>62</v>
      </c>
      <c r="C418" s="546" t="s">
        <v>55</v>
      </c>
      <c r="D418" s="545" t="s">
        <v>63</v>
      </c>
      <c r="E418" s="596" t="s">
        <v>1242</v>
      </c>
      <c r="F418" s="596"/>
      <c r="G418" s="546" t="s">
        <v>57</v>
      </c>
      <c r="H418" s="547">
        <v>1</v>
      </c>
      <c r="I418" s="548">
        <v>18430.310000000001</v>
      </c>
      <c r="J418" s="548">
        <v>18430.310000000001</v>
      </c>
    </row>
    <row r="419" spans="1:10" ht="26.45" customHeight="1">
      <c r="A419" s="543" t="s">
        <v>9</v>
      </c>
      <c r="B419" s="461" t="s">
        <v>10</v>
      </c>
      <c r="C419" s="461" t="s">
        <v>11</v>
      </c>
      <c r="D419" s="543" t="s">
        <v>12</v>
      </c>
      <c r="E419" s="589" t="s">
        <v>1209</v>
      </c>
      <c r="F419" s="589"/>
      <c r="G419" s="461" t="s">
        <v>13</v>
      </c>
      <c r="H419" s="544" t="s">
        <v>14</v>
      </c>
      <c r="I419" s="544" t="s">
        <v>1210</v>
      </c>
      <c r="J419" s="544" t="s">
        <v>16</v>
      </c>
    </row>
    <row r="420" spans="1:10">
      <c r="A420" s="556" t="s">
        <v>2661</v>
      </c>
      <c r="B420" s="557" t="s">
        <v>2794</v>
      </c>
      <c r="C420" s="557" t="s">
        <v>55</v>
      </c>
      <c r="D420" s="556" t="s">
        <v>2795</v>
      </c>
      <c r="E420" s="594" t="s">
        <v>1403</v>
      </c>
      <c r="F420" s="594"/>
      <c r="G420" s="557" t="s">
        <v>57</v>
      </c>
      <c r="H420" s="558">
        <v>3</v>
      </c>
      <c r="I420" s="559" t="s">
        <v>2796</v>
      </c>
      <c r="J420" s="560" t="s">
        <v>3058</v>
      </c>
    </row>
    <row r="421" spans="1:10" ht="13.9" customHeight="1">
      <c r="A421" s="556" t="s">
        <v>2661</v>
      </c>
      <c r="B421" s="557" t="s">
        <v>3069</v>
      </c>
      <c r="C421" s="557" t="s">
        <v>55</v>
      </c>
      <c r="D421" s="556" t="s">
        <v>3070</v>
      </c>
      <c r="E421" s="594" t="s">
        <v>1413</v>
      </c>
      <c r="F421" s="594"/>
      <c r="G421" s="557" t="s">
        <v>2739</v>
      </c>
      <c r="H421" s="558">
        <v>2</v>
      </c>
      <c r="I421" s="559" t="s">
        <v>3071</v>
      </c>
      <c r="J421" s="560" t="s">
        <v>3164</v>
      </c>
    </row>
    <row r="422" spans="1:10" ht="26.45">
      <c r="A422" s="549" t="s">
        <v>2666</v>
      </c>
      <c r="B422" s="550" t="s">
        <v>1449</v>
      </c>
      <c r="C422" s="550" t="s">
        <v>55</v>
      </c>
      <c r="D422" s="549" t="s">
        <v>1450</v>
      </c>
      <c r="E422" s="593" t="s">
        <v>1440</v>
      </c>
      <c r="F422" s="593"/>
      <c r="G422" s="550" t="s">
        <v>1451</v>
      </c>
      <c r="H422" s="551">
        <v>6</v>
      </c>
      <c r="I422" s="552" t="s">
        <v>2742</v>
      </c>
      <c r="J422" s="561" t="s">
        <v>3165</v>
      </c>
    </row>
    <row r="423" spans="1:10">
      <c r="A423" s="549" t="s">
        <v>2666</v>
      </c>
      <c r="B423" s="550" t="s">
        <v>1629</v>
      </c>
      <c r="C423" s="550" t="s">
        <v>55</v>
      </c>
      <c r="D423" s="549" t="s">
        <v>1630</v>
      </c>
      <c r="E423" s="593" t="s">
        <v>1220</v>
      </c>
      <c r="F423" s="593"/>
      <c r="G423" s="550" t="s">
        <v>268</v>
      </c>
      <c r="H423" s="551">
        <v>48</v>
      </c>
      <c r="I423" s="552" t="s">
        <v>2720</v>
      </c>
      <c r="J423" s="561" t="s">
        <v>3166</v>
      </c>
    </row>
    <row r="424" spans="1:10" ht="26.45">
      <c r="A424" s="549" t="s">
        <v>2666</v>
      </c>
      <c r="B424" s="550" t="s">
        <v>1685</v>
      </c>
      <c r="C424" s="550" t="s">
        <v>55</v>
      </c>
      <c r="D424" s="549" t="s">
        <v>1686</v>
      </c>
      <c r="E424" s="593" t="s">
        <v>1440</v>
      </c>
      <c r="F424" s="593"/>
      <c r="G424" s="550" t="s">
        <v>1451</v>
      </c>
      <c r="H424" s="551">
        <v>2</v>
      </c>
      <c r="I424" s="552" t="s">
        <v>2767</v>
      </c>
      <c r="J424" s="561" t="s">
        <v>3167</v>
      </c>
    </row>
    <row r="425" spans="1:10" ht="26.45">
      <c r="A425" s="556" t="s">
        <v>2661</v>
      </c>
      <c r="B425" s="557" t="s">
        <v>2728</v>
      </c>
      <c r="C425" s="557" t="s">
        <v>55</v>
      </c>
      <c r="D425" s="556" t="s">
        <v>2729</v>
      </c>
      <c r="E425" s="594" t="s">
        <v>1424</v>
      </c>
      <c r="F425" s="594"/>
      <c r="G425" s="557" t="s">
        <v>57</v>
      </c>
      <c r="H425" s="558">
        <v>3</v>
      </c>
      <c r="I425" s="559" t="s">
        <v>2730</v>
      </c>
      <c r="J425" s="560" t="s">
        <v>3168</v>
      </c>
    </row>
    <row r="426" spans="1:10" ht="26.45" customHeight="1">
      <c r="A426" s="556" t="s">
        <v>2661</v>
      </c>
      <c r="B426" s="557" t="s">
        <v>2711</v>
      </c>
      <c r="C426" s="557" t="s">
        <v>55</v>
      </c>
      <c r="D426" s="556" t="s">
        <v>2712</v>
      </c>
      <c r="E426" s="594" t="s">
        <v>1242</v>
      </c>
      <c r="F426" s="594"/>
      <c r="G426" s="557" t="s">
        <v>57</v>
      </c>
      <c r="H426" s="558">
        <v>6</v>
      </c>
      <c r="I426" s="559" t="s">
        <v>2713</v>
      </c>
      <c r="J426" s="560" t="s">
        <v>3169</v>
      </c>
    </row>
    <row r="427" spans="1:10" ht="13.9" customHeight="1">
      <c r="A427" s="549" t="s">
        <v>2666</v>
      </c>
      <c r="B427" s="550" t="s">
        <v>1524</v>
      </c>
      <c r="C427" s="550" t="s">
        <v>55</v>
      </c>
      <c r="D427" s="549" t="s">
        <v>1525</v>
      </c>
      <c r="E427" s="593" t="s">
        <v>1220</v>
      </c>
      <c r="F427" s="593"/>
      <c r="G427" s="550" t="s">
        <v>46</v>
      </c>
      <c r="H427" s="551">
        <v>22</v>
      </c>
      <c r="I427" s="552" t="s">
        <v>2726</v>
      </c>
      <c r="J427" s="561" t="s">
        <v>3170</v>
      </c>
    </row>
    <row r="428" spans="1:10">
      <c r="A428" s="556" t="s">
        <v>2661</v>
      </c>
      <c r="B428" s="557" t="s">
        <v>2732</v>
      </c>
      <c r="C428" s="557" t="s">
        <v>55</v>
      </c>
      <c r="D428" s="556" t="s">
        <v>2733</v>
      </c>
      <c r="E428" s="594" t="s">
        <v>1393</v>
      </c>
      <c r="F428" s="594"/>
      <c r="G428" s="557" t="s">
        <v>1451</v>
      </c>
      <c r="H428" s="558">
        <v>6</v>
      </c>
      <c r="I428" s="559" t="s">
        <v>2734</v>
      </c>
      <c r="J428" s="560" t="s">
        <v>3171</v>
      </c>
    </row>
    <row r="429" spans="1:10">
      <c r="A429" s="556" t="s">
        <v>2661</v>
      </c>
      <c r="B429" s="557" t="s">
        <v>2715</v>
      </c>
      <c r="C429" s="557" t="s">
        <v>55</v>
      </c>
      <c r="D429" s="556" t="s">
        <v>2716</v>
      </c>
      <c r="E429" s="594" t="s">
        <v>2717</v>
      </c>
      <c r="F429" s="594"/>
      <c r="G429" s="557" t="s">
        <v>57</v>
      </c>
      <c r="H429" s="558">
        <v>1</v>
      </c>
      <c r="I429" s="559" t="s">
        <v>2718</v>
      </c>
      <c r="J429" s="560" t="s">
        <v>2718</v>
      </c>
    </row>
    <row r="430" spans="1:10" ht="13.9" customHeight="1">
      <c r="A430" s="556" t="s">
        <v>2661</v>
      </c>
      <c r="B430" s="557" t="s">
        <v>3172</v>
      </c>
      <c r="C430" s="557" t="s">
        <v>55</v>
      </c>
      <c r="D430" s="556" t="s">
        <v>3173</v>
      </c>
      <c r="E430" s="594" t="s">
        <v>1242</v>
      </c>
      <c r="F430" s="594"/>
      <c r="G430" s="557" t="s">
        <v>57</v>
      </c>
      <c r="H430" s="558">
        <v>3</v>
      </c>
      <c r="I430" s="559" t="s">
        <v>3174</v>
      </c>
      <c r="J430" s="560" t="s">
        <v>3175</v>
      </c>
    </row>
    <row r="431" spans="1:10" ht="13.9" customHeight="1">
      <c r="A431" s="556" t="s">
        <v>2661</v>
      </c>
      <c r="B431" s="557" t="s">
        <v>2748</v>
      </c>
      <c r="C431" s="557" t="s">
        <v>55</v>
      </c>
      <c r="D431" s="556" t="s">
        <v>2749</v>
      </c>
      <c r="E431" s="594" t="s">
        <v>2750</v>
      </c>
      <c r="F431" s="594"/>
      <c r="G431" s="557" t="s">
        <v>115</v>
      </c>
      <c r="H431" s="558">
        <v>0.72</v>
      </c>
      <c r="I431" s="559" t="s">
        <v>2751</v>
      </c>
      <c r="J431" s="560" t="s">
        <v>3176</v>
      </c>
    </row>
    <row r="432" spans="1:10" ht="13.9" customHeight="1">
      <c r="A432" s="556" t="s">
        <v>2661</v>
      </c>
      <c r="B432" s="557" t="s">
        <v>2757</v>
      </c>
      <c r="C432" s="557" t="s">
        <v>55</v>
      </c>
      <c r="D432" s="556" t="s">
        <v>2758</v>
      </c>
      <c r="E432" s="594" t="s">
        <v>2759</v>
      </c>
      <c r="F432" s="594"/>
      <c r="G432" s="557" t="s">
        <v>57</v>
      </c>
      <c r="H432" s="558">
        <v>1</v>
      </c>
      <c r="I432" s="559" t="s">
        <v>2760</v>
      </c>
      <c r="J432" s="560" t="s">
        <v>2760</v>
      </c>
    </row>
    <row r="433" spans="1:10" ht="26.45" customHeight="1">
      <c r="A433" s="556" t="s">
        <v>2661</v>
      </c>
      <c r="B433" s="557" t="s">
        <v>2722</v>
      </c>
      <c r="C433" s="557" t="s">
        <v>55</v>
      </c>
      <c r="D433" s="556" t="s">
        <v>2723</v>
      </c>
      <c r="E433" s="594" t="s">
        <v>1389</v>
      </c>
      <c r="F433" s="594"/>
      <c r="G433" s="557" t="s">
        <v>57</v>
      </c>
      <c r="H433" s="558">
        <v>2</v>
      </c>
      <c r="I433" s="559" t="s">
        <v>2724</v>
      </c>
      <c r="J433" s="560" t="s">
        <v>2725</v>
      </c>
    </row>
    <row r="434" spans="1:10">
      <c r="A434" s="556" t="s">
        <v>2661</v>
      </c>
      <c r="B434" s="557" t="s">
        <v>2769</v>
      </c>
      <c r="C434" s="557" t="s">
        <v>55</v>
      </c>
      <c r="D434" s="556" t="s">
        <v>2770</v>
      </c>
      <c r="E434" s="594" t="s">
        <v>1393</v>
      </c>
      <c r="F434" s="594"/>
      <c r="G434" s="557" t="s">
        <v>1451</v>
      </c>
      <c r="H434" s="558">
        <v>6</v>
      </c>
      <c r="I434" s="559" t="s">
        <v>2771</v>
      </c>
      <c r="J434" s="560" t="s">
        <v>3177</v>
      </c>
    </row>
    <row r="435" spans="1:10">
      <c r="A435" s="556" t="s">
        <v>2661</v>
      </c>
      <c r="B435" s="557" t="s">
        <v>2808</v>
      </c>
      <c r="C435" s="557" t="s">
        <v>55</v>
      </c>
      <c r="D435" s="556" t="s">
        <v>2809</v>
      </c>
      <c r="E435" s="594" t="s">
        <v>2810</v>
      </c>
      <c r="F435" s="594"/>
      <c r="G435" s="557" t="s">
        <v>46</v>
      </c>
      <c r="H435" s="558">
        <v>58.32</v>
      </c>
      <c r="I435" s="559" t="s">
        <v>2811</v>
      </c>
      <c r="J435" s="560" t="s">
        <v>3178</v>
      </c>
    </row>
    <row r="436" spans="1:10">
      <c r="A436" s="556" t="s">
        <v>2661</v>
      </c>
      <c r="B436" s="557" t="s">
        <v>3179</v>
      </c>
      <c r="C436" s="557" t="s">
        <v>55</v>
      </c>
      <c r="D436" s="556" t="s">
        <v>3180</v>
      </c>
      <c r="E436" s="594" t="s">
        <v>1242</v>
      </c>
      <c r="F436" s="594"/>
      <c r="G436" s="557" t="s">
        <v>57</v>
      </c>
      <c r="H436" s="558">
        <v>6</v>
      </c>
      <c r="I436" s="559" t="s">
        <v>3181</v>
      </c>
      <c r="J436" s="560" t="s">
        <v>3182</v>
      </c>
    </row>
    <row r="437" spans="1:10" ht="13.9" customHeight="1">
      <c r="A437" s="556" t="s">
        <v>2661</v>
      </c>
      <c r="B437" s="557" t="s">
        <v>3183</v>
      </c>
      <c r="C437" s="557" t="s">
        <v>55</v>
      </c>
      <c r="D437" s="556" t="s">
        <v>3184</v>
      </c>
      <c r="E437" s="594" t="s">
        <v>2738</v>
      </c>
      <c r="F437" s="594"/>
      <c r="G437" s="557" t="s">
        <v>268</v>
      </c>
      <c r="H437" s="558">
        <v>7</v>
      </c>
      <c r="I437" s="559" t="s">
        <v>3185</v>
      </c>
      <c r="J437" s="560" t="s">
        <v>3186</v>
      </c>
    </row>
    <row r="438" spans="1:10" ht="13.9" customHeight="1">
      <c r="A438" s="556" t="s">
        <v>2661</v>
      </c>
      <c r="B438" s="557" t="s">
        <v>2799</v>
      </c>
      <c r="C438" s="557" t="s">
        <v>55</v>
      </c>
      <c r="D438" s="556" t="s">
        <v>2800</v>
      </c>
      <c r="E438" s="594" t="s">
        <v>1393</v>
      </c>
      <c r="F438" s="594"/>
      <c r="G438" s="557" t="s">
        <v>1451</v>
      </c>
      <c r="H438" s="558">
        <v>2</v>
      </c>
      <c r="I438" s="559" t="s">
        <v>2801</v>
      </c>
      <c r="J438" s="560" t="s">
        <v>3187</v>
      </c>
    </row>
    <row r="439" spans="1:10" ht="26.45">
      <c r="A439" s="556" t="s">
        <v>2661</v>
      </c>
      <c r="B439" s="557" t="s">
        <v>2783</v>
      </c>
      <c r="C439" s="557" t="s">
        <v>55</v>
      </c>
      <c r="D439" s="556" t="s">
        <v>2784</v>
      </c>
      <c r="E439" s="594" t="s">
        <v>2785</v>
      </c>
      <c r="F439" s="594"/>
      <c r="G439" s="557" t="s">
        <v>46</v>
      </c>
      <c r="H439" s="558">
        <v>58.32</v>
      </c>
      <c r="I439" s="559" t="s">
        <v>2786</v>
      </c>
      <c r="J439" s="560" t="s">
        <v>3188</v>
      </c>
    </row>
    <row r="440" spans="1:10" ht="26.45">
      <c r="A440" s="556" t="s">
        <v>2661</v>
      </c>
      <c r="B440" s="557" t="s">
        <v>2773</v>
      </c>
      <c r="C440" s="557" t="s">
        <v>55</v>
      </c>
      <c r="D440" s="556" t="s">
        <v>2774</v>
      </c>
      <c r="E440" s="594" t="s">
        <v>2775</v>
      </c>
      <c r="F440" s="594"/>
      <c r="G440" s="557" t="s">
        <v>115</v>
      </c>
      <c r="H440" s="558">
        <v>3.08</v>
      </c>
      <c r="I440" s="559" t="s">
        <v>2776</v>
      </c>
      <c r="J440" s="560" t="s">
        <v>3189</v>
      </c>
    </row>
    <row r="441" spans="1:10">
      <c r="A441" s="556" t="s">
        <v>2661</v>
      </c>
      <c r="B441" s="557" t="s">
        <v>3190</v>
      </c>
      <c r="C441" s="557" t="s">
        <v>55</v>
      </c>
      <c r="D441" s="556" t="s">
        <v>3191</v>
      </c>
      <c r="E441" s="594" t="s">
        <v>3080</v>
      </c>
      <c r="F441" s="594"/>
      <c r="G441" s="557" t="s">
        <v>268</v>
      </c>
      <c r="H441" s="558">
        <v>15</v>
      </c>
      <c r="I441" s="559" t="s">
        <v>3192</v>
      </c>
      <c r="J441" s="560" t="s">
        <v>3193</v>
      </c>
    </row>
    <row r="442" spans="1:10" ht="13.9" customHeight="1">
      <c r="A442" s="556" t="s">
        <v>2661</v>
      </c>
      <c r="B442" s="557" t="s">
        <v>2813</v>
      </c>
      <c r="C442" s="557" t="s">
        <v>55</v>
      </c>
      <c r="D442" s="556" t="s">
        <v>2814</v>
      </c>
      <c r="E442" s="594" t="s">
        <v>2815</v>
      </c>
      <c r="F442" s="594"/>
      <c r="G442" s="557" t="s">
        <v>46</v>
      </c>
      <c r="H442" s="558">
        <v>61.6</v>
      </c>
      <c r="I442" s="559" t="s">
        <v>2816</v>
      </c>
      <c r="J442" s="560" t="s">
        <v>3194</v>
      </c>
    </row>
    <row r="443" spans="1:10" ht="13.9" customHeight="1">
      <c r="A443" s="556" t="s">
        <v>2661</v>
      </c>
      <c r="B443" s="557" t="s">
        <v>2803</v>
      </c>
      <c r="C443" s="557" t="s">
        <v>55</v>
      </c>
      <c r="D443" s="556" t="s">
        <v>2804</v>
      </c>
      <c r="E443" s="594" t="s">
        <v>2764</v>
      </c>
      <c r="F443" s="594"/>
      <c r="G443" s="557" t="s">
        <v>57</v>
      </c>
      <c r="H443" s="558">
        <v>1</v>
      </c>
      <c r="I443" s="559" t="s">
        <v>2805</v>
      </c>
      <c r="J443" s="560" t="s">
        <v>2805</v>
      </c>
    </row>
    <row r="444" spans="1:10" ht="13.9" customHeight="1">
      <c r="A444" s="556" t="s">
        <v>2661</v>
      </c>
      <c r="B444" s="557" t="s">
        <v>2779</v>
      </c>
      <c r="C444" s="557" t="s">
        <v>55</v>
      </c>
      <c r="D444" s="556" t="s">
        <v>2780</v>
      </c>
      <c r="E444" s="594" t="s">
        <v>2781</v>
      </c>
      <c r="F444" s="594"/>
      <c r="G444" s="557" t="s">
        <v>57</v>
      </c>
      <c r="H444" s="558">
        <v>1</v>
      </c>
      <c r="I444" s="559" t="s">
        <v>2782</v>
      </c>
      <c r="J444" s="560" t="s">
        <v>2782</v>
      </c>
    </row>
    <row r="445" spans="1:10" ht="26.45">
      <c r="A445" s="549" t="s">
        <v>2666</v>
      </c>
      <c r="B445" s="550" t="s">
        <v>1536</v>
      </c>
      <c r="C445" s="550" t="s">
        <v>55</v>
      </c>
      <c r="D445" s="549" t="s">
        <v>1537</v>
      </c>
      <c r="E445" s="593" t="s">
        <v>1440</v>
      </c>
      <c r="F445" s="593"/>
      <c r="G445" s="550" t="s">
        <v>1451</v>
      </c>
      <c r="H445" s="551">
        <v>6</v>
      </c>
      <c r="I445" s="552" t="s">
        <v>2767</v>
      </c>
      <c r="J445" s="561" t="s">
        <v>3083</v>
      </c>
    </row>
    <row r="446" spans="1:10">
      <c r="A446" s="549" t="s">
        <v>2666</v>
      </c>
      <c r="B446" s="550" t="s">
        <v>2215</v>
      </c>
      <c r="C446" s="550" t="s">
        <v>55</v>
      </c>
      <c r="D446" s="549" t="s">
        <v>2216</v>
      </c>
      <c r="E446" s="593" t="s">
        <v>1220</v>
      </c>
      <c r="F446" s="593"/>
      <c r="G446" s="550" t="s">
        <v>1456</v>
      </c>
      <c r="H446" s="551">
        <v>0.5</v>
      </c>
      <c r="I446" s="552" t="s">
        <v>2798</v>
      </c>
      <c r="J446" s="561" t="s">
        <v>3195</v>
      </c>
    </row>
    <row r="447" spans="1:10">
      <c r="A447" s="589" t="s">
        <v>2820</v>
      </c>
      <c r="B447" s="597"/>
      <c r="C447" s="597"/>
      <c r="D447" s="597"/>
      <c r="E447" s="597"/>
      <c r="F447" s="597"/>
      <c r="G447" s="597"/>
      <c r="H447" s="597"/>
      <c r="I447" s="597"/>
      <c r="J447" s="597"/>
    </row>
    <row r="448" spans="1:10" ht="13.9" customHeight="1">
      <c r="A448" s="543" t="s">
        <v>9</v>
      </c>
      <c r="B448" s="461" t="s">
        <v>10</v>
      </c>
      <c r="C448" s="461" t="s">
        <v>11</v>
      </c>
      <c r="D448" s="543" t="s">
        <v>12</v>
      </c>
      <c r="E448" s="589" t="s">
        <v>1209</v>
      </c>
      <c r="F448" s="589"/>
      <c r="G448" s="461" t="s">
        <v>13</v>
      </c>
      <c r="H448" s="544" t="s">
        <v>14</v>
      </c>
      <c r="I448" s="544" t="s">
        <v>1210</v>
      </c>
      <c r="J448" s="544" t="s">
        <v>16</v>
      </c>
    </row>
    <row r="449" spans="1:10">
      <c r="A449" s="549" t="s">
        <v>2666</v>
      </c>
      <c r="B449" s="550" t="s">
        <v>2109</v>
      </c>
      <c r="C449" s="550" t="s">
        <v>55</v>
      </c>
      <c r="D449" s="549" t="s">
        <v>2110</v>
      </c>
      <c r="E449" s="593" t="s">
        <v>1220</v>
      </c>
      <c r="F449" s="593"/>
      <c r="G449" s="550" t="s">
        <v>1476</v>
      </c>
      <c r="H449" s="551">
        <v>0.40500000000000003</v>
      </c>
      <c r="I449" s="552" t="s">
        <v>3044</v>
      </c>
      <c r="J449" s="561" t="s">
        <v>3138</v>
      </c>
    </row>
    <row r="450" spans="1:10" ht="26.45">
      <c r="A450" s="549" t="s">
        <v>2666</v>
      </c>
      <c r="B450" s="550" t="s">
        <v>1895</v>
      </c>
      <c r="C450" s="550" t="s">
        <v>55</v>
      </c>
      <c r="D450" s="549" t="s">
        <v>1896</v>
      </c>
      <c r="E450" s="593" t="s">
        <v>1220</v>
      </c>
      <c r="F450" s="593"/>
      <c r="G450" s="550" t="s">
        <v>268</v>
      </c>
      <c r="H450" s="551">
        <v>21</v>
      </c>
      <c r="I450" s="552" t="s">
        <v>3046</v>
      </c>
      <c r="J450" s="561" t="s">
        <v>3139</v>
      </c>
    </row>
    <row r="451" spans="1:10" ht="26.45">
      <c r="A451" s="549" t="s">
        <v>2666</v>
      </c>
      <c r="B451" s="550" t="s">
        <v>2235</v>
      </c>
      <c r="C451" s="550" t="s">
        <v>55</v>
      </c>
      <c r="D451" s="549" t="s">
        <v>2236</v>
      </c>
      <c r="E451" s="593" t="s">
        <v>1220</v>
      </c>
      <c r="F451" s="593"/>
      <c r="G451" s="550" t="s">
        <v>1456</v>
      </c>
      <c r="H451" s="551">
        <v>0.75</v>
      </c>
      <c r="I451" s="552" t="s">
        <v>2946</v>
      </c>
      <c r="J451" s="561" t="s">
        <v>3196</v>
      </c>
    </row>
    <row r="452" spans="1:10" ht="26.45">
      <c r="A452" s="549" t="s">
        <v>2666</v>
      </c>
      <c r="B452" s="550" t="s">
        <v>1483</v>
      </c>
      <c r="C452" s="550" t="s">
        <v>55</v>
      </c>
      <c r="D452" s="549" t="s">
        <v>1484</v>
      </c>
      <c r="E452" s="593" t="s">
        <v>1440</v>
      </c>
      <c r="F452" s="593"/>
      <c r="G452" s="550" t="s">
        <v>1451</v>
      </c>
      <c r="H452" s="551">
        <v>42.090299999999999</v>
      </c>
      <c r="I452" s="552" t="s">
        <v>2767</v>
      </c>
      <c r="J452" s="561" t="s">
        <v>3197</v>
      </c>
    </row>
    <row r="453" spans="1:10">
      <c r="A453" s="549" t="s">
        <v>2666</v>
      </c>
      <c r="B453" s="550" t="s">
        <v>2422</v>
      </c>
      <c r="C453" s="550" t="s">
        <v>55</v>
      </c>
      <c r="D453" s="549" t="s">
        <v>2423</v>
      </c>
      <c r="E453" s="593" t="s">
        <v>1220</v>
      </c>
      <c r="F453" s="593"/>
      <c r="G453" s="550" t="s">
        <v>57</v>
      </c>
      <c r="H453" s="551">
        <v>6</v>
      </c>
      <c r="I453" s="552" t="s">
        <v>3048</v>
      </c>
      <c r="J453" s="561" t="s">
        <v>3141</v>
      </c>
    </row>
    <row r="454" spans="1:10">
      <c r="A454" s="549" t="s">
        <v>2666</v>
      </c>
      <c r="B454" s="550" t="s">
        <v>2416</v>
      </c>
      <c r="C454" s="550" t="s">
        <v>55</v>
      </c>
      <c r="D454" s="549" t="s">
        <v>2417</v>
      </c>
      <c r="E454" s="593" t="s">
        <v>1220</v>
      </c>
      <c r="F454" s="593"/>
      <c r="G454" s="550" t="s">
        <v>1456</v>
      </c>
      <c r="H454" s="551">
        <v>2.8500000000000001E-2</v>
      </c>
      <c r="I454" s="552" t="s">
        <v>2944</v>
      </c>
      <c r="J454" s="561" t="s">
        <v>3198</v>
      </c>
    </row>
    <row r="455" spans="1:10">
      <c r="A455" s="549" t="s">
        <v>2666</v>
      </c>
      <c r="B455" s="550" t="s">
        <v>2567</v>
      </c>
      <c r="C455" s="550" t="s">
        <v>55</v>
      </c>
      <c r="D455" s="549" t="s">
        <v>2568</v>
      </c>
      <c r="E455" s="593" t="s">
        <v>1220</v>
      </c>
      <c r="F455" s="593"/>
      <c r="G455" s="550" t="s">
        <v>57</v>
      </c>
      <c r="H455" s="551">
        <v>8.4180599999999998E-3</v>
      </c>
      <c r="I455" s="552" t="s">
        <v>2974</v>
      </c>
      <c r="J455" s="561" t="s">
        <v>2902</v>
      </c>
    </row>
    <row r="456" spans="1:10" ht="26.45">
      <c r="A456" s="549" t="s">
        <v>2666</v>
      </c>
      <c r="B456" s="550" t="s">
        <v>2139</v>
      </c>
      <c r="C456" s="550" t="s">
        <v>55</v>
      </c>
      <c r="D456" s="549" t="s">
        <v>2140</v>
      </c>
      <c r="E456" s="593" t="s">
        <v>1220</v>
      </c>
      <c r="F456" s="593"/>
      <c r="G456" s="550" t="s">
        <v>1739</v>
      </c>
      <c r="H456" s="551">
        <v>0.80980373400000005</v>
      </c>
      <c r="I456" s="552" t="s">
        <v>2853</v>
      </c>
      <c r="J456" s="561" t="s">
        <v>3199</v>
      </c>
    </row>
    <row r="457" spans="1:10">
      <c r="A457" s="549" t="s">
        <v>2666</v>
      </c>
      <c r="B457" s="550" t="s">
        <v>1587</v>
      </c>
      <c r="C457" s="550" t="s">
        <v>55</v>
      </c>
      <c r="D457" s="549" t="s">
        <v>1588</v>
      </c>
      <c r="E457" s="593" t="s">
        <v>1220</v>
      </c>
      <c r="F457" s="593"/>
      <c r="G457" s="550" t="s">
        <v>57</v>
      </c>
      <c r="H457" s="551">
        <v>1.58439861</v>
      </c>
      <c r="I457" s="552" t="s">
        <v>2835</v>
      </c>
      <c r="J457" s="561" t="s">
        <v>3200</v>
      </c>
    </row>
    <row r="458" spans="1:10">
      <c r="A458" s="549" t="s">
        <v>2666</v>
      </c>
      <c r="B458" s="550" t="s">
        <v>2090</v>
      </c>
      <c r="C458" s="550" t="s">
        <v>55</v>
      </c>
      <c r="D458" s="549" t="s">
        <v>2091</v>
      </c>
      <c r="E458" s="593" t="s">
        <v>1220</v>
      </c>
      <c r="F458" s="593"/>
      <c r="G458" s="550" t="s">
        <v>57</v>
      </c>
      <c r="H458" s="551">
        <v>0.63375944399999995</v>
      </c>
      <c r="I458" s="552" t="s">
        <v>2847</v>
      </c>
      <c r="J458" s="561" t="s">
        <v>3201</v>
      </c>
    </row>
    <row r="459" spans="1:10">
      <c r="A459" s="549" t="s">
        <v>2666</v>
      </c>
      <c r="B459" s="550" t="s">
        <v>2551</v>
      </c>
      <c r="C459" s="550" t="s">
        <v>55</v>
      </c>
      <c r="D459" s="549" t="s">
        <v>2552</v>
      </c>
      <c r="E459" s="593" t="s">
        <v>1220</v>
      </c>
      <c r="F459" s="593"/>
      <c r="G459" s="550" t="s">
        <v>57</v>
      </c>
      <c r="H459" s="551">
        <v>8.4180599999999998E-3</v>
      </c>
      <c r="I459" s="552" t="s">
        <v>2976</v>
      </c>
      <c r="J459" s="561" t="s">
        <v>3126</v>
      </c>
    </row>
    <row r="460" spans="1:10">
      <c r="A460" s="549" t="s">
        <v>2666</v>
      </c>
      <c r="B460" s="550" t="s">
        <v>2360</v>
      </c>
      <c r="C460" s="550" t="s">
        <v>55</v>
      </c>
      <c r="D460" s="549" t="s">
        <v>2361</v>
      </c>
      <c r="E460" s="593" t="s">
        <v>1220</v>
      </c>
      <c r="F460" s="593"/>
      <c r="G460" s="550" t="s">
        <v>2362</v>
      </c>
      <c r="H460" s="551">
        <v>0.27369248400000001</v>
      </c>
      <c r="I460" s="552" t="s">
        <v>2831</v>
      </c>
      <c r="J460" s="561" t="s">
        <v>3202</v>
      </c>
    </row>
    <row r="461" spans="1:10" ht="26.45">
      <c r="A461" s="549" t="s">
        <v>2666</v>
      </c>
      <c r="B461" s="550" t="s">
        <v>1978</v>
      </c>
      <c r="C461" s="550" t="s">
        <v>55</v>
      </c>
      <c r="D461" s="549" t="s">
        <v>1979</v>
      </c>
      <c r="E461" s="593" t="s">
        <v>1220</v>
      </c>
      <c r="F461" s="593"/>
      <c r="G461" s="550" t="s">
        <v>1739</v>
      </c>
      <c r="H461" s="551">
        <v>0.27147148399999999</v>
      </c>
      <c r="I461" s="552" t="s">
        <v>2855</v>
      </c>
      <c r="J461" s="561" t="s">
        <v>3203</v>
      </c>
    </row>
    <row r="462" spans="1:10">
      <c r="A462" s="549" t="s">
        <v>2666</v>
      </c>
      <c r="B462" s="550" t="s">
        <v>2513</v>
      </c>
      <c r="C462" s="550" t="s">
        <v>55</v>
      </c>
      <c r="D462" s="549" t="s">
        <v>2514</v>
      </c>
      <c r="E462" s="593" t="s">
        <v>1220</v>
      </c>
      <c r="F462" s="593"/>
      <c r="G462" s="550" t="s">
        <v>233</v>
      </c>
      <c r="H462" s="551">
        <v>2.946321E-2</v>
      </c>
      <c r="I462" s="552" t="s">
        <v>2978</v>
      </c>
      <c r="J462" s="561" t="s">
        <v>2890</v>
      </c>
    </row>
    <row r="463" spans="1:10">
      <c r="A463" s="549" t="s">
        <v>2666</v>
      </c>
      <c r="B463" s="550" t="s">
        <v>2481</v>
      </c>
      <c r="C463" s="550" t="s">
        <v>55</v>
      </c>
      <c r="D463" s="549" t="s">
        <v>2482</v>
      </c>
      <c r="E463" s="593" t="s">
        <v>1220</v>
      </c>
      <c r="F463" s="593"/>
      <c r="G463" s="550" t="s">
        <v>57</v>
      </c>
      <c r="H463" s="551">
        <v>8.4180599999999998E-3</v>
      </c>
      <c r="I463" s="552" t="s">
        <v>2901</v>
      </c>
      <c r="J463" s="561" t="s">
        <v>3116</v>
      </c>
    </row>
    <row r="464" spans="1:10">
      <c r="A464" s="549" t="s">
        <v>2666</v>
      </c>
      <c r="B464" s="550" t="s">
        <v>1693</v>
      </c>
      <c r="C464" s="550" t="s">
        <v>55</v>
      </c>
      <c r="D464" s="549" t="s">
        <v>1694</v>
      </c>
      <c r="E464" s="593" t="s">
        <v>1220</v>
      </c>
      <c r="F464" s="593"/>
      <c r="G464" s="550" t="s">
        <v>57</v>
      </c>
      <c r="H464" s="551">
        <v>27.870801270000001</v>
      </c>
      <c r="I464" s="552" t="s">
        <v>2829</v>
      </c>
      <c r="J464" s="561" t="s">
        <v>3204</v>
      </c>
    </row>
    <row r="465" spans="1:10" ht="26.45">
      <c r="A465" s="549" t="s">
        <v>2666</v>
      </c>
      <c r="B465" s="550" t="s">
        <v>2303</v>
      </c>
      <c r="C465" s="550" t="s">
        <v>55</v>
      </c>
      <c r="D465" s="549" t="s">
        <v>2304</v>
      </c>
      <c r="E465" s="593" t="s">
        <v>1220</v>
      </c>
      <c r="F465" s="593"/>
      <c r="G465" s="550" t="s">
        <v>57</v>
      </c>
      <c r="H465" s="551">
        <v>0.211253148</v>
      </c>
      <c r="I465" s="552" t="s">
        <v>2821</v>
      </c>
      <c r="J465" s="561" t="s">
        <v>3205</v>
      </c>
    </row>
    <row r="466" spans="1:10">
      <c r="A466" s="549" t="s">
        <v>2666</v>
      </c>
      <c r="B466" s="550" t="s">
        <v>2169</v>
      </c>
      <c r="C466" s="550" t="s">
        <v>55</v>
      </c>
      <c r="D466" s="549" t="s">
        <v>2170</v>
      </c>
      <c r="E466" s="593" t="s">
        <v>1220</v>
      </c>
      <c r="F466" s="593"/>
      <c r="G466" s="550" t="s">
        <v>57</v>
      </c>
      <c r="H466" s="551">
        <v>1.58439861</v>
      </c>
      <c r="I466" s="552" t="s">
        <v>2825</v>
      </c>
      <c r="J466" s="561" t="s">
        <v>3206</v>
      </c>
    </row>
    <row r="467" spans="1:10">
      <c r="A467" s="549" t="s">
        <v>2666</v>
      </c>
      <c r="B467" s="550" t="s">
        <v>1982</v>
      </c>
      <c r="C467" s="550" t="s">
        <v>55</v>
      </c>
      <c r="D467" s="549" t="s">
        <v>1983</v>
      </c>
      <c r="E467" s="593" t="s">
        <v>1298</v>
      </c>
      <c r="F467" s="593"/>
      <c r="G467" s="550" t="s">
        <v>57</v>
      </c>
      <c r="H467" s="551">
        <v>1.58439861</v>
      </c>
      <c r="I467" s="552" t="s">
        <v>2839</v>
      </c>
      <c r="J467" s="561" t="s">
        <v>3207</v>
      </c>
    </row>
    <row r="468" spans="1:10">
      <c r="A468" s="549" t="s">
        <v>2666</v>
      </c>
      <c r="B468" s="550" t="s">
        <v>1543</v>
      </c>
      <c r="C468" s="550" t="s">
        <v>55</v>
      </c>
      <c r="D468" s="549" t="s">
        <v>1544</v>
      </c>
      <c r="E468" s="593" t="s">
        <v>1220</v>
      </c>
      <c r="F468" s="593"/>
      <c r="G468" s="550" t="s">
        <v>57</v>
      </c>
      <c r="H468" s="551">
        <v>35.842617443999998</v>
      </c>
      <c r="I468" s="552" t="s">
        <v>2849</v>
      </c>
      <c r="J468" s="561" t="s">
        <v>3208</v>
      </c>
    </row>
    <row r="469" spans="1:10">
      <c r="A469" s="549" t="s">
        <v>2666</v>
      </c>
      <c r="B469" s="550" t="s">
        <v>2515</v>
      </c>
      <c r="C469" s="550" t="s">
        <v>55</v>
      </c>
      <c r="D469" s="549" t="s">
        <v>2516</v>
      </c>
      <c r="E469" s="593" t="s">
        <v>1220</v>
      </c>
      <c r="F469" s="593"/>
      <c r="G469" s="550" t="s">
        <v>57</v>
      </c>
      <c r="H469" s="551">
        <v>3.4059150000000003E-2</v>
      </c>
      <c r="I469" s="552" t="s">
        <v>2883</v>
      </c>
      <c r="J469" s="561" t="s">
        <v>3209</v>
      </c>
    </row>
    <row r="470" spans="1:10">
      <c r="A470" s="549" t="s">
        <v>2666</v>
      </c>
      <c r="B470" s="550" t="s">
        <v>2509</v>
      </c>
      <c r="C470" s="550" t="s">
        <v>55</v>
      </c>
      <c r="D470" s="549" t="s">
        <v>2510</v>
      </c>
      <c r="E470" s="593" t="s">
        <v>1220</v>
      </c>
      <c r="F470" s="593"/>
      <c r="G470" s="550" t="s">
        <v>57</v>
      </c>
      <c r="H470" s="551">
        <v>1.683612E-2</v>
      </c>
      <c r="I470" s="552" t="s">
        <v>2980</v>
      </c>
      <c r="J470" s="561" t="s">
        <v>2863</v>
      </c>
    </row>
    <row r="471" spans="1:10">
      <c r="A471" s="549" t="s">
        <v>2666</v>
      </c>
      <c r="B471" s="550" t="s">
        <v>1855</v>
      </c>
      <c r="C471" s="550" t="s">
        <v>55</v>
      </c>
      <c r="D471" s="549" t="s">
        <v>1856</v>
      </c>
      <c r="E471" s="593" t="s">
        <v>1298</v>
      </c>
      <c r="F471" s="593"/>
      <c r="G471" s="550" t="s">
        <v>1857</v>
      </c>
      <c r="H471" s="551">
        <v>0.14083543200000001</v>
      </c>
      <c r="I471" s="552" t="s">
        <v>2841</v>
      </c>
      <c r="J471" s="561" t="s">
        <v>3210</v>
      </c>
    </row>
    <row r="472" spans="1:10">
      <c r="A472" s="549" t="s">
        <v>2666</v>
      </c>
      <c r="B472" s="550" t="s">
        <v>1652</v>
      </c>
      <c r="C472" s="550" t="s">
        <v>55</v>
      </c>
      <c r="D472" s="549" t="s">
        <v>1653</v>
      </c>
      <c r="E472" s="593" t="s">
        <v>1298</v>
      </c>
      <c r="F472" s="593"/>
      <c r="G472" s="550" t="s">
        <v>57</v>
      </c>
      <c r="H472" s="551">
        <v>35.842617443999998</v>
      </c>
      <c r="I472" s="552" t="s">
        <v>2845</v>
      </c>
      <c r="J472" s="561" t="s">
        <v>3211</v>
      </c>
    </row>
    <row r="473" spans="1:10">
      <c r="A473" s="549" t="s">
        <v>2666</v>
      </c>
      <c r="B473" s="550" t="s">
        <v>2501</v>
      </c>
      <c r="C473" s="550" t="s">
        <v>55</v>
      </c>
      <c r="D473" s="549" t="s">
        <v>2502</v>
      </c>
      <c r="E473" s="593" t="s">
        <v>1220</v>
      </c>
      <c r="F473" s="593"/>
      <c r="G473" s="550" t="s">
        <v>57</v>
      </c>
      <c r="H473" s="551">
        <v>2.946321E-2</v>
      </c>
      <c r="I473" s="552" t="s">
        <v>2982</v>
      </c>
      <c r="J473" s="561" t="s">
        <v>3212</v>
      </c>
    </row>
    <row r="474" spans="1:10">
      <c r="A474" s="549" t="s">
        <v>2666</v>
      </c>
      <c r="B474" s="550" t="s">
        <v>2565</v>
      </c>
      <c r="C474" s="550" t="s">
        <v>55</v>
      </c>
      <c r="D474" s="549" t="s">
        <v>2566</v>
      </c>
      <c r="E474" s="593" t="s">
        <v>1220</v>
      </c>
      <c r="F474" s="593"/>
      <c r="G474" s="550" t="s">
        <v>57</v>
      </c>
      <c r="H474" s="551">
        <v>4.2090299999999999E-3</v>
      </c>
      <c r="I474" s="552" t="s">
        <v>2983</v>
      </c>
      <c r="J474" s="561" t="s">
        <v>2902</v>
      </c>
    </row>
    <row r="475" spans="1:10">
      <c r="A475" s="549" t="s">
        <v>2666</v>
      </c>
      <c r="B475" s="550" t="s">
        <v>1729</v>
      </c>
      <c r="C475" s="550" t="s">
        <v>55</v>
      </c>
      <c r="D475" s="549" t="s">
        <v>1730</v>
      </c>
      <c r="E475" s="593" t="s">
        <v>1220</v>
      </c>
      <c r="F475" s="593"/>
      <c r="G475" s="550" t="s">
        <v>57</v>
      </c>
      <c r="H475" s="551">
        <v>0.52813286999999998</v>
      </c>
      <c r="I475" s="552" t="s">
        <v>2833</v>
      </c>
      <c r="J475" s="561" t="s">
        <v>3213</v>
      </c>
    </row>
    <row r="476" spans="1:10" ht="26.45">
      <c r="A476" s="549" t="s">
        <v>2666</v>
      </c>
      <c r="B476" s="550" t="s">
        <v>2391</v>
      </c>
      <c r="C476" s="550" t="s">
        <v>55</v>
      </c>
      <c r="D476" s="549" t="s">
        <v>2392</v>
      </c>
      <c r="E476" s="593" t="s">
        <v>1220</v>
      </c>
      <c r="F476" s="593"/>
      <c r="G476" s="550" t="s">
        <v>57</v>
      </c>
      <c r="H476" s="551">
        <v>7.0417716000000005E-2</v>
      </c>
      <c r="I476" s="552" t="s">
        <v>2827</v>
      </c>
      <c r="J476" s="561" t="s">
        <v>3214</v>
      </c>
    </row>
    <row r="477" spans="1:10">
      <c r="A477" s="549" t="s">
        <v>2666</v>
      </c>
      <c r="B477" s="550" t="s">
        <v>2341</v>
      </c>
      <c r="C477" s="550" t="s">
        <v>55</v>
      </c>
      <c r="D477" s="549" t="s">
        <v>2342</v>
      </c>
      <c r="E477" s="593" t="s">
        <v>1220</v>
      </c>
      <c r="F477" s="593"/>
      <c r="G477" s="550" t="s">
        <v>57</v>
      </c>
      <c r="H477" s="551">
        <v>4.2090299999999999E-3</v>
      </c>
      <c r="I477" s="552" t="s">
        <v>2984</v>
      </c>
      <c r="J477" s="561" t="s">
        <v>2828</v>
      </c>
    </row>
    <row r="478" spans="1:10">
      <c r="A478" s="549" t="s">
        <v>2666</v>
      </c>
      <c r="B478" s="550" t="s">
        <v>2569</v>
      </c>
      <c r="C478" s="550" t="s">
        <v>55</v>
      </c>
      <c r="D478" s="549" t="s">
        <v>2570</v>
      </c>
      <c r="E478" s="593" t="s">
        <v>1220</v>
      </c>
      <c r="F478" s="593"/>
      <c r="G478" s="550" t="s">
        <v>57</v>
      </c>
      <c r="H478" s="551">
        <v>4.2090299999999999E-3</v>
      </c>
      <c r="I478" s="552" t="s">
        <v>2986</v>
      </c>
      <c r="J478" s="561" t="s">
        <v>3114</v>
      </c>
    </row>
    <row r="479" spans="1:10">
      <c r="A479" s="549" t="s">
        <v>2666</v>
      </c>
      <c r="B479" s="550" t="s">
        <v>2507</v>
      </c>
      <c r="C479" s="550" t="s">
        <v>55</v>
      </c>
      <c r="D479" s="549" t="s">
        <v>2508</v>
      </c>
      <c r="E479" s="593" t="s">
        <v>1220</v>
      </c>
      <c r="F479" s="593"/>
      <c r="G479" s="550" t="s">
        <v>57</v>
      </c>
      <c r="H479" s="551">
        <v>1.683612E-2</v>
      </c>
      <c r="I479" s="552" t="s">
        <v>2937</v>
      </c>
      <c r="J479" s="561" t="s">
        <v>2863</v>
      </c>
    </row>
    <row r="480" spans="1:10" ht="26.45">
      <c r="A480" s="549" t="s">
        <v>2666</v>
      </c>
      <c r="B480" s="550" t="s">
        <v>2339</v>
      </c>
      <c r="C480" s="550" t="s">
        <v>55</v>
      </c>
      <c r="D480" s="549" t="s">
        <v>2340</v>
      </c>
      <c r="E480" s="593" t="s">
        <v>1220</v>
      </c>
      <c r="F480" s="593"/>
      <c r="G480" s="550" t="s">
        <v>57</v>
      </c>
      <c r="H480" s="551">
        <v>13.845000000000001</v>
      </c>
      <c r="I480" s="552" t="s">
        <v>2892</v>
      </c>
      <c r="J480" s="561" t="s">
        <v>3215</v>
      </c>
    </row>
    <row r="481" spans="1:10">
      <c r="A481" s="549" t="s">
        <v>2666</v>
      </c>
      <c r="B481" s="550" t="s">
        <v>2412</v>
      </c>
      <c r="C481" s="550" t="s">
        <v>55</v>
      </c>
      <c r="D481" s="549" t="s">
        <v>2413</v>
      </c>
      <c r="E481" s="593" t="s">
        <v>1220</v>
      </c>
      <c r="F481" s="593"/>
      <c r="G481" s="550" t="s">
        <v>57</v>
      </c>
      <c r="H481" s="551">
        <v>5.0636321999999998E-2</v>
      </c>
      <c r="I481" s="552" t="s">
        <v>2823</v>
      </c>
      <c r="J481" s="561" t="s">
        <v>2824</v>
      </c>
    </row>
    <row r="482" spans="1:10">
      <c r="A482" s="549" t="s">
        <v>2666</v>
      </c>
      <c r="B482" s="550" t="s">
        <v>2381</v>
      </c>
      <c r="C482" s="550" t="s">
        <v>55</v>
      </c>
      <c r="D482" s="549" t="s">
        <v>2382</v>
      </c>
      <c r="E482" s="593" t="s">
        <v>1220</v>
      </c>
      <c r="F482" s="593"/>
      <c r="G482" s="550" t="s">
        <v>57</v>
      </c>
      <c r="H482" s="551">
        <v>3.3757547999999998E-2</v>
      </c>
      <c r="I482" s="552" t="s">
        <v>2837</v>
      </c>
      <c r="J482" s="561" t="s">
        <v>3216</v>
      </c>
    </row>
    <row r="483" spans="1:10" ht="26.45">
      <c r="A483" s="549" t="s">
        <v>2666</v>
      </c>
      <c r="B483" s="550" t="s">
        <v>2182</v>
      </c>
      <c r="C483" s="550" t="s">
        <v>55</v>
      </c>
      <c r="D483" s="549" t="s">
        <v>2183</v>
      </c>
      <c r="E483" s="593" t="s">
        <v>1220</v>
      </c>
      <c r="F483" s="593"/>
      <c r="G483" s="550" t="s">
        <v>57</v>
      </c>
      <c r="H483" s="551">
        <v>3.3757547999999998E-2</v>
      </c>
      <c r="I483" s="552" t="s">
        <v>2843</v>
      </c>
      <c r="J483" s="561" t="s">
        <v>3217</v>
      </c>
    </row>
    <row r="484" spans="1:10">
      <c r="A484" s="549" t="s">
        <v>2666</v>
      </c>
      <c r="B484" s="550" t="s">
        <v>2442</v>
      </c>
      <c r="C484" s="550" t="s">
        <v>55</v>
      </c>
      <c r="D484" s="549" t="s">
        <v>2443</v>
      </c>
      <c r="E484" s="593" t="s">
        <v>1220</v>
      </c>
      <c r="F484" s="593"/>
      <c r="G484" s="550" t="s">
        <v>57</v>
      </c>
      <c r="H484" s="551">
        <v>1.6878773999999999E-2</v>
      </c>
      <c r="I484" s="552" t="s">
        <v>2851</v>
      </c>
      <c r="J484" s="561" t="s">
        <v>2852</v>
      </c>
    </row>
    <row r="485" spans="1:10" ht="26.45">
      <c r="A485" s="549" t="s">
        <v>2666</v>
      </c>
      <c r="B485" s="550" t="s">
        <v>1449</v>
      </c>
      <c r="C485" s="550" t="s">
        <v>55</v>
      </c>
      <c r="D485" s="549" t="s">
        <v>1450</v>
      </c>
      <c r="E485" s="593" t="s">
        <v>1440</v>
      </c>
      <c r="F485" s="593"/>
      <c r="G485" s="550" t="s">
        <v>1451</v>
      </c>
      <c r="H485" s="551">
        <v>168.78774000000001</v>
      </c>
      <c r="I485" s="552" t="s">
        <v>2742</v>
      </c>
      <c r="J485" s="561" t="s">
        <v>3218</v>
      </c>
    </row>
    <row r="486" spans="1:10" ht="26.45">
      <c r="A486" s="549" t="s">
        <v>2666</v>
      </c>
      <c r="B486" s="550" t="s">
        <v>2184</v>
      </c>
      <c r="C486" s="550" t="s">
        <v>55</v>
      </c>
      <c r="D486" s="549" t="s">
        <v>2185</v>
      </c>
      <c r="E486" s="593" t="s">
        <v>1220</v>
      </c>
      <c r="F486" s="593"/>
      <c r="G486" s="550" t="s">
        <v>57</v>
      </c>
      <c r="H486" s="551">
        <v>0.75</v>
      </c>
      <c r="I486" s="552" t="s">
        <v>2936</v>
      </c>
      <c r="J486" s="561" t="s">
        <v>3219</v>
      </c>
    </row>
    <row r="487" spans="1:10" ht="26.45">
      <c r="A487" s="549" t="s">
        <v>2666</v>
      </c>
      <c r="B487" s="550" t="s">
        <v>1740</v>
      </c>
      <c r="C487" s="550" t="s">
        <v>55</v>
      </c>
      <c r="D487" s="549" t="s">
        <v>1741</v>
      </c>
      <c r="E487" s="593" t="s">
        <v>1220</v>
      </c>
      <c r="F487" s="593"/>
      <c r="G487" s="550" t="s">
        <v>268</v>
      </c>
      <c r="H487" s="551">
        <v>72</v>
      </c>
      <c r="I487" s="552" t="s">
        <v>2938</v>
      </c>
      <c r="J487" s="561" t="s">
        <v>2939</v>
      </c>
    </row>
    <row r="488" spans="1:10" ht="26.45">
      <c r="A488" s="549" t="s">
        <v>2666</v>
      </c>
      <c r="B488" s="550" t="s">
        <v>1506</v>
      </c>
      <c r="C488" s="550" t="s">
        <v>55</v>
      </c>
      <c r="D488" s="549" t="s">
        <v>1507</v>
      </c>
      <c r="E488" s="593" t="s">
        <v>1440</v>
      </c>
      <c r="F488" s="593"/>
      <c r="G488" s="550" t="s">
        <v>1451</v>
      </c>
      <c r="H488" s="551">
        <v>22.21</v>
      </c>
      <c r="I488" s="552" t="s">
        <v>2767</v>
      </c>
      <c r="J488" s="561" t="s">
        <v>3220</v>
      </c>
    </row>
    <row r="489" spans="1:10">
      <c r="A489" s="549" t="s">
        <v>2666</v>
      </c>
      <c r="B489" s="550" t="s">
        <v>2141</v>
      </c>
      <c r="C489" s="550" t="s">
        <v>55</v>
      </c>
      <c r="D489" s="549" t="s">
        <v>2142</v>
      </c>
      <c r="E489" s="593" t="s">
        <v>1220</v>
      </c>
      <c r="F489" s="593"/>
      <c r="G489" s="550" t="s">
        <v>57</v>
      </c>
      <c r="H489" s="551">
        <v>2</v>
      </c>
      <c r="I489" s="552" t="s">
        <v>3150</v>
      </c>
      <c r="J489" s="561" t="s">
        <v>3221</v>
      </c>
    </row>
    <row r="490" spans="1:10">
      <c r="A490" s="549" t="s">
        <v>2666</v>
      </c>
      <c r="B490" s="550" t="s">
        <v>2525</v>
      </c>
      <c r="C490" s="550" t="s">
        <v>55</v>
      </c>
      <c r="D490" s="549" t="s">
        <v>2526</v>
      </c>
      <c r="E490" s="593" t="s">
        <v>1220</v>
      </c>
      <c r="F490" s="593"/>
      <c r="G490" s="550" t="s">
        <v>57</v>
      </c>
      <c r="H490" s="551">
        <v>2.0398759999999998E-2</v>
      </c>
      <c r="I490" s="552" t="s">
        <v>2872</v>
      </c>
      <c r="J490" s="561" t="s">
        <v>3222</v>
      </c>
    </row>
    <row r="491" spans="1:10">
      <c r="A491" s="549" t="s">
        <v>2666</v>
      </c>
      <c r="B491" s="550" t="s">
        <v>2401</v>
      </c>
      <c r="C491" s="550" t="s">
        <v>55</v>
      </c>
      <c r="D491" s="549" t="s">
        <v>2402</v>
      </c>
      <c r="E491" s="593" t="s">
        <v>1220</v>
      </c>
      <c r="F491" s="593"/>
      <c r="G491" s="550" t="s">
        <v>57</v>
      </c>
      <c r="H491" s="551">
        <v>4.4419999999999998E-3</v>
      </c>
      <c r="I491" s="552" t="s">
        <v>2897</v>
      </c>
      <c r="J491" s="561" t="s">
        <v>3223</v>
      </c>
    </row>
    <row r="492" spans="1:10">
      <c r="A492" s="549" t="s">
        <v>2666</v>
      </c>
      <c r="B492" s="550" t="s">
        <v>2519</v>
      </c>
      <c r="C492" s="550" t="s">
        <v>55</v>
      </c>
      <c r="D492" s="549" t="s">
        <v>2520</v>
      </c>
      <c r="E492" s="593" t="s">
        <v>1220</v>
      </c>
      <c r="F492" s="593"/>
      <c r="G492" s="550" t="s">
        <v>57</v>
      </c>
      <c r="H492" s="551">
        <v>4.4419999999999998E-3</v>
      </c>
      <c r="I492" s="552" t="s">
        <v>2899</v>
      </c>
      <c r="J492" s="561" t="s">
        <v>3224</v>
      </c>
    </row>
    <row r="493" spans="1:10">
      <c r="A493" s="549" t="s">
        <v>2666</v>
      </c>
      <c r="B493" s="550" t="s">
        <v>2553</v>
      </c>
      <c r="C493" s="550" t="s">
        <v>55</v>
      </c>
      <c r="D493" s="549" t="s">
        <v>2554</v>
      </c>
      <c r="E493" s="593" t="s">
        <v>1220</v>
      </c>
      <c r="F493" s="593"/>
      <c r="G493" s="550" t="s">
        <v>57</v>
      </c>
      <c r="H493" s="551">
        <v>2.2209999999999999E-3</v>
      </c>
      <c r="I493" s="552" t="s">
        <v>2901</v>
      </c>
      <c r="J493" s="561" t="s">
        <v>2977</v>
      </c>
    </row>
    <row r="494" spans="1:10" ht="26.45">
      <c r="A494" s="549" t="s">
        <v>2666</v>
      </c>
      <c r="B494" s="550" t="s">
        <v>2260</v>
      </c>
      <c r="C494" s="550" t="s">
        <v>55</v>
      </c>
      <c r="D494" s="549" t="s">
        <v>2261</v>
      </c>
      <c r="E494" s="593" t="s">
        <v>1220</v>
      </c>
      <c r="F494" s="593"/>
      <c r="G494" s="550" t="s">
        <v>57</v>
      </c>
      <c r="H494" s="551">
        <v>3</v>
      </c>
      <c r="I494" s="552" t="s">
        <v>2905</v>
      </c>
      <c r="J494" s="561" t="s">
        <v>3225</v>
      </c>
    </row>
    <row r="495" spans="1:10" ht="26.45">
      <c r="A495" s="549" t="s">
        <v>2666</v>
      </c>
      <c r="B495" s="550" t="s">
        <v>1938</v>
      </c>
      <c r="C495" s="550" t="s">
        <v>55</v>
      </c>
      <c r="D495" s="549" t="s">
        <v>1939</v>
      </c>
      <c r="E495" s="593" t="s">
        <v>1220</v>
      </c>
      <c r="F495" s="593"/>
      <c r="G495" s="550" t="s">
        <v>268</v>
      </c>
      <c r="H495" s="551">
        <v>12</v>
      </c>
      <c r="I495" s="552" t="s">
        <v>3153</v>
      </c>
      <c r="J495" s="561" t="s">
        <v>3226</v>
      </c>
    </row>
    <row r="496" spans="1:10">
      <c r="A496" s="549" t="s">
        <v>2666</v>
      </c>
      <c r="B496" s="550" t="s">
        <v>1629</v>
      </c>
      <c r="C496" s="550" t="s">
        <v>55</v>
      </c>
      <c r="D496" s="549" t="s">
        <v>1630</v>
      </c>
      <c r="E496" s="593" t="s">
        <v>1220</v>
      </c>
      <c r="F496" s="593"/>
      <c r="G496" s="550" t="s">
        <v>268</v>
      </c>
      <c r="H496" s="551">
        <v>72.537180000000006</v>
      </c>
      <c r="I496" s="552" t="s">
        <v>2720</v>
      </c>
      <c r="J496" s="561" t="s">
        <v>3227</v>
      </c>
    </row>
    <row r="497" spans="1:10" ht="26.45">
      <c r="A497" s="549" t="s">
        <v>2666</v>
      </c>
      <c r="B497" s="550" t="s">
        <v>1685</v>
      </c>
      <c r="C497" s="550" t="s">
        <v>55</v>
      </c>
      <c r="D497" s="549" t="s">
        <v>1686</v>
      </c>
      <c r="E497" s="593" t="s">
        <v>1440</v>
      </c>
      <c r="F497" s="593"/>
      <c r="G497" s="550" t="s">
        <v>1451</v>
      </c>
      <c r="H497" s="551">
        <v>12.39</v>
      </c>
      <c r="I497" s="552" t="s">
        <v>2767</v>
      </c>
      <c r="J497" s="561" t="s">
        <v>3228</v>
      </c>
    </row>
    <row r="498" spans="1:10" ht="26.45">
      <c r="A498" s="549" t="s">
        <v>2666</v>
      </c>
      <c r="B498" s="550" t="s">
        <v>2157</v>
      </c>
      <c r="C498" s="550" t="s">
        <v>55</v>
      </c>
      <c r="D498" s="549" t="s">
        <v>2158</v>
      </c>
      <c r="E498" s="593" t="s">
        <v>1220</v>
      </c>
      <c r="F498" s="593"/>
      <c r="G498" s="550" t="s">
        <v>57</v>
      </c>
      <c r="H498" s="551">
        <v>3</v>
      </c>
      <c r="I498" s="552" t="s">
        <v>2934</v>
      </c>
      <c r="J498" s="561" t="s">
        <v>3229</v>
      </c>
    </row>
    <row r="499" spans="1:10" ht="26.45">
      <c r="A499" s="549" t="s">
        <v>2666</v>
      </c>
      <c r="B499" s="550" t="s">
        <v>1960</v>
      </c>
      <c r="C499" s="550" t="s">
        <v>55</v>
      </c>
      <c r="D499" s="549" t="s">
        <v>1961</v>
      </c>
      <c r="E499" s="593" t="s">
        <v>1220</v>
      </c>
      <c r="F499" s="593"/>
      <c r="G499" s="550" t="s">
        <v>268</v>
      </c>
      <c r="H499" s="551">
        <v>18</v>
      </c>
      <c r="I499" s="552" t="s">
        <v>2940</v>
      </c>
      <c r="J499" s="561" t="s">
        <v>3230</v>
      </c>
    </row>
    <row r="500" spans="1:10" ht="26.45">
      <c r="A500" s="549" t="s">
        <v>2666</v>
      </c>
      <c r="B500" s="550" t="s">
        <v>1715</v>
      </c>
      <c r="C500" s="550" t="s">
        <v>55</v>
      </c>
      <c r="D500" s="549" t="s">
        <v>1716</v>
      </c>
      <c r="E500" s="593" t="s">
        <v>1220</v>
      </c>
      <c r="F500" s="593"/>
      <c r="G500" s="550" t="s">
        <v>268</v>
      </c>
      <c r="H500" s="551">
        <v>40.799999999999997</v>
      </c>
      <c r="I500" s="552" t="s">
        <v>2857</v>
      </c>
      <c r="J500" s="561" t="s">
        <v>3231</v>
      </c>
    </row>
    <row r="501" spans="1:10" ht="26.45">
      <c r="A501" s="549" t="s">
        <v>2666</v>
      </c>
      <c r="B501" s="550" t="s">
        <v>2301</v>
      </c>
      <c r="C501" s="550" t="s">
        <v>55</v>
      </c>
      <c r="D501" s="549" t="s">
        <v>2302</v>
      </c>
      <c r="E501" s="593" t="s">
        <v>1220</v>
      </c>
      <c r="F501" s="593"/>
      <c r="G501" s="550" t="s">
        <v>1456</v>
      </c>
      <c r="H501" s="551">
        <v>1.6524000000000001</v>
      </c>
      <c r="I501" s="552" t="s">
        <v>2860</v>
      </c>
      <c r="J501" s="561" t="s">
        <v>3232</v>
      </c>
    </row>
    <row r="502" spans="1:10">
      <c r="A502" s="549" t="s">
        <v>2666</v>
      </c>
      <c r="B502" s="550" t="s">
        <v>2593</v>
      </c>
      <c r="C502" s="550" t="s">
        <v>55</v>
      </c>
      <c r="D502" s="549" t="s">
        <v>2594</v>
      </c>
      <c r="E502" s="593" t="s">
        <v>1220</v>
      </c>
      <c r="F502" s="593"/>
      <c r="G502" s="550" t="s">
        <v>57</v>
      </c>
      <c r="H502" s="551">
        <v>1.595676E-2</v>
      </c>
      <c r="I502" s="552" t="s">
        <v>2862</v>
      </c>
      <c r="J502" s="561" t="s">
        <v>3233</v>
      </c>
    </row>
    <row r="503" spans="1:10">
      <c r="A503" s="549" t="s">
        <v>2666</v>
      </c>
      <c r="B503" s="550" t="s">
        <v>2549</v>
      </c>
      <c r="C503" s="550" t="s">
        <v>55</v>
      </c>
      <c r="D503" s="549" t="s">
        <v>2550</v>
      </c>
      <c r="E503" s="593" t="s">
        <v>1220</v>
      </c>
      <c r="F503" s="593"/>
      <c r="G503" s="550" t="s">
        <v>57</v>
      </c>
      <c r="H503" s="551">
        <v>1.595676E-2</v>
      </c>
      <c r="I503" s="552" t="s">
        <v>2864</v>
      </c>
      <c r="J503" s="561" t="s">
        <v>3223</v>
      </c>
    </row>
    <row r="504" spans="1:10">
      <c r="A504" s="549" t="s">
        <v>2666</v>
      </c>
      <c r="B504" s="550" t="s">
        <v>2466</v>
      </c>
      <c r="C504" s="550" t="s">
        <v>55</v>
      </c>
      <c r="D504" s="549" t="s">
        <v>2467</v>
      </c>
      <c r="E504" s="593" t="s">
        <v>2313</v>
      </c>
      <c r="F504" s="593"/>
      <c r="G504" s="550" t="s">
        <v>57</v>
      </c>
      <c r="H504" s="551">
        <v>7.9783800000000002E-3</v>
      </c>
      <c r="I504" s="552" t="s">
        <v>2866</v>
      </c>
      <c r="J504" s="561" t="s">
        <v>3234</v>
      </c>
    </row>
    <row r="505" spans="1:10">
      <c r="A505" s="549" t="s">
        <v>2666</v>
      </c>
      <c r="B505" s="550" t="s">
        <v>2607</v>
      </c>
      <c r="C505" s="550" t="s">
        <v>55</v>
      </c>
      <c r="D505" s="549" t="s">
        <v>2608</v>
      </c>
      <c r="E505" s="593" t="s">
        <v>1220</v>
      </c>
      <c r="F505" s="593"/>
      <c r="G505" s="550" t="s">
        <v>57</v>
      </c>
      <c r="H505" s="551">
        <v>7.9783800000000002E-3</v>
      </c>
      <c r="I505" s="552" t="s">
        <v>2868</v>
      </c>
      <c r="J505" s="561" t="s">
        <v>2979</v>
      </c>
    </row>
    <row r="506" spans="1:10">
      <c r="A506" s="549" t="s">
        <v>2666</v>
      </c>
      <c r="B506" s="550" t="s">
        <v>2311</v>
      </c>
      <c r="C506" s="550" t="s">
        <v>55</v>
      </c>
      <c r="D506" s="549" t="s">
        <v>2312</v>
      </c>
      <c r="E506" s="593" t="s">
        <v>2313</v>
      </c>
      <c r="F506" s="593"/>
      <c r="G506" s="550" t="s">
        <v>57</v>
      </c>
      <c r="H506" s="551">
        <v>7.9783800000000002E-3</v>
      </c>
      <c r="I506" s="552" t="s">
        <v>2870</v>
      </c>
      <c r="J506" s="561" t="s">
        <v>3235</v>
      </c>
    </row>
    <row r="507" spans="1:10" ht="26.45">
      <c r="A507" s="549" t="s">
        <v>2666</v>
      </c>
      <c r="B507" s="550" t="s">
        <v>1536</v>
      </c>
      <c r="C507" s="550" t="s">
        <v>55</v>
      </c>
      <c r="D507" s="549" t="s">
        <v>1537</v>
      </c>
      <c r="E507" s="593" t="s">
        <v>1440</v>
      </c>
      <c r="F507" s="593"/>
      <c r="G507" s="550" t="s">
        <v>1451</v>
      </c>
      <c r="H507" s="551">
        <v>79.783799999999999</v>
      </c>
      <c r="I507" s="552" t="s">
        <v>2767</v>
      </c>
      <c r="J507" s="561" t="s">
        <v>3236</v>
      </c>
    </row>
    <row r="508" spans="1:10">
      <c r="A508" s="549" t="s">
        <v>2666</v>
      </c>
      <c r="B508" s="550" t="s">
        <v>1893</v>
      </c>
      <c r="C508" s="550" t="s">
        <v>55</v>
      </c>
      <c r="D508" s="549" t="s">
        <v>1894</v>
      </c>
      <c r="E508" s="593" t="s">
        <v>1220</v>
      </c>
      <c r="F508" s="593"/>
      <c r="G508" s="550" t="s">
        <v>1476</v>
      </c>
      <c r="H508" s="551">
        <v>7.8083999999999998</v>
      </c>
      <c r="I508" s="552" t="s">
        <v>2875</v>
      </c>
      <c r="J508" s="561" t="s">
        <v>3237</v>
      </c>
    </row>
    <row r="509" spans="1:10" ht="26.45">
      <c r="A509" s="549" t="s">
        <v>2666</v>
      </c>
      <c r="B509" s="550" t="s">
        <v>2268</v>
      </c>
      <c r="C509" s="550" t="s">
        <v>55</v>
      </c>
      <c r="D509" s="549" t="s">
        <v>2269</v>
      </c>
      <c r="E509" s="593" t="s">
        <v>1220</v>
      </c>
      <c r="F509" s="593"/>
      <c r="G509" s="550" t="s">
        <v>57</v>
      </c>
      <c r="H509" s="551">
        <v>13.013999999999999</v>
      </c>
      <c r="I509" s="552" t="s">
        <v>2877</v>
      </c>
      <c r="J509" s="561" t="s">
        <v>3238</v>
      </c>
    </row>
    <row r="510" spans="1:10">
      <c r="A510" s="549" t="s">
        <v>2666</v>
      </c>
      <c r="B510" s="550" t="s">
        <v>2639</v>
      </c>
      <c r="C510" s="550" t="s">
        <v>55</v>
      </c>
      <c r="D510" s="549" t="s">
        <v>2640</v>
      </c>
      <c r="E510" s="593" t="s">
        <v>1220</v>
      </c>
      <c r="F510" s="593"/>
      <c r="G510" s="550" t="s">
        <v>57</v>
      </c>
      <c r="H510" s="551">
        <v>1.0411200000000001E-2</v>
      </c>
      <c r="I510" s="552" t="s">
        <v>2879</v>
      </c>
      <c r="J510" s="561" t="s">
        <v>3117</v>
      </c>
    </row>
    <row r="511" spans="1:10">
      <c r="A511" s="549" t="s">
        <v>2666</v>
      </c>
      <c r="B511" s="550" t="s">
        <v>2579</v>
      </c>
      <c r="C511" s="550" t="s">
        <v>55</v>
      </c>
      <c r="D511" s="549" t="s">
        <v>2580</v>
      </c>
      <c r="E511" s="593" t="s">
        <v>1220</v>
      </c>
      <c r="F511" s="593"/>
      <c r="G511" s="550" t="s">
        <v>57</v>
      </c>
      <c r="H511" s="551">
        <v>0.11712599999999999</v>
      </c>
      <c r="I511" s="552" t="s">
        <v>2881</v>
      </c>
      <c r="J511" s="561" t="s">
        <v>3012</v>
      </c>
    </row>
    <row r="512" spans="1:10">
      <c r="A512" s="549" t="s">
        <v>2666</v>
      </c>
      <c r="B512" s="550" t="s">
        <v>2617</v>
      </c>
      <c r="C512" s="550" t="s">
        <v>55</v>
      </c>
      <c r="D512" s="549" t="s">
        <v>2618</v>
      </c>
      <c r="E512" s="593" t="s">
        <v>1220</v>
      </c>
      <c r="F512" s="593"/>
      <c r="G512" s="550" t="s">
        <v>57</v>
      </c>
      <c r="H512" s="551">
        <v>2.6028000000000002E-3</v>
      </c>
      <c r="I512" s="552" t="s">
        <v>2885</v>
      </c>
      <c r="J512" s="561" t="s">
        <v>2898</v>
      </c>
    </row>
    <row r="513" spans="1:10">
      <c r="A513" s="549" t="s">
        <v>2666</v>
      </c>
      <c r="B513" s="550" t="s">
        <v>2573</v>
      </c>
      <c r="C513" s="550" t="s">
        <v>55</v>
      </c>
      <c r="D513" s="549" t="s">
        <v>2574</v>
      </c>
      <c r="E513" s="593" t="s">
        <v>1220</v>
      </c>
      <c r="F513" s="593"/>
      <c r="G513" s="550" t="s">
        <v>57</v>
      </c>
      <c r="H513" s="551">
        <v>5.9864399999999998E-2</v>
      </c>
      <c r="I513" s="552" t="s">
        <v>2887</v>
      </c>
      <c r="J513" s="561" t="s">
        <v>3239</v>
      </c>
    </row>
    <row r="514" spans="1:10">
      <c r="A514" s="549" t="s">
        <v>2666</v>
      </c>
      <c r="B514" s="550" t="s">
        <v>2535</v>
      </c>
      <c r="C514" s="550" t="s">
        <v>55</v>
      </c>
      <c r="D514" s="549" t="s">
        <v>2536</v>
      </c>
      <c r="E514" s="593" t="s">
        <v>1220</v>
      </c>
      <c r="F514" s="593"/>
      <c r="G514" s="550" t="s">
        <v>57</v>
      </c>
      <c r="H514" s="551">
        <v>0.11712599999999999</v>
      </c>
      <c r="I514" s="552" t="s">
        <v>2889</v>
      </c>
      <c r="J514" s="561" t="s">
        <v>3240</v>
      </c>
    </row>
    <row r="515" spans="1:10" ht="26.45">
      <c r="A515" s="549" t="s">
        <v>2666</v>
      </c>
      <c r="B515" s="550" t="s">
        <v>1807</v>
      </c>
      <c r="C515" s="550" t="s">
        <v>55</v>
      </c>
      <c r="D515" s="549" t="s">
        <v>1808</v>
      </c>
      <c r="E515" s="593" t="s">
        <v>1440</v>
      </c>
      <c r="F515" s="593"/>
      <c r="G515" s="550" t="s">
        <v>1451</v>
      </c>
      <c r="H515" s="551">
        <v>26.027999999999999</v>
      </c>
      <c r="I515" s="552" t="s">
        <v>2767</v>
      </c>
      <c r="J515" s="561" t="s">
        <v>3241</v>
      </c>
    </row>
    <row r="516" spans="1:10">
      <c r="A516" s="549" t="s">
        <v>2666</v>
      </c>
      <c r="B516" s="550" t="s">
        <v>2219</v>
      </c>
      <c r="C516" s="550" t="s">
        <v>55</v>
      </c>
      <c r="D516" s="549" t="s">
        <v>2220</v>
      </c>
      <c r="E516" s="593" t="s">
        <v>1220</v>
      </c>
      <c r="F516" s="593"/>
      <c r="G516" s="550" t="s">
        <v>1476</v>
      </c>
      <c r="H516" s="551">
        <v>3.9041999999999999</v>
      </c>
      <c r="I516" s="552" t="s">
        <v>2894</v>
      </c>
      <c r="J516" s="561" t="s">
        <v>3242</v>
      </c>
    </row>
    <row r="517" spans="1:10">
      <c r="A517" s="549" t="s">
        <v>2666</v>
      </c>
      <c r="B517" s="550" t="s">
        <v>1524</v>
      </c>
      <c r="C517" s="550" t="s">
        <v>55</v>
      </c>
      <c r="D517" s="549" t="s">
        <v>1525</v>
      </c>
      <c r="E517" s="593" t="s">
        <v>1220</v>
      </c>
      <c r="F517" s="593"/>
      <c r="G517" s="550" t="s">
        <v>46</v>
      </c>
      <c r="H517" s="551">
        <v>22</v>
      </c>
      <c r="I517" s="552" t="s">
        <v>2726</v>
      </c>
      <c r="J517" s="561" t="s">
        <v>3170</v>
      </c>
    </row>
    <row r="518" spans="1:10">
      <c r="A518" s="549" t="s">
        <v>2666</v>
      </c>
      <c r="B518" s="550" t="s">
        <v>2276</v>
      </c>
      <c r="C518" s="550" t="s">
        <v>55</v>
      </c>
      <c r="D518" s="549" t="s">
        <v>2277</v>
      </c>
      <c r="E518" s="593" t="s">
        <v>1220</v>
      </c>
      <c r="F518" s="593"/>
      <c r="G518" s="550" t="s">
        <v>57</v>
      </c>
      <c r="H518" s="551">
        <v>1</v>
      </c>
      <c r="I518" s="552" t="s">
        <v>2903</v>
      </c>
      <c r="J518" s="561" t="s">
        <v>2903</v>
      </c>
    </row>
    <row r="519" spans="1:10" ht="26.45">
      <c r="A519" s="549" t="s">
        <v>2666</v>
      </c>
      <c r="B519" s="550" t="s">
        <v>1940</v>
      </c>
      <c r="C519" s="550" t="s">
        <v>55</v>
      </c>
      <c r="D519" s="549" t="s">
        <v>1941</v>
      </c>
      <c r="E519" s="593" t="s">
        <v>1220</v>
      </c>
      <c r="F519" s="593"/>
      <c r="G519" s="550" t="s">
        <v>46</v>
      </c>
      <c r="H519" s="551">
        <v>7.26</v>
      </c>
      <c r="I519" s="552" t="s">
        <v>3243</v>
      </c>
      <c r="J519" s="561" t="s">
        <v>3244</v>
      </c>
    </row>
    <row r="520" spans="1:10">
      <c r="A520" s="549" t="s">
        <v>2666</v>
      </c>
      <c r="B520" s="550" t="s">
        <v>1954</v>
      </c>
      <c r="C520" s="550" t="s">
        <v>55</v>
      </c>
      <c r="D520" s="549" t="s">
        <v>1955</v>
      </c>
      <c r="E520" s="593" t="s">
        <v>1220</v>
      </c>
      <c r="F520" s="593"/>
      <c r="G520" s="550" t="s">
        <v>268</v>
      </c>
      <c r="H520" s="551">
        <v>46.2</v>
      </c>
      <c r="I520" s="552" t="s">
        <v>3245</v>
      </c>
      <c r="J520" s="561" t="s">
        <v>3246</v>
      </c>
    </row>
    <row r="521" spans="1:10" ht="26.45">
      <c r="A521" s="549" t="s">
        <v>2666</v>
      </c>
      <c r="B521" s="550" t="s">
        <v>1858</v>
      </c>
      <c r="C521" s="550" t="s">
        <v>55</v>
      </c>
      <c r="D521" s="549" t="s">
        <v>1859</v>
      </c>
      <c r="E521" s="593" t="s">
        <v>1220</v>
      </c>
      <c r="F521" s="593"/>
      <c r="G521" s="550" t="s">
        <v>115</v>
      </c>
      <c r="H521" s="551">
        <v>0.54233399999999998</v>
      </c>
      <c r="I521" s="552" t="s">
        <v>2963</v>
      </c>
      <c r="J521" s="561" t="s">
        <v>3247</v>
      </c>
    </row>
    <row r="522" spans="1:10" ht="26.45">
      <c r="A522" s="549" t="s">
        <v>2666</v>
      </c>
      <c r="B522" s="550" t="s">
        <v>1804</v>
      </c>
      <c r="C522" s="550" t="s">
        <v>55</v>
      </c>
      <c r="D522" s="549" t="s">
        <v>1805</v>
      </c>
      <c r="E522" s="593" t="s">
        <v>1220</v>
      </c>
      <c r="F522" s="593"/>
      <c r="G522" s="550" t="s">
        <v>115</v>
      </c>
      <c r="H522" s="551">
        <v>1.216024</v>
      </c>
      <c r="I522" s="552" t="s">
        <v>2965</v>
      </c>
      <c r="J522" s="561" t="s">
        <v>3248</v>
      </c>
    </row>
    <row r="523" spans="1:10" ht="26.45">
      <c r="A523" s="549" t="s">
        <v>2666</v>
      </c>
      <c r="B523" s="550" t="s">
        <v>2042</v>
      </c>
      <c r="C523" s="550" t="s">
        <v>55</v>
      </c>
      <c r="D523" s="549" t="s">
        <v>2043</v>
      </c>
      <c r="E523" s="593" t="s">
        <v>1220</v>
      </c>
      <c r="F523" s="593"/>
      <c r="G523" s="550" t="s">
        <v>115</v>
      </c>
      <c r="H523" s="551">
        <v>0.18077799999999999</v>
      </c>
      <c r="I523" s="552" t="s">
        <v>2967</v>
      </c>
      <c r="J523" s="561" t="s">
        <v>3249</v>
      </c>
    </row>
    <row r="524" spans="1:10" ht="26.45">
      <c r="A524" s="549" t="s">
        <v>2666</v>
      </c>
      <c r="B524" s="550" t="s">
        <v>1677</v>
      </c>
      <c r="C524" s="550" t="s">
        <v>55</v>
      </c>
      <c r="D524" s="549" t="s">
        <v>1678</v>
      </c>
      <c r="E524" s="593" t="s">
        <v>1220</v>
      </c>
      <c r="F524" s="593"/>
      <c r="G524" s="550" t="s">
        <v>1456</v>
      </c>
      <c r="H524" s="551">
        <v>334.59688999999997</v>
      </c>
      <c r="I524" s="552" t="s">
        <v>2969</v>
      </c>
      <c r="J524" s="561" t="s">
        <v>3250</v>
      </c>
    </row>
    <row r="525" spans="1:10">
      <c r="A525" s="549" t="s">
        <v>2666</v>
      </c>
      <c r="B525" s="550" t="s">
        <v>2657</v>
      </c>
      <c r="C525" s="550" t="s">
        <v>55</v>
      </c>
      <c r="D525" s="549" t="s">
        <v>2658</v>
      </c>
      <c r="E525" s="593" t="s">
        <v>1220</v>
      </c>
      <c r="F525" s="593"/>
      <c r="G525" s="550" t="s">
        <v>57</v>
      </c>
      <c r="H525" s="551">
        <v>1.59748E-4</v>
      </c>
      <c r="I525" s="552" t="s">
        <v>2971</v>
      </c>
      <c r="J525" s="561" t="s">
        <v>2972</v>
      </c>
    </row>
    <row r="526" spans="1:10">
      <c r="A526" s="549" t="s">
        <v>2666</v>
      </c>
      <c r="B526" s="550" t="s">
        <v>2653</v>
      </c>
      <c r="C526" s="550" t="s">
        <v>55</v>
      </c>
      <c r="D526" s="549" t="s">
        <v>2654</v>
      </c>
      <c r="E526" s="593" t="s">
        <v>1220</v>
      </c>
      <c r="F526" s="593"/>
      <c r="G526" s="550" t="s">
        <v>57</v>
      </c>
      <c r="H526" s="551">
        <v>1.59748E-4</v>
      </c>
      <c r="I526" s="552" t="s">
        <v>2973</v>
      </c>
      <c r="J526" s="561" t="s">
        <v>2972</v>
      </c>
    </row>
    <row r="527" spans="1:10" ht="26.45">
      <c r="A527" s="549" t="s">
        <v>2666</v>
      </c>
      <c r="B527" s="550" t="s">
        <v>2186</v>
      </c>
      <c r="C527" s="550" t="s">
        <v>55</v>
      </c>
      <c r="D527" s="549" t="s">
        <v>2187</v>
      </c>
      <c r="E527" s="593" t="s">
        <v>1440</v>
      </c>
      <c r="F527" s="593"/>
      <c r="G527" s="550" t="s">
        <v>1451</v>
      </c>
      <c r="H527" s="551">
        <v>0.79874000000000001</v>
      </c>
      <c r="I527" s="552" t="s">
        <v>2767</v>
      </c>
      <c r="J527" s="561" t="s">
        <v>3251</v>
      </c>
    </row>
    <row r="528" spans="1:10" ht="26.45">
      <c r="A528" s="549" t="s">
        <v>2666</v>
      </c>
      <c r="B528" s="550" t="s">
        <v>2605</v>
      </c>
      <c r="C528" s="550" t="s">
        <v>55</v>
      </c>
      <c r="D528" s="549" t="s">
        <v>2606</v>
      </c>
      <c r="E528" s="593" t="s">
        <v>1220</v>
      </c>
      <c r="F528" s="593"/>
      <c r="G528" s="550" t="s">
        <v>57</v>
      </c>
      <c r="H528" s="551">
        <v>0.56720000000000004</v>
      </c>
      <c r="I528" s="552" t="s">
        <v>2884</v>
      </c>
      <c r="J528" s="561" t="s">
        <v>3126</v>
      </c>
    </row>
    <row r="529" spans="1:10">
      <c r="A529" s="549" t="s">
        <v>2666</v>
      </c>
      <c r="B529" s="550" t="s">
        <v>2335</v>
      </c>
      <c r="C529" s="550" t="s">
        <v>55</v>
      </c>
      <c r="D529" s="549" t="s">
        <v>2336</v>
      </c>
      <c r="E529" s="593" t="s">
        <v>1220</v>
      </c>
      <c r="F529" s="593"/>
      <c r="G529" s="550" t="s">
        <v>1456</v>
      </c>
      <c r="H529" s="551">
        <v>0.77</v>
      </c>
      <c r="I529" s="552" t="s">
        <v>2994</v>
      </c>
      <c r="J529" s="561" t="s">
        <v>3155</v>
      </c>
    </row>
    <row r="530" spans="1:10" ht="26.45">
      <c r="A530" s="549" t="s">
        <v>2666</v>
      </c>
      <c r="B530" s="550" t="s">
        <v>2487</v>
      </c>
      <c r="C530" s="550" t="s">
        <v>55</v>
      </c>
      <c r="D530" s="549" t="s">
        <v>2488</v>
      </c>
      <c r="E530" s="593" t="s">
        <v>1220</v>
      </c>
      <c r="F530" s="593"/>
      <c r="G530" s="550" t="s">
        <v>1456</v>
      </c>
      <c r="H530" s="551">
        <v>2.836E-2</v>
      </c>
      <c r="I530" s="552" t="s">
        <v>2996</v>
      </c>
      <c r="J530" s="561" t="s">
        <v>2898</v>
      </c>
    </row>
    <row r="531" spans="1:10" ht="26.45">
      <c r="A531" s="549" t="s">
        <v>2666</v>
      </c>
      <c r="B531" s="550" t="s">
        <v>2571</v>
      </c>
      <c r="C531" s="550" t="s">
        <v>55</v>
      </c>
      <c r="D531" s="549" t="s">
        <v>2572</v>
      </c>
      <c r="E531" s="593" t="s">
        <v>1220</v>
      </c>
      <c r="F531" s="593"/>
      <c r="G531" s="550" t="s">
        <v>57</v>
      </c>
      <c r="H531" s="551">
        <v>0.56720000000000004</v>
      </c>
      <c r="I531" s="552" t="s">
        <v>2998</v>
      </c>
      <c r="J531" s="561" t="s">
        <v>3111</v>
      </c>
    </row>
    <row r="532" spans="1:10">
      <c r="A532" s="549" t="s">
        <v>2666</v>
      </c>
      <c r="B532" s="550" t="s">
        <v>2469</v>
      </c>
      <c r="C532" s="550" t="s">
        <v>55</v>
      </c>
      <c r="D532" s="549" t="s">
        <v>2470</v>
      </c>
      <c r="E532" s="593" t="s">
        <v>1220</v>
      </c>
      <c r="F532" s="593"/>
      <c r="G532" s="550" t="s">
        <v>1456</v>
      </c>
      <c r="H532" s="551">
        <v>0.192</v>
      </c>
      <c r="I532" s="552" t="s">
        <v>2999</v>
      </c>
      <c r="J532" s="561" t="s">
        <v>3156</v>
      </c>
    </row>
    <row r="533" spans="1:10" ht="26.45">
      <c r="A533" s="549" t="s">
        <v>2666</v>
      </c>
      <c r="B533" s="550" t="s">
        <v>2207</v>
      </c>
      <c r="C533" s="550" t="s">
        <v>55</v>
      </c>
      <c r="D533" s="549" t="s">
        <v>2208</v>
      </c>
      <c r="E533" s="593" t="s">
        <v>1220</v>
      </c>
      <c r="F533" s="593"/>
      <c r="G533" s="550" t="s">
        <v>115</v>
      </c>
      <c r="H533" s="551">
        <v>0.202014</v>
      </c>
      <c r="I533" s="552" t="s">
        <v>3001</v>
      </c>
      <c r="J533" s="561" t="s">
        <v>3252</v>
      </c>
    </row>
    <row r="534" spans="1:10" ht="26.45">
      <c r="A534" s="549" t="s">
        <v>2666</v>
      </c>
      <c r="B534" s="550" t="s">
        <v>2379</v>
      </c>
      <c r="C534" s="550" t="s">
        <v>55</v>
      </c>
      <c r="D534" s="549" t="s">
        <v>2380</v>
      </c>
      <c r="E534" s="593" t="s">
        <v>1220</v>
      </c>
      <c r="F534" s="593"/>
      <c r="G534" s="550" t="s">
        <v>268</v>
      </c>
      <c r="H534" s="551">
        <v>0.40698000000000001</v>
      </c>
      <c r="I534" s="552" t="s">
        <v>3003</v>
      </c>
      <c r="J534" s="561" t="s">
        <v>1397</v>
      </c>
    </row>
    <row r="535" spans="1:10" ht="26.45">
      <c r="A535" s="549" t="s">
        <v>2666</v>
      </c>
      <c r="B535" s="550" t="s">
        <v>1597</v>
      </c>
      <c r="C535" s="550" t="s">
        <v>55</v>
      </c>
      <c r="D535" s="549" t="s">
        <v>1598</v>
      </c>
      <c r="E535" s="593" t="s">
        <v>1220</v>
      </c>
      <c r="F535" s="593"/>
      <c r="G535" s="550" t="s">
        <v>1456</v>
      </c>
      <c r="H535" s="551">
        <v>4.5900000000000003E-2</v>
      </c>
      <c r="I535" s="552" t="s">
        <v>2996</v>
      </c>
      <c r="J535" s="561" t="s">
        <v>3115</v>
      </c>
    </row>
    <row r="536" spans="1:10" ht="26.45">
      <c r="A536" s="549" t="s">
        <v>2666</v>
      </c>
      <c r="B536" s="550" t="s">
        <v>2475</v>
      </c>
      <c r="C536" s="550" t="s">
        <v>55</v>
      </c>
      <c r="D536" s="549" t="s">
        <v>2476</v>
      </c>
      <c r="E536" s="593" t="s">
        <v>1220</v>
      </c>
      <c r="F536" s="593"/>
      <c r="G536" s="550" t="s">
        <v>1456</v>
      </c>
      <c r="H536" s="551">
        <v>9.1800000000000007E-2</v>
      </c>
      <c r="I536" s="552" t="s">
        <v>3006</v>
      </c>
      <c r="J536" s="561" t="s">
        <v>2832</v>
      </c>
    </row>
    <row r="537" spans="1:10" ht="26.45">
      <c r="A537" s="549" t="s">
        <v>2666</v>
      </c>
      <c r="B537" s="550" t="s">
        <v>2635</v>
      </c>
      <c r="C537" s="550" t="s">
        <v>55</v>
      </c>
      <c r="D537" s="549" t="s">
        <v>2636</v>
      </c>
      <c r="E537" s="593" t="s">
        <v>1220</v>
      </c>
      <c r="F537" s="593"/>
      <c r="G537" s="550" t="s">
        <v>1476</v>
      </c>
      <c r="H537" s="551">
        <v>4.5900000000000003E-3</v>
      </c>
      <c r="I537" s="552" t="s">
        <v>3008</v>
      </c>
      <c r="J537" s="561" t="s">
        <v>3133</v>
      </c>
    </row>
    <row r="538" spans="1:10">
      <c r="A538" s="549" t="s">
        <v>2666</v>
      </c>
      <c r="B538" s="550" t="s">
        <v>2307</v>
      </c>
      <c r="C538" s="550" t="s">
        <v>55</v>
      </c>
      <c r="D538" s="549" t="s">
        <v>2308</v>
      </c>
      <c r="E538" s="593" t="s">
        <v>1220</v>
      </c>
      <c r="F538" s="593"/>
      <c r="G538" s="550" t="s">
        <v>46</v>
      </c>
      <c r="H538" s="551">
        <v>0.11322</v>
      </c>
      <c r="I538" s="552" t="s">
        <v>3010</v>
      </c>
      <c r="J538" s="561" t="s">
        <v>2845</v>
      </c>
    </row>
    <row r="539" spans="1:10" ht="26.45">
      <c r="A539" s="549" t="s">
        <v>2666</v>
      </c>
      <c r="B539" s="550" t="s">
        <v>1946</v>
      </c>
      <c r="C539" s="550" t="s">
        <v>55</v>
      </c>
      <c r="D539" s="549" t="s">
        <v>1947</v>
      </c>
      <c r="E539" s="593" t="s">
        <v>1220</v>
      </c>
      <c r="F539" s="593"/>
      <c r="G539" s="550" t="s">
        <v>1456</v>
      </c>
      <c r="H539" s="551">
        <v>60.423999999999999</v>
      </c>
      <c r="I539" s="552" t="s">
        <v>3012</v>
      </c>
      <c r="J539" s="561" t="s">
        <v>3129</v>
      </c>
    </row>
    <row r="540" spans="1:10">
      <c r="A540" s="549" t="s">
        <v>2666</v>
      </c>
      <c r="B540" s="550" t="s">
        <v>2062</v>
      </c>
      <c r="C540" s="550" t="s">
        <v>55</v>
      </c>
      <c r="D540" s="549" t="s">
        <v>2063</v>
      </c>
      <c r="E540" s="593" t="s">
        <v>1220</v>
      </c>
      <c r="F540" s="593"/>
      <c r="G540" s="550" t="s">
        <v>57</v>
      </c>
      <c r="H540" s="551">
        <v>43.52</v>
      </c>
      <c r="I540" s="552" t="s">
        <v>3014</v>
      </c>
      <c r="J540" s="561" t="s">
        <v>3157</v>
      </c>
    </row>
    <row r="541" spans="1:10" ht="26.45">
      <c r="A541" s="549" t="s">
        <v>2666</v>
      </c>
      <c r="B541" s="550" t="s">
        <v>2149</v>
      </c>
      <c r="C541" s="550" t="s">
        <v>55</v>
      </c>
      <c r="D541" s="549" t="s">
        <v>2150</v>
      </c>
      <c r="E541" s="593" t="s">
        <v>1220</v>
      </c>
      <c r="F541" s="593"/>
      <c r="G541" s="550" t="s">
        <v>57</v>
      </c>
      <c r="H541" s="551">
        <v>2</v>
      </c>
      <c r="I541" s="552" t="s">
        <v>2908</v>
      </c>
      <c r="J541" s="561" t="s">
        <v>2909</v>
      </c>
    </row>
    <row r="542" spans="1:10" ht="26.45">
      <c r="A542" s="549" t="s">
        <v>2666</v>
      </c>
      <c r="B542" s="550" t="s">
        <v>2330</v>
      </c>
      <c r="C542" s="550" t="s">
        <v>55</v>
      </c>
      <c r="D542" s="549" t="s">
        <v>2331</v>
      </c>
      <c r="E542" s="593" t="s">
        <v>1220</v>
      </c>
      <c r="F542" s="593"/>
      <c r="G542" s="550" t="s">
        <v>57</v>
      </c>
      <c r="H542" s="551">
        <v>2</v>
      </c>
      <c r="I542" s="552" t="s">
        <v>2910</v>
      </c>
      <c r="J542" s="561" t="s">
        <v>2911</v>
      </c>
    </row>
    <row r="543" spans="1:10" ht="26.45">
      <c r="A543" s="549" t="s">
        <v>2666</v>
      </c>
      <c r="B543" s="550" t="s">
        <v>2262</v>
      </c>
      <c r="C543" s="550" t="s">
        <v>55</v>
      </c>
      <c r="D543" s="549" t="s">
        <v>2263</v>
      </c>
      <c r="E543" s="593" t="s">
        <v>1220</v>
      </c>
      <c r="F543" s="593"/>
      <c r="G543" s="550" t="s">
        <v>57</v>
      </c>
      <c r="H543" s="551">
        <v>2</v>
      </c>
      <c r="I543" s="552" t="s">
        <v>2912</v>
      </c>
      <c r="J543" s="561" t="s">
        <v>3143</v>
      </c>
    </row>
    <row r="544" spans="1:10">
      <c r="A544" s="549" t="s">
        <v>2666</v>
      </c>
      <c r="B544" s="550" t="s">
        <v>2485</v>
      </c>
      <c r="C544" s="550" t="s">
        <v>55</v>
      </c>
      <c r="D544" s="549" t="s">
        <v>2486</v>
      </c>
      <c r="E544" s="593" t="s">
        <v>1220</v>
      </c>
      <c r="F544" s="593"/>
      <c r="G544" s="550" t="s">
        <v>268</v>
      </c>
      <c r="H544" s="551">
        <v>8.6199999999999992</v>
      </c>
      <c r="I544" s="552" t="s">
        <v>2863</v>
      </c>
      <c r="J544" s="561" t="s">
        <v>3253</v>
      </c>
    </row>
    <row r="545" spans="1:10">
      <c r="A545" s="549" t="s">
        <v>2666</v>
      </c>
      <c r="B545" s="550" t="s">
        <v>2046</v>
      </c>
      <c r="C545" s="550" t="s">
        <v>55</v>
      </c>
      <c r="D545" s="549" t="s">
        <v>2047</v>
      </c>
      <c r="E545" s="593" t="s">
        <v>1220</v>
      </c>
      <c r="F545" s="593"/>
      <c r="G545" s="550" t="s">
        <v>1857</v>
      </c>
      <c r="H545" s="551">
        <v>2</v>
      </c>
      <c r="I545" s="552" t="s">
        <v>2915</v>
      </c>
      <c r="J545" s="561" t="s">
        <v>2916</v>
      </c>
    </row>
    <row r="546" spans="1:10" ht="26.45">
      <c r="A546" s="549" t="s">
        <v>2666</v>
      </c>
      <c r="B546" s="550" t="s">
        <v>1843</v>
      </c>
      <c r="C546" s="550" t="s">
        <v>55</v>
      </c>
      <c r="D546" s="549" t="s">
        <v>1844</v>
      </c>
      <c r="E546" s="593" t="s">
        <v>1220</v>
      </c>
      <c r="F546" s="593"/>
      <c r="G546" s="550" t="s">
        <v>57</v>
      </c>
      <c r="H546" s="551">
        <v>2</v>
      </c>
      <c r="I546" s="552" t="s">
        <v>2917</v>
      </c>
      <c r="J546" s="561" t="s">
        <v>2918</v>
      </c>
    </row>
    <row r="547" spans="1:10">
      <c r="A547" s="549" t="s">
        <v>2666</v>
      </c>
      <c r="B547" s="550" t="s">
        <v>2231</v>
      </c>
      <c r="C547" s="550" t="s">
        <v>55</v>
      </c>
      <c r="D547" s="549" t="s">
        <v>2232</v>
      </c>
      <c r="E547" s="593" t="s">
        <v>1220</v>
      </c>
      <c r="F547" s="593"/>
      <c r="G547" s="550" t="s">
        <v>57</v>
      </c>
      <c r="H547" s="551">
        <v>2</v>
      </c>
      <c r="I547" s="552" t="s">
        <v>2920</v>
      </c>
      <c r="J547" s="561" t="s">
        <v>2921</v>
      </c>
    </row>
    <row r="548" spans="1:10">
      <c r="A548" s="549" t="s">
        <v>2666</v>
      </c>
      <c r="B548" s="550" t="s">
        <v>2651</v>
      </c>
      <c r="C548" s="550" t="s">
        <v>55</v>
      </c>
      <c r="D548" s="549" t="s">
        <v>2652</v>
      </c>
      <c r="E548" s="593" t="s">
        <v>1220</v>
      </c>
      <c r="F548" s="593"/>
      <c r="G548" s="550" t="s">
        <v>57</v>
      </c>
      <c r="H548" s="551">
        <v>1.2390000000000001E-3</v>
      </c>
      <c r="I548" s="552" t="s">
        <v>2922</v>
      </c>
      <c r="J548" s="561" t="s">
        <v>3254</v>
      </c>
    </row>
    <row r="549" spans="1:10">
      <c r="A549" s="549" t="s">
        <v>2666</v>
      </c>
      <c r="B549" s="550" t="s">
        <v>2587</v>
      </c>
      <c r="C549" s="550" t="s">
        <v>55</v>
      </c>
      <c r="D549" s="549" t="s">
        <v>2588</v>
      </c>
      <c r="E549" s="593" t="s">
        <v>1220</v>
      </c>
      <c r="F549" s="593"/>
      <c r="G549" s="550" t="s">
        <v>57</v>
      </c>
      <c r="H549" s="551">
        <v>8.6730000000000002E-3</v>
      </c>
      <c r="I549" s="552" t="s">
        <v>2924</v>
      </c>
      <c r="J549" s="561" t="s">
        <v>2900</v>
      </c>
    </row>
    <row r="550" spans="1:10">
      <c r="A550" s="549" t="s">
        <v>2666</v>
      </c>
      <c r="B550" s="550" t="s">
        <v>2557</v>
      </c>
      <c r="C550" s="550" t="s">
        <v>55</v>
      </c>
      <c r="D550" s="549" t="s">
        <v>2558</v>
      </c>
      <c r="E550" s="593" t="s">
        <v>1220</v>
      </c>
      <c r="F550" s="593"/>
      <c r="G550" s="550" t="s">
        <v>57</v>
      </c>
      <c r="H550" s="551">
        <v>7.4339999999999996E-3</v>
      </c>
      <c r="I550" s="552" t="s">
        <v>2925</v>
      </c>
      <c r="J550" s="561" t="s">
        <v>2998</v>
      </c>
    </row>
    <row r="551" spans="1:10">
      <c r="A551" s="549" t="s">
        <v>2666</v>
      </c>
      <c r="B551" s="550" t="s">
        <v>2611</v>
      </c>
      <c r="C551" s="550" t="s">
        <v>55</v>
      </c>
      <c r="D551" s="549" t="s">
        <v>2612</v>
      </c>
      <c r="E551" s="593" t="s">
        <v>1220</v>
      </c>
      <c r="F551" s="593"/>
      <c r="G551" s="550" t="s">
        <v>57</v>
      </c>
      <c r="H551" s="551">
        <v>4.9560000000000003E-3</v>
      </c>
      <c r="I551" s="552" t="s">
        <v>2927</v>
      </c>
      <c r="J551" s="561" t="s">
        <v>3255</v>
      </c>
    </row>
    <row r="552" spans="1:10">
      <c r="A552" s="549" t="s">
        <v>2666</v>
      </c>
      <c r="B552" s="550" t="s">
        <v>2537</v>
      </c>
      <c r="C552" s="550" t="s">
        <v>55</v>
      </c>
      <c r="D552" s="549" t="s">
        <v>2538</v>
      </c>
      <c r="E552" s="593" t="s">
        <v>1220</v>
      </c>
      <c r="F552" s="593"/>
      <c r="G552" s="550" t="s">
        <v>57</v>
      </c>
      <c r="H552" s="551">
        <v>1.3629E-2</v>
      </c>
      <c r="I552" s="552" t="s">
        <v>2929</v>
      </c>
      <c r="J552" s="561" t="s">
        <v>3134</v>
      </c>
    </row>
    <row r="553" spans="1:10">
      <c r="A553" s="549" t="s">
        <v>2666</v>
      </c>
      <c r="B553" s="550" t="s">
        <v>2541</v>
      </c>
      <c r="C553" s="550" t="s">
        <v>55</v>
      </c>
      <c r="D553" s="549" t="s">
        <v>2542</v>
      </c>
      <c r="E553" s="593" t="s">
        <v>1220</v>
      </c>
      <c r="F553" s="593"/>
      <c r="G553" s="550" t="s">
        <v>57</v>
      </c>
      <c r="H553" s="551">
        <v>4.9560000000000003E-3</v>
      </c>
      <c r="I553" s="552" t="s">
        <v>2931</v>
      </c>
      <c r="J553" s="561" t="s">
        <v>3048</v>
      </c>
    </row>
    <row r="554" spans="1:10">
      <c r="A554" s="549" t="s">
        <v>2666</v>
      </c>
      <c r="B554" s="550" t="s">
        <v>2637</v>
      </c>
      <c r="C554" s="550" t="s">
        <v>55</v>
      </c>
      <c r="D554" s="549" t="s">
        <v>2638</v>
      </c>
      <c r="E554" s="593" t="s">
        <v>1220</v>
      </c>
      <c r="F554" s="593"/>
      <c r="G554" s="550" t="s">
        <v>57</v>
      </c>
      <c r="H554" s="551">
        <v>1.2390000000000001E-3</v>
      </c>
      <c r="I554" s="552" t="s">
        <v>2933</v>
      </c>
      <c r="J554" s="561" t="s">
        <v>3256</v>
      </c>
    </row>
    <row r="555" spans="1:10">
      <c r="A555" s="549" t="s">
        <v>2666</v>
      </c>
      <c r="B555" s="550" t="s">
        <v>1554</v>
      </c>
      <c r="C555" s="550" t="s">
        <v>55</v>
      </c>
      <c r="D555" s="549" t="s">
        <v>1555</v>
      </c>
      <c r="E555" s="593" t="s">
        <v>1220</v>
      </c>
      <c r="F555" s="593"/>
      <c r="G555" s="550" t="s">
        <v>46</v>
      </c>
      <c r="H555" s="551">
        <v>68.234399999999994</v>
      </c>
      <c r="I555" s="552" t="s">
        <v>3051</v>
      </c>
      <c r="J555" s="561" t="s">
        <v>3257</v>
      </c>
    </row>
    <row r="556" spans="1:10" ht="26.45">
      <c r="A556" s="549" t="s">
        <v>2666</v>
      </c>
      <c r="B556" s="550" t="s">
        <v>1879</v>
      </c>
      <c r="C556" s="550" t="s">
        <v>55</v>
      </c>
      <c r="D556" s="549" t="s">
        <v>1880</v>
      </c>
      <c r="E556" s="593" t="s">
        <v>1220</v>
      </c>
      <c r="F556" s="593"/>
      <c r="G556" s="550" t="s">
        <v>57</v>
      </c>
      <c r="H556" s="551">
        <v>82.814400000000006</v>
      </c>
      <c r="I556" s="552" t="s">
        <v>3053</v>
      </c>
      <c r="J556" s="561" t="s">
        <v>3258</v>
      </c>
    </row>
    <row r="557" spans="1:10" ht="26.45">
      <c r="A557" s="549" t="s">
        <v>2666</v>
      </c>
      <c r="B557" s="550" t="s">
        <v>2194</v>
      </c>
      <c r="C557" s="550" t="s">
        <v>55</v>
      </c>
      <c r="D557" s="549" t="s">
        <v>2195</v>
      </c>
      <c r="E557" s="593" t="s">
        <v>1220</v>
      </c>
      <c r="F557" s="593"/>
      <c r="G557" s="550" t="s">
        <v>1857</v>
      </c>
      <c r="H557" s="551">
        <v>82.814400000000006</v>
      </c>
      <c r="I557" s="552" t="s">
        <v>2979</v>
      </c>
      <c r="J557" s="561" t="s">
        <v>3259</v>
      </c>
    </row>
    <row r="558" spans="1:10" ht="26.45">
      <c r="A558" s="549" t="s">
        <v>2666</v>
      </c>
      <c r="B558" s="550" t="s">
        <v>2563</v>
      </c>
      <c r="C558" s="550" t="s">
        <v>55</v>
      </c>
      <c r="D558" s="549" t="s">
        <v>2564</v>
      </c>
      <c r="E558" s="593" t="s">
        <v>1220</v>
      </c>
      <c r="F558" s="593"/>
      <c r="G558" s="550" t="s">
        <v>57</v>
      </c>
      <c r="H558" s="551">
        <v>1.19</v>
      </c>
      <c r="I558" s="552" t="s">
        <v>3156</v>
      </c>
      <c r="J558" s="561" t="s">
        <v>3260</v>
      </c>
    </row>
    <row r="559" spans="1:10" ht="26.45">
      <c r="A559" s="549" t="s">
        <v>2666</v>
      </c>
      <c r="B559" s="550" t="s">
        <v>2199</v>
      </c>
      <c r="C559" s="550" t="s">
        <v>55</v>
      </c>
      <c r="D559" s="549" t="s">
        <v>2200</v>
      </c>
      <c r="E559" s="593" t="s">
        <v>1220</v>
      </c>
      <c r="F559" s="593"/>
      <c r="G559" s="550" t="s">
        <v>268</v>
      </c>
      <c r="H559" s="551">
        <v>7.07</v>
      </c>
      <c r="I559" s="552" t="s">
        <v>2978</v>
      </c>
      <c r="J559" s="561" t="s">
        <v>3261</v>
      </c>
    </row>
    <row r="560" spans="1:10">
      <c r="A560" s="549" t="s">
        <v>2666</v>
      </c>
      <c r="B560" s="550" t="s">
        <v>2322</v>
      </c>
      <c r="C560" s="550" t="s">
        <v>55</v>
      </c>
      <c r="D560" s="549" t="s">
        <v>2323</v>
      </c>
      <c r="E560" s="593" t="s">
        <v>1220</v>
      </c>
      <c r="F560" s="593"/>
      <c r="G560" s="550" t="s">
        <v>1456</v>
      </c>
      <c r="H560" s="551">
        <v>7.0000000000000007E-2</v>
      </c>
      <c r="I560" s="552" t="s">
        <v>2991</v>
      </c>
      <c r="J560" s="561" t="s">
        <v>3262</v>
      </c>
    </row>
    <row r="561" spans="1:10">
      <c r="A561" s="549" t="s">
        <v>2666</v>
      </c>
      <c r="B561" s="550" t="s">
        <v>1534</v>
      </c>
      <c r="C561" s="550" t="s">
        <v>55</v>
      </c>
      <c r="D561" s="549" t="s">
        <v>1535</v>
      </c>
      <c r="E561" s="593" t="s">
        <v>1220</v>
      </c>
      <c r="F561" s="593"/>
      <c r="G561" s="550" t="s">
        <v>268</v>
      </c>
      <c r="H561" s="551">
        <v>55.404000000000003</v>
      </c>
      <c r="I561" s="552" t="s">
        <v>2868</v>
      </c>
      <c r="J561" s="561" t="s">
        <v>3263</v>
      </c>
    </row>
    <row r="562" spans="1:10" ht="26.45">
      <c r="A562" s="549" t="s">
        <v>2666</v>
      </c>
      <c r="B562" s="550" t="s">
        <v>1552</v>
      </c>
      <c r="C562" s="550" t="s">
        <v>55</v>
      </c>
      <c r="D562" s="549" t="s">
        <v>1553</v>
      </c>
      <c r="E562" s="593" t="s">
        <v>1220</v>
      </c>
      <c r="F562" s="593"/>
      <c r="G562" s="550" t="s">
        <v>115</v>
      </c>
      <c r="H562" s="551">
        <v>3.08</v>
      </c>
      <c r="I562" s="552" t="s">
        <v>3018</v>
      </c>
      <c r="J562" s="561" t="s">
        <v>3264</v>
      </c>
    </row>
    <row r="563" spans="1:10" ht="26.45">
      <c r="A563" s="549" t="s">
        <v>2666</v>
      </c>
      <c r="B563" s="550" t="s">
        <v>1831</v>
      </c>
      <c r="C563" s="550" t="s">
        <v>55</v>
      </c>
      <c r="D563" s="549" t="s">
        <v>1832</v>
      </c>
      <c r="E563" s="593" t="s">
        <v>1220</v>
      </c>
      <c r="F563" s="593"/>
      <c r="G563" s="550" t="s">
        <v>115</v>
      </c>
      <c r="H563" s="551">
        <v>3.0920000000000001</v>
      </c>
      <c r="I563" s="552" t="s">
        <v>3020</v>
      </c>
      <c r="J563" s="561" t="s">
        <v>3265</v>
      </c>
    </row>
    <row r="564" spans="1:10" ht="26.45">
      <c r="A564" s="549" t="s">
        <v>2666</v>
      </c>
      <c r="B564" s="550" t="s">
        <v>2040</v>
      </c>
      <c r="C564" s="550" t="s">
        <v>55</v>
      </c>
      <c r="D564" s="549" t="s">
        <v>2041</v>
      </c>
      <c r="E564" s="593" t="s">
        <v>1220</v>
      </c>
      <c r="F564" s="593"/>
      <c r="G564" s="550" t="s">
        <v>268</v>
      </c>
      <c r="H564" s="551">
        <v>15.15</v>
      </c>
      <c r="I564" s="552" t="s">
        <v>3266</v>
      </c>
      <c r="J564" s="561" t="s">
        <v>3267</v>
      </c>
    </row>
    <row r="565" spans="1:10" ht="26.45">
      <c r="A565" s="549" t="s">
        <v>2666</v>
      </c>
      <c r="B565" s="550" t="s">
        <v>2153</v>
      </c>
      <c r="C565" s="550" t="s">
        <v>55</v>
      </c>
      <c r="D565" s="549" t="s">
        <v>2154</v>
      </c>
      <c r="E565" s="593" t="s">
        <v>1220</v>
      </c>
      <c r="F565" s="593"/>
      <c r="G565" s="550" t="s">
        <v>57</v>
      </c>
      <c r="H565" s="551">
        <v>1</v>
      </c>
      <c r="I565" s="552" t="s">
        <v>3050</v>
      </c>
      <c r="J565" s="561" t="s">
        <v>3050</v>
      </c>
    </row>
    <row r="566" spans="1:10">
      <c r="A566" s="549" t="s">
        <v>2666</v>
      </c>
      <c r="B566" s="550" t="s">
        <v>2403</v>
      </c>
      <c r="C566" s="550" t="s">
        <v>55</v>
      </c>
      <c r="D566" s="549" t="s">
        <v>2404</v>
      </c>
      <c r="E566" s="593" t="s">
        <v>1220</v>
      </c>
      <c r="F566" s="593"/>
      <c r="G566" s="550" t="s">
        <v>268</v>
      </c>
      <c r="H566" s="551">
        <v>1.1988000000000001</v>
      </c>
      <c r="I566" s="552" t="s">
        <v>2861</v>
      </c>
      <c r="J566" s="561" t="s">
        <v>3022</v>
      </c>
    </row>
    <row r="567" spans="1:10" ht="26.45">
      <c r="A567" s="549" t="s">
        <v>2666</v>
      </c>
      <c r="B567" s="550" t="s">
        <v>2038</v>
      </c>
      <c r="C567" s="550" t="s">
        <v>55</v>
      </c>
      <c r="D567" s="549" t="s">
        <v>2039</v>
      </c>
      <c r="E567" s="593" t="s">
        <v>1220</v>
      </c>
      <c r="F567" s="593"/>
      <c r="G567" s="550" t="s">
        <v>46</v>
      </c>
      <c r="H567" s="551">
        <v>1.62</v>
      </c>
      <c r="I567" s="552" t="s">
        <v>3023</v>
      </c>
      <c r="J567" s="561" t="s">
        <v>3024</v>
      </c>
    </row>
    <row r="568" spans="1:10">
      <c r="A568" s="549" t="s">
        <v>2666</v>
      </c>
      <c r="B568" s="550" t="s">
        <v>2180</v>
      </c>
      <c r="C568" s="550" t="s">
        <v>55</v>
      </c>
      <c r="D568" s="549" t="s">
        <v>2181</v>
      </c>
      <c r="E568" s="593" t="s">
        <v>1220</v>
      </c>
      <c r="F568" s="593"/>
      <c r="G568" s="550" t="s">
        <v>1456</v>
      </c>
      <c r="H568" s="551">
        <v>0.64800000000000002</v>
      </c>
      <c r="I568" s="552" t="s">
        <v>3025</v>
      </c>
      <c r="J568" s="561" t="s">
        <v>3026</v>
      </c>
    </row>
    <row r="569" spans="1:10" ht="26.45">
      <c r="A569" s="549" t="s">
        <v>2666</v>
      </c>
      <c r="B569" s="550" t="s">
        <v>2343</v>
      </c>
      <c r="C569" s="550" t="s">
        <v>55</v>
      </c>
      <c r="D569" s="549" t="s">
        <v>2344</v>
      </c>
      <c r="E569" s="593" t="s">
        <v>1220</v>
      </c>
      <c r="F569" s="593"/>
      <c r="G569" s="550" t="s">
        <v>268</v>
      </c>
      <c r="H569" s="551">
        <v>0.53459999999999996</v>
      </c>
      <c r="I569" s="552" t="s">
        <v>3027</v>
      </c>
      <c r="J569" s="561" t="s">
        <v>3028</v>
      </c>
    </row>
    <row r="570" spans="1:10">
      <c r="A570" s="549" t="s">
        <v>2666</v>
      </c>
      <c r="B570" s="550" t="s">
        <v>1794</v>
      </c>
      <c r="C570" s="550" t="s">
        <v>55</v>
      </c>
      <c r="D570" s="549" t="s">
        <v>1795</v>
      </c>
      <c r="E570" s="593" t="s">
        <v>1220</v>
      </c>
      <c r="F570" s="593"/>
      <c r="G570" s="550" t="s">
        <v>115</v>
      </c>
      <c r="H570" s="551">
        <v>1.08</v>
      </c>
      <c r="I570" s="552" t="s">
        <v>3029</v>
      </c>
      <c r="J570" s="561" t="s">
        <v>3030</v>
      </c>
    </row>
    <row r="571" spans="1:10">
      <c r="A571" s="549" t="s">
        <v>2666</v>
      </c>
      <c r="B571" s="550" t="s">
        <v>1767</v>
      </c>
      <c r="C571" s="550" t="s">
        <v>55</v>
      </c>
      <c r="D571" s="549" t="s">
        <v>1768</v>
      </c>
      <c r="E571" s="593" t="s">
        <v>1220</v>
      </c>
      <c r="F571" s="593"/>
      <c r="G571" s="550" t="s">
        <v>57</v>
      </c>
      <c r="H571" s="551">
        <v>225.6</v>
      </c>
      <c r="I571" s="552" t="s">
        <v>3031</v>
      </c>
      <c r="J571" s="561" t="s">
        <v>3032</v>
      </c>
    </row>
    <row r="572" spans="1:10" ht="26.45">
      <c r="A572" s="549" t="s">
        <v>2666</v>
      </c>
      <c r="B572" s="550" t="s">
        <v>1992</v>
      </c>
      <c r="C572" s="550" t="s">
        <v>55</v>
      </c>
      <c r="D572" s="549" t="s">
        <v>1993</v>
      </c>
      <c r="E572" s="593" t="s">
        <v>1220</v>
      </c>
      <c r="F572" s="593"/>
      <c r="G572" s="550" t="s">
        <v>115</v>
      </c>
      <c r="H572" s="551">
        <v>0.51839999999999997</v>
      </c>
      <c r="I572" s="552" t="s">
        <v>3033</v>
      </c>
      <c r="J572" s="561" t="s">
        <v>3034</v>
      </c>
    </row>
    <row r="573" spans="1:10" ht="26.45">
      <c r="A573" s="549" t="s">
        <v>2666</v>
      </c>
      <c r="B573" s="550" t="s">
        <v>2123</v>
      </c>
      <c r="C573" s="550" t="s">
        <v>55</v>
      </c>
      <c r="D573" s="549" t="s">
        <v>2124</v>
      </c>
      <c r="E573" s="593" t="s">
        <v>1220</v>
      </c>
      <c r="F573" s="593"/>
      <c r="G573" s="550" t="s">
        <v>115</v>
      </c>
      <c r="H573" s="551">
        <v>0.27</v>
      </c>
      <c r="I573" s="552" t="s">
        <v>3035</v>
      </c>
      <c r="J573" s="561" t="s">
        <v>3036</v>
      </c>
    </row>
    <row r="574" spans="1:10">
      <c r="A574" s="549" t="s">
        <v>2666</v>
      </c>
      <c r="B574" s="550" t="s">
        <v>2377</v>
      </c>
      <c r="C574" s="550" t="s">
        <v>55</v>
      </c>
      <c r="D574" s="549" t="s">
        <v>2378</v>
      </c>
      <c r="E574" s="593" t="s">
        <v>1220</v>
      </c>
      <c r="F574" s="593"/>
      <c r="G574" s="550" t="s">
        <v>115</v>
      </c>
      <c r="H574" s="551">
        <v>1.2E-2</v>
      </c>
      <c r="I574" s="552" t="s">
        <v>3037</v>
      </c>
      <c r="J574" s="561" t="s">
        <v>3038</v>
      </c>
    </row>
    <row r="575" spans="1:10">
      <c r="A575" s="549" t="s">
        <v>2666</v>
      </c>
      <c r="B575" s="550" t="s">
        <v>2215</v>
      </c>
      <c r="C575" s="550" t="s">
        <v>55</v>
      </c>
      <c r="D575" s="549" t="s">
        <v>2216</v>
      </c>
      <c r="E575" s="593" t="s">
        <v>1220</v>
      </c>
      <c r="F575" s="593"/>
      <c r="G575" s="550" t="s">
        <v>1456</v>
      </c>
      <c r="H575" s="551">
        <v>0.5</v>
      </c>
      <c r="I575" s="552" t="s">
        <v>2798</v>
      </c>
      <c r="J575" s="561" t="s">
        <v>3195</v>
      </c>
    </row>
    <row r="576" spans="1:10">
      <c r="A576" s="553"/>
      <c r="B576" s="563"/>
      <c r="C576" s="563"/>
      <c r="D576" s="553"/>
      <c r="E576" s="563" t="s">
        <v>2669</v>
      </c>
      <c r="F576" s="566">
        <v>6379.87</v>
      </c>
      <c r="G576" s="553" t="s">
        <v>2670</v>
      </c>
      <c r="H576" s="554">
        <v>0</v>
      </c>
      <c r="I576" s="553" t="s">
        <v>2671</v>
      </c>
      <c r="J576" s="554">
        <v>6379.87</v>
      </c>
    </row>
    <row r="577" spans="1:10" ht="14.45" thickBot="1">
      <c r="A577" s="553"/>
      <c r="B577" s="563"/>
      <c r="C577" s="563"/>
      <c r="D577" s="553"/>
      <c r="E577" s="563" t="s">
        <v>2672</v>
      </c>
      <c r="F577" s="566">
        <v>0</v>
      </c>
      <c r="G577" s="553"/>
      <c r="H577" s="595" t="s">
        <v>2673</v>
      </c>
      <c r="I577" s="595"/>
      <c r="J577" s="554">
        <v>18430.310000000001</v>
      </c>
    </row>
    <row r="578" spans="1:10" ht="14.45" customHeight="1" thickTop="1">
      <c r="A578" s="555"/>
      <c r="B578" s="564"/>
      <c r="C578" s="564"/>
      <c r="D578" s="555"/>
      <c r="E578" s="564"/>
      <c r="F578" s="564"/>
      <c r="G578" s="555"/>
      <c r="H578" s="555"/>
      <c r="I578" s="555"/>
      <c r="J578" s="555"/>
    </row>
    <row r="579" spans="1:10">
      <c r="A579" s="543" t="s">
        <v>64</v>
      </c>
      <c r="B579" s="461" t="s">
        <v>10</v>
      </c>
      <c r="C579" s="461" t="s">
        <v>11</v>
      </c>
      <c r="D579" s="543" t="s">
        <v>12</v>
      </c>
      <c r="E579" s="589" t="s">
        <v>1209</v>
      </c>
      <c r="F579" s="589"/>
      <c r="G579" s="461" t="s">
        <v>13</v>
      </c>
      <c r="H579" s="544" t="s">
        <v>14</v>
      </c>
      <c r="I579" s="544" t="s">
        <v>1210</v>
      </c>
      <c r="J579" s="544" t="s">
        <v>16</v>
      </c>
    </row>
    <row r="580" spans="1:10" ht="26.45">
      <c r="A580" s="545" t="s">
        <v>2661</v>
      </c>
      <c r="B580" s="546" t="s">
        <v>65</v>
      </c>
      <c r="C580" s="546" t="s">
        <v>55</v>
      </c>
      <c r="D580" s="545" t="s">
        <v>66</v>
      </c>
      <c r="E580" s="596" t="s">
        <v>1242</v>
      </c>
      <c r="F580" s="596"/>
      <c r="G580" s="546" t="s">
        <v>57</v>
      </c>
      <c r="H580" s="547">
        <v>1</v>
      </c>
      <c r="I580" s="548">
        <v>12781.15</v>
      </c>
      <c r="J580" s="548">
        <v>12781.15</v>
      </c>
    </row>
    <row r="581" spans="1:10" ht="26.45" customHeight="1">
      <c r="A581" s="543" t="s">
        <v>9</v>
      </c>
      <c r="B581" s="461" t="s">
        <v>10</v>
      </c>
      <c r="C581" s="461" t="s">
        <v>11</v>
      </c>
      <c r="D581" s="543" t="s">
        <v>12</v>
      </c>
      <c r="E581" s="589" t="s">
        <v>1209</v>
      </c>
      <c r="F581" s="589"/>
      <c r="G581" s="461" t="s">
        <v>13</v>
      </c>
      <c r="H581" s="544" t="s">
        <v>14</v>
      </c>
      <c r="I581" s="544" t="s">
        <v>1210</v>
      </c>
      <c r="J581" s="544" t="s">
        <v>16</v>
      </c>
    </row>
    <row r="582" spans="1:10">
      <c r="A582" s="549" t="s">
        <v>2666</v>
      </c>
      <c r="B582" s="550" t="s">
        <v>2215</v>
      </c>
      <c r="C582" s="550" t="s">
        <v>55</v>
      </c>
      <c r="D582" s="549" t="s">
        <v>2216</v>
      </c>
      <c r="E582" s="593" t="s">
        <v>1220</v>
      </c>
      <c r="F582" s="593"/>
      <c r="G582" s="550" t="s">
        <v>1456</v>
      </c>
      <c r="H582" s="551">
        <v>1.2</v>
      </c>
      <c r="I582" s="552" t="s">
        <v>2798</v>
      </c>
      <c r="J582" s="561" t="s">
        <v>3268</v>
      </c>
    </row>
    <row r="583" spans="1:10" ht="26.45">
      <c r="A583" s="549" t="s">
        <v>2666</v>
      </c>
      <c r="B583" s="550" t="s">
        <v>1536</v>
      </c>
      <c r="C583" s="550" t="s">
        <v>55</v>
      </c>
      <c r="D583" s="549" t="s">
        <v>1537</v>
      </c>
      <c r="E583" s="593" t="s">
        <v>1440</v>
      </c>
      <c r="F583" s="593"/>
      <c r="G583" s="550" t="s">
        <v>1451</v>
      </c>
      <c r="H583" s="551">
        <v>16</v>
      </c>
      <c r="I583" s="552" t="s">
        <v>2767</v>
      </c>
      <c r="J583" s="561" t="s">
        <v>3077</v>
      </c>
    </row>
    <row r="584" spans="1:10" ht="26.45">
      <c r="A584" s="556" t="s">
        <v>2661</v>
      </c>
      <c r="B584" s="557" t="s">
        <v>2783</v>
      </c>
      <c r="C584" s="557" t="s">
        <v>55</v>
      </c>
      <c r="D584" s="556" t="s">
        <v>2784</v>
      </c>
      <c r="E584" s="594" t="s">
        <v>2785</v>
      </c>
      <c r="F584" s="594"/>
      <c r="G584" s="557" t="s">
        <v>46</v>
      </c>
      <c r="H584" s="558">
        <v>52.92</v>
      </c>
      <c r="I584" s="559" t="s">
        <v>2786</v>
      </c>
      <c r="J584" s="560" t="s">
        <v>3269</v>
      </c>
    </row>
    <row r="585" spans="1:10">
      <c r="A585" s="556" t="s">
        <v>2661</v>
      </c>
      <c r="B585" s="557" t="s">
        <v>2732</v>
      </c>
      <c r="C585" s="557" t="s">
        <v>55</v>
      </c>
      <c r="D585" s="556" t="s">
        <v>2733</v>
      </c>
      <c r="E585" s="594" t="s">
        <v>1393</v>
      </c>
      <c r="F585" s="594"/>
      <c r="G585" s="557" t="s">
        <v>1451</v>
      </c>
      <c r="H585" s="558">
        <v>16</v>
      </c>
      <c r="I585" s="559" t="s">
        <v>2734</v>
      </c>
      <c r="J585" s="560" t="s">
        <v>3075</v>
      </c>
    </row>
    <row r="586" spans="1:10">
      <c r="A586" s="549" t="s">
        <v>2666</v>
      </c>
      <c r="B586" s="550" t="s">
        <v>1524</v>
      </c>
      <c r="C586" s="550" t="s">
        <v>55</v>
      </c>
      <c r="D586" s="549" t="s">
        <v>1525</v>
      </c>
      <c r="E586" s="593" t="s">
        <v>1220</v>
      </c>
      <c r="F586" s="593"/>
      <c r="G586" s="550" t="s">
        <v>46</v>
      </c>
      <c r="H586" s="551">
        <v>77</v>
      </c>
      <c r="I586" s="552" t="s">
        <v>2726</v>
      </c>
      <c r="J586" s="561" t="s">
        <v>3270</v>
      </c>
    </row>
    <row r="587" spans="1:10">
      <c r="A587" s="549" t="s">
        <v>2666</v>
      </c>
      <c r="B587" s="550" t="s">
        <v>1748</v>
      </c>
      <c r="C587" s="550" t="s">
        <v>55</v>
      </c>
      <c r="D587" s="549" t="s">
        <v>1749</v>
      </c>
      <c r="E587" s="593" t="s">
        <v>1220</v>
      </c>
      <c r="F587" s="593"/>
      <c r="G587" s="550" t="s">
        <v>57</v>
      </c>
      <c r="H587" s="551">
        <v>2</v>
      </c>
      <c r="I587" s="552" t="s">
        <v>2788</v>
      </c>
      <c r="J587" s="561" t="s">
        <v>3271</v>
      </c>
    </row>
    <row r="588" spans="1:10">
      <c r="A588" s="556" t="s">
        <v>2661</v>
      </c>
      <c r="B588" s="557" t="s">
        <v>2769</v>
      </c>
      <c r="C588" s="557" t="s">
        <v>55</v>
      </c>
      <c r="D588" s="556" t="s">
        <v>2770</v>
      </c>
      <c r="E588" s="594" t="s">
        <v>1393</v>
      </c>
      <c r="F588" s="594"/>
      <c r="G588" s="557" t="s">
        <v>1451</v>
      </c>
      <c r="H588" s="558">
        <v>16</v>
      </c>
      <c r="I588" s="559" t="s">
        <v>2771</v>
      </c>
      <c r="J588" s="560" t="s">
        <v>3060</v>
      </c>
    </row>
    <row r="589" spans="1:10">
      <c r="A589" s="556" t="s">
        <v>2661</v>
      </c>
      <c r="B589" s="557" t="s">
        <v>2808</v>
      </c>
      <c r="C589" s="557" t="s">
        <v>55</v>
      </c>
      <c r="D589" s="556" t="s">
        <v>2809</v>
      </c>
      <c r="E589" s="594" t="s">
        <v>2810</v>
      </c>
      <c r="F589" s="594"/>
      <c r="G589" s="557" t="s">
        <v>46</v>
      </c>
      <c r="H589" s="558">
        <v>52.92</v>
      </c>
      <c r="I589" s="559" t="s">
        <v>2811</v>
      </c>
      <c r="J589" s="560" t="s">
        <v>3272</v>
      </c>
    </row>
    <row r="590" spans="1:10">
      <c r="A590" s="556" t="s">
        <v>2661</v>
      </c>
      <c r="B590" s="557" t="s">
        <v>2748</v>
      </c>
      <c r="C590" s="557" t="s">
        <v>55</v>
      </c>
      <c r="D590" s="556" t="s">
        <v>2749</v>
      </c>
      <c r="E590" s="594" t="s">
        <v>2750</v>
      </c>
      <c r="F590" s="594"/>
      <c r="G590" s="557" t="s">
        <v>115</v>
      </c>
      <c r="H590" s="558">
        <v>1.3</v>
      </c>
      <c r="I590" s="559" t="s">
        <v>2751</v>
      </c>
      <c r="J590" s="560" t="s">
        <v>3273</v>
      </c>
    </row>
    <row r="591" spans="1:10" ht="13.9" customHeight="1">
      <c r="A591" s="549" t="s">
        <v>2666</v>
      </c>
      <c r="B591" s="550" t="s">
        <v>1449</v>
      </c>
      <c r="C591" s="550" t="s">
        <v>55</v>
      </c>
      <c r="D591" s="549" t="s">
        <v>1450</v>
      </c>
      <c r="E591" s="593" t="s">
        <v>1440</v>
      </c>
      <c r="F591" s="593"/>
      <c r="G591" s="550" t="s">
        <v>1451</v>
      </c>
      <c r="H591" s="551">
        <v>16</v>
      </c>
      <c r="I591" s="552" t="s">
        <v>2742</v>
      </c>
      <c r="J591" s="561" t="s">
        <v>3066</v>
      </c>
    </row>
    <row r="592" spans="1:10" ht="39.6">
      <c r="A592" s="556" t="s">
        <v>2661</v>
      </c>
      <c r="B592" s="557" t="s">
        <v>3069</v>
      </c>
      <c r="C592" s="557" t="s">
        <v>55</v>
      </c>
      <c r="D592" s="556" t="s">
        <v>3070</v>
      </c>
      <c r="E592" s="594" t="s">
        <v>1413</v>
      </c>
      <c r="F592" s="594"/>
      <c r="G592" s="557" t="s">
        <v>2739</v>
      </c>
      <c r="H592" s="558">
        <v>1</v>
      </c>
      <c r="I592" s="559" t="s">
        <v>3071</v>
      </c>
      <c r="J592" s="560" t="s">
        <v>3071</v>
      </c>
    </row>
    <row r="593" spans="1:10" ht="26.45">
      <c r="A593" s="556" t="s">
        <v>2661</v>
      </c>
      <c r="B593" s="557" t="s">
        <v>2773</v>
      </c>
      <c r="C593" s="557" t="s">
        <v>55</v>
      </c>
      <c r="D593" s="556" t="s">
        <v>2774</v>
      </c>
      <c r="E593" s="594" t="s">
        <v>2775</v>
      </c>
      <c r="F593" s="594"/>
      <c r="G593" s="557" t="s">
        <v>115</v>
      </c>
      <c r="H593" s="558">
        <v>2.8</v>
      </c>
      <c r="I593" s="559" t="s">
        <v>2776</v>
      </c>
      <c r="J593" s="560" t="s">
        <v>3274</v>
      </c>
    </row>
    <row r="594" spans="1:10" ht="26.45">
      <c r="A594" s="556" t="s">
        <v>2661</v>
      </c>
      <c r="B594" s="557" t="s">
        <v>2728</v>
      </c>
      <c r="C594" s="557" t="s">
        <v>55</v>
      </c>
      <c r="D594" s="556" t="s">
        <v>2729</v>
      </c>
      <c r="E594" s="594" t="s">
        <v>1424</v>
      </c>
      <c r="F594" s="594"/>
      <c r="G594" s="557" t="s">
        <v>57</v>
      </c>
      <c r="H594" s="558">
        <v>2</v>
      </c>
      <c r="I594" s="559" t="s">
        <v>2730</v>
      </c>
      <c r="J594" s="560" t="s">
        <v>3275</v>
      </c>
    </row>
    <row r="595" spans="1:10" ht="26.45" customHeight="1">
      <c r="A595" s="549" t="s">
        <v>2666</v>
      </c>
      <c r="B595" s="550" t="s">
        <v>1920</v>
      </c>
      <c r="C595" s="550" t="s">
        <v>55</v>
      </c>
      <c r="D595" s="549" t="s">
        <v>1921</v>
      </c>
      <c r="E595" s="593" t="s">
        <v>1220</v>
      </c>
      <c r="F595" s="593"/>
      <c r="G595" s="550" t="s">
        <v>57</v>
      </c>
      <c r="H595" s="551">
        <v>2</v>
      </c>
      <c r="I595" s="552" t="s">
        <v>2806</v>
      </c>
      <c r="J595" s="561" t="s">
        <v>3276</v>
      </c>
    </row>
    <row r="596" spans="1:10">
      <c r="A596" s="549" t="s">
        <v>2666</v>
      </c>
      <c r="B596" s="550" t="s">
        <v>1629</v>
      </c>
      <c r="C596" s="550" t="s">
        <v>55</v>
      </c>
      <c r="D596" s="549" t="s">
        <v>1630</v>
      </c>
      <c r="E596" s="593" t="s">
        <v>1220</v>
      </c>
      <c r="F596" s="593"/>
      <c r="G596" s="550" t="s">
        <v>268</v>
      </c>
      <c r="H596" s="551">
        <v>87</v>
      </c>
      <c r="I596" s="552" t="s">
        <v>2720</v>
      </c>
      <c r="J596" s="561" t="s">
        <v>3277</v>
      </c>
    </row>
    <row r="597" spans="1:10">
      <c r="A597" s="556" t="s">
        <v>2661</v>
      </c>
      <c r="B597" s="557" t="s">
        <v>2813</v>
      </c>
      <c r="C597" s="557" t="s">
        <v>55</v>
      </c>
      <c r="D597" s="556" t="s">
        <v>2814</v>
      </c>
      <c r="E597" s="594" t="s">
        <v>2815</v>
      </c>
      <c r="F597" s="594"/>
      <c r="G597" s="557" t="s">
        <v>46</v>
      </c>
      <c r="H597" s="558">
        <v>56</v>
      </c>
      <c r="I597" s="559" t="s">
        <v>2816</v>
      </c>
      <c r="J597" s="560" t="s">
        <v>3278</v>
      </c>
    </row>
    <row r="598" spans="1:10" ht="13.9" customHeight="1">
      <c r="A598" s="549" t="s">
        <v>2666</v>
      </c>
      <c r="B598" s="550" t="s">
        <v>1958</v>
      </c>
      <c r="C598" s="550" t="s">
        <v>55</v>
      </c>
      <c r="D598" s="549" t="s">
        <v>1959</v>
      </c>
      <c r="E598" s="593" t="s">
        <v>1220</v>
      </c>
      <c r="F598" s="593"/>
      <c r="G598" s="550" t="s">
        <v>57</v>
      </c>
      <c r="H598" s="551">
        <v>4</v>
      </c>
      <c r="I598" s="552" t="s">
        <v>2818</v>
      </c>
      <c r="J598" s="561" t="s">
        <v>3279</v>
      </c>
    </row>
    <row r="599" spans="1:10">
      <c r="A599" s="556" t="s">
        <v>2661</v>
      </c>
      <c r="B599" s="557" t="s">
        <v>2715</v>
      </c>
      <c r="C599" s="557" t="s">
        <v>55</v>
      </c>
      <c r="D599" s="556" t="s">
        <v>2716</v>
      </c>
      <c r="E599" s="594" t="s">
        <v>2717</v>
      </c>
      <c r="F599" s="594"/>
      <c r="G599" s="557" t="s">
        <v>57</v>
      </c>
      <c r="H599" s="558">
        <v>2</v>
      </c>
      <c r="I599" s="559" t="s">
        <v>2718</v>
      </c>
      <c r="J599" s="560" t="s">
        <v>3280</v>
      </c>
    </row>
    <row r="600" spans="1:10" ht="13.9" customHeight="1">
      <c r="A600" s="589" t="s">
        <v>2820</v>
      </c>
      <c r="B600" s="597"/>
      <c r="C600" s="597"/>
      <c r="D600" s="597"/>
      <c r="E600" s="597"/>
      <c r="F600" s="597"/>
      <c r="G600" s="597"/>
      <c r="H600" s="597"/>
      <c r="I600" s="597"/>
      <c r="J600" s="597"/>
    </row>
    <row r="601" spans="1:10" ht="13.9" customHeight="1">
      <c r="A601" s="543" t="s">
        <v>9</v>
      </c>
      <c r="B601" s="461" t="s">
        <v>10</v>
      </c>
      <c r="C601" s="461" t="s">
        <v>11</v>
      </c>
      <c r="D601" s="543" t="s">
        <v>12</v>
      </c>
      <c r="E601" s="589" t="s">
        <v>1209</v>
      </c>
      <c r="F601" s="589"/>
      <c r="G601" s="461" t="s">
        <v>13</v>
      </c>
      <c r="H601" s="544" t="s">
        <v>14</v>
      </c>
      <c r="I601" s="544" t="s">
        <v>1210</v>
      </c>
      <c r="J601" s="544" t="s">
        <v>16</v>
      </c>
    </row>
    <row r="602" spans="1:10">
      <c r="A602" s="549" t="s">
        <v>2666</v>
      </c>
      <c r="B602" s="550" t="s">
        <v>2215</v>
      </c>
      <c r="C602" s="550" t="s">
        <v>55</v>
      </c>
      <c r="D602" s="549" t="s">
        <v>2216</v>
      </c>
      <c r="E602" s="593" t="s">
        <v>1220</v>
      </c>
      <c r="F602" s="593"/>
      <c r="G602" s="550" t="s">
        <v>1456</v>
      </c>
      <c r="H602" s="551">
        <v>1.2</v>
      </c>
      <c r="I602" s="552" t="s">
        <v>2798</v>
      </c>
      <c r="J602" s="561" t="s">
        <v>3268</v>
      </c>
    </row>
    <row r="603" spans="1:10" ht="26.45">
      <c r="A603" s="549" t="s">
        <v>2666</v>
      </c>
      <c r="B603" s="550" t="s">
        <v>1536</v>
      </c>
      <c r="C603" s="550" t="s">
        <v>55</v>
      </c>
      <c r="D603" s="549" t="s">
        <v>1537</v>
      </c>
      <c r="E603" s="593" t="s">
        <v>1440</v>
      </c>
      <c r="F603" s="593"/>
      <c r="G603" s="550" t="s">
        <v>1451</v>
      </c>
      <c r="H603" s="551">
        <v>59.282800000000002</v>
      </c>
      <c r="I603" s="552" t="s">
        <v>2767</v>
      </c>
      <c r="J603" s="561" t="s">
        <v>3281</v>
      </c>
    </row>
    <row r="604" spans="1:10">
      <c r="A604" s="549" t="s">
        <v>2666</v>
      </c>
      <c r="B604" s="550" t="s">
        <v>1534</v>
      </c>
      <c r="C604" s="550" t="s">
        <v>55</v>
      </c>
      <c r="D604" s="549" t="s">
        <v>1535</v>
      </c>
      <c r="E604" s="593" t="s">
        <v>1220</v>
      </c>
      <c r="F604" s="593"/>
      <c r="G604" s="550" t="s">
        <v>268</v>
      </c>
      <c r="H604" s="551">
        <v>50.274000000000001</v>
      </c>
      <c r="I604" s="552" t="s">
        <v>2868</v>
      </c>
      <c r="J604" s="561" t="s">
        <v>3282</v>
      </c>
    </row>
    <row r="605" spans="1:10" ht="26.45">
      <c r="A605" s="549" t="s">
        <v>2666</v>
      </c>
      <c r="B605" s="550" t="s">
        <v>2391</v>
      </c>
      <c r="C605" s="550" t="s">
        <v>55</v>
      </c>
      <c r="D605" s="549" t="s">
        <v>2392</v>
      </c>
      <c r="E605" s="593" t="s">
        <v>1220</v>
      </c>
      <c r="F605" s="593"/>
      <c r="G605" s="550" t="s">
        <v>57</v>
      </c>
      <c r="H605" s="551">
        <v>3.9422159999999998E-2</v>
      </c>
      <c r="I605" s="552" t="s">
        <v>2827</v>
      </c>
      <c r="J605" s="561" t="s">
        <v>3283</v>
      </c>
    </row>
    <row r="606" spans="1:10">
      <c r="A606" s="549" t="s">
        <v>2666</v>
      </c>
      <c r="B606" s="550" t="s">
        <v>2593</v>
      </c>
      <c r="C606" s="550" t="s">
        <v>55</v>
      </c>
      <c r="D606" s="549" t="s">
        <v>2594</v>
      </c>
      <c r="E606" s="593" t="s">
        <v>1220</v>
      </c>
      <c r="F606" s="593"/>
      <c r="G606" s="550" t="s">
        <v>57</v>
      </c>
      <c r="H606" s="551">
        <v>1.185656E-2</v>
      </c>
      <c r="I606" s="552" t="s">
        <v>2862</v>
      </c>
      <c r="J606" s="561" t="s">
        <v>3112</v>
      </c>
    </row>
    <row r="607" spans="1:10">
      <c r="A607" s="549" t="s">
        <v>2666</v>
      </c>
      <c r="B607" s="550" t="s">
        <v>1855</v>
      </c>
      <c r="C607" s="550" t="s">
        <v>55</v>
      </c>
      <c r="D607" s="549" t="s">
        <v>1856</v>
      </c>
      <c r="E607" s="593" t="s">
        <v>1298</v>
      </c>
      <c r="F607" s="593"/>
      <c r="G607" s="550" t="s">
        <v>1857</v>
      </c>
      <c r="H607" s="551">
        <v>7.8844319999999996E-2</v>
      </c>
      <c r="I607" s="552" t="s">
        <v>2841</v>
      </c>
      <c r="J607" s="561" t="s">
        <v>3284</v>
      </c>
    </row>
    <row r="608" spans="1:10" ht="26.45">
      <c r="A608" s="549" t="s">
        <v>2666</v>
      </c>
      <c r="B608" s="550" t="s">
        <v>2303</v>
      </c>
      <c r="C608" s="550" t="s">
        <v>55</v>
      </c>
      <c r="D608" s="549" t="s">
        <v>2304</v>
      </c>
      <c r="E608" s="593" t="s">
        <v>1220</v>
      </c>
      <c r="F608" s="593"/>
      <c r="G608" s="550" t="s">
        <v>57</v>
      </c>
      <c r="H608" s="551">
        <v>0.11826647999999999</v>
      </c>
      <c r="I608" s="552" t="s">
        <v>2821</v>
      </c>
      <c r="J608" s="561" t="s">
        <v>3285</v>
      </c>
    </row>
    <row r="609" spans="1:10">
      <c r="A609" s="549" t="s">
        <v>2666</v>
      </c>
      <c r="B609" s="550" t="s">
        <v>2169</v>
      </c>
      <c r="C609" s="550" t="s">
        <v>55</v>
      </c>
      <c r="D609" s="549" t="s">
        <v>2170</v>
      </c>
      <c r="E609" s="593" t="s">
        <v>1220</v>
      </c>
      <c r="F609" s="593"/>
      <c r="G609" s="550" t="s">
        <v>57</v>
      </c>
      <c r="H609" s="551">
        <v>0.88699859999999997</v>
      </c>
      <c r="I609" s="552" t="s">
        <v>2825</v>
      </c>
      <c r="J609" s="561" t="s">
        <v>3286</v>
      </c>
    </row>
    <row r="610" spans="1:10" ht="26.45">
      <c r="A610" s="549" t="s">
        <v>2666</v>
      </c>
      <c r="B610" s="550" t="s">
        <v>1978</v>
      </c>
      <c r="C610" s="550" t="s">
        <v>55</v>
      </c>
      <c r="D610" s="549" t="s">
        <v>1979</v>
      </c>
      <c r="E610" s="593" t="s">
        <v>1220</v>
      </c>
      <c r="F610" s="593"/>
      <c r="G610" s="550" t="s">
        <v>1739</v>
      </c>
      <c r="H610" s="551">
        <v>0.15041836</v>
      </c>
      <c r="I610" s="552" t="s">
        <v>2855</v>
      </c>
      <c r="J610" s="561" t="s">
        <v>3287</v>
      </c>
    </row>
    <row r="611" spans="1:10">
      <c r="A611" s="549" t="s">
        <v>2666</v>
      </c>
      <c r="B611" s="550" t="s">
        <v>2549</v>
      </c>
      <c r="C611" s="550" t="s">
        <v>55</v>
      </c>
      <c r="D611" s="549" t="s">
        <v>2550</v>
      </c>
      <c r="E611" s="593" t="s">
        <v>1220</v>
      </c>
      <c r="F611" s="593"/>
      <c r="G611" s="550" t="s">
        <v>57</v>
      </c>
      <c r="H611" s="551">
        <v>1.185656E-2</v>
      </c>
      <c r="I611" s="552" t="s">
        <v>2864</v>
      </c>
      <c r="J611" s="561" t="s">
        <v>3288</v>
      </c>
    </row>
    <row r="612" spans="1:10">
      <c r="A612" s="549" t="s">
        <v>2666</v>
      </c>
      <c r="B612" s="550" t="s">
        <v>1982</v>
      </c>
      <c r="C612" s="550" t="s">
        <v>55</v>
      </c>
      <c r="D612" s="549" t="s">
        <v>1983</v>
      </c>
      <c r="E612" s="593" t="s">
        <v>1298</v>
      </c>
      <c r="F612" s="593"/>
      <c r="G612" s="550" t="s">
        <v>57</v>
      </c>
      <c r="H612" s="551">
        <v>0.88699859999999997</v>
      </c>
      <c r="I612" s="552" t="s">
        <v>2839</v>
      </c>
      <c r="J612" s="561" t="s">
        <v>3287</v>
      </c>
    </row>
    <row r="613" spans="1:10">
      <c r="A613" s="549" t="s">
        <v>2666</v>
      </c>
      <c r="B613" s="550" t="s">
        <v>1543</v>
      </c>
      <c r="C613" s="550" t="s">
        <v>55</v>
      </c>
      <c r="D613" s="549" t="s">
        <v>1544</v>
      </c>
      <c r="E613" s="593" t="s">
        <v>1220</v>
      </c>
      <c r="F613" s="593"/>
      <c r="G613" s="550" t="s">
        <v>57</v>
      </c>
      <c r="H613" s="551">
        <v>20.06587944</v>
      </c>
      <c r="I613" s="552" t="s">
        <v>2849</v>
      </c>
      <c r="J613" s="561" t="s">
        <v>3289</v>
      </c>
    </row>
    <row r="614" spans="1:10">
      <c r="A614" s="549" t="s">
        <v>2666</v>
      </c>
      <c r="B614" s="550" t="s">
        <v>1587</v>
      </c>
      <c r="C614" s="550" t="s">
        <v>55</v>
      </c>
      <c r="D614" s="549" t="s">
        <v>1588</v>
      </c>
      <c r="E614" s="593" t="s">
        <v>1220</v>
      </c>
      <c r="F614" s="593"/>
      <c r="G614" s="550" t="s">
        <v>57</v>
      </c>
      <c r="H614" s="551">
        <v>0.88699859999999997</v>
      </c>
      <c r="I614" s="552" t="s">
        <v>2835</v>
      </c>
      <c r="J614" s="561" t="s">
        <v>3290</v>
      </c>
    </row>
    <row r="615" spans="1:10">
      <c r="A615" s="549" t="s">
        <v>2666</v>
      </c>
      <c r="B615" s="550" t="s">
        <v>2466</v>
      </c>
      <c r="C615" s="550" t="s">
        <v>55</v>
      </c>
      <c r="D615" s="549" t="s">
        <v>2467</v>
      </c>
      <c r="E615" s="593" t="s">
        <v>2313</v>
      </c>
      <c r="F615" s="593"/>
      <c r="G615" s="550" t="s">
        <v>57</v>
      </c>
      <c r="H615" s="551">
        <v>5.9282800000000002E-3</v>
      </c>
      <c r="I615" s="552" t="s">
        <v>2866</v>
      </c>
      <c r="J615" s="561" t="s">
        <v>3291</v>
      </c>
    </row>
    <row r="616" spans="1:10">
      <c r="A616" s="549" t="s">
        <v>2666</v>
      </c>
      <c r="B616" s="550" t="s">
        <v>2360</v>
      </c>
      <c r="C616" s="550" t="s">
        <v>55</v>
      </c>
      <c r="D616" s="549" t="s">
        <v>2361</v>
      </c>
      <c r="E616" s="593" t="s">
        <v>1220</v>
      </c>
      <c r="F616" s="593"/>
      <c r="G616" s="550" t="s">
        <v>2362</v>
      </c>
      <c r="H616" s="551">
        <v>0.15176036000000001</v>
      </c>
      <c r="I616" s="552" t="s">
        <v>2831</v>
      </c>
      <c r="J616" s="561" t="s">
        <v>3292</v>
      </c>
    </row>
    <row r="617" spans="1:10">
      <c r="A617" s="549" t="s">
        <v>2666</v>
      </c>
      <c r="B617" s="550" t="s">
        <v>2090</v>
      </c>
      <c r="C617" s="550" t="s">
        <v>55</v>
      </c>
      <c r="D617" s="549" t="s">
        <v>2091</v>
      </c>
      <c r="E617" s="593" t="s">
        <v>1220</v>
      </c>
      <c r="F617" s="593"/>
      <c r="G617" s="550" t="s">
        <v>57</v>
      </c>
      <c r="H617" s="551">
        <v>0.35479944000000002</v>
      </c>
      <c r="I617" s="552" t="s">
        <v>2847</v>
      </c>
      <c r="J617" s="561" t="s">
        <v>3293</v>
      </c>
    </row>
    <row r="618" spans="1:10">
      <c r="A618" s="549" t="s">
        <v>2666</v>
      </c>
      <c r="B618" s="550" t="s">
        <v>1652</v>
      </c>
      <c r="C618" s="550" t="s">
        <v>55</v>
      </c>
      <c r="D618" s="549" t="s">
        <v>1653</v>
      </c>
      <c r="E618" s="593" t="s">
        <v>1298</v>
      </c>
      <c r="F618" s="593"/>
      <c r="G618" s="550" t="s">
        <v>57</v>
      </c>
      <c r="H618" s="551">
        <v>20.06587944</v>
      </c>
      <c r="I618" s="552" t="s">
        <v>2845</v>
      </c>
      <c r="J618" s="561" t="s">
        <v>3294</v>
      </c>
    </row>
    <row r="619" spans="1:10">
      <c r="A619" s="549" t="s">
        <v>2666</v>
      </c>
      <c r="B619" s="550" t="s">
        <v>2607</v>
      </c>
      <c r="C619" s="550" t="s">
        <v>55</v>
      </c>
      <c r="D619" s="549" t="s">
        <v>2608</v>
      </c>
      <c r="E619" s="593" t="s">
        <v>1220</v>
      </c>
      <c r="F619" s="593"/>
      <c r="G619" s="550" t="s">
        <v>57</v>
      </c>
      <c r="H619" s="551">
        <v>5.9282800000000002E-3</v>
      </c>
      <c r="I619" s="552" t="s">
        <v>2868</v>
      </c>
      <c r="J619" s="561" t="s">
        <v>3224</v>
      </c>
    </row>
    <row r="620" spans="1:10">
      <c r="A620" s="549" t="s">
        <v>2666</v>
      </c>
      <c r="B620" s="550" t="s">
        <v>1693</v>
      </c>
      <c r="C620" s="550" t="s">
        <v>55</v>
      </c>
      <c r="D620" s="549" t="s">
        <v>1694</v>
      </c>
      <c r="E620" s="593" t="s">
        <v>1220</v>
      </c>
      <c r="F620" s="593"/>
      <c r="G620" s="550" t="s">
        <v>57</v>
      </c>
      <c r="H620" s="551">
        <v>15.755134119999999</v>
      </c>
      <c r="I620" s="552" t="s">
        <v>2829</v>
      </c>
      <c r="J620" s="561" t="s">
        <v>3295</v>
      </c>
    </row>
    <row r="621" spans="1:10" ht="26.45">
      <c r="A621" s="549" t="s">
        <v>2666</v>
      </c>
      <c r="B621" s="550" t="s">
        <v>2139</v>
      </c>
      <c r="C621" s="550" t="s">
        <v>55</v>
      </c>
      <c r="D621" s="549" t="s">
        <v>2140</v>
      </c>
      <c r="E621" s="593" t="s">
        <v>1220</v>
      </c>
      <c r="F621" s="593"/>
      <c r="G621" s="550" t="s">
        <v>1739</v>
      </c>
      <c r="H621" s="551">
        <v>0.45335483999999998</v>
      </c>
      <c r="I621" s="552" t="s">
        <v>2853</v>
      </c>
      <c r="J621" s="561" t="s">
        <v>3296</v>
      </c>
    </row>
    <row r="622" spans="1:10">
      <c r="A622" s="549" t="s">
        <v>2666</v>
      </c>
      <c r="B622" s="550" t="s">
        <v>2311</v>
      </c>
      <c r="C622" s="550" t="s">
        <v>55</v>
      </c>
      <c r="D622" s="549" t="s">
        <v>2312</v>
      </c>
      <c r="E622" s="593" t="s">
        <v>2313</v>
      </c>
      <c r="F622" s="593"/>
      <c r="G622" s="550" t="s">
        <v>57</v>
      </c>
      <c r="H622" s="551">
        <v>5.9282800000000002E-3</v>
      </c>
      <c r="I622" s="552" t="s">
        <v>2870</v>
      </c>
      <c r="J622" s="561" t="s">
        <v>3297</v>
      </c>
    </row>
    <row r="623" spans="1:10">
      <c r="A623" s="549" t="s">
        <v>2666</v>
      </c>
      <c r="B623" s="550" t="s">
        <v>2525</v>
      </c>
      <c r="C623" s="550" t="s">
        <v>55</v>
      </c>
      <c r="D623" s="549" t="s">
        <v>2526</v>
      </c>
      <c r="E623" s="593" t="s">
        <v>1220</v>
      </c>
      <c r="F623" s="593"/>
      <c r="G623" s="550" t="s">
        <v>57</v>
      </c>
      <c r="H623" s="551">
        <v>1.4540559999999999E-2</v>
      </c>
      <c r="I623" s="552" t="s">
        <v>2872</v>
      </c>
      <c r="J623" s="561" t="s">
        <v>2928</v>
      </c>
    </row>
    <row r="624" spans="1:10">
      <c r="A624" s="549" t="s">
        <v>2666</v>
      </c>
      <c r="B624" s="550" t="s">
        <v>1729</v>
      </c>
      <c r="C624" s="550" t="s">
        <v>55</v>
      </c>
      <c r="D624" s="549" t="s">
        <v>1730</v>
      </c>
      <c r="E624" s="593" t="s">
        <v>1220</v>
      </c>
      <c r="F624" s="593"/>
      <c r="G624" s="550" t="s">
        <v>57</v>
      </c>
      <c r="H624" s="551">
        <v>0.29566619999999999</v>
      </c>
      <c r="I624" s="552" t="s">
        <v>2833</v>
      </c>
      <c r="J624" s="561" t="s">
        <v>3298</v>
      </c>
    </row>
    <row r="625" spans="1:10">
      <c r="A625" s="549" t="s">
        <v>2666</v>
      </c>
      <c r="B625" s="550" t="s">
        <v>2412</v>
      </c>
      <c r="C625" s="550" t="s">
        <v>55</v>
      </c>
      <c r="D625" s="549" t="s">
        <v>2413</v>
      </c>
      <c r="E625" s="593" t="s">
        <v>1220</v>
      </c>
      <c r="F625" s="593"/>
      <c r="G625" s="550" t="s">
        <v>57</v>
      </c>
      <c r="H625" s="551">
        <v>2.9938200000000002E-2</v>
      </c>
      <c r="I625" s="552" t="s">
        <v>2823</v>
      </c>
      <c r="J625" s="561" t="s">
        <v>3299</v>
      </c>
    </row>
    <row r="626" spans="1:10">
      <c r="A626" s="549" t="s">
        <v>2666</v>
      </c>
      <c r="B626" s="550" t="s">
        <v>2381</v>
      </c>
      <c r="C626" s="550" t="s">
        <v>55</v>
      </c>
      <c r="D626" s="549" t="s">
        <v>2382</v>
      </c>
      <c r="E626" s="593" t="s">
        <v>1220</v>
      </c>
      <c r="F626" s="593"/>
      <c r="G626" s="550" t="s">
        <v>57</v>
      </c>
      <c r="H626" s="551">
        <v>1.9958799999999999E-2</v>
      </c>
      <c r="I626" s="552" t="s">
        <v>2837</v>
      </c>
      <c r="J626" s="561" t="s">
        <v>3300</v>
      </c>
    </row>
    <row r="627" spans="1:10" ht="26.45">
      <c r="A627" s="549" t="s">
        <v>2666</v>
      </c>
      <c r="B627" s="550" t="s">
        <v>2182</v>
      </c>
      <c r="C627" s="550" t="s">
        <v>55</v>
      </c>
      <c r="D627" s="549" t="s">
        <v>2183</v>
      </c>
      <c r="E627" s="593" t="s">
        <v>1220</v>
      </c>
      <c r="F627" s="593"/>
      <c r="G627" s="550" t="s">
        <v>57</v>
      </c>
      <c r="H627" s="551">
        <v>1.9958799999999999E-2</v>
      </c>
      <c r="I627" s="552" t="s">
        <v>2843</v>
      </c>
      <c r="J627" s="561" t="s">
        <v>3301</v>
      </c>
    </row>
    <row r="628" spans="1:10">
      <c r="A628" s="549" t="s">
        <v>2666</v>
      </c>
      <c r="B628" s="550" t="s">
        <v>2442</v>
      </c>
      <c r="C628" s="550" t="s">
        <v>55</v>
      </c>
      <c r="D628" s="549" t="s">
        <v>2443</v>
      </c>
      <c r="E628" s="593" t="s">
        <v>1220</v>
      </c>
      <c r="F628" s="593"/>
      <c r="G628" s="550" t="s">
        <v>57</v>
      </c>
      <c r="H628" s="551">
        <v>9.9793999999999994E-3</v>
      </c>
      <c r="I628" s="552" t="s">
        <v>2851</v>
      </c>
      <c r="J628" s="561" t="s">
        <v>2928</v>
      </c>
    </row>
    <row r="629" spans="1:10" ht="26.45">
      <c r="A629" s="549" t="s">
        <v>2666</v>
      </c>
      <c r="B629" s="550" t="s">
        <v>1449</v>
      </c>
      <c r="C629" s="550" t="s">
        <v>55</v>
      </c>
      <c r="D629" s="549" t="s">
        <v>1450</v>
      </c>
      <c r="E629" s="593" t="s">
        <v>1440</v>
      </c>
      <c r="F629" s="593"/>
      <c r="G629" s="550" t="s">
        <v>1451</v>
      </c>
      <c r="H629" s="551">
        <v>99.793999999999997</v>
      </c>
      <c r="I629" s="552" t="s">
        <v>2742</v>
      </c>
      <c r="J629" s="561" t="s">
        <v>3302</v>
      </c>
    </row>
    <row r="630" spans="1:10">
      <c r="A630" s="549" t="s">
        <v>2666</v>
      </c>
      <c r="B630" s="550" t="s">
        <v>1524</v>
      </c>
      <c r="C630" s="550" t="s">
        <v>55</v>
      </c>
      <c r="D630" s="549" t="s">
        <v>1525</v>
      </c>
      <c r="E630" s="593" t="s">
        <v>1220</v>
      </c>
      <c r="F630" s="593"/>
      <c r="G630" s="550" t="s">
        <v>46</v>
      </c>
      <c r="H630" s="551">
        <v>77</v>
      </c>
      <c r="I630" s="552" t="s">
        <v>2726</v>
      </c>
      <c r="J630" s="561" t="s">
        <v>3270</v>
      </c>
    </row>
    <row r="631" spans="1:10">
      <c r="A631" s="549" t="s">
        <v>2666</v>
      </c>
      <c r="B631" s="550" t="s">
        <v>1748</v>
      </c>
      <c r="C631" s="550" t="s">
        <v>55</v>
      </c>
      <c r="D631" s="549" t="s">
        <v>1749</v>
      </c>
      <c r="E631" s="593" t="s">
        <v>1220</v>
      </c>
      <c r="F631" s="593"/>
      <c r="G631" s="550" t="s">
        <v>57</v>
      </c>
      <c r="H631" s="551">
        <v>2</v>
      </c>
      <c r="I631" s="552" t="s">
        <v>2788</v>
      </c>
      <c r="J631" s="561" t="s">
        <v>3271</v>
      </c>
    </row>
    <row r="632" spans="1:10">
      <c r="A632" s="549" t="s">
        <v>2666</v>
      </c>
      <c r="B632" s="550" t="s">
        <v>1554</v>
      </c>
      <c r="C632" s="550" t="s">
        <v>55</v>
      </c>
      <c r="D632" s="549" t="s">
        <v>1555</v>
      </c>
      <c r="E632" s="593" t="s">
        <v>1220</v>
      </c>
      <c r="F632" s="593"/>
      <c r="G632" s="550" t="s">
        <v>46</v>
      </c>
      <c r="H632" s="551">
        <v>61.916400000000003</v>
      </c>
      <c r="I632" s="552" t="s">
        <v>3051</v>
      </c>
      <c r="J632" s="561" t="s">
        <v>3303</v>
      </c>
    </row>
    <row r="633" spans="1:10" ht="26.45">
      <c r="A633" s="549" t="s">
        <v>2666</v>
      </c>
      <c r="B633" s="550" t="s">
        <v>1879</v>
      </c>
      <c r="C633" s="550" t="s">
        <v>55</v>
      </c>
      <c r="D633" s="549" t="s">
        <v>1880</v>
      </c>
      <c r="E633" s="593" t="s">
        <v>1220</v>
      </c>
      <c r="F633" s="593"/>
      <c r="G633" s="550" t="s">
        <v>57</v>
      </c>
      <c r="H633" s="551">
        <v>75.1464</v>
      </c>
      <c r="I633" s="552" t="s">
        <v>3053</v>
      </c>
      <c r="J633" s="561" t="s">
        <v>3304</v>
      </c>
    </row>
    <row r="634" spans="1:10" ht="26.45">
      <c r="A634" s="549" t="s">
        <v>2666</v>
      </c>
      <c r="B634" s="550" t="s">
        <v>2194</v>
      </c>
      <c r="C634" s="550" t="s">
        <v>55</v>
      </c>
      <c r="D634" s="549" t="s">
        <v>2195</v>
      </c>
      <c r="E634" s="593" t="s">
        <v>1220</v>
      </c>
      <c r="F634" s="593"/>
      <c r="G634" s="550" t="s">
        <v>1857</v>
      </c>
      <c r="H634" s="551">
        <v>75.1464</v>
      </c>
      <c r="I634" s="552" t="s">
        <v>2979</v>
      </c>
      <c r="J634" s="561" t="s">
        <v>3305</v>
      </c>
    </row>
    <row r="635" spans="1:10" ht="26.45">
      <c r="A635" s="549" t="s">
        <v>2666</v>
      </c>
      <c r="B635" s="550" t="s">
        <v>1858</v>
      </c>
      <c r="C635" s="550" t="s">
        <v>55</v>
      </c>
      <c r="D635" s="549" t="s">
        <v>1859</v>
      </c>
      <c r="E635" s="593" t="s">
        <v>1220</v>
      </c>
      <c r="F635" s="593"/>
      <c r="G635" s="550" t="s">
        <v>115</v>
      </c>
      <c r="H635" s="551">
        <v>0.81510000000000005</v>
      </c>
      <c r="I635" s="552" t="s">
        <v>2963</v>
      </c>
      <c r="J635" s="561" t="s">
        <v>3306</v>
      </c>
    </row>
    <row r="636" spans="1:10" ht="26.45">
      <c r="A636" s="549" t="s">
        <v>2666</v>
      </c>
      <c r="B636" s="550" t="s">
        <v>1804</v>
      </c>
      <c r="C636" s="550" t="s">
        <v>55</v>
      </c>
      <c r="D636" s="549" t="s">
        <v>1805</v>
      </c>
      <c r="E636" s="593" t="s">
        <v>1220</v>
      </c>
      <c r="F636" s="593"/>
      <c r="G636" s="550" t="s">
        <v>115</v>
      </c>
      <c r="H636" s="551">
        <v>1.2259</v>
      </c>
      <c r="I636" s="552" t="s">
        <v>2965</v>
      </c>
      <c r="J636" s="561" t="s">
        <v>3307</v>
      </c>
    </row>
    <row r="637" spans="1:10" ht="26.45">
      <c r="A637" s="549" t="s">
        <v>2666</v>
      </c>
      <c r="B637" s="550" t="s">
        <v>2042</v>
      </c>
      <c r="C637" s="550" t="s">
        <v>55</v>
      </c>
      <c r="D637" s="549" t="s">
        <v>2043</v>
      </c>
      <c r="E637" s="593" t="s">
        <v>1220</v>
      </c>
      <c r="F637" s="593"/>
      <c r="G637" s="550" t="s">
        <v>115</v>
      </c>
      <c r="H637" s="551">
        <v>0.2717</v>
      </c>
      <c r="I637" s="552" t="s">
        <v>2967</v>
      </c>
      <c r="J637" s="561" t="s">
        <v>3308</v>
      </c>
    </row>
    <row r="638" spans="1:10" ht="26.45">
      <c r="A638" s="549" t="s">
        <v>2666</v>
      </c>
      <c r="B638" s="550" t="s">
        <v>1677</v>
      </c>
      <c r="C638" s="550" t="s">
        <v>55</v>
      </c>
      <c r="D638" s="549" t="s">
        <v>1678</v>
      </c>
      <c r="E638" s="593" t="s">
        <v>1220</v>
      </c>
      <c r="F638" s="593"/>
      <c r="G638" s="550" t="s">
        <v>1456</v>
      </c>
      <c r="H638" s="551">
        <v>331.5</v>
      </c>
      <c r="I638" s="552" t="s">
        <v>2969</v>
      </c>
      <c r="J638" s="561" t="s">
        <v>3309</v>
      </c>
    </row>
    <row r="639" spans="1:10">
      <c r="A639" s="549" t="s">
        <v>2666</v>
      </c>
      <c r="B639" s="550" t="s">
        <v>2657</v>
      </c>
      <c r="C639" s="550" t="s">
        <v>55</v>
      </c>
      <c r="D639" s="549" t="s">
        <v>2658</v>
      </c>
      <c r="E639" s="593" t="s">
        <v>1220</v>
      </c>
      <c r="F639" s="593"/>
      <c r="G639" s="550" t="s">
        <v>57</v>
      </c>
      <c r="H639" s="551">
        <v>1.4760000000000001E-4</v>
      </c>
      <c r="I639" s="552" t="s">
        <v>2971</v>
      </c>
      <c r="J639" s="561" t="s">
        <v>2972</v>
      </c>
    </row>
    <row r="640" spans="1:10">
      <c r="A640" s="549" t="s">
        <v>2666</v>
      </c>
      <c r="B640" s="550" t="s">
        <v>2653</v>
      </c>
      <c r="C640" s="550" t="s">
        <v>55</v>
      </c>
      <c r="D640" s="549" t="s">
        <v>2654</v>
      </c>
      <c r="E640" s="593" t="s">
        <v>1220</v>
      </c>
      <c r="F640" s="593"/>
      <c r="G640" s="550" t="s">
        <v>57</v>
      </c>
      <c r="H640" s="551">
        <v>1.4760000000000001E-4</v>
      </c>
      <c r="I640" s="552" t="s">
        <v>2973</v>
      </c>
      <c r="J640" s="561" t="s">
        <v>2972</v>
      </c>
    </row>
    <row r="641" spans="1:10">
      <c r="A641" s="549" t="s">
        <v>2666</v>
      </c>
      <c r="B641" s="550" t="s">
        <v>2567</v>
      </c>
      <c r="C641" s="550" t="s">
        <v>55</v>
      </c>
      <c r="D641" s="549" t="s">
        <v>2568</v>
      </c>
      <c r="E641" s="593" t="s">
        <v>1220</v>
      </c>
      <c r="F641" s="593"/>
      <c r="G641" s="550" t="s">
        <v>57</v>
      </c>
      <c r="H641" s="551">
        <v>4.7752000000000003E-3</v>
      </c>
      <c r="I641" s="552" t="s">
        <v>2974</v>
      </c>
      <c r="J641" s="561" t="s">
        <v>2886</v>
      </c>
    </row>
    <row r="642" spans="1:10">
      <c r="A642" s="549" t="s">
        <v>2666</v>
      </c>
      <c r="B642" s="550" t="s">
        <v>2551</v>
      </c>
      <c r="C642" s="550" t="s">
        <v>55</v>
      </c>
      <c r="D642" s="549" t="s">
        <v>2552</v>
      </c>
      <c r="E642" s="593" t="s">
        <v>1220</v>
      </c>
      <c r="F642" s="593"/>
      <c r="G642" s="550" t="s">
        <v>57</v>
      </c>
      <c r="H642" s="551">
        <v>4.7752000000000003E-3</v>
      </c>
      <c r="I642" s="552" t="s">
        <v>2976</v>
      </c>
      <c r="J642" s="561" t="s">
        <v>3009</v>
      </c>
    </row>
    <row r="643" spans="1:10">
      <c r="A643" s="549" t="s">
        <v>2666</v>
      </c>
      <c r="B643" s="550" t="s">
        <v>2513</v>
      </c>
      <c r="C643" s="550" t="s">
        <v>55</v>
      </c>
      <c r="D643" s="549" t="s">
        <v>2514</v>
      </c>
      <c r="E643" s="593" t="s">
        <v>1220</v>
      </c>
      <c r="F643" s="593"/>
      <c r="G643" s="550" t="s">
        <v>233</v>
      </c>
      <c r="H643" s="551">
        <v>1.6713200000000001E-2</v>
      </c>
      <c r="I643" s="552" t="s">
        <v>2978</v>
      </c>
      <c r="J643" s="561" t="s">
        <v>3117</v>
      </c>
    </row>
    <row r="644" spans="1:10">
      <c r="A644" s="549" t="s">
        <v>2666</v>
      </c>
      <c r="B644" s="550" t="s">
        <v>2481</v>
      </c>
      <c r="C644" s="550" t="s">
        <v>55</v>
      </c>
      <c r="D644" s="549" t="s">
        <v>2482</v>
      </c>
      <c r="E644" s="593" t="s">
        <v>1220</v>
      </c>
      <c r="F644" s="593"/>
      <c r="G644" s="550" t="s">
        <v>57</v>
      </c>
      <c r="H644" s="551">
        <v>4.7752000000000003E-3</v>
      </c>
      <c r="I644" s="552" t="s">
        <v>2901</v>
      </c>
      <c r="J644" s="561" t="s">
        <v>3224</v>
      </c>
    </row>
    <row r="645" spans="1:10">
      <c r="A645" s="549" t="s">
        <v>2666</v>
      </c>
      <c r="B645" s="550" t="s">
        <v>2515</v>
      </c>
      <c r="C645" s="550" t="s">
        <v>55</v>
      </c>
      <c r="D645" s="549" t="s">
        <v>2516</v>
      </c>
      <c r="E645" s="593" t="s">
        <v>1220</v>
      </c>
      <c r="F645" s="593"/>
      <c r="G645" s="550" t="s">
        <v>57</v>
      </c>
      <c r="H645" s="551">
        <v>1.1938000000000001E-2</v>
      </c>
      <c r="I645" s="552" t="s">
        <v>2883</v>
      </c>
      <c r="J645" s="561" t="s">
        <v>2888</v>
      </c>
    </row>
    <row r="646" spans="1:10">
      <c r="A646" s="549" t="s">
        <v>2666</v>
      </c>
      <c r="B646" s="550" t="s">
        <v>2509</v>
      </c>
      <c r="C646" s="550" t="s">
        <v>55</v>
      </c>
      <c r="D646" s="549" t="s">
        <v>2510</v>
      </c>
      <c r="E646" s="593" t="s">
        <v>1220</v>
      </c>
      <c r="F646" s="593"/>
      <c r="G646" s="550" t="s">
        <v>57</v>
      </c>
      <c r="H646" s="551">
        <v>9.5504000000000006E-3</v>
      </c>
      <c r="I646" s="552" t="s">
        <v>2980</v>
      </c>
      <c r="J646" s="561" t="s">
        <v>3117</v>
      </c>
    </row>
    <row r="647" spans="1:10">
      <c r="A647" s="549" t="s">
        <v>2666</v>
      </c>
      <c r="B647" s="550" t="s">
        <v>2501</v>
      </c>
      <c r="C647" s="550" t="s">
        <v>55</v>
      </c>
      <c r="D647" s="549" t="s">
        <v>2502</v>
      </c>
      <c r="E647" s="593" t="s">
        <v>1220</v>
      </c>
      <c r="F647" s="593"/>
      <c r="G647" s="550" t="s">
        <v>57</v>
      </c>
      <c r="H647" s="551">
        <v>1.6713200000000001E-2</v>
      </c>
      <c r="I647" s="552" t="s">
        <v>2982</v>
      </c>
      <c r="J647" s="561" t="s">
        <v>2993</v>
      </c>
    </row>
    <row r="648" spans="1:10">
      <c r="A648" s="549" t="s">
        <v>2666</v>
      </c>
      <c r="B648" s="550" t="s">
        <v>2565</v>
      </c>
      <c r="C648" s="550" t="s">
        <v>55</v>
      </c>
      <c r="D648" s="549" t="s">
        <v>2566</v>
      </c>
      <c r="E648" s="593" t="s">
        <v>1220</v>
      </c>
      <c r="F648" s="593"/>
      <c r="G648" s="550" t="s">
        <v>57</v>
      </c>
      <c r="H648" s="551">
        <v>2.3876000000000001E-3</v>
      </c>
      <c r="I648" s="552" t="s">
        <v>2983</v>
      </c>
      <c r="J648" s="561" t="s">
        <v>2886</v>
      </c>
    </row>
    <row r="649" spans="1:10">
      <c r="A649" s="549" t="s">
        <v>2666</v>
      </c>
      <c r="B649" s="550" t="s">
        <v>2341</v>
      </c>
      <c r="C649" s="550" t="s">
        <v>55</v>
      </c>
      <c r="D649" s="549" t="s">
        <v>2342</v>
      </c>
      <c r="E649" s="593" t="s">
        <v>1220</v>
      </c>
      <c r="F649" s="593"/>
      <c r="G649" s="550" t="s">
        <v>57</v>
      </c>
      <c r="H649" s="551">
        <v>2.3876000000000001E-3</v>
      </c>
      <c r="I649" s="552" t="s">
        <v>2984</v>
      </c>
      <c r="J649" s="561" t="s">
        <v>3310</v>
      </c>
    </row>
    <row r="650" spans="1:10">
      <c r="A650" s="549" t="s">
        <v>2666</v>
      </c>
      <c r="B650" s="550" t="s">
        <v>2569</v>
      </c>
      <c r="C650" s="550" t="s">
        <v>55</v>
      </c>
      <c r="D650" s="549" t="s">
        <v>2570</v>
      </c>
      <c r="E650" s="593" t="s">
        <v>1220</v>
      </c>
      <c r="F650" s="593"/>
      <c r="G650" s="550" t="s">
        <v>57</v>
      </c>
      <c r="H650" s="551">
        <v>2.3876000000000001E-3</v>
      </c>
      <c r="I650" s="552" t="s">
        <v>2986</v>
      </c>
      <c r="J650" s="561" t="s">
        <v>2886</v>
      </c>
    </row>
    <row r="651" spans="1:10">
      <c r="A651" s="549" t="s">
        <v>2666</v>
      </c>
      <c r="B651" s="550" t="s">
        <v>2507</v>
      </c>
      <c r="C651" s="550" t="s">
        <v>55</v>
      </c>
      <c r="D651" s="549" t="s">
        <v>2508</v>
      </c>
      <c r="E651" s="593" t="s">
        <v>1220</v>
      </c>
      <c r="F651" s="593"/>
      <c r="G651" s="550" t="s">
        <v>57</v>
      </c>
      <c r="H651" s="551">
        <v>9.5504000000000006E-3</v>
      </c>
      <c r="I651" s="552" t="s">
        <v>2937</v>
      </c>
      <c r="J651" s="561" t="s">
        <v>3117</v>
      </c>
    </row>
    <row r="652" spans="1:10" ht="26.45">
      <c r="A652" s="549" t="s">
        <v>2666</v>
      </c>
      <c r="B652" s="550" t="s">
        <v>1483</v>
      </c>
      <c r="C652" s="550" t="s">
        <v>55</v>
      </c>
      <c r="D652" s="549" t="s">
        <v>1484</v>
      </c>
      <c r="E652" s="593" t="s">
        <v>1440</v>
      </c>
      <c r="F652" s="593"/>
      <c r="G652" s="550" t="s">
        <v>1451</v>
      </c>
      <c r="H652" s="551">
        <v>23.876000000000001</v>
      </c>
      <c r="I652" s="552" t="s">
        <v>2767</v>
      </c>
      <c r="J652" s="561" t="s">
        <v>3311</v>
      </c>
    </row>
    <row r="653" spans="1:10" ht="26.45">
      <c r="A653" s="549" t="s">
        <v>2666</v>
      </c>
      <c r="B653" s="550" t="s">
        <v>2186</v>
      </c>
      <c r="C653" s="550" t="s">
        <v>55</v>
      </c>
      <c r="D653" s="549" t="s">
        <v>2187</v>
      </c>
      <c r="E653" s="593" t="s">
        <v>1440</v>
      </c>
      <c r="F653" s="593"/>
      <c r="G653" s="550" t="s">
        <v>1451</v>
      </c>
      <c r="H653" s="551">
        <v>0.73799999999999999</v>
      </c>
      <c r="I653" s="552" t="s">
        <v>2767</v>
      </c>
      <c r="J653" s="561" t="s">
        <v>3312</v>
      </c>
    </row>
    <row r="654" spans="1:10" ht="26.45">
      <c r="A654" s="549" t="s">
        <v>2666</v>
      </c>
      <c r="B654" s="550" t="s">
        <v>2184</v>
      </c>
      <c r="C654" s="550" t="s">
        <v>55</v>
      </c>
      <c r="D654" s="549" t="s">
        <v>2185</v>
      </c>
      <c r="E654" s="593" t="s">
        <v>1220</v>
      </c>
      <c r="F654" s="593"/>
      <c r="G654" s="550" t="s">
        <v>57</v>
      </c>
      <c r="H654" s="551">
        <v>0.45</v>
      </c>
      <c r="I654" s="552" t="s">
        <v>2936</v>
      </c>
      <c r="J654" s="561" t="s">
        <v>3313</v>
      </c>
    </row>
    <row r="655" spans="1:10" ht="26.45">
      <c r="A655" s="549" t="s">
        <v>2666</v>
      </c>
      <c r="B655" s="550" t="s">
        <v>1740</v>
      </c>
      <c r="C655" s="550" t="s">
        <v>55</v>
      </c>
      <c r="D655" s="549" t="s">
        <v>1741</v>
      </c>
      <c r="E655" s="593" t="s">
        <v>1220</v>
      </c>
      <c r="F655" s="593"/>
      <c r="G655" s="550" t="s">
        <v>268</v>
      </c>
      <c r="H655" s="551">
        <v>42</v>
      </c>
      <c r="I655" s="552" t="s">
        <v>2938</v>
      </c>
      <c r="J655" s="561" t="s">
        <v>3314</v>
      </c>
    </row>
    <row r="656" spans="1:10" ht="26.45">
      <c r="A656" s="549" t="s">
        <v>2666</v>
      </c>
      <c r="B656" s="550" t="s">
        <v>1506</v>
      </c>
      <c r="C656" s="550" t="s">
        <v>55</v>
      </c>
      <c r="D656" s="549" t="s">
        <v>1507</v>
      </c>
      <c r="E656" s="593" t="s">
        <v>1440</v>
      </c>
      <c r="F656" s="593"/>
      <c r="G656" s="550" t="s">
        <v>1451</v>
      </c>
      <c r="H656" s="551">
        <v>13.42</v>
      </c>
      <c r="I656" s="552" t="s">
        <v>2767</v>
      </c>
      <c r="J656" s="561" t="s">
        <v>3315</v>
      </c>
    </row>
    <row r="657" spans="1:10">
      <c r="A657" s="549" t="s">
        <v>2666</v>
      </c>
      <c r="B657" s="550" t="s">
        <v>2141</v>
      </c>
      <c r="C657" s="550" t="s">
        <v>55</v>
      </c>
      <c r="D657" s="549" t="s">
        <v>2142</v>
      </c>
      <c r="E657" s="593" t="s">
        <v>1220</v>
      </c>
      <c r="F657" s="593"/>
      <c r="G657" s="550" t="s">
        <v>57</v>
      </c>
      <c r="H657" s="551">
        <v>1</v>
      </c>
      <c r="I657" s="552" t="s">
        <v>3150</v>
      </c>
      <c r="J657" s="561" t="s">
        <v>3150</v>
      </c>
    </row>
    <row r="658" spans="1:10">
      <c r="A658" s="549" t="s">
        <v>2666</v>
      </c>
      <c r="B658" s="550" t="s">
        <v>2401</v>
      </c>
      <c r="C658" s="550" t="s">
        <v>55</v>
      </c>
      <c r="D658" s="549" t="s">
        <v>2402</v>
      </c>
      <c r="E658" s="593" t="s">
        <v>1220</v>
      </c>
      <c r="F658" s="593"/>
      <c r="G658" s="550" t="s">
        <v>57</v>
      </c>
      <c r="H658" s="551">
        <v>2.6840000000000002E-3</v>
      </c>
      <c r="I658" s="552" t="s">
        <v>2897</v>
      </c>
      <c r="J658" s="561" t="s">
        <v>3116</v>
      </c>
    </row>
    <row r="659" spans="1:10">
      <c r="A659" s="549" t="s">
        <v>2666</v>
      </c>
      <c r="B659" s="550" t="s">
        <v>2519</v>
      </c>
      <c r="C659" s="550" t="s">
        <v>55</v>
      </c>
      <c r="D659" s="549" t="s">
        <v>2520</v>
      </c>
      <c r="E659" s="593" t="s">
        <v>1220</v>
      </c>
      <c r="F659" s="593"/>
      <c r="G659" s="550" t="s">
        <v>57</v>
      </c>
      <c r="H659" s="551">
        <v>2.6840000000000002E-3</v>
      </c>
      <c r="I659" s="552" t="s">
        <v>2899</v>
      </c>
      <c r="J659" s="561" t="s">
        <v>3126</v>
      </c>
    </row>
    <row r="660" spans="1:10">
      <c r="A660" s="549" t="s">
        <v>2666</v>
      </c>
      <c r="B660" s="550" t="s">
        <v>2553</v>
      </c>
      <c r="C660" s="550" t="s">
        <v>55</v>
      </c>
      <c r="D660" s="549" t="s">
        <v>2554</v>
      </c>
      <c r="E660" s="593" t="s">
        <v>1220</v>
      </c>
      <c r="F660" s="593"/>
      <c r="G660" s="550" t="s">
        <v>57</v>
      </c>
      <c r="H660" s="551">
        <v>1.3420000000000001E-3</v>
      </c>
      <c r="I660" s="552" t="s">
        <v>2901</v>
      </c>
      <c r="J660" s="561" t="s">
        <v>2923</v>
      </c>
    </row>
    <row r="661" spans="1:10" ht="26.45">
      <c r="A661" s="549" t="s">
        <v>2666</v>
      </c>
      <c r="B661" s="550" t="s">
        <v>2260</v>
      </c>
      <c r="C661" s="550" t="s">
        <v>55</v>
      </c>
      <c r="D661" s="549" t="s">
        <v>2261</v>
      </c>
      <c r="E661" s="593" t="s">
        <v>1220</v>
      </c>
      <c r="F661" s="593"/>
      <c r="G661" s="550" t="s">
        <v>57</v>
      </c>
      <c r="H661" s="551">
        <v>3</v>
      </c>
      <c r="I661" s="552" t="s">
        <v>2905</v>
      </c>
      <c r="J661" s="561" t="s">
        <v>3225</v>
      </c>
    </row>
    <row r="662" spans="1:10" ht="26.45">
      <c r="A662" s="549" t="s">
        <v>2666</v>
      </c>
      <c r="B662" s="550" t="s">
        <v>1938</v>
      </c>
      <c r="C662" s="550" t="s">
        <v>55</v>
      </c>
      <c r="D662" s="549" t="s">
        <v>1939</v>
      </c>
      <c r="E662" s="593" t="s">
        <v>1220</v>
      </c>
      <c r="F662" s="593"/>
      <c r="G662" s="550" t="s">
        <v>268</v>
      </c>
      <c r="H662" s="551">
        <v>6</v>
      </c>
      <c r="I662" s="552" t="s">
        <v>3153</v>
      </c>
      <c r="J662" s="561" t="s">
        <v>3316</v>
      </c>
    </row>
    <row r="663" spans="1:10" ht="26.45">
      <c r="A663" s="549" t="s">
        <v>2666</v>
      </c>
      <c r="B663" s="550" t="s">
        <v>1552</v>
      </c>
      <c r="C663" s="550" t="s">
        <v>55</v>
      </c>
      <c r="D663" s="549" t="s">
        <v>1553</v>
      </c>
      <c r="E663" s="593" t="s">
        <v>1220</v>
      </c>
      <c r="F663" s="593"/>
      <c r="G663" s="550" t="s">
        <v>115</v>
      </c>
      <c r="H663" s="551">
        <v>2.8</v>
      </c>
      <c r="I663" s="552" t="s">
        <v>3018</v>
      </c>
      <c r="J663" s="561" t="s">
        <v>3317</v>
      </c>
    </row>
    <row r="664" spans="1:10" ht="26.45">
      <c r="A664" s="549" t="s">
        <v>2666</v>
      </c>
      <c r="B664" s="550" t="s">
        <v>1831</v>
      </c>
      <c r="C664" s="550" t="s">
        <v>55</v>
      </c>
      <c r="D664" s="549" t="s">
        <v>1832</v>
      </c>
      <c r="E664" s="593" t="s">
        <v>1220</v>
      </c>
      <c r="F664" s="593"/>
      <c r="G664" s="550" t="s">
        <v>115</v>
      </c>
      <c r="H664" s="551">
        <v>2.8</v>
      </c>
      <c r="I664" s="552" t="s">
        <v>3020</v>
      </c>
      <c r="J664" s="561" t="s">
        <v>3318</v>
      </c>
    </row>
    <row r="665" spans="1:10" ht="26.45">
      <c r="A665" s="549" t="s">
        <v>2666</v>
      </c>
      <c r="B665" s="550" t="s">
        <v>2157</v>
      </c>
      <c r="C665" s="550" t="s">
        <v>55</v>
      </c>
      <c r="D665" s="549" t="s">
        <v>2158</v>
      </c>
      <c r="E665" s="593" t="s">
        <v>1220</v>
      </c>
      <c r="F665" s="593"/>
      <c r="G665" s="550" t="s">
        <v>57</v>
      </c>
      <c r="H665" s="551">
        <v>2</v>
      </c>
      <c r="I665" s="552" t="s">
        <v>2934</v>
      </c>
      <c r="J665" s="561" t="s">
        <v>3319</v>
      </c>
    </row>
    <row r="666" spans="1:10" ht="26.45">
      <c r="A666" s="549" t="s">
        <v>2666</v>
      </c>
      <c r="B666" s="550" t="s">
        <v>1960</v>
      </c>
      <c r="C666" s="550" t="s">
        <v>55</v>
      </c>
      <c r="D666" s="549" t="s">
        <v>1961</v>
      </c>
      <c r="E666" s="593" t="s">
        <v>1220</v>
      </c>
      <c r="F666" s="593"/>
      <c r="G666" s="550" t="s">
        <v>268</v>
      </c>
      <c r="H666" s="551">
        <v>12</v>
      </c>
      <c r="I666" s="552" t="s">
        <v>2940</v>
      </c>
      <c r="J666" s="561" t="s">
        <v>3320</v>
      </c>
    </row>
    <row r="667" spans="1:10">
      <c r="A667" s="549" t="s">
        <v>2666</v>
      </c>
      <c r="B667" s="550" t="s">
        <v>1920</v>
      </c>
      <c r="C667" s="550" t="s">
        <v>55</v>
      </c>
      <c r="D667" s="549" t="s">
        <v>1921</v>
      </c>
      <c r="E667" s="593" t="s">
        <v>1220</v>
      </c>
      <c r="F667" s="593"/>
      <c r="G667" s="550" t="s">
        <v>57</v>
      </c>
      <c r="H667" s="551">
        <v>2</v>
      </c>
      <c r="I667" s="552" t="s">
        <v>2806</v>
      </c>
      <c r="J667" s="561" t="s">
        <v>3276</v>
      </c>
    </row>
    <row r="668" spans="1:10">
      <c r="A668" s="549" t="s">
        <v>2666</v>
      </c>
      <c r="B668" s="550" t="s">
        <v>1629</v>
      </c>
      <c r="C668" s="550" t="s">
        <v>55</v>
      </c>
      <c r="D668" s="549" t="s">
        <v>1630</v>
      </c>
      <c r="E668" s="593" t="s">
        <v>1220</v>
      </c>
      <c r="F668" s="593"/>
      <c r="G668" s="550" t="s">
        <v>268</v>
      </c>
      <c r="H668" s="551">
        <v>87</v>
      </c>
      <c r="I668" s="552" t="s">
        <v>2720</v>
      </c>
      <c r="J668" s="561" t="s">
        <v>3277</v>
      </c>
    </row>
    <row r="669" spans="1:10">
      <c r="A669" s="549" t="s">
        <v>2666</v>
      </c>
      <c r="B669" s="550" t="s">
        <v>1958</v>
      </c>
      <c r="C669" s="550" t="s">
        <v>55</v>
      </c>
      <c r="D669" s="549" t="s">
        <v>1959</v>
      </c>
      <c r="E669" s="593" t="s">
        <v>1220</v>
      </c>
      <c r="F669" s="593"/>
      <c r="G669" s="550" t="s">
        <v>57</v>
      </c>
      <c r="H669" s="551">
        <v>4</v>
      </c>
      <c r="I669" s="552" t="s">
        <v>2818</v>
      </c>
      <c r="J669" s="561" t="s">
        <v>3279</v>
      </c>
    </row>
    <row r="670" spans="1:10">
      <c r="A670" s="549" t="s">
        <v>2666</v>
      </c>
      <c r="B670" s="550" t="s">
        <v>2276</v>
      </c>
      <c r="C670" s="550" t="s">
        <v>55</v>
      </c>
      <c r="D670" s="549" t="s">
        <v>2277</v>
      </c>
      <c r="E670" s="593" t="s">
        <v>1220</v>
      </c>
      <c r="F670" s="593"/>
      <c r="G670" s="550" t="s">
        <v>57</v>
      </c>
      <c r="H670" s="551">
        <v>2</v>
      </c>
      <c r="I670" s="552" t="s">
        <v>2903</v>
      </c>
      <c r="J670" s="561" t="s">
        <v>3321</v>
      </c>
    </row>
    <row r="671" spans="1:10">
      <c r="A671" s="553"/>
      <c r="B671" s="563"/>
      <c r="C671" s="563"/>
      <c r="D671" s="553"/>
      <c r="E671" s="563" t="s">
        <v>2669</v>
      </c>
      <c r="F671" s="566">
        <v>3545.89</v>
      </c>
      <c r="G671" s="553" t="s">
        <v>2670</v>
      </c>
      <c r="H671" s="554">
        <v>0</v>
      </c>
      <c r="I671" s="553" t="s">
        <v>2671</v>
      </c>
      <c r="J671" s="554">
        <v>3545.89</v>
      </c>
    </row>
    <row r="672" spans="1:10" ht="14.45" thickBot="1">
      <c r="A672" s="553"/>
      <c r="B672" s="563"/>
      <c r="C672" s="563"/>
      <c r="D672" s="553"/>
      <c r="E672" s="563" t="s">
        <v>2672</v>
      </c>
      <c r="F672" s="566">
        <v>0</v>
      </c>
      <c r="G672" s="553"/>
      <c r="H672" s="595" t="s">
        <v>2673</v>
      </c>
      <c r="I672" s="595"/>
      <c r="J672" s="554">
        <v>12781.15</v>
      </c>
    </row>
    <row r="673" spans="1:10" ht="14.45" customHeight="1" thickTop="1">
      <c r="A673" s="555"/>
      <c r="B673" s="564"/>
      <c r="C673" s="564"/>
      <c r="D673" s="555"/>
      <c r="E673" s="564"/>
      <c r="F673" s="564"/>
      <c r="G673" s="555"/>
      <c r="H673" s="555"/>
      <c r="I673" s="555"/>
      <c r="J673" s="555"/>
    </row>
    <row r="674" spans="1:10">
      <c r="A674" s="543" t="s">
        <v>72</v>
      </c>
      <c r="B674" s="461" t="s">
        <v>10</v>
      </c>
      <c r="C674" s="461" t="s">
        <v>11</v>
      </c>
      <c r="D674" s="543" t="s">
        <v>12</v>
      </c>
      <c r="E674" s="589" t="s">
        <v>1209</v>
      </c>
      <c r="F674" s="589"/>
      <c r="G674" s="461" t="s">
        <v>13</v>
      </c>
      <c r="H674" s="544" t="s">
        <v>14</v>
      </c>
      <c r="I674" s="544" t="s">
        <v>1210</v>
      </c>
      <c r="J674" s="544" t="s">
        <v>16</v>
      </c>
    </row>
    <row r="675" spans="1:10" ht="26.45">
      <c r="A675" s="545" t="s">
        <v>2661</v>
      </c>
      <c r="B675" s="546" t="s">
        <v>73</v>
      </c>
      <c r="C675" s="546" t="s">
        <v>44</v>
      </c>
      <c r="D675" s="545" t="s">
        <v>2675</v>
      </c>
      <c r="E675" s="596" t="s">
        <v>1216</v>
      </c>
      <c r="F675" s="596"/>
      <c r="G675" s="546" t="s">
        <v>75</v>
      </c>
      <c r="H675" s="547">
        <v>1</v>
      </c>
      <c r="I675" s="548">
        <v>142.52000000000001</v>
      </c>
      <c r="J675" s="548">
        <v>142.52000000000001</v>
      </c>
    </row>
    <row r="676" spans="1:10" ht="26.45" customHeight="1">
      <c r="A676" s="556" t="s">
        <v>2674</v>
      </c>
      <c r="B676" s="557" t="s">
        <v>3322</v>
      </c>
      <c r="C676" s="557" t="s">
        <v>44</v>
      </c>
      <c r="D676" s="556" t="s">
        <v>3323</v>
      </c>
      <c r="E676" s="594" t="s">
        <v>1216</v>
      </c>
      <c r="F676" s="594"/>
      <c r="G676" s="557" t="s">
        <v>75</v>
      </c>
      <c r="H676" s="558">
        <v>1</v>
      </c>
      <c r="I676" s="559">
        <v>1.99</v>
      </c>
      <c r="J676" s="559">
        <v>1.99</v>
      </c>
    </row>
    <row r="677" spans="1:10" ht="26.45" customHeight="1">
      <c r="A677" s="549" t="s">
        <v>2666</v>
      </c>
      <c r="B677" s="550" t="s">
        <v>1457</v>
      </c>
      <c r="C677" s="550" t="s">
        <v>44</v>
      </c>
      <c r="D677" s="549" t="s">
        <v>1458</v>
      </c>
      <c r="E677" s="593" t="s">
        <v>1459</v>
      </c>
      <c r="F677" s="593"/>
      <c r="G677" s="550" t="s">
        <v>75</v>
      </c>
      <c r="H677" s="551">
        <v>1</v>
      </c>
      <c r="I677" s="552">
        <v>2.68</v>
      </c>
      <c r="J677" s="552">
        <v>2.68</v>
      </c>
    </row>
    <row r="678" spans="1:10" ht="26.45">
      <c r="A678" s="549" t="s">
        <v>2666</v>
      </c>
      <c r="B678" s="550" t="s">
        <v>2328</v>
      </c>
      <c r="C678" s="550" t="s">
        <v>44</v>
      </c>
      <c r="D678" s="549" t="s">
        <v>2329</v>
      </c>
      <c r="E678" s="593" t="s">
        <v>1459</v>
      </c>
      <c r="F678" s="593"/>
      <c r="G678" s="550" t="s">
        <v>75</v>
      </c>
      <c r="H678" s="551">
        <v>1</v>
      </c>
      <c r="I678" s="552">
        <v>0.02</v>
      </c>
      <c r="J678" s="552">
        <v>0.02</v>
      </c>
    </row>
    <row r="679" spans="1:10" ht="26.45">
      <c r="A679" s="549" t="s">
        <v>2666</v>
      </c>
      <c r="B679" s="550" t="s">
        <v>1479</v>
      </c>
      <c r="C679" s="550" t="s">
        <v>44</v>
      </c>
      <c r="D679" s="549" t="s">
        <v>1480</v>
      </c>
      <c r="E679" s="593" t="s">
        <v>1459</v>
      </c>
      <c r="F679" s="593"/>
      <c r="G679" s="550" t="s">
        <v>75</v>
      </c>
      <c r="H679" s="551">
        <v>1</v>
      </c>
      <c r="I679" s="552">
        <v>1.4</v>
      </c>
      <c r="J679" s="552">
        <v>1.4</v>
      </c>
    </row>
    <row r="680" spans="1:10" ht="26.45">
      <c r="A680" s="549" t="s">
        <v>2666</v>
      </c>
      <c r="B680" s="550" t="s">
        <v>1705</v>
      </c>
      <c r="C680" s="550" t="s">
        <v>44</v>
      </c>
      <c r="D680" s="549" t="s">
        <v>1706</v>
      </c>
      <c r="E680" s="593" t="s">
        <v>1459</v>
      </c>
      <c r="F680" s="593"/>
      <c r="G680" s="550" t="s">
        <v>75</v>
      </c>
      <c r="H680" s="551">
        <v>1</v>
      </c>
      <c r="I680" s="552">
        <v>0.9</v>
      </c>
      <c r="J680" s="552">
        <v>0.9</v>
      </c>
    </row>
    <row r="681" spans="1:10" ht="26.45">
      <c r="A681" s="549" t="s">
        <v>2666</v>
      </c>
      <c r="B681" s="550" t="s">
        <v>1711</v>
      </c>
      <c r="C681" s="550" t="s">
        <v>44</v>
      </c>
      <c r="D681" s="549" t="s">
        <v>1712</v>
      </c>
      <c r="E681" s="593" t="s">
        <v>1459</v>
      </c>
      <c r="F681" s="593"/>
      <c r="G681" s="550" t="s">
        <v>75</v>
      </c>
      <c r="H681" s="551">
        <v>1</v>
      </c>
      <c r="I681" s="552">
        <v>0.11</v>
      </c>
      <c r="J681" s="552">
        <v>0.11</v>
      </c>
    </row>
    <row r="682" spans="1:10">
      <c r="A682" s="549" t="s">
        <v>2666</v>
      </c>
      <c r="B682" s="550" t="s">
        <v>1438</v>
      </c>
      <c r="C682" s="550" t="s">
        <v>44</v>
      </c>
      <c r="D682" s="549" t="s">
        <v>1439</v>
      </c>
      <c r="E682" s="593" t="s">
        <v>1440</v>
      </c>
      <c r="F682" s="593"/>
      <c r="G682" s="550" t="s">
        <v>75</v>
      </c>
      <c r="H682" s="551">
        <v>1</v>
      </c>
      <c r="I682" s="552">
        <v>135.41999999999999</v>
      </c>
      <c r="J682" s="552">
        <v>135.41999999999999</v>
      </c>
    </row>
    <row r="683" spans="1:10">
      <c r="A683" s="553"/>
      <c r="B683" s="563"/>
      <c r="C683" s="563"/>
      <c r="D683" s="553"/>
      <c r="E683" s="563" t="s">
        <v>2669</v>
      </c>
      <c r="F683" s="566">
        <v>137.41</v>
      </c>
      <c r="G683" s="553" t="s">
        <v>2670</v>
      </c>
      <c r="H683" s="554">
        <v>0</v>
      </c>
      <c r="I683" s="553" t="s">
        <v>2671</v>
      </c>
      <c r="J683" s="554">
        <v>137.41</v>
      </c>
    </row>
    <row r="684" spans="1:10" ht="14.45" thickBot="1">
      <c r="A684" s="553"/>
      <c r="B684" s="563"/>
      <c r="C684" s="563"/>
      <c r="D684" s="553"/>
      <c r="E684" s="563" t="s">
        <v>2672</v>
      </c>
      <c r="F684" s="566">
        <v>0</v>
      </c>
      <c r="G684" s="553"/>
      <c r="H684" s="595" t="s">
        <v>2673</v>
      </c>
      <c r="I684" s="595"/>
      <c r="J684" s="554">
        <v>142.52000000000001</v>
      </c>
    </row>
    <row r="685" spans="1:10" ht="14.45" customHeight="1" thickTop="1">
      <c r="A685" s="555"/>
      <c r="B685" s="564"/>
      <c r="C685" s="564"/>
      <c r="D685" s="555"/>
      <c r="E685" s="564"/>
      <c r="F685" s="564"/>
      <c r="G685" s="555"/>
      <c r="H685" s="555"/>
      <c r="I685" s="555"/>
      <c r="J685" s="555"/>
    </row>
    <row r="686" spans="1:10">
      <c r="A686" s="543" t="s">
        <v>76</v>
      </c>
      <c r="B686" s="461" t="s">
        <v>10</v>
      </c>
      <c r="C686" s="461" t="s">
        <v>11</v>
      </c>
      <c r="D686" s="543" t="s">
        <v>12</v>
      </c>
      <c r="E686" s="589" t="s">
        <v>1209</v>
      </c>
      <c r="F686" s="589"/>
      <c r="G686" s="461" t="s">
        <v>13</v>
      </c>
      <c r="H686" s="544" t="s">
        <v>14</v>
      </c>
      <c r="I686" s="544" t="s">
        <v>1210</v>
      </c>
      <c r="J686" s="544" t="s">
        <v>16</v>
      </c>
    </row>
    <row r="687" spans="1:10">
      <c r="A687" s="545" t="s">
        <v>2661</v>
      </c>
      <c r="B687" s="546" t="s">
        <v>77</v>
      </c>
      <c r="C687" s="546" t="s">
        <v>24</v>
      </c>
      <c r="D687" s="545" t="s">
        <v>3324</v>
      </c>
      <c r="E687" s="596" t="s">
        <v>1237</v>
      </c>
      <c r="F687" s="596"/>
      <c r="G687" s="546" t="s">
        <v>75</v>
      </c>
      <c r="H687" s="547">
        <v>1</v>
      </c>
      <c r="I687" s="548">
        <v>133.35</v>
      </c>
      <c r="J687" s="548">
        <v>133.35</v>
      </c>
    </row>
    <row r="688" spans="1:10" ht="13.9" customHeight="1">
      <c r="A688" s="556" t="s">
        <v>2674</v>
      </c>
      <c r="B688" s="557" t="s">
        <v>3325</v>
      </c>
      <c r="C688" s="557" t="s">
        <v>44</v>
      </c>
      <c r="D688" s="556" t="s">
        <v>3326</v>
      </c>
      <c r="E688" s="594" t="s">
        <v>1216</v>
      </c>
      <c r="F688" s="594"/>
      <c r="G688" s="557" t="s">
        <v>75</v>
      </c>
      <c r="H688" s="558">
        <v>1</v>
      </c>
      <c r="I688" s="559">
        <v>1.9</v>
      </c>
      <c r="J688" s="559">
        <v>1.9</v>
      </c>
    </row>
    <row r="689" spans="1:10" ht="26.45" customHeight="1">
      <c r="A689" s="549" t="s">
        <v>2666</v>
      </c>
      <c r="B689" s="550" t="s">
        <v>1479</v>
      </c>
      <c r="C689" s="550" t="s">
        <v>44</v>
      </c>
      <c r="D689" s="549" t="s">
        <v>1480</v>
      </c>
      <c r="E689" s="593" t="s">
        <v>1459</v>
      </c>
      <c r="F689" s="593"/>
      <c r="G689" s="550" t="s">
        <v>75</v>
      </c>
      <c r="H689" s="551">
        <v>1</v>
      </c>
      <c r="I689" s="552">
        <v>1.4</v>
      </c>
      <c r="J689" s="552">
        <v>1.4</v>
      </c>
    </row>
    <row r="690" spans="1:10" ht="26.45">
      <c r="A690" s="549" t="s">
        <v>2666</v>
      </c>
      <c r="B690" s="550" t="s">
        <v>1711</v>
      </c>
      <c r="C690" s="550" t="s">
        <v>44</v>
      </c>
      <c r="D690" s="549" t="s">
        <v>1712</v>
      </c>
      <c r="E690" s="593" t="s">
        <v>1459</v>
      </c>
      <c r="F690" s="593"/>
      <c r="G690" s="550" t="s">
        <v>75</v>
      </c>
      <c r="H690" s="551">
        <v>1</v>
      </c>
      <c r="I690" s="552">
        <v>0.11</v>
      </c>
      <c r="J690" s="552">
        <v>0.11</v>
      </c>
    </row>
    <row r="691" spans="1:10">
      <c r="A691" s="549" t="s">
        <v>2666</v>
      </c>
      <c r="B691" s="550" t="s">
        <v>1443</v>
      </c>
      <c r="C691" s="550" t="s">
        <v>44</v>
      </c>
      <c r="D691" s="549" t="s">
        <v>1444</v>
      </c>
      <c r="E691" s="593" t="s">
        <v>1440</v>
      </c>
      <c r="F691" s="593"/>
      <c r="G691" s="550" t="s">
        <v>75</v>
      </c>
      <c r="H691" s="551">
        <v>1</v>
      </c>
      <c r="I691" s="552">
        <v>129.02000000000001</v>
      </c>
      <c r="J691" s="552">
        <v>129.02000000000001</v>
      </c>
    </row>
    <row r="692" spans="1:10" ht="26.45">
      <c r="A692" s="549" t="s">
        <v>2666</v>
      </c>
      <c r="B692" s="550" t="s">
        <v>2328</v>
      </c>
      <c r="C692" s="550" t="s">
        <v>44</v>
      </c>
      <c r="D692" s="549" t="s">
        <v>2329</v>
      </c>
      <c r="E692" s="593" t="s">
        <v>1459</v>
      </c>
      <c r="F692" s="593"/>
      <c r="G692" s="550" t="s">
        <v>75</v>
      </c>
      <c r="H692" s="551">
        <v>1</v>
      </c>
      <c r="I692" s="552">
        <v>0.02</v>
      </c>
      <c r="J692" s="552">
        <v>0.02</v>
      </c>
    </row>
    <row r="693" spans="1:10" ht="26.45">
      <c r="A693" s="549" t="s">
        <v>2666</v>
      </c>
      <c r="B693" s="550" t="s">
        <v>1705</v>
      </c>
      <c r="C693" s="550" t="s">
        <v>44</v>
      </c>
      <c r="D693" s="549" t="s">
        <v>1706</v>
      </c>
      <c r="E693" s="593" t="s">
        <v>1459</v>
      </c>
      <c r="F693" s="593"/>
      <c r="G693" s="550" t="s">
        <v>75</v>
      </c>
      <c r="H693" s="551">
        <v>1</v>
      </c>
      <c r="I693" s="552">
        <v>0.9</v>
      </c>
      <c r="J693" s="552">
        <v>0.9</v>
      </c>
    </row>
    <row r="694" spans="1:10">
      <c r="A694" s="553"/>
      <c r="B694" s="563"/>
      <c r="C694" s="563"/>
      <c r="D694" s="553"/>
      <c r="E694" s="563" t="s">
        <v>2669</v>
      </c>
      <c r="F694" s="566">
        <v>130.91999999999999</v>
      </c>
      <c r="G694" s="553" t="s">
        <v>2670</v>
      </c>
      <c r="H694" s="554">
        <v>0</v>
      </c>
      <c r="I694" s="553" t="s">
        <v>2671</v>
      </c>
      <c r="J694" s="554">
        <v>130.91999999999999</v>
      </c>
    </row>
    <row r="695" spans="1:10" ht="14.45" thickBot="1">
      <c r="A695" s="553"/>
      <c r="B695" s="563"/>
      <c r="C695" s="563"/>
      <c r="D695" s="553"/>
      <c r="E695" s="563" t="s">
        <v>2672</v>
      </c>
      <c r="F695" s="566">
        <v>0</v>
      </c>
      <c r="G695" s="553"/>
      <c r="H695" s="595" t="s">
        <v>2673</v>
      </c>
      <c r="I695" s="595"/>
      <c r="J695" s="554">
        <v>133.35</v>
      </c>
    </row>
    <row r="696" spans="1:10" ht="14.45" customHeight="1" thickTop="1">
      <c r="A696" s="555"/>
      <c r="B696" s="564"/>
      <c r="C696" s="564"/>
      <c r="D696" s="555"/>
      <c r="E696" s="564"/>
      <c r="F696" s="564"/>
      <c r="G696" s="555"/>
      <c r="H696" s="555"/>
      <c r="I696" s="555"/>
      <c r="J696" s="555"/>
    </row>
    <row r="697" spans="1:10">
      <c r="A697" s="543" t="s">
        <v>79</v>
      </c>
      <c r="B697" s="461" t="s">
        <v>10</v>
      </c>
      <c r="C697" s="461" t="s">
        <v>11</v>
      </c>
      <c r="D697" s="543" t="s">
        <v>12</v>
      </c>
      <c r="E697" s="589" t="s">
        <v>1209</v>
      </c>
      <c r="F697" s="589"/>
      <c r="G697" s="461" t="s">
        <v>13</v>
      </c>
      <c r="H697" s="544" t="s">
        <v>14</v>
      </c>
      <c r="I697" s="544" t="s">
        <v>1210</v>
      </c>
      <c r="J697" s="544" t="s">
        <v>16</v>
      </c>
    </row>
    <row r="698" spans="1:10">
      <c r="A698" s="545" t="s">
        <v>2661</v>
      </c>
      <c r="B698" s="546" t="s">
        <v>80</v>
      </c>
      <c r="C698" s="546" t="s">
        <v>24</v>
      </c>
      <c r="D698" s="545" t="s">
        <v>3327</v>
      </c>
      <c r="E698" s="596" t="s">
        <v>1237</v>
      </c>
      <c r="F698" s="596"/>
      <c r="G698" s="546" t="s">
        <v>75</v>
      </c>
      <c r="H698" s="547">
        <v>1</v>
      </c>
      <c r="I698" s="548">
        <v>133.35</v>
      </c>
      <c r="J698" s="548">
        <v>133.35</v>
      </c>
    </row>
    <row r="699" spans="1:10" ht="13.9" customHeight="1">
      <c r="A699" s="556" t="s">
        <v>2674</v>
      </c>
      <c r="B699" s="557" t="s">
        <v>3325</v>
      </c>
      <c r="C699" s="557" t="s">
        <v>44</v>
      </c>
      <c r="D699" s="556" t="s">
        <v>3326</v>
      </c>
      <c r="E699" s="594" t="s">
        <v>1216</v>
      </c>
      <c r="F699" s="594"/>
      <c r="G699" s="557" t="s">
        <v>75</v>
      </c>
      <c r="H699" s="558">
        <v>1</v>
      </c>
      <c r="I699" s="559">
        <v>1.9</v>
      </c>
      <c r="J699" s="559">
        <v>1.9</v>
      </c>
    </row>
    <row r="700" spans="1:10" ht="26.45" customHeight="1">
      <c r="A700" s="549" t="s">
        <v>2666</v>
      </c>
      <c r="B700" s="550" t="s">
        <v>2328</v>
      </c>
      <c r="C700" s="550" t="s">
        <v>44</v>
      </c>
      <c r="D700" s="549" t="s">
        <v>2329</v>
      </c>
      <c r="E700" s="593" t="s">
        <v>1459</v>
      </c>
      <c r="F700" s="593"/>
      <c r="G700" s="550" t="s">
        <v>75</v>
      </c>
      <c r="H700" s="551">
        <v>1</v>
      </c>
      <c r="I700" s="552">
        <v>0.02</v>
      </c>
      <c r="J700" s="552">
        <v>0.02</v>
      </c>
    </row>
    <row r="701" spans="1:10" ht="26.45">
      <c r="A701" s="549" t="s">
        <v>2666</v>
      </c>
      <c r="B701" s="550" t="s">
        <v>1705</v>
      </c>
      <c r="C701" s="550" t="s">
        <v>44</v>
      </c>
      <c r="D701" s="549" t="s">
        <v>1706</v>
      </c>
      <c r="E701" s="593" t="s">
        <v>1459</v>
      </c>
      <c r="F701" s="593"/>
      <c r="G701" s="550" t="s">
        <v>75</v>
      </c>
      <c r="H701" s="551">
        <v>1</v>
      </c>
      <c r="I701" s="552">
        <v>0.9</v>
      </c>
      <c r="J701" s="552">
        <v>0.9</v>
      </c>
    </row>
    <row r="702" spans="1:10" ht="26.45">
      <c r="A702" s="549" t="s">
        <v>2666</v>
      </c>
      <c r="B702" s="550" t="s">
        <v>1479</v>
      </c>
      <c r="C702" s="550" t="s">
        <v>44</v>
      </c>
      <c r="D702" s="549" t="s">
        <v>1480</v>
      </c>
      <c r="E702" s="593" t="s">
        <v>1459</v>
      </c>
      <c r="F702" s="593"/>
      <c r="G702" s="550" t="s">
        <v>75</v>
      </c>
      <c r="H702" s="551">
        <v>1</v>
      </c>
      <c r="I702" s="552">
        <v>1.4</v>
      </c>
      <c r="J702" s="552">
        <v>1.4</v>
      </c>
    </row>
    <row r="703" spans="1:10" ht="26.45">
      <c r="A703" s="549" t="s">
        <v>2666</v>
      </c>
      <c r="B703" s="550" t="s">
        <v>1711</v>
      </c>
      <c r="C703" s="550" t="s">
        <v>44</v>
      </c>
      <c r="D703" s="549" t="s">
        <v>1712</v>
      </c>
      <c r="E703" s="593" t="s">
        <v>1459</v>
      </c>
      <c r="F703" s="593"/>
      <c r="G703" s="550" t="s">
        <v>75</v>
      </c>
      <c r="H703" s="551">
        <v>1</v>
      </c>
      <c r="I703" s="552">
        <v>0.11</v>
      </c>
      <c r="J703" s="552">
        <v>0.11</v>
      </c>
    </row>
    <row r="704" spans="1:10">
      <c r="A704" s="549" t="s">
        <v>2666</v>
      </c>
      <c r="B704" s="550" t="s">
        <v>1443</v>
      </c>
      <c r="C704" s="550" t="s">
        <v>44</v>
      </c>
      <c r="D704" s="549" t="s">
        <v>1444</v>
      </c>
      <c r="E704" s="593" t="s">
        <v>1440</v>
      </c>
      <c r="F704" s="593"/>
      <c r="G704" s="550" t="s">
        <v>75</v>
      </c>
      <c r="H704" s="551">
        <v>1</v>
      </c>
      <c r="I704" s="552">
        <v>129.02000000000001</v>
      </c>
      <c r="J704" s="552">
        <v>129.02000000000001</v>
      </c>
    </row>
    <row r="705" spans="1:10">
      <c r="A705" s="553"/>
      <c r="B705" s="563"/>
      <c r="C705" s="563"/>
      <c r="D705" s="553"/>
      <c r="E705" s="563" t="s">
        <v>2669</v>
      </c>
      <c r="F705" s="566">
        <v>130.91999999999999</v>
      </c>
      <c r="G705" s="553" t="s">
        <v>2670</v>
      </c>
      <c r="H705" s="554">
        <v>0</v>
      </c>
      <c r="I705" s="553" t="s">
        <v>2671</v>
      </c>
      <c r="J705" s="554">
        <v>130.91999999999999</v>
      </c>
    </row>
    <row r="706" spans="1:10" ht="14.45" thickBot="1">
      <c r="A706" s="553"/>
      <c r="B706" s="563"/>
      <c r="C706" s="563"/>
      <c r="D706" s="553"/>
      <c r="E706" s="563" t="s">
        <v>2672</v>
      </c>
      <c r="F706" s="566">
        <v>0</v>
      </c>
      <c r="G706" s="553"/>
      <c r="H706" s="595" t="s">
        <v>2673</v>
      </c>
      <c r="I706" s="595"/>
      <c r="J706" s="554">
        <v>133.35</v>
      </c>
    </row>
    <row r="707" spans="1:10" ht="14.45" customHeight="1" thickTop="1">
      <c r="A707" s="555"/>
      <c r="B707" s="564"/>
      <c r="C707" s="564"/>
      <c r="D707" s="555"/>
      <c r="E707" s="564"/>
      <c r="F707" s="564"/>
      <c r="G707" s="555"/>
      <c r="H707" s="555"/>
      <c r="I707" s="555"/>
      <c r="J707" s="555"/>
    </row>
    <row r="708" spans="1:10">
      <c r="A708" s="543" t="s">
        <v>82</v>
      </c>
      <c r="B708" s="461" t="s">
        <v>10</v>
      </c>
      <c r="C708" s="461" t="s">
        <v>11</v>
      </c>
      <c r="D708" s="543" t="s">
        <v>12</v>
      </c>
      <c r="E708" s="589" t="s">
        <v>1209</v>
      </c>
      <c r="F708" s="589"/>
      <c r="G708" s="461" t="s">
        <v>13</v>
      </c>
      <c r="H708" s="544" t="s">
        <v>14</v>
      </c>
      <c r="I708" s="544" t="s">
        <v>1210</v>
      </c>
      <c r="J708" s="544" t="s">
        <v>16</v>
      </c>
    </row>
    <row r="709" spans="1:10">
      <c r="A709" s="545" t="s">
        <v>2661</v>
      </c>
      <c r="B709" s="546" t="s">
        <v>83</v>
      </c>
      <c r="C709" s="546" t="s">
        <v>44</v>
      </c>
      <c r="D709" s="545" t="s">
        <v>84</v>
      </c>
      <c r="E709" s="596" t="s">
        <v>1216</v>
      </c>
      <c r="F709" s="596"/>
      <c r="G709" s="546" t="s">
        <v>85</v>
      </c>
      <c r="H709" s="547">
        <v>1</v>
      </c>
      <c r="I709" s="548">
        <v>7450.56</v>
      </c>
      <c r="J709" s="548">
        <v>7450.56</v>
      </c>
    </row>
    <row r="710" spans="1:10" ht="13.9" customHeight="1">
      <c r="A710" s="549" t="s">
        <v>2666</v>
      </c>
      <c r="B710" s="550" t="s">
        <v>1687</v>
      </c>
      <c r="C710" s="550" t="s">
        <v>44</v>
      </c>
      <c r="D710" s="549" t="s">
        <v>1688</v>
      </c>
      <c r="E710" s="593" t="s">
        <v>1459</v>
      </c>
      <c r="F710" s="593"/>
      <c r="G710" s="550" t="s">
        <v>85</v>
      </c>
      <c r="H710" s="551">
        <v>1</v>
      </c>
      <c r="I710" s="552">
        <v>208.98</v>
      </c>
      <c r="J710" s="552">
        <v>208.98</v>
      </c>
    </row>
    <row r="711" spans="1:10">
      <c r="A711" s="549" t="s">
        <v>2666</v>
      </c>
      <c r="B711" s="550" t="s">
        <v>1447</v>
      </c>
      <c r="C711" s="550" t="s">
        <v>44</v>
      </c>
      <c r="D711" s="549" t="s">
        <v>1448</v>
      </c>
      <c r="E711" s="593" t="s">
        <v>1440</v>
      </c>
      <c r="F711" s="593"/>
      <c r="G711" s="550" t="s">
        <v>85</v>
      </c>
      <c r="H711" s="551">
        <v>1</v>
      </c>
      <c r="I711" s="552">
        <v>6450.99</v>
      </c>
      <c r="J711" s="552">
        <v>6450.99</v>
      </c>
    </row>
    <row r="712" spans="1:10" ht="26.45">
      <c r="A712" s="549" t="s">
        <v>2666</v>
      </c>
      <c r="B712" s="550" t="s">
        <v>1815</v>
      </c>
      <c r="C712" s="550" t="s">
        <v>44</v>
      </c>
      <c r="D712" s="549" t="s">
        <v>1816</v>
      </c>
      <c r="E712" s="593" t="s">
        <v>1459</v>
      </c>
      <c r="F712" s="593"/>
      <c r="G712" s="550" t="s">
        <v>85</v>
      </c>
      <c r="H712" s="551">
        <v>1</v>
      </c>
      <c r="I712" s="552">
        <v>79.650000000000006</v>
      </c>
      <c r="J712" s="552">
        <v>79.650000000000006</v>
      </c>
    </row>
    <row r="713" spans="1:10" ht="26.45">
      <c r="A713" s="549" t="s">
        <v>2666</v>
      </c>
      <c r="B713" s="550" t="s">
        <v>1599</v>
      </c>
      <c r="C713" s="550" t="s">
        <v>44</v>
      </c>
      <c r="D713" s="549" t="s">
        <v>1600</v>
      </c>
      <c r="E713" s="593" t="s">
        <v>1459</v>
      </c>
      <c r="F713" s="593"/>
      <c r="G713" s="550" t="s">
        <v>85</v>
      </c>
      <c r="H713" s="551">
        <v>1</v>
      </c>
      <c r="I713" s="552">
        <v>443.32</v>
      </c>
      <c r="J713" s="552">
        <v>443.32</v>
      </c>
    </row>
    <row r="714" spans="1:10" ht="26.45">
      <c r="A714" s="549" t="s">
        <v>2666</v>
      </c>
      <c r="B714" s="550" t="s">
        <v>1669</v>
      </c>
      <c r="C714" s="550" t="s">
        <v>44</v>
      </c>
      <c r="D714" s="549" t="s">
        <v>1670</v>
      </c>
      <c r="E714" s="593" t="s">
        <v>1459</v>
      </c>
      <c r="F714" s="593"/>
      <c r="G714" s="550" t="s">
        <v>85</v>
      </c>
      <c r="H714" s="551">
        <v>1</v>
      </c>
      <c r="I714" s="552">
        <v>231.86</v>
      </c>
      <c r="J714" s="552">
        <v>231.86</v>
      </c>
    </row>
    <row r="715" spans="1:10" ht="26.45">
      <c r="A715" s="549" t="s">
        <v>2666</v>
      </c>
      <c r="B715" s="550" t="s">
        <v>2080</v>
      </c>
      <c r="C715" s="550" t="s">
        <v>44</v>
      </c>
      <c r="D715" s="549" t="s">
        <v>2081</v>
      </c>
      <c r="E715" s="593" t="s">
        <v>1459</v>
      </c>
      <c r="F715" s="593"/>
      <c r="G715" s="550" t="s">
        <v>85</v>
      </c>
      <c r="H715" s="551">
        <v>1</v>
      </c>
      <c r="I715" s="552">
        <v>18.28</v>
      </c>
      <c r="J715" s="552">
        <v>18.28</v>
      </c>
    </row>
    <row r="716" spans="1:10" ht="26.45">
      <c r="A716" s="549" t="s">
        <v>2666</v>
      </c>
      <c r="B716" s="550" t="s">
        <v>2088</v>
      </c>
      <c r="C716" s="550" t="s">
        <v>44</v>
      </c>
      <c r="D716" s="549" t="s">
        <v>2089</v>
      </c>
      <c r="E716" s="593" t="s">
        <v>1459</v>
      </c>
      <c r="F716" s="593"/>
      <c r="G716" s="550" t="s">
        <v>85</v>
      </c>
      <c r="H716" s="551">
        <v>1</v>
      </c>
      <c r="I716" s="552">
        <v>17.48</v>
      </c>
      <c r="J716" s="552">
        <v>17.48</v>
      </c>
    </row>
    <row r="717" spans="1:10">
      <c r="A717" s="553"/>
      <c r="B717" s="563"/>
      <c r="C717" s="563"/>
      <c r="D717" s="553"/>
      <c r="E717" s="563" t="s">
        <v>2669</v>
      </c>
      <c r="F717" s="566">
        <v>6450.99</v>
      </c>
      <c r="G717" s="553" t="s">
        <v>2670</v>
      </c>
      <c r="H717" s="554">
        <v>0</v>
      </c>
      <c r="I717" s="553" t="s">
        <v>2671</v>
      </c>
      <c r="J717" s="554">
        <v>6450.99</v>
      </c>
    </row>
    <row r="718" spans="1:10" ht="14.45" thickBot="1">
      <c r="A718" s="553"/>
      <c r="B718" s="563"/>
      <c r="C718" s="563"/>
      <c r="D718" s="553"/>
      <c r="E718" s="563" t="s">
        <v>2672</v>
      </c>
      <c r="F718" s="566">
        <v>0</v>
      </c>
      <c r="G718" s="553"/>
      <c r="H718" s="595" t="s">
        <v>2673</v>
      </c>
      <c r="I718" s="595"/>
      <c r="J718" s="554">
        <v>7450.56</v>
      </c>
    </row>
    <row r="719" spans="1:10" ht="14.45" customHeight="1" thickTop="1">
      <c r="A719" s="555"/>
      <c r="B719" s="564"/>
      <c r="C719" s="564"/>
      <c r="D719" s="555"/>
      <c r="E719" s="564"/>
      <c r="F719" s="564"/>
      <c r="G719" s="555"/>
      <c r="H719" s="555"/>
      <c r="I719" s="555"/>
      <c r="J719" s="555"/>
    </row>
    <row r="720" spans="1:10">
      <c r="A720" s="543" t="s">
        <v>105</v>
      </c>
      <c r="B720" s="461" t="s">
        <v>10</v>
      </c>
      <c r="C720" s="461" t="s">
        <v>11</v>
      </c>
      <c r="D720" s="543" t="s">
        <v>12</v>
      </c>
      <c r="E720" s="589" t="s">
        <v>1209</v>
      </c>
      <c r="F720" s="589"/>
      <c r="G720" s="461" t="s">
        <v>13</v>
      </c>
      <c r="H720" s="544" t="s">
        <v>14</v>
      </c>
      <c r="I720" s="544" t="s">
        <v>1210</v>
      </c>
      <c r="J720" s="544" t="s">
        <v>16</v>
      </c>
    </row>
    <row r="721" spans="1:10">
      <c r="A721" s="545" t="s">
        <v>2661</v>
      </c>
      <c r="B721" s="546" t="s">
        <v>106</v>
      </c>
      <c r="C721" s="546" t="s">
        <v>24</v>
      </c>
      <c r="D721" s="545" t="s">
        <v>107</v>
      </c>
      <c r="E721" s="596" t="s">
        <v>1237</v>
      </c>
      <c r="F721" s="596"/>
      <c r="G721" s="546" t="s">
        <v>108</v>
      </c>
      <c r="H721" s="547">
        <v>1</v>
      </c>
      <c r="I721" s="548">
        <v>579.91999999999996</v>
      </c>
      <c r="J721" s="548">
        <v>579.91999999999996</v>
      </c>
    </row>
    <row r="722" spans="1:10" ht="13.9" customHeight="1">
      <c r="A722" s="556" t="s">
        <v>2674</v>
      </c>
      <c r="B722" s="557" t="s">
        <v>2684</v>
      </c>
      <c r="C722" s="557" t="s">
        <v>44</v>
      </c>
      <c r="D722" s="556" t="s">
        <v>2685</v>
      </c>
      <c r="E722" s="594" t="s">
        <v>1216</v>
      </c>
      <c r="F722" s="594"/>
      <c r="G722" s="557" t="s">
        <v>75</v>
      </c>
      <c r="H722" s="558">
        <v>26.7</v>
      </c>
      <c r="I722" s="559">
        <v>21.72</v>
      </c>
      <c r="J722" s="559">
        <v>579.91999999999996</v>
      </c>
    </row>
    <row r="723" spans="1:10" ht="26.45" customHeight="1">
      <c r="A723" s="553"/>
      <c r="B723" s="563"/>
      <c r="C723" s="563"/>
      <c r="D723" s="553"/>
      <c r="E723" s="563" t="s">
        <v>2669</v>
      </c>
      <c r="F723" s="566">
        <v>401.83</v>
      </c>
      <c r="G723" s="553" t="s">
        <v>2670</v>
      </c>
      <c r="H723" s="554">
        <v>0</v>
      </c>
      <c r="I723" s="553" t="s">
        <v>2671</v>
      </c>
      <c r="J723" s="554">
        <v>401.83</v>
      </c>
    </row>
    <row r="724" spans="1:10" ht="14.45" thickBot="1">
      <c r="A724" s="553"/>
      <c r="B724" s="563"/>
      <c r="C724" s="563"/>
      <c r="D724" s="553"/>
      <c r="E724" s="563" t="s">
        <v>2672</v>
      </c>
      <c r="F724" s="566">
        <v>0</v>
      </c>
      <c r="G724" s="553"/>
      <c r="H724" s="595" t="s">
        <v>2673</v>
      </c>
      <c r="I724" s="595"/>
      <c r="J724" s="554">
        <v>579.91999999999996</v>
      </c>
    </row>
    <row r="725" spans="1:10" ht="14.45" customHeight="1" thickTop="1">
      <c r="A725" s="555"/>
      <c r="B725" s="564"/>
      <c r="C725" s="564"/>
      <c r="D725" s="555"/>
      <c r="E725" s="564"/>
      <c r="F725" s="564"/>
      <c r="G725" s="555"/>
      <c r="H725" s="555"/>
      <c r="I725" s="555"/>
      <c r="J725" s="555"/>
    </row>
    <row r="726" spans="1:10">
      <c r="A726" s="543" t="s">
        <v>112</v>
      </c>
      <c r="B726" s="461" t="s">
        <v>10</v>
      </c>
      <c r="C726" s="461" t="s">
        <v>11</v>
      </c>
      <c r="D726" s="543" t="s">
        <v>12</v>
      </c>
      <c r="E726" s="589" t="s">
        <v>1209</v>
      </c>
      <c r="F726" s="589"/>
      <c r="G726" s="461" t="s">
        <v>13</v>
      </c>
      <c r="H726" s="544" t="s">
        <v>14</v>
      </c>
      <c r="I726" s="544" t="s">
        <v>1210</v>
      </c>
      <c r="J726" s="544" t="s">
        <v>16</v>
      </c>
    </row>
    <row r="727" spans="1:10" ht="26.45">
      <c r="A727" s="545" t="s">
        <v>2661</v>
      </c>
      <c r="B727" s="546" t="s">
        <v>113</v>
      </c>
      <c r="C727" s="546" t="s">
        <v>44</v>
      </c>
      <c r="D727" s="545" t="s">
        <v>114</v>
      </c>
      <c r="E727" s="596" t="s">
        <v>1271</v>
      </c>
      <c r="F727" s="596"/>
      <c r="G727" s="546" t="s">
        <v>115</v>
      </c>
      <c r="H727" s="547">
        <v>1</v>
      </c>
      <c r="I727" s="548">
        <v>51.85</v>
      </c>
      <c r="J727" s="548">
        <v>51.85</v>
      </c>
    </row>
    <row r="728" spans="1:10" ht="39.6">
      <c r="A728" s="556" t="s">
        <v>2674</v>
      </c>
      <c r="B728" s="557" t="s">
        <v>3328</v>
      </c>
      <c r="C728" s="557" t="s">
        <v>44</v>
      </c>
      <c r="D728" s="556" t="s">
        <v>3329</v>
      </c>
      <c r="E728" s="594" t="s">
        <v>2703</v>
      </c>
      <c r="F728" s="594"/>
      <c r="G728" s="557" t="s">
        <v>2704</v>
      </c>
      <c r="H728" s="558">
        <v>0.1394</v>
      </c>
      <c r="I728" s="559">
        <v>70.77</v>
      </c>
      <c r="J728" s="559">
        <v>9.86</v>
      </c>
    </row>
    <row r="729" spans="1:10" ht="39.6" customHeight="1">
      <c r="A729" s="556" t="s">
        <v>2674</v>
      </c>
      <c r="B729" s="557" t="s">
        <v>3330</v>
      </c>
      <c r="C729" s="557" t="s">
        <v>44</v>
      </c>
      <c r="D729" s="556" t="s">
        <v>3331</v>
      </c>
      <c r="E729" s="594" t="s">
        <v>2703</v>
      </c>
      <c r="F729" s="594"/>
      <c r="G729" s="557" t="s">
        <v>2710</v>
      </c>
      <c r="H729" s="558">
        <v>0.24</v>
      </c>
      <c r="I729" s="559">
        <v>174.98</v>
      </c>
      <c r="J729" s="559">
        <v>41.99</v>
      </c>
    </row>
    <row r="730" spans="1:10" ht="39.6" customHeight="1">
      <c r="A730" s="553"/>
      <c r="B730" s="563"/>
      <c r="C730" s="563"/>
      <c r="D730" s="553"/>
      <c r="E730" s="563" t="s">
        <v>2669</v>
      </c>
      <c r="F730" s="566">
        <v>6.45</v>
      </c>
      <c r="G730" s="553" t="s">
        <v>2670</v>
      </c>
      <c r="H730" s="554">
        <v>0</v>
      </c>
      <c r="I730" s="553" t="s">
        <v>2671</v>
      </c>
      <c r="J730" s="554">
        <v>6.45</v>
      </c>
    </row>
    <row r="731" spans="1:10" ht="14.45" thickBot="1">
      <c r="A731" s="553"/>
      <c r="B731" s="563"/>
      <c r="C731" s="563"/>
      <c r="D731" s="553"/>
      <c r="E731" s="563" t="s">
        <v>2672</v>
      </c>
      <c r="F731" s="566">
        <v>0</v>
      </c>
      <c r="G731" s="553"/>
      <c r="H731" s="595" t="s">
        <v>2673</v>
      </c>
      <c r="I731" s="595"/>
      <c r="J731" s="554">
        <v>51.85</v>
      </c>
    </row>
    <row r="732" spans="1:10" ht="14.45" customHeight="1" thickTop="1">
      <c r="A732" s="555"/>
      <c r="B732" s="564"/>
      <c r="C732" s="564"/>
      <c r="D732" s="555"/>
      <c r="E732" s="564"/>
      <c r="F732" s="564"/>
      <c r="G732" s="555"/>
      <c r="H732" s="555"/>
      <c r="I732" s="555"/>
      <c r="J732" s="555"/>
    </row>
    <row r="733" spans="1:10">
      <c r="A733" s="543" t="s">
        <v>116</v>
      </c>
      <c r="B733" s="461" t="s">
        <v>10</v>
      </c>
      <c r="C733" s="461" t="s">
        <v>11</v>
      </c>
      <c r="D733" s="543" t="s">
        <v>12</v>
      </c>
      <c r="E733" s="589" t="s">
        <v>1209</v>
      </c>
      <c r="F733" s="589"/>
      <c r="G733" s="461" t="s">
        <v>13</v>
      </c>
      <c r="H733" s="544" t="s">
        <v>14</v>
      </c>
      <c r="I733" s="544" t="s">
        <v>1210</v>
      </c>
      <c r="J733" s="544" t="s">
        <v>16</v>
      </c>
    </row>
    <row r="734" spans="1:10">
      <c r="A734" s="545" t="s">
        <v>2661</v>
      </c>
      <c r="B734" s="546" t="s">
        <v>117</v>
      </c>
      <c r="C734" s="546" t="s">
        <v>55</v>
      </c>
      <c r="D734" s="545" t="s">
        <v>118</v>
      </c>
      <c r="E734" s="596" t="s">
        <v>1257</v>
      </c>
      <c r="F734" s="596"/>
      <c r="G734" s="546" t="s">
        <v>46</v>
      </c>
      <c r="H734" s="547">
        <v>1</v>
      </c>
      <c r="I734" s="548">
        <v>17.45</v>
      </c>
      <c r="J734" s="548">
        <v>17.45</v>
      </c>
    </row>
    <row r="735" spans="1:10" ht="13.9" customHeight="1">
      <c r="A735" s="543" t="s">
        <v>9</v>
      </c>
      <c r="B735" s="461" t="s">
        <v>10</v>
      </c>
      <c r="C735" s="461" t="s">
        <v>11</v>
      </c>
      <c r="D735" s="543" t="s">
        <v>12</v>
      </c>
      <c r="E735" s="589" t="s">
        <v>1209</v>
      </c>
      <c r="F735" s="589"/>
      <c r="G735" s="461" t="s">
        <v>13</v>
      </c>
      <c r="H735" s="544" t="s">
        <v>14</v>
      </c>
      <c r="I735" s="544" t="s">
        <v>1210</v>
      </c>
      <c r="J735" s="544" t="s">
        <v>16</v>
      </c>
    </row>
    <row r="736" spans="1:10">
      <c r="A736" s="556" t="s">
        <v>2661</v>
      </c>
      <c r="B736" s="557" t="s">
        <v>2769</v>
      </c>
      <c r="C736" s="557" t="s">
        <v>55</v>
      </c>
      <c r="D736" s="556" t="s">
        <v>2770</v>
      </c>
      <c r="E736" s="594" t="s">
        <v>1393</v>
      </c>
      <c r="F736" s="594"/>
      <c r="G736" s="557" t="s">
        <v>1451</v>
      </c>
      <c r="H736" s="558">
        <v>0.4</v>
      </c>
      <c r="I736" s="559" t="s">
        <v>2771</v>
      </c>
      <c r="J736" s="560" t="s">
        <v>3332</v>
      </c>
    </row>
    <row r="737" spans="1:10">
      <c r="A737" s="556" t="s">
        <v>2661</v>
      </c>
      <c r="B737" s="557" t="s">
        <v>2732</v>
      </c>
      <c r="C737" s="557" t="s">
        <v>55</v>
      </c>
      <c r="D737" s="556" t="s">
        <v>2733</v>
      </c>
      <c r="E737" s="594" t="s">
        <v>1393</v>
      </c>
      <c r="F737" s="594"/>
      <c r="G737" s="557" t="s">
        <v>1451</v>
      </c>
      <c r="H737" s="558">
        <v>0.4</v>
      </c>
      <c r="I737" s="559" t="s">
        <v>2734</v>
      </c>
      <c r="J737" s="560" t="s">
        <v>3132</v>
      </c>
    </row>
    <row r="738" spans="1:10" ht="26.45">
      <c r="A738" s="549" t="s">
        <v>2666</v>
      </c>
      <c r="B738" s="550" t="s">
        <v>1449</v>
      </c>
      <c r="C738" s="550" t="s">
        <v>55</v>
      </c>
      <c r="D738" s="549" t="s">
        <v>1450</v>
      </c>
      <c r="E738" s="593" t="s">
        <v>1440</v>
      </c>
      <c r="F738" s="593"/>
      <c r="G738" s="550" t="s">
        <v>1451</v>
      </c>
      <c r="H738" s="551">
        <v>0.4</v>
      </c>
      <c r="I738" s="552" t="s">
        <v>2742</v>
      </c>
      <c r="J738" s="561" t="s">
        <v>3333</v>
      </c>
    </row>
    <row r="739" spans="1:10" ht="26.45">
      <c r="A739" s="549" t="s">
        <v>2666</v>
      </c>
      <c r="B739" s="550" t="s">
        <v>1536</v>
      </c>
      <c r="C739" s="550" t="s">
        <v>55</v>
      </c>
      <c r="D739" s="549" t="s">
        <v>1537</v>
      </c>
      <c r="E739" s="593" t="s">
        <v>1440</v>
      </c>
      <c r="F739" s="593"/>
      <c r="G739" s="550" t="s">
        <v>1451</v>
      </c>
      <c r="H739" s="551">
        <v>0.4</v>
      </c>
      <c r="I739" s="552" t="s">
        <v>2767</v>
      </c>
      <c r="J739" s="561" t="s">
        <v>3334</v>
      </c>
    </row>
    <row r="740" spans="1:10">
      <c r="A740" s="589" t="s">
        <v>2820</v>
      </c>
      <c r="B740" s="597"/>
      <c r="C740" s="597"/>
      <c r="D740" s="597"/>
      <c r="E740" s="597"/>
      <c r="F740" s="597"/>
      <c r="G740" s="597"/>
      <c r="H740" s="597"/>
      <c r="I740" s="597"/>
      <c r="J740" s="597"/>
    </row>
    <row r="741" spans="1:10" ht="13.9" customHeight="1">
      <c r="A741" s="543" t="s">
        <v>9</v>
      </c>
      <c r="B741" s="461" t="s">
        <v>10</v>
      </c>
      <c r="C741" s="461" t="s">
        <v>11</v>
      </c>
      <c r="D741" s="543" t="s">
        <v>12</v>
      </c>
      <c r="E741" s="589" t="s">
        <v>1209</v>
      </c>
      <c r="F741" s="589"/>
      <c r="G741" s="461" t="s">
        <v>13</v>
      </c>
      <c r="H741" s="544" t="s">
        <v>14</v>
      </c>
      <c r="I741" s="544" t="s">
        <v>1210</v>
      </c>
      <c r="J741" s="544" t="s">
        <v>16</v>
      </c>
    </row>
    <row r="742" spans="1:10" ht="26.45">
      <c r="A742" s="549" t="s">
        <v>2666</v>
      </c>
      <c r="B742" s="550" t="s">
        <v>2303</v>
      </c>
      <c r="C742" s="550" t="s">
        <v>55</v>
      </c>
      <c r="D742" s="549" t="s">
        <v>2304</v>
      </c>
      <c r="E742" s="593" t="s">
        <v>1220</v>
      </c>
      <c r="F742" s="593"/>
      <c r="G742" s="550" t="s">
        <v>57</v>
      </c>
      <c r="H742" s="551">
        <v>4.8000000000000001E-4</v>
      </c>
      <c r="I742" s="552" t="s">
        <v>2821</v>
      </c>
      <c r="J742" s="561" t="s">
        <v>2972</v>
      </c>
    </row>
    <row r="743" spans="1:10">
      <c r="A743" s="549" t="s">
        <v>2666</v>
      </c>
      <c r="B743" s="550" t="s">
        <v>2412</v>
      </c>
      <c r="C743" s="550" t="s">
        <v>55</v>
      </c>
      <c r="D743" s="549" t="s">
        <v>2413</v>
      </c>
      <c r="E743" s="593" t="s">
        <v>1220</v>
      </c>
      <c r="F743" s="593"/>
      <c r="G743" s="550" t="s">
        <v>57</v>
      </c>
      <c r="H743" s="551">
        <v>1.2E-4</v>
      </c>
      <c r="I743" s="552" t="s">
        <v>2823</v>
      </c>
      <c r="J743" s="561" t="s">
        <v>2972</v>
      </c>
    </row>
    <row r="744" spans="1:10">
      <c r="A744" s="549" t="s">
        <v>2666</v>
      </c>
      <c r="B744" s="550" t="s">
        <v>2169</v>
      </c>
      <c r="C744" s="550" t="s">
        <v>55</v>
      </c>
      <c r="D744" s="549" t="s">
        <v>2170</v>
      </c>
      <c r="E744" s="593" t="s">
        <v>1220</v>
      </c>
      <c r="F744" s="593"/>
      <c r="G744" s="550" t="s">
        <v>57</v>
      </c>
      <c r="H744" s="551">
        <v>3.5999999999999999E-3</v>
      </c>
      <c r="I744" s="552" t="s">
        <v>2825</v>
      </c>
      <c r="J744" s="561" t="s">
        <v>2880</v>
      </c>
    </row>
    <row r="745" spans="1:10" ht="26.45">
      <c r="A745" s="549" t="s">
        <v>2666</v>
      </c>
      <c r="B745" s="550" t="s">
        <v>2391</v>
      </c>
      <c r="C745" s="550" t="s">
        <v>55</v>
      </c>
      <c r="D745" s="549" t="s">
        <v>2392</v>
      </c>
      <c r="E745" s="593" t="s">
        <v>1220</v>
      </c>
      <c r="F745" s="593"/>
      <c r="G745" s="550" t="s">
        <v>57</v>
      </c>
      <c r="H745" s="551">
        <v>1.6000000000000001E-4</v>
      </c>
      <c r="I745" s="552" t="s">
        <v>2827</v>
      </c>
      <c r="J745" s="561" t="s">
        <v>2972</v>
      </c>
    </row>
    <row r="746" spans="1:10">
      <c r="A746" s="549" t="s">
        <v>2666</v>
      </c>
      <c r="B746" s="550" t="s">
        <v>1693</v>
      </c>
      <c r="C746" s="550" t="s">
        <v>55</v>
      </c>
      <c r="D746" s="549" t="s">
        <v>1694</v>
      </c>
      <c r="E746" s="593" t="s">
        <v>1220</v>
      </c>
      <c r="F746" s="593"/>
      <c r="G746" s="550" t="s">
        <v>57</v>
      </c>
      <c r="H746" s="551">
        <v>6.3799999999999996E-2</v>
      </c>
      <c r="I746" s="552" t="s">
        <v>2829</v>
      </c>
      <c r="J746" s="561" t="s">
        <v>2979</v>
      </c>
    </row>
    <row r="747" spans="1:10">
      <c r="A747" s="549" t="s">
        <v>2666</v>
      </c>
      <c r="B747" s="550" t="s">
        <v>2360</v>
      </c>
      <c r="C747" s="550" t="s">
        <v>55</v>
      </c>
      <c r="D747" s="549" t="s">
        <v>2361</v>
      </c>
      <c r="E747" s="593" t="s">
        <v>1220</v>
      </c>
      <c r="F747" s="593"/>
      <c r="G747" s="550" t="s">
        <v>2362</v>
      </c>
      <c r="H747" s="551">
        <v>5.9999999999999995E-4</v>
      </c>
      <c r="I747" s="552" t="s">
        <v>2831</v>
      </c>
      <c r="J747" s="561" t="s">
        <v>2972</v>
      </c>
    </row>
    <row r="748" spans="1:10">
      <c r="A748" s="549" t="s">
        <v>2666</v>
      </c>
      <c r="B748" s="550" t="s">
        <v>1729</v>
      </c>
      <c r="C748" s="550" t="s">
        <v>55</v>
      </c>
      <c r="D748" s="549" t="s">
        <v>1730</v>
      </c>
      <c r="E748" s="593" t="s">
        <v>1220</v>
      </c>
      <c r="F748" s="593"/>
      <c r="G748" s="550" t="s">
        <v>57</v>
      </c>
      <c r="H748" s="551">
        <v>1.1999999999999999E-3</v>
      </c>
      <c r="I748" s="552" t="s">
        <v>2833</v>
      </c>
      <c r="J748" s="561" t="s">
        <v>2900</v>
      </c>
    </row>
    <row r="749" spans="1:10">
      <c r="A749" s="549" t="s">
        <v>2666</v>
      </c>
      <c r="B749" s="550" t="s">
        <v>1587</v>
      </c>
      <c r="C749" s="550" t="s">
        <v>55</v>
      </c>
      <c r="D749" s="549" t="s">
        <v>1588</v>
      </c>
      <c r="E749" s="593" t="s">
        <v>1220</v>
      </c>
      <c r="F749" s="593"/>
      <c r="G749" s="550" t="s">
        <v>57</v>
      </c>
      <c r="H749" s="551">
        <v>3.5999999999999999E-3</v>
      </c>
      <c r="I749" s="552" t="s">
        <v>2835</v>
      </c>
      <c r="J749" s="561" t="s">
        <v>3300</v>
      </c>
    </row>
    <row r="750" spans="1:10">
      <c r="A750" s="549" t="s">
        <v>2666</v>
      </c>
      <c r="B750" s="550" t="s">
        <v>2381</v>
      </c>
      <c r="C750" s="550" t="s">
        <v>55</v>
      </c>
      <c r="D750" s="549" t="s">
        <v>2382</v>
      </c>
      <c r="E750" s="593" t="s">
        <v>1220</v>
      </c>
      <c r="F750" s="593"/>
      <c r="G750" s="550" t="s">
        <v>57</v>
      </c>
      <c r="H750" s="551">
        <v>8.0000000000000007E-5</v>
      </c>
      <c r="I750" s="552" t="s">
        <v>2837</v>
      </c>
      <c r="J750" s="561" t="s">
        <v>2972</v>
      </c>
    </row>
    <row r="751" spans="1:10">
      <c r="A751" s="549" t="s">
        <v>2666</v>
      </c>
      <c r="B751" s="550" t="s">
        <v>1982</v>
      </c>
      <c r="C751" s="550" t="s">
        <v>55</v>
      </c>
      <c r="D751" s="549" t="s">
        <v>1983</v>
      </c>
      <c r="E751" s="593" t="s">
        <v>1298</v>
      </c>
      <c r="F751" s="593"/>
      <c r="G751" s="550" t="s">
        <v>57</v>
      </c>
      <c r="H751" s="551">
        <v>3.5999999999999999E-3</v>
      </c>
      <c r="I751" s="552" t="s">
        <v>2839</v>
      </c>
      <c r="J751" s="561" t="s">
        <v>3256</v>
      </c>
    </row>
    <row r="752" spans="1:10">
      <c r="A752" s="549" t="s">
        <v>2666</v>
      </c>
      <c r="B752" s="550" t="s">
        <v>1855</v>
      </c>
      <c r="C752" s="550" t="s">
        <v>55</v>
      </c>
      <c r="D752" s="549" t="s">
        <v>1856</v>
      </c>
      <c r="E752" s="593" t="s">
        <v>1298</v>
      </c>
      <c r="F752" s="593"/>
      <c r="G752" s="550" t="s">
        <v>1857</v>
      </c>
      <c r="H752" s="551">
        <v>3.2000000000000003E-4</v>
      </c>
      <c r="I752" s="552" t="s">
        <v>2841</v>
      </c>
      <c r="J752" s="561" t="s">
        <v>2977</v>
      </c>
    </row>
    <row r="753" spans="1:10" ht="26.45">
      <c r="A753" s="549" t="s">
        <v>2666</v>
      </c>
      <c r="B753" s="550" t="s">
        <v>2182</v>
      </c>
      <c r="C753" s="550" t="s">
        <v>55</v>
      </c>
      <c r="D753" s="549" t="s">
        <v>2183</v>
      </c>
      <c r="E753" s="593" t="s">
        <v>1220</v>
      </c>
      <c r="F753" s="593"/>
      <c r="G753" s="550" t="s">
        <v>57</v>
      </c>
      <c r="H753" s="551">
        <v>8.0000000000000007E-5</v>
      </c>
      <c r="I753" s="552" t="s">
        <v>2843</v>
      </c>
      <c r="J753" s="561" t="s">
        <v>2880</v>
      </c>
    </row>
    <row r="754" spans="1:10">
      <c r="A754" s="549" t="s">
        <v>2666</v>
      </c>
      <c r="B754" s="550" t="s">
        <v>1652</v>
      </c>
      <c r="C754" s="550" t="s">
        <v>55</v>
      </c>
      <c r="D754" s="549" t="s">
        <v>1653</v>
      </c>
      <c r="E754" s="593" t="s">
        <v>1298</v>
      </c>
      <c r="F754" s="593"/>
      <c r="G754" s="550" t="s">
        <v>57</v>
      </c>
      <c r="H754" s="551">
        <v>8.1439999999999999E-2</v>
      </c>
      <c r="I754" s="552" t="s">
        <v>2845</v>
      </c>
      <c r="J754" s="561" t="s">
        <v>3335</v>
      </c>
    </row>
    <row r="755" spans="1:10">
      <c r="A755" s="549" t="s">
        <v>2666</v>
      </c>
      <c r="B755" s="550" t="s">
        <v>2090</v>
      </c>
      <c r="C755" s="550" t="s">
        <v>55</v>
      </c>
      <c r="D755" s="549" t="s">
        <v>2091</v>
      </c>
      <c r="E755" s="593" t="s">
        <v>1220</v>
      </c>
      <c r="F755" s="593"/>
      <c r="G755" s="550" t="s">
        <v>57</v>
      </c>
      <c r="H755" s="551">
        <v>1.4400000000000001E-3</v>
      </c>
      <c r="I755" s="552" t="s">
        <v>2847</v>
      </c>
      <c r="J755" s="561" t="s">
        <v>3254</v>
      </c>
    </row>
    <row r="756" spans="1:10">
      <c r="A756" s="549" t="s">
        <v>2666</v>
      </c>
      <c r="B756" s="550" t="s">
        <v>1543</v>
      </c>
      <c r="C756" s="550" t="s">
        <v>55</v>
      </c>
      <c r="D756" s="549" t="s">
        <v>1544</v>
      </c>
      <c r="E756" s="593" t="s">
        <v>1220</v>
      </c>
      <c r="F756" s="593"/>
      <c r="G756" s="550" t="s">
        <v>57</v>
      </c>
      <c r="H756" s="551">
        <v>8.1439999999999999E-2</v>
      </c>
      <c r="I756" s="552" t="s">
        <v>2849</v>
      </c>
      <c r="J756" s="561" t="s">
        <v>3115</v>
      </c>
    </row>
    <row r="757" spans="1:10">
      <c r="A757" s="549" t="s">
        <v>2666</v>
      </c>
      <c r="B757" s="550" t="s">
        <v>2442</v>
      </c>
      <c r="C757" s="550" t="s">
        <v>55</v>
      </c>
      <c r="D757" s="549" t="s">
        <v>2443</v>
      </c>
      <c r="E757" s="593" t="s">
        <v>1220</v>
      </c>
      <c r="F757" s="593"/>
      <c r="G757" s="550" t="s">
        <v>57</v>
      </c>
      <c r="H757" s="551">
        <v>4.0000000000000003E-5</v>
      </c>
      <c r="I757" s="552" t="s">
        <v>2851</v>
      </c>
      <c r="J757" s="561" t="s">
        <v>2972</v>
      </c>
    </row>
    <row r="758" spans="1:10" ht="26.45">
      <c r="A758" s="549" t="s">
        <v>2666</v>
      </c>
      <c r="B758" s="550" t="s">
        <v>2139</v>
      </c>
      <c r="C758" s="550" t="s">
        <v>55</v>
      </c>
      <c r="D758" s="549" t="s">
        <v>2140</v>
      </c>
      <c r="E758" s="593" t="s">
        <v>1220</v>
      </c>
      <c r="F758" s="593"/>
      <c r="G758" s="550" t="s">
        <v>1739</v>
      </c>
      <c r="H758" s="551">
        <v>1.8400000000000001E-3</v>
      </c>
      <c r="I758" s="552" t="s">
        <v>2853</v>
      </c>
      <c r="J758" s="561" t="s">
        <v>3254</v>
      </c>
    </row>
    <row r="759" spans="1:10" ht="26.45">
      <c r="A759" s="549" t="s">
        <v>2666</v>
      </c>
      <c r="B759" s="550" t="s">
        <v>1978</v>
      </c>
      <c r="C759" s="550" t="s">
        <v>55</v>
      </c>
      <c r="D759" s="549" t="s">
        <v>1979</v>
      </c>
      <c r="E759" s="593" t="s">
        <v>1220</v>
      </c>
      <c r="F759" s="593"/>
      <c r="G759" s="550" t="s">
        <v>1739</v>
      </c>
      <c r="H759" s="551">
        <v>5.9999999999999995E-4</v>
      </c>
      <c r="I759" s="552" t="s">
        <v>2855</v>
      </c>
      <c r="J759" s="561" t="s">
        <v>3256</v>
      </c>
    </row>
    <row r="760" spans="1:10">
      <c r="A760" s="549" t="s">
        <v>2666</v>
      </c>
      <c r="B760" s="550" t="s">
        <v>2593</v>
      </c>
      <c r="C760" s="550" t="s">
        <v>55</v>
      </c>
      <c r="D760" s="549" t="s">
        <v>2594</v>
      </c>
      <c r="E760" s="593" t="s">
        <v>1220</v>
      </c>
      <c r="F760" s="593"/>
      <c r="G760" s="550" t="s">
        <v>57</v>
      </c>
      <c r="H760" s="551">
        <v>8.0000000000000007E-5</v>
      </c>
      <c r="I760" s="552" t="s">
        <v>2862</v>
      </c>
      <c r="J760" s="561" t="s">
        <v>2972</v>
      </c>
    </row>
    <row r="761" spans="1:10">
      <c r="A761" s="549" t="s">
        <v>2666</v>
      </c>
      <c r="B761" s="550" t="s">
        <v>2549</v>
      </c>
      <c r="C761" s="550" t="s">
        <v>55</v>
      </c>
      <c r="D761" s="549" t="s">
        <v>2550</v>
      </c>
      <c r="E761" s="593" t="s">
        <v>1220</v>
      </c>
      <c r="F761" s="593"/>
      <c r="G761" s="550" t="s">
        <v>57</v>
      </c>
      <c r="H761" s="551">
        <v>8.0000000000000007E-5</v>
      </c>
      <c r="I761" s="552" t="s">
        <v>2864</v>
      </c>
      <c r="J761" s="561" t="s">
        <v>2972</v>
      </c>
    </row>
    <row r="762" spans="1:10">
      <c r="A762" s="549" t="s">
        <v>2666</v>
      </c>
      <c r="B762" s="550" t="s">
        <v>2466</v>
      </c>
      <c r="C762" s="550" t="s">
        <v>55</v>
      </c>
      <c r="D762" s="549" t="s">
        <v>2467</v>
      </c>
      <c r="E762" s="593" t="s">
        <v>2313</v>
      </c>
      <c r="F762" s="593"/>
      <c r="G762" s="550" t="s">
        <v>57</v>
      </c>
      <c r="H762" s="551">
        <v>4.0000000000000003E-5</v>
      </c>
      <c r="I762" s="552" t="s">
        <v>2866</v>
      </c>
      <c r="J762" s="561" t="s">
        <v>2972</v>
      </c>
    </row>
    <row r="763" spans="1:10">
      <c r="A763" s="549" t="s">
        <v>2666</v>
      </c>
      <c r="B763" s="550" t="s">
        <v>2607</v>
      </c>
      <c r="C763" s="550" t="s">
        <v>55</v>
      </c>
      <c r="D763" s="549" t="s">
        <v>2608</v>
      </c>
      <c r="E763" s="593" t="s">
        <v>1220</v>
      </c>
      <c r="F763" s="593"/>
      <c r="G763" s="550" t="s">
        <v>57</v>
      </c>
      <c r="H763" s="551">
        <v>4.0000000000000003E-5</v>
      </c>
      <c r="I763" s="552" t="s">
        <v>2868</v>
      </c>
      <c r="J763" s="561" t="s">
        <v>2972</v>
      </c>
    </row>
    <row r="764" spans="1:10">
      <c r="A764" s="549" t="s">
        <v>2666</v>
      </c>
      <c r="B764" s="550" t="s">
        <v>2311</v>
      </c>
      <c r="C764" s="550" t="s">
        <v>55</v>
      </c>
      <c r="D764" s="549" t="s">
        <v>2312</v>
      </c>
      <c r="E764" s="593" t="s">
        <v>2313</v>
      </c>
      <c r="F764" s="593"/>
      <c r="G764" s="550" t="s">
        <v>57</v>
      </c>
      <c r="H764" s="551">
        <v>4.0000000000000003E-5</v>
      </c>
      <c r="I764" s="552" t="s">
        <v>2870</v>
      </c>
      <c r="J764" s="561" t="s">
        <v>3133</v>
      </c>
    </row>
    <row r="765" spans="1:10">
      <c r="A765" s="549" t="s">
        <v>2666</v>
      </c>
      <c r="B765" s="550" t="s">
        <v>2525</v>
      </c>
      <c r="C765" s="550" t="s">
        <v>55</v>
      </c>
      <c r="D765" s="549" t="s">
        <v>2526</v>
      </c>
      <c r="E765" s="593" t="s">
        <v>1220</v>
      </c>
      <c r="F765" s="593"/>
      <c r="G765" s="550" t="s">
        <v>57</v>
      </c>
      <c r="H765" s="551">
        <v>8.0000000000000007E-5</v>
      </c>
      <c r="I765" s="552" t="s">
        <v>2872</v>
      </c>
      <c r="J765" s="561" t="s">
        <v>2972</v>
      </c>
    </row>
    <row r="766" spans="1:10" ht="26.45">
      <c r="A766" s="549" t="s">
        <v>2666</v>
      </c>
      <c r="B766" s="550" t="s">
        <v>1449</v>
      </c>
      <c r="C766" s="550" t="s">
        <v>55</v>
      </c>
      <c r="D766" s="549" t="s">
        <v>1450</v>
      </c>
      <c r="E766" s="593" t="s">
        <v>1440</v>
      </c>
      <c r="F766" s="593"/>
      <c r="G766" s="550" t="s">
        <v>1451</v>
      </c>
      <c r="H766" s="551">
        <v>0.4</v>
      </c>
      <c r="I766" s="552" t="s">
        <v>2742</v>
      </c>
      <c r="J766" s="561" t="s">
        <v>3333</v>
      </c>
    </row>
    <row r="767" spans="1:10" ht="26.45">
      <c r="A767" s="549" t="s">
        <v>2666</v>
      </c>
      <c r="B767" s="550" t="s">
        <v>1536</v>
      </c>
      <c r="C767" s="550" t="s">
        <v>55</v>
      </c>
      <c r="D767" s="549" t="s">
        <v>1537</v>
      </c>
      <c r="E767" s="593" t="s">
        <v>1440</v>
      </c>
      <c r="F767" s="593"/>
      <c r="G767" s="550" t="s">
        <v>1451</v>
      </c>
      <c r="H767" s="551">
        <v>0.4</v>
      </c>
      <c r="I767" s="552" t="s">
        <v>2767</v>
      </c>
      <c r="J767" s="561" t="s">
        <v>3334</v>
      </c>
    </row>
    <row r="768" spans="1:10">
      <c r="A768" s="553"/>
      <c r="B768" s="563"/>
      <c r="C768" s="563"/>
      <c r="D768" s="553"/>
      <c r="E768" s="563" t="s">
        <v>2669</v>
      </c>
      <c r="F768" s="566">
        <v>14.41</v>
      </c>
      <c r="G768" s="553" t="s">
        <v>2670</v>
      </c>
      <c r="H768" s="554">
        <v>0</v>
      </c>
      <c r="I768" s="553" t="s">
        <v>2671</v>
      </c>
      <c r="J768" s="554">
        <v>14.41</v>
      </c>
    </row>
    <row r="769" spans="1:10" ht="14.45" thickBot="1">
      <c r="A769" s="553"/>
      <c r="B769" s="563"/>
      <c r="C769" s="563"/>
      <c r="D769" s="553"/>
      <c r="E769" s="563" t="s">
        <v>2672</v>
      </c>
      <c r="F769" s="566">
        <v>0</v>
      </c>
      <c r="G769" s="553"/>
      <c r="H769" s="595" t="s">
        <v>2673</v>
      </c>
      <c r="I769" s="595"/>
      <c r="J769" s="554">
        <v>17.45</v>
      </c>
    </row>
    <row r="770" spans="1:10" ht="14.45" customHeight="1" thickTop="1">
      <c r="A770" s="555"/>
      <c r="B770" s="564"/>
      <c r="C770" s="564"/>
      <c r="D770" s="555"/>
      <c r="E770" s="564"/>
      <c r="F770" s="564"/>
      <c r="G770" s="555"/>
      <c r="H770" s="555"/>
      <c r="I770" s="555"/>
      <c r="J770" s="555"/>
    </row>
    <row r="771" spans="1:10">
      <c r="A771" s="543" t="s">
        <v>119</v>
      </c>
      <c r="B771" s="461" t="s">
        <v>10</v>
      </c>
      <c r="C771" s="461" t="s">
        <v>11</v>
      </c>
      <c r="D771" s="543" t="s">
        <v>12</v>
      </c>
      <c r="E771" s="589" t="s">
        <v>1209</v>
      </c>
      <c r="F771" s="589"/>
      <c r="G771" s="461" t="s">
        <v>13</v>
      </c>
      <c r="H771" s="544" t="s">
        <v>14</v>
      </c>
      <c r="I771" s="544" t="s">
        <v>1210</v>
      </c>
      <c r="J771" s="544" t="s">
        <v>16</v>
      </c>
    </row>
    <row r="772" spans="1:10" ht="26.45">
      <c r="A772" s="545" t="s">
        <v>2661</v>
      </c>
      <c r="B772" s="546" t="s">
        <v>120</v>
      </c>
      <c r="C772" s="546" t="s">
        <v>44</v>
      </c>
      <c r="D772" s="545" t="s">
        <v>121</v>
      </c>
      <c r="E772" s="596" t="s">
        <v>1271</v>
      </c>
      <c r="F772" s="596"/>
      <c r="G772" s="546" t="s">
        <v>46</v>
      </c>
      <c r="H772" s="547">
        <v>1</v>
      </c>
      <c r="I772" s="548">
        <v>9.48</v>
      </c>
      <c r="J772" s="548">
        <v>9.48</v>
      </c>
    </row>
    <row r="773" spans="1:10" ht="26.45">
      <c r="A773" s="556" t="s">
        <v>2674</v>
      </c>
      <c r="B773" s="557" t="s">
        <v>2684</v>
      </c>
      <c r="C773" s="557" t="s">
        <v>44</v>
      </c>
      <c r="D773" s="556" t="s">
        <v>2685</v>
      </c>
      <c r="E773" s="594" t="s">
        <v>1216</v>
      </c>
      <c r="F773" s="594"/>
      <c r="G773" s="557" t="s">
        <v>75</v>
      </c>
      <c r="H773" s="558">
        <v>0.3075</v>
      </c>
      <c r="I773" s="559">
        <v>21.72</v>
      </c>
      <c r="J773" s="559">
        <v>6.67</v>
      </c>
    </row>
    <row r="774" spans="1:10" ht="26.45" customHeight="1">
      <c r="A774" s="556" t="s">
        <v>2674</v>
      </c>
      <c r="B774" s="557" t="s">
        <v>3336</v>
      </c>
      <c r="C774" s="557" t="s">
        <v>44</v>
      </c>
      <c r="D774" s="556" t="s">
        <v>3337</v>
      </c>
      <c r="E774" s="594" t="s">
        <v>1216</v>
      </c>
      <c r="F774" s="594"/>
      <c r="G774" s="557" t="s">
        <v>75</v>
      </c>
      <c r="H774" s="558">
        <v>0.1087</v>
      </c>
      <c r="I774" s="559">
        <v>25.88</v>
      </c>
      <c r="J774" s="559">
        <v>2.81</v>
      </c>
    </row>
    <row r="775" spans="1:10" ht="26.45" customHeight="1">
      <c r="A775" s="553"/>
      <c r="B775" s="563"/>
      <c r="C775" s="563"/>
      <c r="D775" s="553"/>
      <c r="E775" s="563" t="s">
        <v>2669</v>
      </c>
      <c r="F775" s="566">
        <v>6.7</v>
      </c>
      <c r="G775" s="553" t="s">
        <v>2670</v>
      </c>
      <c r="H775" s="554">
        <v>0</v>
      </c>
      <c r="I775" s="553" t="s">
        <v>2671</v>
      </c>
      <c r="J775" s="554">
        <v>6.7</v>
      </c>
    </row>
    <row r="776" spans="1:10" ht="14.45" thickBot="1">
      <c r="A776" s="553"/>
      <c r="B776" s="563"/>
      <c r="C776" s="563"/>
      <c r="D776" s="553"/>
      <c r="E776" s="563" t="s">
        <v>2672</v>
      </c>
      <c r="F776" s="566">
        <v>0</v>
      </c>
      <c r="G776" s="553"/>
      <c r="H776" s="595" t="s">
        <v>2673</v>
      </c>
      <c r="I776" s="595"/>
      <c r="J776" s="554">
        <v>9.48</v>
      </c>
    </row>
    <row r="777" spans="1:10" ht="14.45" customHeight="1" thickTop="1">
      <c r="A777" s="555"/>
      <c r="B777" s="564"/>
      <c r="C777" s="564"/>
      <c r="D777" s="555"/>
      <c r="E777" s="564"/>
      <c r="F777" s="564"/>
      <c r="G777" s="555"/>
      <c r="H777" s="555"/>
      <c r="I777" s="555"/>
      <c r="J777" s="555"/>
    </row>
    <row r="778" spans="1:10">
      <c r="A778" s="543" t="s">
        <v>122</v>
      </c>
      <c r="B778" s="461" t="s">
        <v>10</v>
      </c>
      <c r="C778" s="461" t="s">
        <v>11</v>
      </c>
      <c r="D778" s="543" t="s">
        <v>12</v>
      </c>
      <c r="E778" s="589" t="s">
        <v>1209</v>
      </c>
      <c r="F778" s="589"/>
      <c r="G778" s="461" t="s">
        <v>13</v>
      </c>
      <c r="H778" s="544" t="s">
        <v>14</v>
      </c>
      <c r="I778" s="544" t="s">
        <v>1210</v>
      </c>
      <c r="J778" s="544" t="s">
        <v>16</v>
      </c>
    </row>
    <row r="779" spans="1:10" ht="26.45">
      <c r="A779" s="545" t="s">
        <v>2661</v>
      </c>
      <c r="B779" s="546" t="s">
        <v>123</v>
      </c>
      <c r="C779" s="546" t="s">
        <v>44</v>
      </c>
      <c r="D779" s="545" t="s">
        <v>124</v>
      </c>
      <c r="E779" s="596" t="s">
        <v>1271</v>
      </c>
      <c r="F779" s="596"/>
      <c r="G779" s="546" t="s">
        <v>46</v>
      </c>
      <c r="H779" s="547">
        <v>1</v>
      </c>
      <c r="I779" s="548">
        <v>24.49</v>
      </c>
      <c r="J779" s="548">
        <v>24.49</v>
      </c>
    </row>
    <row r="780" spans="1:10" ht="26.45">
      <c r="A780" s="556" t="s">
        <v>2674</v>
      </c>
      <c r="B780" s="557" t="s">
        <v>2684</v>
      </c>
      <c r="C780" s="557" t="s">
        <v>44</v>
      </c>
      <c r="D780" s="556" t="s">
        <v>2685</v>
      </c>
      <c r="E780" s="594" t="s">
        <v>1216</v>
      </c>
      <c r="F780" s="594"/>
      <c r="G780" s="557" t="s">
        <v>75</v>
      </c>
      <c r="H780" s="558">
        <v>0.79359999999999997</v>
      </c>
      <c r="I780" s="559">
        <v>21.72</v>
      </c>
      <c r="J780" s="559">
        <v>17.23</v>
      </c>
    </row>
    <row r="781" spans="1:10" ht="26.45" customHeight="1">
      <c r="A781" s="556" t="s">
        <v>2674</v>
      </c>
      <c r="B781" s="557" t="s">
        <v>3336</v>
      </c>
      <c r="C781" s="557" t="s">
        <v>44</v>
      </c>
      <c r="D781" s="556" t="s">
        <v>3337</v>
      </c>
      <c r="E781" s="594" t="s">
        <v>1216</v>
      </c>
      <c r="F781" s="594"/>
      <c r="G781" s="557" t="s">
        <v>75</v>
      </c>
      <c r="H781" s="558">
        <v>0.28070000000000001</v>
      </c>
      <c r="I781" s="559">
        <v>25.88</v>
      </c>
      <c r="J781" s="559">
        <v>7.26</v>
      </c>
    </row>
    <row r="782" spans="1:10" ht="26.45" customHeight="1">
      <c r="A782" s="553"/>
      <c r="B782" s="563"/>
      <c r="C782" s="563"/>
      <c r="D782" s="553"/>
      <c r="E782" s="563" t="s">
        <v>2669</v>
      </c>
      <c r="F782" s="566">
        <v>17.309999999999999</v>
      </c>
      <c r="G782" s="553" t="s">
        <v>2670</v>
      </c>
      <c r="H782" s="554">
        <v>0</v>
      </c>
      <c r="I782" s="553" t="s">
        <v>2671</v>
      </c>
      <c r="J782" s="554">
        <v>17.309999999999999</v>
      </c>
    </row>
    <row r="783" spans="1:10" ht="14.45" thickBot="1">
      <c r="A783" s="553"/>
      <c r="B783" s="563"/>
      <c r="C783" s="563"/>
      <c r="D783" s="553"/>
      <c r="E783" s="563" t="s">
        <v>2672</v>
      </c>
      <c r="F783" s="566">
        <v>0</v>
      </c>
      <c r="G783" s="553"/>
      <c r="H783" s="595" t="s">
        <v>2673</v>
      </c>
      <c r="I783" s="595"/>
      <c r="J783" s="554">
        <v>24.49</v>
      </c>
    </row>
    <row r="784" spans="1:10" ht="14.45" customHeight="1" thickTop="1">
      <c r="A784" s="555"/>
      <c r="B784" s="564"/>
      <c r="C784" s="564"/>
      <c r="D784" s="555"/>
      <c r="E784" s="564"/>
      <c r="F784" s="564"/>
      <c r="G784" s="555"/>
      <c r="H784" s="555"/>
      <c r="I784" s="555"/>
      <c r="J784" s="555"/>
    </row>
    <row r="785" spans="1:10">
      <c r="A785" s="543" t="s">
        <v>125</v>
      </c>
      <c r="B785" s="461" t="s">
        <v>10</v>
      </c>
      <c r="C785" s="461" t="s">
        <v>11</v>
      </c>
      <c r="D785" s="543" t="s">
        <v>12</v>
      </c>
      <c r="E785" s="589" t="s">
        <v>1209</v>
      </c>
      <c r="F785" s="589"/>
      <c r="G785" s="461" t="s">
        <v>13</v>
      </c>
      <c r="H785" s="544" t="s">
        <v>14</v>
      </c>
      <c r="I785" s="544" t="s">
        <v>1210</v>
      </c>
      <c r="J785" s="544" t="s">
        <v>16</v>
      </c>
    </row>
    <row r="786" spans="1:10" ht="26.45">
      <c r="A786" s="545" t="s">
        <v>2661</v>
      </c>
      <c r="B786" s="546" t="s">
        <v>126</v>
      </c>
      <c r="C786" s="546" t="s">
        <v>44</v>
      </c>
      <c r="D786" s="545" t="s">
        <v>127</v>
      </c>
      <c r="E786" s="596" t="s">
        <v>1271</v>
      </c>
      <c r="F786" s="596"/>
      <c r="G786" s="546" t="s">
        <v>46</v>
      </c>
      <c r="H786" s="547">
        <v>1</v>
      </c>
      <c r="I786" s="548">
        <v>22.73</v>
      </c>
      <c r="J786" s="548">
        <v>22.73</v>
      </c>
    </row>
    <row r="787" spans="1:10" ht="26.45">
      <c r="A787" s="556" t="s">
        <v>2674</v>
      </c>
      <c r="B787" s="557" t="s">
        <v>2684</v>
      </c>
      <c r="C787" s="557" t="s">
        <v>44</v>
      </c>
      <c r="D787" s="556" t="s">
        <v>2685</v>
      </c>
      <c r="E787" s="594" t="s">
        <v>1216</v>
      </c>
      <c r="F787" s="594"/>
      <c r="G787" s="557" t="s">
        <v>75</v>
      </c>
      <c r="H787" s="558">
        <v>0.77400000000000002</v>
      </c>
      <c r="I787" s="559">
        <v>21.72</v>
      </c>
      <c r="J787" s="559">
        <v>16.809999999999999</v>
      </c>
    </row>
    <row r="788" spans="1:10" ht="26.45" customHeight="1">
      <c r="A788" s="556" t="s">
        <v>2674</v>
      </c>
      <c r="B788" s="557" t="s">
        <v>3338</v>
      </c>
      <c r="C788" s="557" t="s">
        <v>44</v>
      </c>
      <c r="D788" s="556" t="s">
        <v>3339</v>
      </c>
      <c r="E788" s="594" t="s">
        <v>1216</v>
      </c>
      <c r="F788" s="594"/>
      <c r="G788" s="557" t="s">
        <v>75</v>
      </c>
      <c r="H788" s="558">
        <v>0.2301</v>
      </c>
      <c r="I788" s="559">
        <v>25.76</v>
      </c>
      <c r="J788" s="559">
        <v>5.92</v>
      </c>
    </row>
    <row r="789" spans="1:10" ht="26.45" customHeight="1">
      <c r="A789" s="553"/>
      <c r="B789" s="563"/>
      <c r="C789" s="563"/>
      <c r="D789" s="553"/>
      <c r="E789" s="563" t="s">
        <v>2669</v>
      </c>
      <c r="F789" s="566">
        <v>16.02</v>
      </c>
      <c r="G789" s="553" t="s">
        <v>2670</v>
      </c>
      <c r="H789" s="554">
        <v>0</v>
      </c>
      <c r="I789" s="553" t="s">
        <v>2671</v>
      </c>
      <c r="J789" s="554">
        <v>16.02</v>
      </c>
    </row>
    <row r="790" spans="1:10" ht="14.45" thickBot="1">
      <c r="A790" s="553"/>
      <c r="B790" s="563"/>
      <c r="C790" s="563"/>
      <c r="D790" s="553"/>
      <c r="E790" s="563" t="s">
        <v>2672</v>
      </c>
      <c r="F790" s="566">
        <v>0</v>
      </c>
      <c r="G790" s="553"/>
      <c r="H790" s="595" t="s">
        <v>2673</v>
      </c>
      <c r="I790" s="595"/>
      <c r="J790" s="554">
        <v>22.73</v>
      </c>
    </row>
    <row r="791" spans="1:10" ht="14.45" customHeight="1" thickTop="1">
      <c r="A791" s="555"/>
      <c r="B791" s="564"/>
      <c r="C791" s="564"/>
      <c r="D791" s="555"/>
      <c r="E791" s="564"/>
      <c r="F791" s="564"/>
      <c r="G791" s="555"/>
      <c r="H791" s="555"/>
      <c r="I791" s="555"/>
      <c r="J791" s="555"/>
    </row>
    <row r="792" spans="1:10">
      <c r="A792" s="543" t="s">
        <v>128</v>
      </c>
      <c r="B792" s="461" t="s">
        <v>10</v>
      </c>
      <c r="C792" s="461" t="s">
        <v>11</v>
      </c>
      <c r="D792" s="543" t="s">
        <v>12</v>
      </c>
      <c r="E792" s="589" t="s">
        <v>1209</v>
      </c>
      <c r="F792" s="589"/>
      <c r="G792" s="461" t="s">
        <v>13</v>
      </c>
      <c r="H792" s="544" t="s">
        <v>14</v>
      </c>
      <c r="I792" s="544" t="s">
        <v>1210</v>
      </c>
      <c r="J792" s="544" t="s">
        <v>16</v>
      </c>
    </row>
    <row r="793" spans="1:10" ht="26.45">
      <c r="A793" s="545" t="s">
        <v>2661</v>
      </c>
      <c r="B793" s="546" t="s">
        <v>129</v>
      </c>
      <c r="C793" s="546" t="s">
        <v>55</v>
      </c>
      <c r="D793" s="545" t="s">
        <v>3340</v>
      </c>
      <c r="E793" s="596" t="s">
        <v>1257</v>
      </c>
      <c r="F793" s="596"/>
      <c r="G793" s="546" t="s">
        <v>46</v>
      </c>
      <c r="H793" s="547">
        <v>1</v>
      </c>
      <c r="I793" s="548">
        <v>15.29</v>
      </c>
      <c r="J793" s="548">
        <v>15.29</v>
      </c>
    </row>
    <row r="794" spans="1:10">
      <c r="A794" s="543" t="s">
        <v>9</v>
      </c>
      <c r="B794" s="461" t="s">
        <v>10</v>
      </c>
      <c r="C794" s="461" t="s">
        <v>11</v>
      </c>
      <c r="D794" s="543" t="s">
        <v>12</v>
      </c>
      <c r="E794" s="589" t="s">
        <v>1209</v>
      </c>
      <c r="F794" s="589"/>
      <c r="G794" s="461" t="s">
        <v>13</v>
      </c>
      <c r="H794" s="544" t="s">
        <v>14</v>
      </c>
      <c r="I794" s="544" t="s">
        <v>1210</v>
      </c>
      <c r="J794" s="544" t="s">
        <v>16</v>
      </c>
    </row>
    <row r="795" spans="1:10">
      <c r="A795" s="556" t="s">
        <v>2661</v>
      </c>
      <c r="B795" s="557" t="s">
        <v>2732</v>
      </c>
      <c r="C795" s="557" t="s">
        <v>55</v>
      </c>
      <c r="D795" s="556" t="s">
        <v>2733</v>
      </c>
      <c r="E795" s="594" t="s">
        <v>1393</v>
      </c>
      <c r="F795" s="594"/>
      <c r="G795" s="557" t="s">
        <v>1451</v>
      </c>
      <c r="H795" s="558">
        <v>7.0000000000000007E-2</v>
      </c>
      <c r="I795" s="559" t="s">
        <v>2734</v>
      </c>
      <c r="J795" s="560" t="s">
        <v>2869</v>
      </c>
    </row>
    <row r="796" spans="1:10">
      <c r="A796" s="556" t="s">
        <v>2661</v>
      </c>
      <c r="B796" s="557" t="s">
        <v>2769</v>
      </c>
      <c r="C796" s="557" t="s">
        <v>55</v>
      </c>
      <c r="D796" s="556" t="s">
        <v>2770</v>
      </c>
      <c r="E796" s="594" t="s">
        <v>1393</v>
      </c>
      <c r="F796" s="594"/>
      <c r="G796" s="557" t="s">
        <v>1451</v>
      </c>
      <c r="H796" s="558">
        <v>0.7</v>
      </c>
      <c r="I796" s="559" t="s">
        <v>2771</v>
      </c>
      <c r="J796" s="560" t="s">
        <v>3141</v>
      </c>
    </row>
    <row r="797" spans="1:10" ht="26.45">
      <c r="A797" s="549" t="s">
        <v>2666</v>
      </c>
      <c r="B797" s="550" t="s">
        <v>1536</v>
      </c>
      <c r="C797" s="550" t="s">
        <v>55</v>
      </c>
      <c r="D797" s="549" t="s">
        <v>1537</v>
      </c>
      <c r="E797" s="593" t="s">
        <v>1440</v>
      </c>
      <c r="F797" s="593"/>
      <c r="G797" s="550" t="s">
        <v>1451</v>
      </c>
      <c r="H797" s="551">
        <v>7.0000000000000007E-2</v>
      </c>
      <c r="I797" s="552" t="s">
        <v>2767</v>
      </c>
      <c r="J797" s="561" t="s">
        <v>3341</v>
      </c>
    </row>
    <row r="798" spans="1:10" ht="26.45">
      <c r="A798" s="549" t="s">
        <v>2666</v>
      </c>
      <c r="B798" s="550" t="s">
        <v>1449</v>
      </c>
      <c r="C798" s="550" t="s">
        <v>55</v>
      </c>
      <c r="D798" s="549" t="s">
        <v>1450</v>
      </c>
      <c r="E798" s="593" t="s">
        <v>1440</v>
      </c>
      <c r="F798" s="593"/>
      <c r="G798" s="550" t="s">
        <v>1451</v>
      </c>
      <c r="H798" s="551">
        <v>0.7</v>
      </c>
      <c r="I798" s="552" t="s">
        <v>2742</v>
      </c>
      <c r="J798" s="561" t="s">
        <v>3342</v>
      </c>
    </row>
    <row r="799" spans="1:10">
      <c r="A799" s="589" t="s">
        <v>2820</v>
      </c>
      <c r="B799" s="597"/>
      <c r="C799" s="597"/>
      <c r="D799" s="597"/>
      <c r="E799" s="597"/>
      <c r="F799" s="597"/>
      <c r="G799" s="597"/>
      <c r="H799" s="597"/>
      <c r="I799" s="597"/>
      <c r="J799" s="597"/>
    </row>
    <row r="800" spans="1:10" ht="13.9" customHeight="1">
      <c r="A800" s="543" t="s">
        <v>9</v>
      </c>
      <c r="B800" s="461" t="s">
        <v>10</v>
      </c>
      <c r="C800" s="461" t="s">
        <v>11</v>
      </c>
      <c r="D800" s="543" t="s">
        <v>12</v>
      </c>
      <c r="E800" s="589" t="s">
        <v>1209</v>
      </c>
      <c r="F800" s="589"/>
      <c r="G800" s="461" t="s">
        <v>13</v>
      </c>
      <c r="H800" s="544" t="s">
        <v>14</v>
      </c>
      <c r="I800" s="544" t="s">
        <v>1210</v>
      </c>
      <c r="J800" s="544" t="s">
        <v>16</v>
      </c>
    </row>
    <row r="801" spans="1:10" ht="26.45">
      <c r="A801" s="549" t="s">
        <v>2666</v>
      </c>
      <c r="B801" s="550" t="s">
        <v>2391</v>
      </c>
      <c r="C801" s="550" t="s">
        <v>55</v>
      </c>
      <c r="D801" s="549" t="s">
        <v>2392</v>
      </c>
      <c r="E801" s="593" t="s">
        <v>1220</v>
      </c>
      <c r="F801" s="593"/>
      <c r="G801" s="550" t="s">
        <v>57</v>
      </c>
      <c r="H801" s="551">
        <v>1.54E-4</v>
      </c>
      <c r="I801" s="552" t="s">
        <v>2827</v>
      </c>
      <c r="J801" s="561" t="s">
        <v>2972</v>
      </c>
    </row>
    <row r="802" spans="1:10">
      <c r="A802" s="549" t="s">
        <v>2666</v>
      </c>
      <c r="B802" s="550" t="s">
        <v>2593</v>
      </c>
      <c r="C802" s="550" t="s">
        <v>55</v>
      </c>
      <c r="D802" s="549" t="s">
        <v>2594</v>
      </c>
      <c r="E802" s="593" t="s">
        <v>1220</v>
      </c>
      <c r="F802" s="593"/>
      <c r="G802" s="550" t="s">
        <v>57</v>
      </c>
      <c r="H802" s="551">
        <v>1.4E-5</v>
      </c>
      <c r="I802" s="552" t="s">
        <v>2862</v>
      </c>
      <c r="J802" s="561" t="s">
        <v>2972</v>
      </c>
    </row>
    <row r="803" spans="1:10">
      <c r="A803" s="549" t="s">
        <v>2666</v>
      </c>
      <c r="B803" s="550" t="s">
        <v>1855</v>
      </c>
      <c r="C803" s="550" t="s">
        <v>55</v>
      </c>
      <c r="D803" s="549" t="s">
        <v>1856</v>
      </c>
      <c r="E803" s="593" t="s">
        <v>1298</v>
      </c>
      <c r="F803" s="593"/>
      <c r="G803" s="550" t="s">
        <v>1857</v>
      </c>
      <c r="H803" s="551">
        <v>3.0800000000000001E-4</v>
      </c>
      <c r="I803" s="552" t="s">
        <v>2841</v>
      </c>
      <c r="J803" s="561" t="s">
        <v>2977</v>
      </c>
    </row>
    <row r="804" spans="1:10" ht="26.45">
      <c r="A804" s="549" t="s">
        <v>2666</v>
      </c>
      <c r="B804" s="550" t="s">
        <v>2303</v>
      </c>
      <c r="C804" s="550" t="s">
        <v>55</v>
      </c>
      <c r="D804" s="549" t="s">
        <v>2304</v>
      </c>
      <c r="E804" s="593" t="s">
        <v>1220</v>
      </c>
      <c r="F804" s="593"/>
      <c r="G804" s="550" t="s">
        <v>57</v>
      </c>
      <c r="H804" s="551">
        <v>4.6200000000000001E-4</v>
      </c>
      <c r="I804" s="552" t="s">
        <v>2821</v>
      </c>
      <c r="J804" s="561" t="s">
        <v>2972</v>
      </c>
    </row>
    <row r="805" spans="1:10">
      <c r="A805" s="549" t="s">
        <v>2666</v>
      </c>
      <c r="B805" s="550" t="s">
        <v>2169</v>
      </c>
      <c r="C805" s="550" t="s">
        <v>55</v>
      </c>
      <c r="D805" s="549" t="s">
        <v>2170</v>
      </c>
      <c r="E805" s="593" t="s">
        <v>1220</v>
      </c>
      <c r="F805" s="593"/>
      <c r="G805" s="550" t="s">
        <v>57</v>
      </c>
      <c r="H805" s="551">
        <v>3.4650000000000002E-3</v>
      </c>
      <c r="I805" s="552" t="s">
        <v>2825</v>
      </c>
      <c r="J805" s="561" t="s">
        <v>2880</v>
      </c>
    </row>
    <row r="806" spans="1:10" ht="26.45">
      <c r="A806" s="549" t="s">
        <v>2666</v>
      </c>
      <c r="B806" s="550" t="s">
        <v>1978</v>
      </c>
      <c r="C806" s="550" t="s">
        <v>55</v>
      </c>
      <c r="D806" s="549" t="s">
        <v>1979</v>
      </c>
      <c r="E806" s="593" t="s">
        <v>1220</v>
      </c>
      <c r="F806" s="593"/>
      <c r="G806" s="550" t="s">
        <v>1739</v>
      </c>
      <c r="H806" s="551">
        <v>6.0899999999999995E-4</v>
      </c>
      <c r="I806" s="552" t="s">
        <v>2855</v>
      </c>
      <c r="J806" s="561" t="s">
        <v>3256</v>
      </c>
    </row>
    <row r="807" spans="1:10">
      <c r="A807" s="549" t="s">
        <v>2666</v>
      </c>
      <c r="B807" s="550" t="s">
        <v>2549</v>
      </c>
      <c r="C807" s="550" t="s">
        <v>55</v>
      </c>
      <c r="D807" s="549" t="s">
        <v>2550</v>
      </c>
      <c r="E807" s="593" t="s">
        <v>1220</v>
      </c>
      <c r="F807" s="593"/>
      <c r="G807" s="550" t="s">
        <v>57</v>
      </c>
      <c r="H807" s="551">
        <v>1.4E-5</v>
      </c>
      <c r="I807" s="552" t="s">
        <v>2864</v>
      </c>
      <c r="J807" s="561" t="s">
        <v>2972</v>
      </c>
    </row>
    <row r="808" spans="1:10">
      <c r="A808" s="549" t="s">
        <v>2666</v>
      </c>
      <c r="B808" s="550" t="s">
        <v>1982</v>
      </c>
      <c r="C808" s="550" t="s">
        <v>55</v>
      </c>
      <c r="D808" s="549" t="s">
        <v>1983</v>
      </c>
      <c r="E808" s="593" t="s">
        <v>1298</v>
      </c>
      <c r="F808" s="593"/>
      <c r="G808" s="550" t="s">
        <v>57</v>
      </c>
      <c r="H808" s="551">
        <v>3.4650000000000002E-3</v>
      </c>
      <c r="I808" s="552" t="s">
        <v>2839</v>
      </c>
      <c r="J808" s="561" t="s">
        <v>3256</v>
      </c>
    </row>
    <row r="809" spans="1:10">
      <c r="A809" s="549" t="s">
        <v>2666</v>
      </c>
      <c r="B809" s="550" t="s">
        <v>1543</v>
      </c>
      <c r="C809" s="550" t="s">
        <v>55</v>
      </c>
      <c r="D809" s="549" t="s">
        <v>1544</v>
      </c>
      <c r="E809" s="593" t="s">
        <v>1220</v>
      </c>
      <c r="F809" s="593"/>
      <c r="G809" s="550" t="s">
        <v>57</v>
      </c>
      <c r="H809" s="551">
        <v>7.8385999999999997E-2</v>
      </c>
      <c r="I809" s="552" t="s">
        <v>2849</v>
      </c>
      <c r="J809" s="561" t="s">
        <v>2997</v>
      </c>
    </row>
    <row r="810" spans="1:10">
      <c r="A810" s="549" t="s">
        <v>2666</v>
      </c>
      <c r="B810" s="550" t="s">
        <v>1587</v>
      </c>
      <c r="C810" s="550" t="s">
        <v>55</v>
      </c>
      <c r="D810" s="549" t="s">
        <v>1588</v>
      </c>
      <c r="E810" s="593" t="s">
        <v>1220</v>
      </c>
      <c r="F810" s="593"/>
      <c r="G810" s="550" t="s">
        <v>57</v>
      </c>
      <c r="H810" s="551">
        <v>3.4650000000000002E-3</v>
      </c>
      <c r="I810" s="552" t="s">
        <v>2835</v>
      </c>
      <c r="J810" s="561" t="s">
        <v>3343</v>
      </c>
    </row>
    <row r="811" spans="1:10">
      <c r="A811" s="549" t="s">
        <v>2666</v>
      </c>
      <c r="B811" s="550" t="s">
        <v>2466</v>
      </c>
      <c r="C811" s="550" t="s">
        <v>55</v>
      </c>
      <c r="D811" s="549" t="s">
        <v>2467</v>
      </c>
      <c r="E811" s="593" t="s">
        <v>2313</v>
      </c>
      <c r="F811" s="593"/>
      <c r="G811" s="550" t="s">
        <v>57</v>
      </c>
      <c r="H811" s="551">
        <v>6.9999999999999999E-6</v>
      </c>
      <c r="I811" s="552" t="s">
        <v>2866</v>
      </c>
      <c r="J811" s="561" t="s">
        <v>2972</v>
      </c>
    </row>
    <row r="812" spans="1:10">
      <c r="A812" s="549" t="s">
        <v>2666</v>
      </c>
      <c r="B812" s="550" t="s">
        <v>2360</v>
      </c>
      <c r="C812" s="550" t="s">
        <v>55</v>
      </c>
      <c r="D812" s="549" t="s">
        <v>2361</v>
      </c>
      <c r="E812" s="593" t="s">
        <v>1220</v>
      </c>
      <c r="F812" s="593"/>
      <c r="G812" s="550" t="s">
        <v>2362</v>
      </c>
      <c r="H812" s="551">
        <v>6.0899999999999995E-4</v>
      </c>
      <c r="I812" s="552" t="s">
        <v>2831</v>
      </c>
      <c r="J812" s="561" t="s">
        <v>2972</v>
      </c>
    </row>
    <row r="813" spans="1:10">
      <c r="A813" s="549" t="s">
        <v>2666</v>
      </c>
      <c r="B813" s="550" t="s">
        <v>2090</v>
      </c>
      <c r="C813" s="550" t="s">
        <v>55</v>
      </c>
      <c r="D813" s="549" t="s">
        <v>2091</v>
      </c>
      <c r="E813" s="593" t="s">
        <v>1220</v>
      </c>
      <c r="F813" s="593"/>
      <c r="G813" s="550" t="s">
        <v>57</v>
      </c>
      <c r="H813" s="551">
        <v>1.3860000000000001E-3</v>
      </c>
      <c r="I813" s="552" t="s">
        <v>2847</v>
      </c>
      <c r="J813" s="561" t="s">
        <v>3254</v>
      </c>
    </row>
    <row r="814" spans="1:10">
      <c r="A814" s="549" t="s">
        <v>2666</v>
      </c>
      <c r="B814" s="550" t="s">
        <v>1652</v>
      </c>
      <c r="C814" s="550" t="s">
        <v>55</v>
      </c>
      <c r="D814" s="549" t="s">
        <v>1653</v>
      </c>
      <c r="E814" s="593" t="s">
        <v>1298</v>
      </c>
      <c r="F814" s="593"/>
      <c r="G814" s="550" t="s">
        <v>57</v>
      </c>
      <c r="H814" s="551">
        <v>7.8385999999999997E-2</v>
      </c>
      <c r="I814" s="552" t="s">
        <v>2845</v>
      </c>
      <c r="J814" s="561" t="s">
        <v>2928</v>
      </c>
    </row>
    <row r="815" spans="1:10">
      <c r="A815" s="549" t="s">
        <v>2666</v>
      </c>
      <c r="B815" s="550" t="s">
        <v>2607</v>
      </c>
      <c r="C815" s="550" t="s">
        <v>55</v>
      </c>
      <c r="D815" s="549" t="s">
        <v>2608</v>
      </c>
      <c r="E815" s="593" t="s">
        <v>1220</v>
      </c>
      <c r="F815" s="593"/>
      <c r="G815" s="550" t="s">
        <v>57</v>
      </c>
      <c r="H815" s="551">
        <v>6.9999999999999999E-6</v>
      </c>
      <c r="I815" s="552" t="s">
        <v>2868</v>
      </c>
      <c r="J815" s="561" t="s">
        <v>2972</v>
      </c>
    </row>
    <row r="816" spans="1:10">
      <c r="A816" s="549" t="s">
        <v>2666</v>
      </c>
      <c r="B816" s="550" t="s">
        <v>1693</v>
      </c>
      <c r="C816" s="550" t="s">
        <v>55</v>
      </c>
      <c r="D816" s="549" t="s">
        <v>1694</v>
      </c>
      <c r="E816" s="593" t="s">
        <v>1220</v>
      </c>
      <c r="F816" s="593"/>
      <c r="G816" s="550" t="s">
        <v>57</v>
      </c>
      <c r="H816" s="551">
        <v>7.0447999999999997E-2</v>
      </c>
      <c r="I816" s="552" t="s">
        <v>2829</v>
      </c>
      <c r="J816" s="561" t="s">
        <v>2863</v>
      </c>
    </row>
    <row r="817" spans="1:10" ht="26.45">
      <c r="A817" s="549" t="s">
        <v>2666</v>
      </c>
      <c r="B817" s="550" t="s">
        <v>2139</v>
      </c>
      <c r="C817" s="550" t="s">
        <v>55</v>
      </c>
      <c r="D817" s="549" t="s">
        <v>2140</v>
      </c>
      <c r="E817" s="593" t="s">
        <v>1220</v>
      </c>
      <c r="F817" s="593"/>
      <c r="G817" s="550" t="s">
        <v>1739</v>
      </c>
      <c r="H817" s="551">
        <v>1.771E-3</v>
      </c>
      <c r="I817" s="552" t="s">
        <v>2853</v>
      </c>
      <c r="J817" s="561" t="s">
        <v>2880</v>
      </c>
    </row>
    <row r="818" spans="1:10">
      <c r="A818" s="549" t="s">
        <v>2666</v>
      </c>
      <c r="B818" s="550" t="s">
        <v>2311</v>
      </c>
      <c r="C818" s="550" t="s">
        <v>55</v>
      </c>
      <c r="D818" s="549" t="s">
        <v>2312</v>
      </c>
      <c r="E818" s="593" t="s">
        <v>2313</v>
      </c>
      <c r="F818" s="593"/>
      <c r="G818" s="550" t="s">
        <v>57</v>
      </c>
      <c r="H818" s="551">
        <v>6.9999999999999999E-6</v>
      </c>
      <c r="I818" s="552" t="s">
        <v>2870</v>
      </c>
      <c r="J818" s="561" t="s">
        <v>2972</v>
      </c>
    </row>
    <row r="819" spans="1:10">
      <c r="A819" s="549" t="s">
        <v>2666</v>
      </c>
      <c r="B819" s="550" t="s">
        <v>2525</v>
      </c>
      <c r="C819" s="550" t="s">
        <v>55</v>
      </c>
      <c r="D819" s="549" t="s">
        <v>2526</v>
      </c>
      <c r="E819" s="593" t="s">
        <v>1220</v>
      </c>
      <c r="F819" s="593"/>
      <c r="G819" s="550" t="s">
        <v>57</v>
      </c>
      <c r="H819" s="551">
        <v>1.4E-5</v>
      </c>
      <c r="I819" s="552" t="s">
        <v>2872</v>
      </c>
      <c r="J819" s="561" t="s">
        <v>2972</v>
      </c>
    </row>
    <row r="820" spans="1:10">
      <c r="A820" s="549" t="s">
        <v>2666</v>
      </c>
      <c r="B820" s="550" t="s">
        <v>1729</v>
      </c>
      <c r="C820" s="550" t="s">
        <v>55</v>
      </c>
      <c r="D820" s="549" t="s">
        <v>1730</v>
      </c>
      <c r="E820" s="593" t="s">
        <v>1220</v>
      </c>
      <c r="F820" s="593"/>
      <c r="G820" s="550" t="s">
        <v>57</v>
      </c>
      <c r="H820" s="551">
        <v>1.155E-3</v>
      </c>
      <c r="I820" s="552" t="s">
        <v>2833</v>
      </c>
      <c r="J820" s="561" t="s">
        <v>2884</v>
      </c>
    </row>
    <row r="821" spans="1:10">
      <c r="A821" s="549" t="s">
        <v>2666</v>
      </c>
      <c r="B821" s="550" t="s">
        <v>2412</v>
      </c>
      <c r="C821" s="550" t="s">
        <v>55</v>
      </c>
      <c r="D821" s="549" t="s">
        <v>2413</v>
      </c>
      <c r="E821" s="593" t="s">
        <v>1220</v>
      </c>
      <c r="F821" s="593"/>
      <c r="G821" s="550" t="s">
        <v>57</v>
      </c>
      <c r="H821" s="551">
        <v>2.1000000000000001E-4</v>
      </c>
      <c r="I821" s="552" t="s">
        <v>2823</v>
      </c>
      <c r="J821" s="561" t="s">
        <v>2972</v>
      </c>
    </row>
    <row r="822" spans="1:10">
      <c r="A822" s="549" t="s">
        <v>2666</v>
      </c>
      <c r="B822" s="550" t="s">
        <v>2381</v>
      </c>
      <c r="C822" s="550" t="s">
        <v>55</v>
      </c>
      <c r="D822" s="549" t="s">
        <v>2382</v>
      </c>
      <c r="E822" s="593" t="s">
        <v>1220</v>
      </c>
      <c r="F822" s="593"/>
      <c r="G822" s="550" t="s">
        <v>57</v>
      </c>
      <c r="H822" s="551">
        <v>1.3999999999999999E-4</v>
      </c>
      <c r="I822" s="552" t="s">
        <v>2837</v>
      </c>
      <c r="J822" s="561" t="s">
        <v>2972</v>
      </c>
    </row>
    <row r="823" spans="1:10" ht="26.45">
      <c r="A823" s="549" t="s">
        <v>2666</v>
      </c>
      <c r="B823" s="550" t="s">
        <v>2182</v>
      </c>
      <c r="C823" s="550" t="s">
        <v>55</v>
      </c>
      <c r="D823" s="549" t="s">
        <v>2183</v>
      </c>
      <c r="E823" s="593" t="s">
        <v>1220</v>
      </c>
      <c r="F823" s="593"/>
      <c r="G823" s="550" t="s">
        <v>57</v>
      </c>
      <c r="H823" s="551">
        <v>1.3999999999999999E-4</v>
      </c>
      <c r="I823" s="552" t="s">
        <v>2843</v>
      </c>
      <c r="J823" s="561" t="s">
        <v>3254</v>
      </c>
    </row>
    <row r="824" spans="1:10">
      <c r="A824" s="549" t="s">
        <v>2666</v>
      </c>
      <c r="B824" s="550" t="s">
        <v>2442</v>
      </c>
      <c r="C824" s="550" t="s">
        <v>55</v>
      </c>
      <c r="D824" s="549" t="s">
        <v>2443</v>
      </c>
      <c r="E824" s="593" t="s">
        <v>1220</v>
      </c>
      <c r="F824" s="593"/>
      <c r="G824" s="550" t="s">
        <v>57</v>
      </c>
      <c r="H824" s="551">
        <v>6.9999999999999994E-5</v>
      </c>
      <c r="I824" s="552" t="s">
        <v>2851</v>
      </c>
      <c r="J824" s="561" t="s">
        <v>2972</v>
      </c>
    </row>
    <row r="825" spans="1:10" ht="26.45">
      <c r="A825" s="549" t="s">
        <v>2666</v>
      </c>
      <c r="B825" s="550" t="s">
        <v>1536</v>
      </c>
      <c r="C825" s="550" t="s">
        <v>55</v>
      </c>
      <c r="D825" s="549" t="s">
        <v>1537</v>
      </c>
      <c r="E825" s="593" t="s">
        <v>1440</v>
      </c>
      <c r="F825" s="593"/>
      <c r="G825" s="550" t="s">
        <v>1451</v>
      </c>
      <c r="H825" s="551">
        <v>7.0000000000000007E-2</v>
      </c>
      <c r="I825" s="552" t="s">
        <v>2767</v>
      </c>
      <c r="J825" s="561" t="s">
        <v>3341</v>
      </c>
    </row>
    <row r="826" spans="1:10" ht="26.45">
      <c r="A826" s="549" t="s">
        <v>2666</v>
      </c>
      <c r="B826" s="550" t="s">
        <v>1449</v>
      </c>
      <c r="C826" s="550" t="s">
        <v>55</v>
      </c>
      <c r="D826" s="549" t="s">
        <v>1450</v>
      </c>
      <c r="E826" s="593" t="s">
        <v>1440</v>
      </c>
      <c r="F826" s="593"/>
      <c r="G826" s="550" t="s">
        <v>1451</v>
      </c>
      <c r="H826" s="551">
        <v>0.7</v>
      </c>
      <c r="I826" s="552" t="s">
        <v>2742</v>
      </c>
      <c r="J826" s="561" t="s">
        <v>3342</v>
      </c>
    </row>
    <row r="827" spans="1:10">
      <c r="A827" s="553"/>
      <c r="B827" s="563"/>
      <c r="C827" s="563"/>
      <c r="D827" s="553"/>
      <c r="E827" s="563" t="s">
        <v>2669</v>
      </c>
      <c r="F827" s="566">
        <v>12.34</v>
      </c>
      <c r="G827" s="553" t="s">
        <v>2670</v>
      </c>
      <c r="H827" s="554">
        <v>0</v>
      </c>
      <c r="I827" s="553" t="s">
        <v>2671</v>
      </c>
      <c r="J827" s="554">
        <v>12.34</v>
      </c>
    </row>
    <row r="828" spans="1:10" ht="14.45" thickBot="1">
      <c r="A828" s="553"/>
      <c r="B828" s="563"/>
      <c r="C828" s="563"/>
      <c r="D828" s="553"/>
      <c r="E828" s="563" t="s">
        <v>2672</v>
      </c>
      <c r="F828" s="566">
        <v>0</v>
      </c>
      <c r="G828" s="553"/>
      <c r="H828" s="595" t="s">
        <v>2673</v>
      </c>
      <c r="I828" s="595"/>
      <c r="J828" s="554">
        <v>15.29</v>
      </c>
    </row>
    <row r="829" spans="1:10" ht="14.45" customHeight="1" thickTop="1">
      <c r="A829" s="555"/>
      <c r="B829" s="564"/>
      <c r="C829" s="564"/>
      <c r="D829" s="555"/>
      <c r="E829" s="564"/>
      <c r="F829" s="564"/>
      <c r="G829" s="555"/>
      <c r="H829" s="555"/>
      <c r="I829" s="555"/>
      <c r="J829" s="555"/>
    </row>
    <row r="830" spans="1:10">
      <c r="A830" s="543" t="s">
        <v>131</v>
      </c>
      <c r="B830" s="461" t="s">
        <v>10</v>
      </c>
      <c r="C830" s="461" t="s">
        <v>11</v>
      </c>
      <c r="D830" s="543" t="s">
        <v>12</v>
      </c>
      <c r="E830" s="589" t="s">
        <v>1209</v>
      </c>
      <c r="F830" s="589"/>
      <c r="G830" s="461" t="s">
        <v>13</v>
      </c>
      <c r="H830" s="544" t="s">
        <v>14</v>
      </c>
      <c r="I830" s="544" t="s">
        <v>1210</v>
      </c>
      <c r="J830" s="544" t="s">
        <v>16</v>
      </c>
    </row>
    <row r="831" spans="1:10">
      <c r="A831" s="545" t="s">
        <v>2661</v>
      </c>
      <c r="B831" s="546" t="s">
        <v>132</v>
      </c>
      <c r="C831" s="546" t="s">
        <v>55</v>
      </c>
      <c r="D831" s="545" t="s">
        <v>3344</v>
      </c>
      <c r="E831" s="596" t="s">
        <v>1257</v>
      </c>
      <c r="F831" s="596"/>
      <c r="G831" s="546" t="s">
        <v>46</v>
      </c>
      <c r="H831" s="547">
        <v>1</v>
      </c>
      <c r="I831" s="548">
        <v>10.16</v>
      </c>
      <c r="J831" s="548">
        <v>10.16</v>
      </c>
    </row>
    <row r="832" spans="1:10" ht="13.9" customHeight="1">
      <c r="A832" s="543" t="s">
        <v>9</v>
      </c>
      <c r="B832" s="461" t="s">
        <v>10</v>
      </c>
      <c r="C832" s="461" t="s">
        <v>11</v>
      </c>
      <c r="D832" s="543" t="s">
        <v>12</v>
      </c>
      <c r="E832" s="589" t="s">
        <v>1209</v>
      </c>
      <c r="F832" s="589"/>
      <c r="G832" s="461" t="s">
        <v>13</v>
      </c>
      <c r="H832" s="544" t="s">
        <v>14</v>
      </c>
      <c r="I832" s="544" t="s">
        <v>1210</v>
      </c>
      <c r="J832" s="544" t="s">
        <v>16</v>
      </c>
    </row>
    <row r="833" spans="1:10">
      <c r="A833" s="556" t="s">
        <v>2661</v>
      </c>
      <c r="B833" s="557" t="s">
        <v>2732</v>
      </c>
      <c r="C833" s="557" t="s">
        <v>55</v>
      </c>
      <c r="D833" s="556" t="s">
        <v>2733</v>
      </c>
      <c r="E833" s="594" t="s">
        <v>1393</v>
      </c>
      <c r="F833" s="594"/>
      <c r="G833" s="557" t="s">
        <v>1451</v>
      </c>
      <c r="H833" s="558">
        <v>0.1</v>
      </c>
      <c r="I833" s="559" t="s">
        <v>2734</v>
      </c>
      <c r="J833" s="560" t="s">
        <v>3345</v>
      </c>
    </row>
    <row r="834" spans="1:10">
      <c r="A834" s="556" t="s">
        <v>2661</v>
      </c>
      <c r="B834" s="557" t="s">
        <v>2769</v>
      </c>
      <c r="C834" s="557" t="s">
        <v>55</v>
      </c>
      <c r="D834" s="556" t="s">
        <v>2770</v>
      </c>
      <c r="E834" s="594" t="s">
        <v>1393</v>
      </c>
      <c r="F834" s="594"/>
      <c r="G834" s="557" t="s">
        <v>1451</v>
      </c>
      <c r="H834" s="558">
        <v>0.4</v>
      </c>
      <c r="I834" s="559" t="s">
        <v>2771</v>
      </c>
      <c r="J834" s="560" t="s">
        <v>3332</v>
      </c>
    </row>
    <row r="835" spans="1:10" ht="26.45">
      <c r="A835" s="549" t="s">
        <v>2666</v>
      </c>
      <c r="B835" s="550" t="s">
        <v>1536</v>
      </c>
      <c r="C835" s="550" t="s">
        <v>55</v>
      </c>
      <c r="D835" s="549" t="s">
        <v>1537</v>
      </c>
      <c r="E835" s="593" t="s">
        <v>1440</v>
      </c>
      <c r="F835" s="593"/>
      <c r="G835" s="550" t="s">
        <v>1451</v>
      </c>
      <c r="H835" s="551">
        <v>0.1</v>
      </c>
      <c r="I835" s="552" t="s">
        <v>2767</v>
      </c>
      <c r="J835" s="561" t="s">
        <v>3346</v>
      </c>
    </row>
    <row r="836" spans="1:10" ht="26.45">
      <c r="A836" s="549" t="s">
        <v>2666</v>
      </c>
      <c r="B836" s="550" t="s">
        <v>1449</v>
      </c>
      <c r="C836" s="550" t="s">
        <v>55</v>
      </c>
      <c r="D836" s="549" t="s">
        <v>1450</v>
      </c>
      <c r="E836" s="593" t="s">
        <v>1440</v>
      </c>
      <c r="F836" s="593"/>
      <c r="G836" s="550" t="s">
        <v>1451</v>
      </c>
      <c r="H836" s="551">
        <v>0.4</v>
      </c>
      <c r="I836" s="552" t="s">
        <v>2742</v>
      </c>
      <c r="J836" s="561" t="s">
        <v>3333</v>
      </c>
    </row>
    <row r="837" spans="1:10">
      <c r="A837" s="589" t="s">
        <v>2820</v>
      </c>
      <c r="B837" s="597"/>
      <c r="C837" s="597"/>
      <c r="D837" s="597"/>
      <c r="E837" s="597"/>
      <c r="F837" s="597"/>
      <c r="G837" s="597"/>
      <c r="H837" s="597"/>
      <c r="I837" s="597"/>
      <c r="J837" s="597"/>
    </row>
    <row r="838" spans="1:10" ht="13.9" customHeight="1">
      <c r="A838" s="543" t="s">
        <v>9</v>
      </c>
      <c r="B838" s="461" t="s">
        <v>10</v>
      </c>
      <c r="C838" s="461" t="s">
        <v>11</v>
      </c>
      <c r="D838" s="543" t="s">
        <v>12</v>
      </c>
      <c r="E838" s="589" t="s">
        <v>1209</v>
      </c>
      <c r="F838" s="589"/>
      <c r="G838" s="461" t="s">
        <v>13</v>
      </c>
      <c r="H838" s="544" t="s">
        <v>14</v>
      </c>
      <c r="I838" s="544" t="s">
        <v>1210</v>
      </c>
      <c r="J838" s="544" t="s">
        <v>16</v>
      </c>
    </row>
    <row r="839" spans="1:10" ht="26.45">
      <c r="A839" s="549" t="s">
        <v>2666</v>
      </c>
      <c r="B839" s="550" t="s">
        <v>2391</v>
      </c>
      <c r="C839" s="550" t="s">
        <v>55</v>
      </c>
      <c r="D839" s="549" t="s">
        <v>2392</v>
      </c>
      <c r="E839" s="593" t="s">
        <v>1220</v>
      </c>
      <c r="F839" s="593"/>
      <c r="G839" s="550" t="s">
        <v>57</v>
      </c>
      <c r="H839" s="551">
        <v>1E-4</v>
      </c>
      <c r="I839" s="552" t="s">
        <v>2827</v>
      </c>
      <c r="J839" s="561" t="s">
        <v>2972</v>
      </c>
    </row>
    <row r="840" spans="1:10">
      <c r="A840" s="549" t="s">
        <v>2666</v>
      </c>
      <c r="B840" s="550" t="s">
        <v>2593</v>
      </c>
      <c r="C840" s="550" t="s">
        <v>55</v>
      </c>
      <c r="D840" s="549" t="s">
        <v>2594</v>
      </c>
      <c r="E840" s="593" t="s">
        <v>1220</v>
      </c>
      <c r="F840" s="593"/>
      <c r="G840" s="550" t="s">
        <v>57</v>
      </c>
      <c r="H840" s="551">
        <v>2.0000000000000002E-5</v>
      </c>
      <c r="I840" s="552" t="s">
        <v>2862</v>
      </c>
      <c r="J840" s="561" t="s">
        <v>2972</v>
      </c>
    </row>
    <row r="841" spans="1:10">
      <c r="A841" s="549" t="s">
        <v>2666</v>
      </c>
      <c r="B841" s="550" t="s">
        <v>1855</v>
      </c>
      <c r="C841" s="550" t="s">
        <v>55</v>
      </c>
      <c r="D841" s="549" t="s">
        <v>1856</v>
      </c>
      <c r="E841" s="593" t="s">
        <v>1298</v>
      </c>
      <c r="F841" s="593"/>
      <c r="G841" s="550" t="s">
        <v>1857</v>
      </c>
      <c r="H841" s="551">
        <v>2.0000000000000001E-4</v>
      </c>
      <c r="I841" s="552" t="s">
        <v>2841</v>
      </c>
      <c r="J841" s="561" t="s">
        <v>2886</v>
      </c>
    </row>
    <row r="842" spans="1:10" ht="26.45">
      <c r="A842" s="549" t="s">
        <v>2666</v>
      </c>
      <c r="B842" s="550" t="s">
        <v>2303</v>
      </c>
      <c r="C842" s="550" t="s">
        <v>55</v>
      </c>
      <c r="D842" s="549" t="s">
        <v>2304</v>
      </c>
      <c r="E842" s="593" t="s">
        <v>1220</v>
      </c>
      <c r="F842" s="593"/>
      <c r="G842" s="550" t="s">
        <v>57</v>
      </c>
      <c r="H842" s="551">
        <v>2.9999999999999997E-4</v>
      </c>
      <c r="I842" s="552" t="s">
        <v>2821</v>
      </c>
      <c r="J842" s="561" t="s">
        <v>2972</v>
      </c>
    </row>
    <row r="843" spans="1:10">
      <c r="A843" s="549" t="s">
        <v>2666</v>
      </c>
      <c r="B843" s="550" t="s">
        <v>2169</v>
      </c>
      <c r="C843" s="550" t="s">
        <v>55</v>
      </c>
      <c r="D843" s="549" t="s">
        <v>2170</v>
      </c>
      <c r="E843" s="593" t="s">
        <v>1220</v>
      </c>
      <c r="F843" s="593"/>
      <c r="G843" s="550" t="s">
        <v>57</v>
      </c>
      <c r="H843" s="551">
        <v>2.2499999999999998E-3</v>
      </c>
      <c r="I843" s="552" t="s">
        <v>2825</v>
      </c>
      <c r="J843" s="561" t="s">
        <v>2880</v>
      </c>
    </row>
    <row r="844" spans="1:10" ht="26.45">
      <c r="A844" s="549" t="s">
        <v>2666</v>
      </c>
      <c r="B844" s="550" t="s">
        <v>1978</v>
      </c>
      <c r="C844" s="550" t="s">
        <v>55</v>
      </c>
      <c r="D844" s="549" t="s">
        <v>1979</v>
      </c>
      <c r="E844" s="593" t="s">
        <v>1220</v>
      </c>
      <c r="F844" s="593"/>
      <c r="G844" s="550" t="s">
        <v>1739</v>
      </c>
      <c r="H844" s="551">
        <v>3.8999999999999999E-4</v>
      </c>
      <c r="I844" s="552" t="s">
        <v>2855</v>
      </c>
      <c r="J844" s="561" t="s">
        <v>3254</v>
      </c>
    </row>
    <row r="845" spans="1:10">
      <c r="A845" s="549" t="s">
        <v>2666</v>
      </c>
      <c r="B845" s="550" t="s">
        <v>2549</v>
      </c>
      <c r="C845" s="550" t="s">
        <v>55</v>
      </c>
      <c r="D845" s="549" t="s">
        <v>2550</v>
      </c>
      <c r="E845" s="593" t="s">
        <v>1220</v>
      </c>
      <c r="F845" s="593"/>
      <c r="G845" s="550" t="s">
        <v>57</v>
      </c>
      <c r="H845" s="551">
        <v>2.0000000000000002E-5</v>
      </c>
      <c r="I845" s="552" t="s">
        <v>2864</v>
      </c>
      <c r="J845" s="561" t="s">
        <v>2972</v>
      </c>
    </row>
    <row r="846" spans="1:10">
      <c r="A846" s="549" t="s">
        <v>2666</v>
      </c>
      <c r="B846" s="550" t="s">
        <v>1982</v>
      </c>
      <c r="C846" s="550" t="s">
        <v>55</v>
      </c>
      <c r="D846" s="549" t="s">
        <v>1983</v>
      </c>
      <c r="E846" s="593" t="s">
        <v>1298</v>
      </c>
      <c r="F846" s="593"/>
      <c r="G846" s="550" t="s">
        <v>57</v>
      </c>
      <c r="H846" s="551">
        <v>2.2499999999999998E-3</v>
      </c>
      <c r="I846" s="552" t="s">
        <v>2839</v>
      </c>
      <c r="J846" s="561" t="s">
        <v>3254</v>
      </c>
    </row>
    <row r="847" spans="1:10">
      <c r="A847" s="549" t="s">
        <v>2666</v>
      </c>
      <c r="B847" s="550" t="s">
        <v>1543</v>
      </c>
      <c r="C847" s="550" t="s">
        <v>55</v>
      </c>
      <c r="D847" s="549" t="s">
        <v>1544</v>
      </c>
      <c r="E847" s="593" t="s">
        <v>1220</v>
      </c>
      <c r="F847" s="593"/>
      <c r="G847" s="550" t="s">
        <v>57</v>
      </c>
      <c r="H847" s="551">
        <v>5.0900000000000001E-2</v>
      </c>
      <c r="I847" s="552" t="s">
        <v>2849</v>
      </c>
      <c r="J847" s="561" t="s">
        <v>3343</v>
      </c>
    </row>
    <row r="848" spans="1:10">
      <c r="A848" s="549" t="s">
        <v>2666</v>
      </c>
      <c r="B848" s="550" t="s">
        <v>1587</v>
      </c>
      <c r="C848" s="550" t="s">
        <v>55</v>
      </c>
      <c r="D848" s="549" t="s">
        <v>1588</v>
      </c>
      <c r="E848" s="593" t="s">
        <v>1220</v>
      </c>
      <c r="F848" s="593"/>
      <c r="G848" s="550" t="s">
        <v>57</v>
      </c>
      <c r="H848" s="551">
        <v>2.2499999999999998E-3</v>
      </c>
      <c r="I848" s="552" t="s">
        <v>2835</v>
      </c>
      <c r="J848" s="561" t="s">
        <v>3288</v>
      </c>
    </row>
    <row r="849" spans="1:10">
      <c r="A849" s="549" t="s">
        <v>2666</v>
      </c>
      <c r="B849" s="550" t="s">
        <v>2466</v>
      </c>
      <c r="C849" s="550" t="s">
        <v>55</v>
      </c>
      <c r="D849" s="549" t="s">
        <v>2467</v>
      </c>
      <c r="E849" s="593" t="s">
        <v>2313</v>
      </c>
      <c r="F849" s="593"/>
      <c r="G849" s="550" t="s">
        <v>57</v>
      </c>
      <c r="H849" s="551">
        <v>1.0000000000000001E-5</v>
      </c>
      <c r="I849" s="552" t="s">
        <v>2866</v>
      </c>
      <c r="J849" s="561" t="s">
        <v>2972</v>
      </c>
    </row>
    <row r="850" spans="1:10">
      <c r="A850" s="549" t="s">
        <v>2666</v>
      </c>
      <c r="B850" s="550" t="s">
        <v>2360</v>
      </c>
      <c r="C850" s="550" t="s">
        <v>55</v>
      </c>
      <c r="D850" s="549" t="s">
        <v>2361</v>
      </c>
      <c r="E850" s="593" t="s">
        <v>1220</v>
      </c>
      <c r="F850" s="593"/>
      <c r="G850" s="550" t="s">
        <v>2362</v>
      </c>
      <c r="H850" s="551">
        <v>3.8999999999999999E-4</v>
      </c>
      <c r="I850" s="552" t="s">
        <v>2831</v>
      </c>
      <c r="J850" s="561" t="s">
        <v>2972</v>
      </c>
    </row>
    <row r="851" spans="1:10">
      <c r="A851" s="549" t="s">
        <v>2666</v>
      </c>
      <c r="B851" s="550" t="s">
        <v>2090</v>
      </c>
      <c r="C851" s="550" t="s">
        <v>55</v>
      </c>
      <c r="D851" s="549" t="s">
        <v>2091</v>
      </c>
      <c r="E851" s="593" t="s">
        <v>1220</v>
      </c>
      <c r="F851" s="593"/>
      <c r="G851" s="550" t="s">
        <v>57</v>
      </c>
      <c r="H851" s="551">
        <v>8.9999999999999998E-4</v>
      </c>
      <c r="I851" s="552" t="s">
        <v>2847</v>
      </c>
      <c r="J851" s="561" t="s">
        <v>2880</v>
      </c>
    </row>
    <row r="852" spans="1:10">
      <c r="A852" s="549" t="s">
        <v>2666</v>
      </c>
      <c r="B852" s="550" t="s">
        <v>1652</v>
      </c>
      <c r="C852" s="550" t="s">
        <v>55</v>
      </c>
      <c r="D852" s="549" t="s">
        <v>1653</v>
      </c>
      <c r="E852" s="593" t="s">
        <v>1298</v>
      </c>
      <c r="F852" s="593"/>
      <c r="G852" s="550" t="s">
        <v>57</v>
      </c>
      <c r="H852" s="551">
        <v>5.0900000000000001E-2</v>
      </c>
      <c r="I852" s="552" t="s">
        <v>2845</v>
      </c>
      <c r="J852" s="561" t="s">
        <v>3112</v>
      </c>
    </row>
    <row r="853" spans="1:10">
      <c r="A853" s="549" t="s">
        <v>2666</v>
      </c>
      <c r="B853" s="550" t="s">
        <v>2607</v>
      </c>
      <c r="C853" s="550" t="s">
        <v>55</v>
      </c>
      <c r="D853" s="549" t="s">
        <v>2608</v>
      </c>
      <c r="E853" s="593" t="s">
        <v>1220</v>
      </c>
      <c r="F853" s="593"/>
      <c r="G853" s="550" t="s">
        <v>57</v>
      </c>
      <c r="H853" s="551">
        <v>1.0000000000000001E-5</v>
      </c>
      <c r="I853" s="552" t="s">
        <v>2868</v>
      </c>
      <c r="J853" s="561" t="s">
        <v>2972</v>
      </c>
    </row>
    <row r="854" spans="1:10">
      <c r="A854" s="549" t="s">
        <v>2666</v>
      </c>
      <c r="B854" s="550" t="s">
        <v>1693</v>
      </c>
      <c r="C854" s="550" t="s">
        <v>55</v>
      </c>
      <c r="D854" s="549" t="s">
        <v>1694</v>
      </c>
      <c r="E854" s="593" t="s">
        <v>1220</v>
      </c>
      <c r="F854" s="593"/>
      <c r="G854" s="550" t="s">
        <v>57</v>
      </c>
      <c r="H854" s="551">
        <v>4.4179999999999997E-2</v>
      </c>
      <c r="I854" s="552" t="s">
        <v>2829</v>
      </c>
      <c r="J854" s="561" t="s">
        <v>2993</v>
      </c>
    </row>
    <row r="855" spans="1:10" ht="26.45">
      <c r="A855" s="549" t="s">
        <v>2666</v>
      </c>
      <c r="B855" s="550" t="s">
        <v>2139</v>
      </c>
      <c r="C855" s="550" t="s">
        <v>55</v>
      </c>
      <c r="D855" s="549" t="s">
        <v>2140</v>
      </c>
      <c r="E855" s="593" t="s">
        <v>1220</v>
      </c>
      <c r="F855" s="593"/>
      <c r="G855" s="550" t="s">
        <v>1739</v>
      </c>
      <c r="H855" s="551">
        <v>1.15E-3</v>
      </c>
      <c r="I855" s="552" t="s">
        <v>2853</v>
      </c>
      <c r="J855" s="561" t="s">
        <v>2880</v>
      </c>
    </row>
    <row r="856" spans="1:10">
      <c r="A856" s="549" t="s">
        <v>2666</v>
      </c>
      <c r="B856" s="550" t="s">
        <v>2311</v>
      </c>
      <c r="C856" s="550" t="s">
        <v>55</v>
      </c>
      <c r="D856" s="549" t="s">
        <v>2312</v>
      </c>
      <c r="E856" s="593" t="s">
        <v>2313</v>
      </c>
      <c r="F856" s="593"/>
      <c r="G856" s="550" t="s">
        <v>57</v>
      </c>
      <c r="H856" s="551">
        <v>1.0000000000000001E-5</v>
      </c>
      <c r="I856" s="552" t="s">
        <v>2870</v>
      </c>
      <c r="J856" s="561" t="s">
        <v>2972</v>
      </c>
    </row>
    <row r="857" spans="1:10">
      <c r="A857" s="549" t="s">
        <v>2666</v>
      </c>
      <c r="B857" s="550" t="s">
        <v>2525</v>
      </c>
      <c r="C857" s="550" t="s">
        <v>55</v>
      </c>
      <c r="D857" s="549" t="s">
        <v>2526</v>
      </c>
      <c r="E857" s="593" t="s">
        <v>1220</v>
      </c>
      <c r="F857" s="593"/>
      <c r="G857" s="550" t="s">
        <v>57</v>
      </c>
      <c r="H857" s="551">
        <v>2.0000000000000002E-5</v>
      </c>
      <c r="I857" s="552" t="s">
        <v>2872</v>
      </c>
      <c r="J857" s="561" t="s">
        <v>2972</v>
      </c>
    </row>
    <row r="858" spans="1:10">
      <c r="A858" s="549" t="s">
        <v>2666</v>
      </c>
      <c r="B858" s="550" t="s">
        <v>1729</v>
      </c>
      <c r="C858" s="550" t="s">
        <v>55</v>
      </c>
      <c r="D858" s="549" t="s">
        <v>1730</v>
      </c>
      <c r="E858" s="593" t="s">
        <v>1220</v>
      </c>
      <c r="F858" s="593"/>
      <c r="G858" s="550" t="s">
        <v>57</v>
      </c>
      <c r="H858" s="551">
        <v>7.5000000000000002E-4</v>
      </c>
      <c r="I858" s="552" t="s">
        <v>2833</v>
      </c>
      <c r="J858" s="561" t="s">
        <v>3347</v>
      </c>
    </row>
    <row r="859" spans="1:10">
      <c r="A859" s="549" t="s">
        <v>2666</v>
      </c>
      <c r="B859" s="550" t="s">
        <v>2412</v>
      </c>
      <c r="C859" s="550" t="s">
        <v>55</v>
      </c>
      <c r="D859" s="549" t="s">
        <v>2413</v>
      </c>
      <c r="E859" s="593" t="s">
        <v>1220</v>
      </c>
      <c r="F859" s="593"/>
      <c r="G859" s="550" t="s">
        <v>57</v>
      </c>
      <c r="H859" s="551">
        <v>1.2E-4</v>
      </c>
      <c r="I859" s="552" t="s">
        <v>2823</v>
      </c>
      <c r="J859" s="561" t="s">
        <v>2972</v>
      </c>
    </row>
    <row r="860" spans="1:10">
      <c r="A860" s="549" t="s">
        <v>2666</v>
      </c>
      <c r="B860" s="550" t="s">
        <v>2381</v>
      </c>
      <c r="C860" s="550" t="s">
        <v>55</v>
      </c>
      <c r="D860" s="549" t="s">
        <v>2382</v>
      </c>
      <c r="E860" s="593" t="s">
        <v>1220</v>
      </c>
      <c r="F860" s="593"/>
      <c r="G860" s="550" t="s">
        <v>57</v>
      </c>
      <c r="H860" s="551">
        <v>8.0000000000000007E-5</v>
      </c>
      <c r="I860" s="552" t="s">
        <v>2837</v>
      </c>
      <c r="J860" s="561" t="s">
        <v>2972</v>
      </c>
    </row>
    <row r="861" spans="1:10" ht="26.45">
      <c r="A861" s="549" t="s">
        <v>2666</v>
      </c>
      <c r="B861" s="550" t="s">
        <v>2182</v>
      </c>
      <c r="C861" s="550" t="s">
        <v>55</v>
      </c>
      <c r="D861" s="549" t="s">
        <v>2183</v>
      </c>
      <c r="E861" s="593" t="s">
        <v>1220</v>
      </c>
      <c r="F861" s="593"/>
      <c r="G861" s="550" t="s">
        <v>57</v>
      </c>
      <c r="H861" s="551">
        <v>8.0000000000000007E-5</v>
      </c>
      <c r="I861" s="552" t="s">
        <v>2843</v>
      </c>
      <c r="J861" s="561" t="s">
        <v>2880</v>
      </c>
    </row>
    <row r="862" spans="1:10">
      <c r="A862" s="549" t="s">
        <v>2666</v>
      </c>
      <c r="B862" s="550" t="s">
        <v>2442</v>
      </c>
      <c r="C862" s="550" t="s">
        <v>55</v>
      </c>
      <c r="D862" s="549" t="s">
        <v>2443</v>
      </c>
      <c r="E862" s="593" t="s">
        <v>1220</v>
      </c>
      <c r="F862" s="593"/>
      <c r="G862" s="550" t="s">
        <v>57</v>
      </c>
      <c r="H862" s="551">
        <v>4.0000000000000003E-5</v>
      </c>
      <c r="I862" s="552" t="s">
        <v>2851</v>
      </c>
      <c r="J862" s="561" t="s">
        <v>2972</v>
      </c>
    </row>
    <row r="863" spans="1:10" ht="26.45">
      <c r="A863" s="549" t="s">
        <v>2666</v>
      </c>
      <c r="B863" s="550" t="s">
        <v>1536</v>
      </c>
      <c r="C863" s="550" t="s">
        <v>55</v>
      </c>
      <c r="D863" s="549" t="s">
        <v>1537</v>
      </c>
      <c r="E863" s="593" t="s">
        <v>1440</v>
      </c>
      <c r="F863" s="593"/>
      <c r="G863" s="550" t="s">
        <v>1451</v>
      </c>
      <c r="H863" s="551">
        <v>0.1</v>
      </c>
      <c r="I863" s="552" t="s">
        <v>2767</v>
      </c>
      <c r="J863" s="561" t="s">
        <v>3346</v>
      </c>
    </row>
    <row r="864" spans="1:10" ht="26.45">
      <c r="A864" s="549" t="s">
        <v>2666</v>
      </c>
      <c r="B864" s="550" t="s">
        <v>1449</v>
      </c>
      <c r="C864" s="550" t="s">
        <v>55</v>
      </c>
      <c r="D864" s="549" t="s">
        <v>1450</v>
      </c>
      <c r="E864" s="593" t="s">
        <v>1440</v>
      </c>
      <c r="F864" s="593"/>
      <c r="G864" s="550" t="s">
        <v>1451</v>
      </c>
      <c r="H864" s="551">
        <v>0.4</v>
      </c>
      <c r="I864" s="552" t="s">
        <v>2742</v>
      </c>
      <c r="J864" s="561" t="s">
        <v>3333</v>
      </c>
    </row>
    <row r="865" spans="1:10">
      <c r="A865" s="553"/>
      <c r="B865" s="563"/>
      <c r="C865" s="563"/>
      <c r="D865" s="553"/>
      <c r="E865" s="563" t="s">
        <v>2669</v>
      </c>
      <c r="F865" s="566">
        <v>8.27</v>
      </c>
      <c r="G865" s="553" t="s">
        <v>2670</v>
      </c>
      <c r="H865" s="554">
        <v>0</v>
      </c>
      <c r="I865" s="553" t="s">
        <v>2671</v>
      </c>
      <c r="J865" s="554">
        <v>8.27</v>
      </c>
    </row>
    <row r="866" spans="1:10" ht="14.45" thickBot="1">
      <c r="A866" s="553"/>
      <c r="B866" s="563"/>
      <c r="C866" s="563"/>
      <c r="D866" s="553"/>
      <c r="E866" s="563" t="s">
        <v>2672</v>
      </c>
      <c r="F866" s="566">
        <v>0</v>
      </c>
      <c r="G866" s="553"/>
      <c r="H866" s="595" t="s">
        <v>2673</v>
      </c>
      <c r="I866" s="595"/>
      <c r="J866" s="554">
        <v>10.16</v>
      </c>
    </row>
    <row r="867" spans="1:10" ht="14.45" customHeight="1" thickTop="1">
      <c r="A867" s="555"/>
      <c r="B867" s="564"/>
      <c r="C867" s="564"/>
      <c r="D867" s="555"/>
      <c r="E867" s="564"/>
      <c r="F867" s="564"/>
      <c r="G867" s="555"/>
      <c r="H867" s="555"/>
      <c r="I867" s="555"/>
      <c r="J867" s="555"/>
    </row>
    <row r="868" spans="1:10">
      <c r="A868" s="543" t="s">
        <v>134</v>
      </c>
      <c r="B868" s="461" t="s">
        <v>10</v>
      </c>
      <c r="C868" s="461" t="s">
        <v>11</v>
      </c>
      <c r="D868" s="543" t="s">
        <v>12</v>
      </c>
      <c r="E868" s="589" t="s">
        <v>1209</v>
      </c>
      <c r="F868" s="589"/>
      <c r="G868" s="461" t="s">
        <v>13</v>
      </c>
      <c r="H868" s="544" t="s">
        <v>14</v>
      </c>
      <c r="I868" s="544" t="s">
        <v>1210</v>
      </c>
      <c r="J868" s="544" t="s">
        <v>16</v>
      </c>
    </row>
    <row r="869" spans="1:10" ht="52.9">
      <c r="A869" s="545" t="s">
        <v>2661</v>
      </c>
      <c r="B869" s="546" t="s">
        <v>135</v>
      </c>
      <c r="C869" s="546" t="s">
        <v>24</v>
      </c>
      <c r="D869" s="545" t="s">
        <v>136</v>
      </c>
      <c r="E869" s="596" t="s">
        <v>1332</v>
      </c>
      <c r="F869" s="596"/>
      <c r="G869" s="546" t="s">
        <v>46</v>
      </c>
      <c r="H869" s="547">
        <v>1</v>
      </c>
      <c r="I869" s="548">
        <v>18.809999999999999</v>
      </c>
      <c r="J869" s="548">
        <v>18.809999999999999</v>
      </c>
    </row>
    <row r="870" spans="1:10" ht="26.45">
      <c r="A870" s="556" t="s">
        <v>2674</v>
      </c>
      <c r="B870" s="557" t="s">
        <v>2699</v>
      </c>
      <c r="C870" s="557" t="s">
        <v>44</v>
      </c>
      <c r="D870" s="556" t="s">
        <v>2700</v>
      </c>
      <c r="E870" s="594" t="s">
        <v>1216</v>
      </c>
      <c r="F870" s="594"/>
      <c r="G870" s="557" t="s">
        <v>75</v>
      </c>
      <c r="H870" s="558">
        <v>0.4</v>
      </c>
      <c r="I870" s="559">
        <v>25.33</v>
      </c>
      <c r="J870" s="559">
        <v>10.130000000000001</v>
      </c>
    </row>
    <row r="871" spans="1:10" ht="26.45" customHeight="1">
      <c r="A871" s="556" t="s">
        <v>2674</v>
      </c>
      <c r="B871" s="557" t="s">
        <v>2684</v>
      </c>
      <c r="C871" s="557" t="s">
        <v>44</v>
      </c>
      <c r="D871" s="556" t="s">
        <v>2685</v>
      </c>
      <c r="E871" s="594" t="s">
        <v>1216</v>
      </c>
      <c r="F871" s="594"/>
      <c r="G871" s="557" t="s">
        <v>75</v>
      </c>
      <c r="H871" s="558">
        <v>0.4</v>
      </c>
      <c r="I871" s="559">
        <v>21.72</v>
      </c>
      <c r="J871" s="559">
        <v>8.68</v>
      </c>
    </row>
    <row r="872" spans="1:10" ht="26.45" customHeight="1">
      <c r="A872" s="553"/>
      <c r="B872" s="563"/>
      <c r="C872" s="563"/>
      <c r="D872" s="553"/>
      <c r="E872" s="563" t="s">
        <v>2669</v>
      </c>
      <c r="F872" s="566">
        <v>13.61</v>
      </c>
      <c r="G872" s="553" t="s">
        <v>2670</v>
      </c>
      <c r="H872" s="554">
        <v>0</v>
      </c>
      <c r="I872" s="553" t="s">
        <v>2671</v>
      </c>
      <c r="J872" s="554">
        <v>13.61</v>
      </c>
    </row>
    <row r="873" spans="1:10" ht="14.45" thickBot="1">
      <c r="A873" s="553"/>
      <c r="B873" s="563"/>
      <c r="C873" s="563"/>
      <c r="D873" s="553"/>
      <c r="E873" s="563" t="s">
        <v>2672</v>
      </c>
      <c r="F873" s="566">
        <v>0</v>
      </c>
      <c r="G873" s="553"/>
      <c r="H873" s="595" t="s">
        <v>2673</v>
      </c>
      <c r="I873" s="595"/>
      <c r="J873" s="554">
        <v>18.809999999999999</v>
      </c>
    </row>
    <row r="874" spans="1:10" ht="14.45" customHeight="1" thickTop="1">
      <c r="A874" s="555"/>
      <c r="B874" s="564"/>
      <c r="C874" s="564"/>
      <c r="D874" s="555"/>
      <c r="E874" s="564"/>
      <c r="F874" s="564"/>
      <c r="G874" s="555"/>
      <c r="H874" s="555"/>
      <c r="I874" s="555"/>
      <c r="J874" s="555"/>
    </row>
    <row r="875" spans="1:10">
      <c r="A875" s="543" t="s">
        <v>137</v>
      </c>
      <c r="B875" s="461" t="s">
        <v>10</v>
      </c>
      <c r="C875" s="461" t="s">
        <v>11</v>
      </c>
      <c r="D875" s="543" t="s">
        <v>12</v>
      </c>
      <c r="E875" s="589" t="s">
        <v>1209</v>
      </c>
      <c r="F875" s="589"/>
      <c r="G875" s="461" t="s">
        <v>13</v>
      </c>
      <c r="H875" s="544" t="s">
        <v>14</v>
      </c>
      <c r="I875" s="544" t="s">
        <v>1210</v>
      </c>
      <c r="J875" s="544" t="s">
        <v>16</v>
      </c>
    </row>
    <row r="876" spans="1:10" ht="52.9">
      <c r="A876" s="545" t="s">
        <v>2661</v>
      </c>
      <c r="B876" s="546" t="s">
        <v>138</v>
      </c>
      <c r="C876" s="546" t="s">
        <v>24</v>
      </c>
      <c r="D876" s="545" t="s">
        <v>139</v>
      </c>
      <c r="E876" s="596" t="s">
        <v>1332</v>
      </c>
      <c r="F876" s="596"/>
      <c r="G876" s="546" t="s">
        <v>46</v>
      </c>
      <c r="H876" s="547">
        <v>1</v>
      </c>
      <c r="I876" s="548">
        <v>23.8</v>
      </c>
      <c r="J876" s="548">
        <v>23.8</v>
      </c>
    </row>
    <row r="877" spans="1:10" ht="26.45">
      <c r="A877" s="556" t="s">
        <v>2674</v>
      </c>
      <c r="B877" s="557" t="s">
        <v>3336</v>
      </c>
      <c r="C877" s="557" t="s">
        <v>44</v>
      </c>
      <c r="D877" s="556" t="s">
        <v>3337</v>
      </c>
      <c r="E877" s="594" t="s">
        <v>1216</v>
      </c>
      <c r="F877" s="594"/>
      <c r="G877" s="557" t="s">
        <v>75</v>
      </c>
      <c r="H877" s="558">
        <v>0.5</v>
      </c>
      <c r="I877" s="559">
        <v>25.88</v>
      </c>
      <c r="J877" s="559">
        <v>12.94</v>
      </c>
    </row>
    <row r="878" spans="1:10" ht="26.45" customHeight="1">
      <c r="A878" s="556" t="s">
        <v>2674</v>
      </c>
      <c r="B878" s="557" t="s">
        <v>2684</v>
      </c>
      <c r="C878" s="557" t="s">
        <v>44</v>
      </c>
      <c r="D878" s="556" t="s">
        <v>2685</v>
      </c>
      <c r="E878" s="594" t="s">
        <v>1216</v>
      </c>
      <c r="F878" s="594"/>
      <c r="G878" s="557" t="s">
        <v>75</v>
      </c>
      <c r="H878" s="558">
        <v>0.5</v>
      </c>
      <c r="I878" s="559">
        <v>21.72</v>
      </c>
      <c r="J878" s="559">
        <v>10.86</v>
      </c>
    </row>
    <row r="879" spans="1:10" ht="26.45" customHeight="1">
      <c r="A879" s="553"/>
      <c r="B879" s="563"/>
      <c r="C879" s="563"/>
      <c r="D879" s="553"/>
      <c r="E879" s="563" t="s">
        <v>2669</v>
      </c>
      <c r="F879" s="566">
        <v>17.100000000000001</v>
      </c>
      <c r="G879" s="553" t="s">
        <v>2670</v>
      </c>
      <c r="H879" s="554">
        <v>0</v>
      </c>
      <c r="I879" s="553" t="s">
        <v>2671</v>
      </c>
      <c r="J879" s="554">
        <v>17.100000000000001</v>
      </c>
    </row>
    <row r="880" spans="1:10" ht="14.45" thickBot="1">
      <c r="A880" s="553"/>
      <c r="B880" s="563"/>
      <c r="C880" s="563"/>
      <c r="D880" s="553"/>
      <c r="E880" s="563" t="s">
        <v>2672</v>
      </c>
      <c r="F880" s="566">
        <v>0</v>
      </c>
      <c r="G880" s="553"/>
      <c r="H880" s="595" t="s">
        <v>2673</v>
      </c>
      <c r="I880" s="595"/>
      <c r="J880" s="554">
        <v>23.8</v>
      </c>
    </row>
    <row r="881" spans="1:10" ht="14.45" customHeight="1" thickTop="1">
      <c r="A881" s="555"/>
      <c r="B881" s="564"/>
      <c r="C881" s="564"/>
      <c r="D881" s="555"/>
      <c r="E881" s="564"/>
      <c r="F881" s="564"/>
      <c r="G881" s="555"/>
      <c r="H881" s="555"/>
      <c r="I881" s="555"/>
      <c r="J881" s="555"/>
    </row>
    <row r="882" spans="1:10">
      <c r="A882" s="543" t="s">
        <v>140</v>
      </c>
      <c r="B882" s="461" t="s">
        <v>10</v>
      </c>
      <c r="C882" s="461" t="s">
        <v>11</v>
      </c>
      <c r="D882" s="543" t="s">
        <v>12</v>
      </c>
      <c r="E882" s="589" t="s">
        <v>1209</v>
      </c>
      <c r="F882" s="589"/>
      <c r="G882" s="461" t="s">
        <v>13</v>
      </c>
      <c r="H882" s="544" t="s">
        <v>14</v>
      </c>
      <c r="I882" s="544" t="s">
        <v>1210</v>
      </c>
      <c r="J882" s="544" t="s">
        <v>16</v>
      </c>
    </row>
    <row r="883" spans="1:10" ht="26.45">
      <c r="A883" s="545" t="s">
        <v>2661</v>
      </c>
      <c r="B883" s="546" t="s">
        <v>141</v>
      </c>
      <c r="C883" s="546" t="s">
        <v>44</v>
      </c>
      <c r="D883" s="545" t="s">
        <v>3348</v>
      </c>
      <c r="E883" s="596" t="s">
        <v>1271</v>
      </c>
      <c r="F883" s="596"/>
      <c r="G883" s="546" t="s">
        <v>115</v>
      </c>
      <c r="H883" s="547">
        <v>1</v>
      </c>
      <c r="I883" s="548">
        <v>74.08</v>
      </c>
      <c r="J883" s="548">
        <v>74.08</v>
      </c>
    </row>
    <row r="884" spans="1:10" ht="26.45">
      <c r="A884" s="556" t="s">
        <v>2674</v>
      </c>
      <c r="B884" s="557" t="s">
        <v>2684</v>
      </c>
      <c r="C884" s="557" t="s">
        <v>44</v>
      </c>
      <c r="D884" s="556" t="s">
        <v>2685</v>
      </c>
      <c r="E884" s="594" t="s">
        <v>1216</v>
      </c>
      <c r="F884" s="594"/>
      <c r="G884" s="557" t="s">
        <v>75</v>
      </c>
      <c r="H884" s="558">
        <v>0.58730000000000004</v>
      </c>
      <c r="I884" s="559">
        <v>21.72</v>
      </c>
      <c r="J884" s="559">
        <v>12.75</v>
      </c>
    </row>
    <row r="885" spans="1:10" ht="26.45" customHeight="1">
      <c r="A885" s="556" t="s">
        <v>2674</v>
      </c>
      <c r="B885" s="557" t="s">
        <v>3349</v>
      </c>
      <c r="C885" s="557" t="s">
        <v>44</v>
      </c>
      <c r="D885" s="556" t="s">
        <v>3350</v>
      </c>
      <c r="E885" s="594" t="s">
        <v>2703</v>
      </c>
      <c r="F885" s="594"/>
      <c r="G885" s="557" t="s">
        <v>2704</v>
      </c>
      <c r="H885" s="558">
        <v>1.1661999999999999</v>
      </c>
      <c r="I885" s="559">
        <v>20.54</v>
      </c>
      <c r="J885" s="559">
        <v>23.95</v>
      </c>
    </row>
    <row r="886" spans="1:10" ht="26.45" customHeight="1">
      <c r="A886" s="556" t="s">
        <v>2674</v>
      </c>
      <c r="B886" s="557" t="s">
        <v>3351</v>
      </c>
      <c r="C886" s="557" t="s">
        <v>44</v>
      </c>
      <c r="D886" s="556" t="s">
        <v>3352</v>
      </c>
      <c r="E886" s="594" t="s">
        <v>2703</v>
      </c>
      <c r="F886" s="594"/>
      <c r="G886" s="557" t="s">
        <v>2710</v>
      </c>
      <c r="H886" s="558">
        <v>1.5122</v>
      </c>
      <c r="I886" s="559">
        <v>23.1</v>
      </c>
      <c r="J886" s="559">
        <v>34.93</v>
      </c>
    </row>
    <row r="887" spans="1:10" ht="26.45" customHeight="1">
      <c r="A887" s="556" t="s">
        <v>2674</v>
      </c>
      <c r="B887" s="557" t="s">
        <v>3336</v>
      </c>
      <c r="C887" s="557" t="s">
        <v>44</v>
      </c>
      <c r="D887" s="556" t="s">
        <v>3337</v>
      </c>
      <c r="E887" s="594" t="s">
        <v>1216</v>
      </c>
      <c r="F887" s="594"/>
      <c r="G887" s="557" t="s">
        <v>75</v>
      </c>
      <c r="H887" s="558">
        <v>9.4700000000000006E-2</v>
      </c>
      <c r="I887" s="559">
        <v>25.88</v>
      </c>
      <c r="J887" s="559">
        <v>2.4500000000000002</v>
      </c>
    </row>
    <row r="888" spans="1:10" ht="26.45" customHeight="1">
      <c r="A888" s="553"/>
      <c r="B888" s="563"/>
      <c r="C888" s="563"/>
      <c r="D888" s="553"/>
      <c r="E888" s="563" t="s">
        <v>2669</v>
      </c>
      <c r="F888" s="566">
        <v>48.47</v>
      </c>
      <c r="G888" s="553" t="s">
        <v>2670</v>
      </c>
      <c r="H888" s="554">
        <v>0</v>
      </c>
      <c r="I888" s="553" t="s">
        <v>2671</v>
      </c>
      <c r="J888" s="554">
        <v>48.47</v>
      </c>
    </row>
    <row r="889" spans="1:10" ht="14.45" thickBot="1">
      <c r="A889" s="553"/>
      <c r="B889" s="563"/>
      <c r="C889" s="563"/>
      <c r="D889" s="553"/>
      <c r="E889" s="563" t="s">
        <v>2672</v>
      </c>
      <c r="F889" s="566">
        <v>0</v>
      </c>
      <c r="G889" s="553"/>
      <c r="H889" s="595" t="s">
        <v>2673</v>
      </c>
      <c r="I889" s="595"/>
      <c r="J889" s="554">
        <v>74.08</v>
      </c>
    </row>
    <row r="890" spans="1:10" ht="14.45" customHeight="1" thickTop="1">
      <c r="A890" s="555"/>
      <c r="B890" s="564"/>
      <c r="C890" s="564"/>
      <c r="D890" s="555"/>
      <c r="E890" s="564"/>
      <c r="F890" s="564"/>
      <c r="G890" s="555"/>
      <c r="H890" s="555"/>
      <c r="I890" s="555"/>
      <c r="J890" s="555"/>
    </row>
    <row r="891" spans="1:10">
      <c r="A891" s="543" t="s">
        <v>143</v>
      </c>
      <c r="B891" s="461" t="s">
        <v>10</v>
      </c>
      <c r="C891" s="461" t="s">
        <v>11</v>
      </c>
      <c r="D891" s="543" t="s">
        <v>12</v>
      </c>
      <c r="E891" s="589" t="s">
        <v>1209</v>
      </c>
      <c r="F891" s="589"/>
      <c r="G891" s="461" t="s">
        <v>13</v>
      </c>
      <c r="H891" s="544" t="s">
        <v>14</v>
      </c>
      <c r="I891" s="544" t="s">
        <v>1210</v>
      </c>
      <c r="J891" s="544" t="s">
        <v>16</v>
      </c>
    </row>
    <row r="892" spans="1:10" ht="26.45">
      <c r="A892" s="545" t="s">
        <v>2661</v>
      </c>
      <c r="B892" s="546" t="s">
        <v>144</v>
      </c>
      <c r="C892" s="546" t="s">
        <v>44</v>
      </c>
      <c r="D892" s="545" t="s">
        <v>145</v>
      </c>
      <c r="E892" s="596" t="s">
        <v>1271</v>
      </c>
      <c r="F892" s="596"/>
      <c r="G892" s="546" t="s">
        <v>46</v>
      </c>
      <c r="H892" s="547">
        <v>1</v>
      </c>
      <c r="I892" s="548">
        <v>11.37</v>
      </c>
      <c r="J892" s="548">
        <v>11.37</v>
      </c>
    </row>
    <row r="893" spans="1:10" ht="26.45">
      <c r="A893" s="556" t="s">
        <v>2674</v>
      </c>
      <c r="B893" s="557" t="s">
        <v>3336</v>
      </c>
      <c r="C893" s="557" t="s">
        <v>44</v>
      </c>
      <c r="D893" s="556" t="s">
        <v>3337</v>
      </c>
      <c r="E893" s="594" t="s">
        <v>1216</v>
      </c>
      <c r="F893" s="594"/>
      <c r="G893" s="557" t="s">
        <v>75</v>
      </c>
      <c r="H893" s="558">
        <v>0.11509999999999999</v>
      </c>
      <c r="I893" s="559">
        <v>25.88</v>
      </c>
      <c r="J893" s="559">
        <v>2.97</v>
      </c>
    </row>
    <row r="894" spans="1:10" ht="26.45" customHeight="1">
      <c r="A894" s="556" t="s">
        <v>2674</v>
      </c>
      <c r="B894" s="557" t="s">
        <v>2684</v>
      </c>
      <c r="C894" s="557" t="s">
        <v>44</v>
      </c>
      <c r="D894" s="556" t="s">
        <v>2685</v>
      </c>
      <c r="E894" s="594" t="s">
        <v>1216</v>
      </c>
      <c r="F894" s="594"/>
      <c r="G894" s="557" t="s">
        <v>75</v>
      </c>
      <c r="H894" s="558">
        <v>0.38719999999999999</v>
      </c>
      <c r="I894" s="559">
        <v>21.72</v>
      </c>
      <c r="J894" s="559">
        <v>8.4</v>
      </c>
    </row>
    <row r="895" spans="1:10" ht="26.45" customHeight="1">
      <c r="A895" s="553"/>
      <c r="B895" s="563"/>
      <c r="C895" s="563"/>
      <c r="D895" s="553"/>
      <c r="E895" s="563" t="s">
        <v>2669</v>
      </c>
      <c r="F895" s="566">
        <v>8.02</v>
      </c>
      <c r="G895" s="553" t="s">
        <v>2670</v>
      </c>
      <c r="H895" s="554">
        <v>0</v>
      </c>
      <c r="I895" s="553" t="s">
        <v>2671</v>
      </c>
      <c r="J895" s="554">
        <v>8.02</v>
      </c>
    </row>
    <row r="896" spans="1:10" ht="14.45" thickBot="1">
      <c r="A896" s="553"/>
      <c r="B896" s="563"/>
      <c r="C896" s="563"/>
      <c r="D896" s="553"/>
      <c r="E896" s="563" t="s">
        <v>2672</v>
      </c>
      <c r="F896" s="566">
        <v>0</v>
      </c>
      <c r="G896" s="553"/>
      <c r="H896" s="595" t="s">
        <v>2673</v>
      </c>
      <c r="I896" s="595"/>
      <c r="J896" s="554">
        <v>11.37</v>
      </c>
    </row>
    <row r="897" spans="1:10" ht="14.45" customHeight="1" thickTop="1">
      <c r="A897" s="555"/>
      <c r="B897" s="564"/>
      <c r="C897" s="564"/>
      <c r="D897" s="555"/>
      <c r="E897" s="564"/>
      <c r="F897" s="564"/>
      <c r="G897" s="555"/>
      <c r="H897" s="555"/>
      <c r="I897" s="555"/>
      <c r="J897" s="555"/>
    </row>
    <row r="898" spans="1:10">
      <c r="A898" s="543" t="s">
        <v>146</v>
      </c>
      <c r="B898" s="461" t="s">
        <v>10</v>
      </c>
      <c r="C898" s="461" t="s">
        <v>11</v>
      </c>
      <c r="D898" s="543" t="s">
        <v>12</v>
      </c>
      <c r="E898" s="589" t="s">
        <v>1209</v>
      </c>
      <c r="F898" s="589"/>
      <c r="G898" s="461" t="s">
        <v>13</v>
      </c>
      <c r="H898" s="544" t="s">
        <v>14</v>
      </c>
      <c r="I898" s="544" t="s">
        <v>1210</v>
      </c>
      <c r="J898" s="544" t="s">
        <v>16</v>
      </c>
    </row>
    <row r="899" spans="1:10">
      <c r="A899" s="545" t="s">
        <v>2661</v>
      </c>
      <c r="B899" s="546" t="s">
        <v>147</v>
      </c>
      <c r="C899" s="546" t="s">
        <v>55</v>
      </c>
      <c r="D899" s="545" t="s">
        <v>148</v>
      </c>
      <c r="E899" s="596" t="s">
        <v>1257</v>
      </c>
      <c r="F899" s="596"/>
      <c r="G899" s="546" t="s">
        <v>46</v>
      </c>
      <c r="H899" s="547">
        <v>1</v>
      </c>
      <c r="I899" s="548">
        <v>15.29</v>
      </c>
      <c r="J899" s="548">
        <v>15.29</v>
      </c>
    </row>
    <row r="900" spans="1:10" ht="13.9" customHeight="1">
      <c r="A900" s="543" t="s">
        <v>9</v>
      </c>
      <c r="B900" s="461" t="s">
        <v>10</v>
      </c>
      <c r="C900" s="461" t="s">
        <v>11</v>
      </c>
      <c r="D900" s="543" t="s">
        <v>12</v>
      </c>
      <c r="E900" s="589" t="s">
        <v>1209</v>
      </c>
      <c r="F900" s="589"/>
      <c r="G900" s="461" t="s">
        <v>13</v>
      </c>
      <c r="H900" s="544" t="s">
        <v>14</v>
      </c>
      <c r="I900" s="544" t="s">
        <v>1210</v>
      </c>
      <c r="J900" s="544" t="s">
        <v>16</v>
      </c>
    </row>
    <row r="901" spans="1:10">
      <c r="A901" s="556" t="s">
        <v>2661</v>
      </c>
      <c r="B901" s="557" t="s">
        <v>2769</v>
      </c>
      <c r="C901" s="557" t="s">
        <v>55</v>
      </c>
      <c r="D901" s="556" t="s">
        <v>2770</v>
      </c>
      <c r="E901" s="594" t="s">
        <v>1393</v>
      </c>
      <c r="F901" s="594"/>
      <c r="G901" s="557" t="s">
        <v>1451</v>
      </c>
      <c r="H901" s="558">
        <v>0.7</v>
      </c>
      <c r="I901" s="559" t="s">
        <v>2771</v>
      </c>
      <c r="J901" s="560" t="s">
        <v>3141</v>
      </c>
    </row>
    <row r="902" spans="1:10" ht="26.45">
      <c r="A902" s="549" t="s">
        <v>2666</v>
      </c>
      <c r="B902" s="550" t="s">
        <v>1449</v>
      </c>
      <c r="C902" s="550" t="s">
        <v>55</v>
      </c>
      <c r="D902" s="549" t="s">
        <v>1450</v>
      </c>
      <c r="E902" s="593" t="s">
        <v>1440</v>
      </c>
      <c r="F902" s="593"/>
      <c r="G902" s="550" t="s">
        <v>1451</v>
      </c>
      <c r="H902" s="551">
        <v>0.7</v>
      </c>
      <c r="I902" s="552" t="s">
        <v>2742</v>
      </c>
      <c r="J902" s="561" t="s">
        <v>3342</v>
      </c>
    </row>
    <row r="903" spans="1:10" ht="26.45">
      <c r="A903" s="549" t="s">
        <v>2666</v>
      </c>
      <c r="B903" s="550" t="s">
        <v>1483</v>
      </c>
      <c r="C903" s="550" t="s">
        <v>55</v>
      </c>
      <c r="D903" s="549" t="s">
        <v>1484</v>
      </c>
      <c r="E903" s="593" t="s">
        <v>1440</v>
      </c>
      <c r="F903" s="593"/>
      <c r="G903" s="550" t="s">
        <v>1451</v>
      </c>
      <c r="H903" s="551">
        <v>7.0000000000000007E-2</v>
      </c>
      <c r="I903" s="552" t="s">
        <v>2767</v>
      </c>
      <c r="J903" s="561" t="s">
        <v>3341</v>
      </c>
    </row>
    <row r="904" spans="1:10">
      <c r="A904" s="556" t="s">
        <v>2661</v>
      </c>
      <c r="B904" s="557" t="s">
        <v>3353</v>
      </c>
      <c r="C904" s="557" t="s">
        <v>55</v>
      </c>
      <c r="D904" s="556" t="s">
        <v>3354</v>
      </c>
      <c r="E904" s="594" t="s">
        <v>1393</v>
      </c>
      <c r="F904" s="594"/>
      <c r="G904" s="557" t="s">
        <v>1451</v>
      </c>
      <c r="H904" s="558">
        <v>7.0000000000000007E-2</v>
      </c>
      <c r="I904" s="559" t="s">
        <v>3355</v>
      </c>
      <c r="J904" s="560" t="s">
        <v>2869</v>
      </c>
    </row>
    <row r="905" spans="1:10">
      <c r="A905" s="589" t="s">
        <v>2820</v>
      </c>
      <c r="B905" s="597"/>
      <c r="C905" s="597"/>
      <c r="D905" s="597"/>
      <c r="E905" s="597"/>
      <c r="F905" s="597"/>
      <c r="G905" s="597"/>
      <c r="H905" s="597"/>
      <c r="I905" s="597"/>
      <c r="J905" s="597"/>
    </row>
    <row r="906" spans="1:10" ht="13.9" customHeight="1">
      <c r="A906" s="543" t="s">
        <v>9</v>
      </c>
      <c r="B906" s="461" t="s">
        <v>10</v>
      </c>
      <c r="C906" s="461" t="s">
        <v>11</v>
      </c>
      <c r="D906" s="543" t="s">
        <v>12</v>
      </c>
      <c r="E906" s="589" t="s">
        <v>1209</v>
      </c>
      <c r="F906" s="589"/>
      <c r="G906" s="461" t="s">
        <v>13</v>
      </c>
      <c r="H906" s="544" t="s">
        <v>14</v>
      </c>
      <c r="I906" s="544" t="s">
        <v>1210</v>
      </c>
      <c r="J906" s="544" t="s">
        <v>16</v>
      </c>
    </row>
    <row r="907" spans="1:10" ht="26.45">
      <c r="A907" s="549" t="s">
        <v>2666</v>
      </c>
      <c r="B907" s="550" t="s">
        <v>2303</v>
      </c>
      <c r="C907" s="550" t="s">
        <v>55</v>
      </c>
      <c r="D907" s="549" t="s">
        <v>2304</v>
      </c>
      <c r="E907" s="593" t="s">
        <v>1220</v>
      </c>
      <c r="F907" s="593"/>
      <c r="G907" s="550" t="s">
        <v>57</v>
      </c>
      <c r="H907" s="551">
        <v>4.6200000000000001E-4</v>
      </c>
      <c r="I907" s="552" t="s">
        <v>2821</v>
      </c>
      <c r="J907" s="561" t="s">
        <v>2972</v>
      </c>
    </row>
    <row r="908" spans="1:10">
      <c r="A908" s="549" t="s">
        <v>2666</v>
      </c>
      <c r="B908" s="550" t="s">
        <v>2412</v>
      </c>
      <c r="C908" s="550" t="s">
        <v>55</v>
      </c>
      <c r="D908" s="549" t="s">
        <v>2413</v>
      </c>
      <c r="E908" s="593" t="s">
        <v>1220</v>
      </c>
      <c r="F908" s="593"/>
      <c r="G908" s="550" t="s">
        <v>57</v>
      </c>
      <c r="H908" s="551">
        <v>2.1000000000000001E-4</v>
      </c>
      <c r="I908" s="552" t="s">
        <v>2823</v>
      </c>
      <c r="J908" s="561" t="s">
        <v>2972</v>
      </c>
    </row>
    <row r="909" spans="1:10">
      <c r="A909" s="549" t="s">
        <v>2666</v>
      </c>
      <c r="B909" s="550" t="s">
        <v>2169</v>
      </c>
      <c r="C909" s="550" t="s">
        <v>55</v>
      </c>
      <c r="D909" s="549" t="s">
        <v>2170</v>
      </c>
      <c r="E909" s="593" t="s">
        <v>1220</v>
      </c>
      <c r="F909" s="593"/>
      <c r="G909" s="550" t="s">
        <v>57</v>
      </c>
      <c r="H909" s="551">
        <v>3.4650000000000002E-3</v>
      </c>
      <c r="I909" s="552" t="s">
        <v>2825</v>
      </c>
      <c r="J909" s="561" t="s">
        <v>2880</v>
      </c>
    </row>
    <row r="910" spans="1:10" ht="26.45">
      <c r="A910" s="549" t="s">
        <v>2666</v>
      </c>
      <c r="B910" s="550" t="s">
        <v>2391</v>
      </c>
      <c r="C910" s="550" t="s">
        <v>55</v>
      </c>
      <c r="D910" s="549" t="s">
        <v>2392</v>
      </c>
      <c r="E910" s="593" t="s">
        <v>1220</v>
      </c>
      <c r="F910" s="593"/>
      <c r="G910" s="550" t="s">
        <v>57</v>
      </c>
      <c r="H910" s="551">
        <v>1.54E-4</v>
      </c>
      <c r="I910" s="552" t="s">
        <v>2827</v>
      </c>
      <c r="J910" s="561" t="s">
        <v>2972</v>
      </c>
    </row>
    <row r="911" spans="1:10">
      <c r="A911" s="549" t="s">
        <v>2666</v>
      </c>
      <c r="B911" s="550" t="s">
        <v>1693</v>
      </c>
      <c r="C911" s="550" t="s">
        <v>55</v>
      </c>
      <c r="D911" s="549" t="s">
        <v>1694</v>
      </c>
      <c r="E911" s="593" t="s">
        <v>1220</v>
      </c>
      <c r="F911" s="593"/>
      <c r="G911" s="550" t="s">
        <v>57</v>
      </c>
      <c r="H911" s="551">
        <v>7.0447999999999997E-2</v>
      </c>
      <c r="I911" s="552" t="s">
        <v>2829</v>
      </c>
      <c r="J911" s="561" t="s">
        <v>2863</v>
      </c>
    </row>
    <row r="912" spans="1:10">
      <c r="A912" s="549" t="s">
        <v>2666</v>
      </c>
      <c r="B912" s="550" t="s">
        <v>2360</v>
      </c>
      <c r="C912" s="550" t="s">
        <v>55</v>
      </c>
      <c r="D912" s="549" t="s">
        <v>2361</v>
      </c>
      <c r="E912" s="593" t="s">
        <v>1220</v>
      </c>
      <c r="F912" s="593"/>
      <c r="G912" s="550" t="s">
        <v>2362</v>
      </c>
      <c r="H912" s="551">
        <v>6.1600000000000001E-4</v>
      </c>
      <c r="I912" s="552" t="s">
        <v>2831</v>
      </c>
      <c r="J912" s="561" t="s">
        <v>2972</v>
      </c>
    </row>
    <row r="913" spans="1:10">
      <c r="A913" s="549" t="s">
        <v>2666</v>
      </c>
      <c r="B913" s="550" t="s">
        <v>1729</v>
      </c>
      <c r="C913" s="550" t="s">
        <v>55</v>
      </c>
      <c r="D913" s="549" t="s">
        <v>1730</v>
      </c>
      <c r="E913" s="593" t="s">
        <v>1220</v>
      </c>
      <c r="F913" s="593"/>
      <c r="G913" s="550" t="s">
        <v>57</v>
      </c>
      <c r="H913" s="551">
        <v>1.155E-3</v>
      </c>
      <c r="I913" s="552" t="s">
        <v>2833</v>
      </c>
      <c r="J913" s="561" t="s">
        <v>2884</v>
      </c>
    </row>
    <row r="914" spans="1:10">
      <c r="A914" s="549" t="s">
        <v>2666</v>
      </c>
      <c r="B914" s="550" t="s">
        <v>1587</v>
      </c>
      <c r="C914" s="550" t="s">
        <v>55</v>
      </c>
      <c r="D914" s="549" t="s">
        <v>1588</v>
      </c>
      <c r="E914" s="593" t="s">
        <v>1220</v>
      </c>
      <c r="F914" s="593"/>
      <c r="G914" s="550" t="s">
        <v>57</v>
      </c>
      <c r="H914" s="551">
        <v>3.4650000000000002E-3</v>
      </c>
      <c r="I914" s="552" t="s">
        <v>2835</v>
      </c>
      <c r="J914" s="561" t="s">
        <v>3343</v>
      </c>
    </row>
    <row r="915" spans="1:10">
      <c r="A915" s="549" t="s">
        <v>2666</v>
      </c>
      <c r="B915" s="550" t="s">
        <v>2381</v>
      </c>
      <c r="C915" s="550" t="s">
        <v>55</v>
      </c>
      <c r="D915" s="549" t="s">
        <v>2382</v>
      </c>
      <c r="E915" s="593" t="s">
        <v>1220</v>
      </c>
      <c r="F915" s="593"/>
      <c r="G915" s="550" t="s">
        <v>57</v>
      </c>
      <c r="H915" s="551">
        <v>1.3999999999999999E-4</v>
      </c>
      <c r="I915" s="552" t="s">
        <v>2837</v>
      </c>
      <c r="J915" s="561" t="s">
        <v>2972</v>
      </c>
    </row>
    <row r="916" spans="1:10">
      <c r="A916" s="549" t="s">
        <v>2666</v>
      </c>
      <c r="B916" s="550" t="s">
        <v>1982</v>
      </c>
      <c r="C916" s="550" t="s">
        <v>55</v>
      </c>
      <c r="D916" s="549" t="s">
        <v>1983</v>
      </c>
      <c r="E916" s="593" t="s">
        <v>1298</v>
      </c>
      <c r="F916" s="593"/>
      <c r="G916" s="550" t="s">
        <v>57</v>
      </c>
      <c r="H916" s="551">
        <v>3.4650000000000002E-3</v>
      </c>
      <c r="I916" s="552" t="s">
        <v>2839</v>
      </c>
      <c r="J916" s="561" t="s">
        <v>3256</v>
      </c>
    </row>
    <row r="917" spans="1:10">
      <c r="A917" s="549" t="s">
        <v>2666</v>
      </c>
      <c r="B917" s="550" t="s">
        <v>1855</v>
      </c>
      <c r="C917" s="550" t="s">
        <v>55</v>
      </c>
      <c r="D917" s="549" t="s">
        <v>1856</v>
      </c>
      <c r="E917" s="593" t="s">
        <v>1298</v>
      </c>
      <c r="F917" s="593"/>
      <c r="G917" s="550" t="s">
        <v>1857</v>
      </c>
      <c r="H917" s="551">
        <v>3.0800000000000001E-4</v>
      </c>
      <c r="I917" s="552" t="s">
        <v>2841</v>
      </c>
      <c r="J917" s="561" t="s">
        <v>2977</v>
      </c>
    </row>
    <row r="918" spans="1:10" ht="26.45">
      <c r="A918" s="549" t="s">
        <v>2666</v>
      </c>
      <c r="B918" s="550" t="s">
        <v>2182</v>
      </c>
      <c r="C918" s="550" t="s">
        <v>55</v>
      </c>
      <c r="D918" s="549" t="s">
        <v>2183</v>
      </c>
      <c r="E918" s="593" t="s">
        <v>1220</v>
      </c>
      <c r="F918" s="593"/>
      <c r="G918" s="550" t="s">
        <v>57</v>
      </c>
      <c r="H918" s="551">
        <v>1.3999999999999999E-4</v>
      </c>
      <c r="I918" s="552" t="s">
        <v>2843</v>
      </c>
      <c r="J918" s="561" t="s">
        <v>3254</v>
      </c>
    </row>
    <row r="919" spans="1:10">
      <c r="A919" s="549" t="s">
        <v>2666</v>
      </c>
      <c r="B919" s="550" t="s">
        <v>1652</v>
      </c>
      <c r="C919" s="550" t="s">
        <v>55</v>
      </c>
      <c r="D919" s="549" t="s">
        <v>1653</v>
      </c>
      <c r="E919" s="593" t="s">
        <v>1298</v>
      </c>
      <c r="F919" s="593"/>
      <c r="G919" s="550" t="s">
        <v>57</v>
      </c>
      <c r="H919" s="551">
        <v>7.8385999999999997E-2</v>
      </c>
      <c r="I919" s="552" t="s">
        <v>2845</v>
      </c>
      <c r="J919" s="561" t="s">
        <v>2928</v>
      </c>
    </row>
    <row r="920" spans="1:10">
      <c r="A920" s="549" t="s">
        <v>2666</v>
      </c>
      <c r="B920" s="550" t="s">
        <v>2090</v>
      </c>
      <c r="C920" s="550" t="s">
        <v>55</v>
      </c>
      <c r="D920" s="549" t="s">
        <v>2091</v>
      </c>
      <c r="E920" s="593" t="s">
        <v>1220</v>
      </c>
      <c r="F920" s="593"/>
      <c r="G920" s="550" t="s">
        <v>57</v>
      </c>
      <c r="H920" s="551">
        <v>1.3860000000000001E-3</v>
      </c>
      <c r="I920" s="552" t="s">
        <v>2847</v>
      </c>
      <c r="J920" s="561" t="s">
        <v>3254</v>
      </c>
    </row>
    <row r="921" spans="1:10">
      <c r="A921" s="549" t="s">
        <v>2666</v>
      </c>
      <c r="B921" s="550" t="s">
        <v>1543</v>
      </c>
      <c r="C921" s="550" t="s">
        <v>55</v>
      </c>
      <c r="D921" s="549" t="s">
        <v>1544</v>
      </c>
      <c r="E921" s="593" t="s">
        <v>1220</v>
      </c>
      <c r="F921" s="593"/>
      <c r="G921" s="550" t="s">
        <v>57</v>
      </c>
      <c r="H921" s="551">
        <v>7.8385999999999997E-2</v>
      </c>
      <c r="I921" s="552" t="s">
        <v>2849</v>
      </c>
      <c r="J921" s="561" t="s">
        <v>2997</v>
      </c>
    </row>
    <row r="922" spans="1:10">
      <c r="A922" s="549" t="s">
        <v>2666</v>
      </c>
      <c r="B922" s="550" t="s">
        <v>2442</v>
      </c>
      <c r="C922" s="550" t="s">
        <v>55</v>
      </c>
      <c r="D922" s="549" t="s">
        <v>2443</v>
      </c>
      <c r="E922" s="593" t="s">
        <v>1220</v>
      </c>
      <c r="F922" s="593"/>
      <c r="G922" s="550" t="s">
        <v>57</v>
      </c>
      <c r="H922" s="551">
        <v>6.9999999999999994E-5</v>
      </c>
      <c r="I922" s="552" t="s">
        <v>2851</v>
      </c>
      <c r="J922" s="561" t="s">
        <v>2972</v>
      </c>
    </row>
    <row r="923" spans="1:10" ht="26.45">
      <c r="A923" s="549" t="s">
        <v>2666</v>
      </c>
      <c r="B923" s="550" t="s">
        <v>2139</v>
      </c>
      <c r="C923" s="550" t="s">
        <v>55</v>
      </c>
      <c r="D923" s="549" t="s">
        <v>2140</v>
      </c>
      <c r="E923" s="593" t="s">
        <v>1220</v>
      </c>
      <c r="F923" s="593"/>
      <c r="G923" s="550" t="s">
        <v>1739</v>
      </c>
      <c r="H923" s="551">
        <v>1.771E-3</v>
      </c>
      <c r="I923" s="552" t="s">
        <v>2853</v>
      </c>
      <c r="J923" s="561" t="s">
        <v>2880</v>
      </c>
    </row>
    <row r="924" spans="1:10" ht="26.45">
      <c r="A924" s="549" t="s">
        <v>2666</v>
      </c>
      <c r="B924" s="550" t="s">
        <v>1978</v>
      </c>
      <c r="C924" s="550" t="s">
        <v>55</v>
      </c>
      <c r="D924" s="549" t="s">
        <v>1979</v>
      </c>
      <c r="E924" s="593" t="s">
        <v>1220</v>
      </c>
      <c r="F924" s="593"/>
      <c r="G924" s="550" t="s">
        <v>1739</v>
      </c>
      <c r="H924" s="551">
        <v>6.1600000000000001E-4</v>
      </c>
      <c r="I924" s="552" t="s">
        <v>2855</v>
      </c>
      <c r="J924" s="561" t="s">
        <v>3256</v>
      </c>
    </row>
    <row r="925" spans="1:10" ht="26.45">
      <c r="A925" s="549" t="s">
        <v>2666</v>
      </c>
      <c r="B925" s="550" t="s">
        <v>1449</v>
      </c>
      <c r="C925" s="550" t="s">
        <v>55</v>
      </c>
      <c r="D925" s="549" t="s">
        <v>1450</v>
      </c>
      <c r="E925" s="593" t="s">
        <v>1440</v>
      </c>
      <c r="F925" s="593"/>
      <c r="G925" s="550" t="s">
        <v>1451</v>
      </c>
      <c r="H925" s="551">
        <v>0.7</v>
      </c>
      <c r="I925" s="552" t="s">
        <v>2742</v>
      </c>
      <c r="J925" s="561" t="s">
        <v>3342</v>
      </c>
    </row>
    <row r="926" spans="1:10" ht="26.45">
      <c r="A926" s="549" t="s">
        <v>2666</v>
      </c>
      <c r="B926" s="550" t="s">
        <v>1483</v>
      </c>
      <c r="C926" s="550" t="s">
        <v>55</v>
      </c>
      <c r="D926" s="549" t="s">
        <v>1484</v>
      </c>
      <c r="E926" s="593" t="s">
        <v>1440</v>
      </c>
      <c r="F926" s="593"/>
      <c r="G926" s="550" t="s">
        <v>1451</v>
      </c>
      <c r="H926" s="551">
        <v>7.0000000000000007E-2</v>
      </c>
      <c r="I926" s="552" t="s">
        <v>2767</v>
      </c>
      <c r="J926" s="561" t="s">
        <v>3341</v>
      </c>
    </row>
    <row r="927" spans="1:10">
      <c r="A927" s="549" t="s">
        <v>2666</v>
      </c>
      <c r="B927" s="550" t="s">
        <v>2567</v>
      </c>
      <c r="C927" s="550" t="s">
        <v>55</v>
      </c>
      <c r="D927" s="549" t="s">
        <v>2568</v>
      </c>
      <c r="E927" s="593" t="s">
        <v>1220</v>
      </c>
      <c r="F927" s="593"/>
      <c r="G927" s="550" t="s">
        <v>57</v>
      </c>
      <c r="H927" s="551">
        <v>1.4E-5</v>
      </c>
      <c r="I927" s="552" t="s">
        <v>2974</v>
      </c>
      <c r="J927" s="561" t="s">
        <v>2972</v>
      </c>
    </row>
    <row r="928" spans="1:10">
      <c r="A928" s="549" t="s">
        <v>2666</v>
      </c>
      <c r="B928" s="550" t="s">
        <v>2551</v>
      </c>
      <c r="C928" s="550" t="s">
        <v>55</v>
      </c>
      <c r="D928" s="549" t="s">
        <v>2552</v>
      </c>
      <c r="E928" s="593" t="s">
        <v>1220</v>
      </c>
      <c r="F928" s="593"/>
      <c r="G928" s="550" t="s">
        <v>57</v>
      </c>
      <c r="H928" s="551">
        <v>1.4E-5</v>
      </c>
      <c r="I928" s="552" t="s">
        <v>2976</v>
      </c>
      <c r="J928" s="561" t="s">
        <v>2972</v>
      </c>
    </row>
    <row r="929" spans="1:10">
      <c r="A929" s="549" t="s">
        <v>2666</v>
      </c>
      <c r="B929" s="550" t="s">
        <v>2513</v>
      </c>
      <c r="C929" s="550" t="s">
        <v>55</v>
      </c>
      <c r="D929" s="549" t="s">
        <v>2514</v>
      </c>
      <c r="E929" s="593" t="s">
        <v>1220</v>
      </c>
      <c r="F929" s="593"/>
      <c r="G929" s="550" t="s">
        <v>233</v>
      </c>
      <c r="H929" s="551">
        <v>4.8999999999999998E-5</v>
      </c>
      <c r="I929" s="552" t="s">
        <v>2978</v>
      </c>
      <c r="J929" s="561" t="s">
        <v>2972</v>
      </c>
    </row>
    <row r="930" spans="1:10">
      <c r="A930" s="549" t="s">
        <v>2666</v>
      </c>
      <c r="B930" s="550" t="s">
        <v>2481</v>
      </c>
      <c r="C930" s="550" t="s">
        <v>55</v>
      </c>
      <c r="D930" s="549" t="s">
        <v>2482</v>
      </c>
      <c r="E930" s="593" t="s">
        <v>1220</v>
      </c>
      <c r="F930" s="593"/>
      <c r="G930" s="550" t="s">
        <v>57</v>
      </c>
      <c r="H930" s="551">
        <v>1.4E-5</v>
      </c>
      <c r="I930" s="552" t="s">
        <v>2901</v>
      </c>
      <c r="J930" s="561" t="s">
        <v>2972</v>
      </c>
    </row>
    <row r="931" spans="1:10">
      <c r="A931" s="549" t="s">
        <v>2666</v>
      </c>
      <c r="B931" s="550" t="s">
        <v>2515</v>
      </c>
      <c r="C931" s="550" t="s">
        <v>55</v>
      </c>
      <c r="D931" s="549" t="s">
        <v>2516</v>
      </c>
      <c r="E931" s="593" t="s">
        <v>1220</v>
      </c>
      <c r="F931" s="593"/>
      <c r="G931" s="550" t="s">
        <v>57</v>
      </c>
      <c r="H931" s="551">
        <v>3.4999999999999997E-5</v>
      </c>
      <c r="I931" s="552" t="s">
        <v>2883</v>
      </c>
      <c r="J931" s="561" t="s">
        <v>2972</v>
      </c>
    </row>
    <row r="932" spans="1:10">
      <c r="A932" s="549" t="s">
        <v>2666</v>
      </c>
      <c r="B932" s="550" t="s">
        <v>2509</v>
      </c>
      <c r="C932" s="550" t="s">
        <v>55</v>
      </c>
      <c r="D932" s="549" t="s">
        <v>2510</v>
      </c>
      <c r="E932" s="593" t="s">
        <v>1220</v>
      </c>
      <c r="F932" s="593"/>
      <c r="G932" s="550" t="s">
        <v>57</v>
      </c>
      <c r="H932" s="551">
        <v>2.8E-5</v>
      </c>
      <c r="I932" s="552" t="s">
        <v>2980</v>
      </c>
      <c r="J932" s="561" t="s">
        <v>2972</v>
      </c>
    </row>
    <row r="933" spans="1:10">
      <c r="A933" s="549" t="s">
        <v>2666</v>
      </c>
      <c r="B933" s="550" t="s">
        <v>2501</v>
      </c>
      <c r="C933" s="550" t="s">
        <v>55</v>
      </c>
      <c r="D933" s="549" t="s">
        <v>2502</v>
      </c>
      <c r="E933" s="593" t="s">
        <v>1220</v>
      </c>
      <c r="F933" s="593"/>
      <c r="G933" s="550" t="s">
        <v>57</v>
      </c>
      <c r="H933" s="551">
        <v>4.8999999999999998E-5</v>
      </c>
      <c r="I933" s="552" t="s">
        <v>2982</v>
      </c>
      <c r="J933" s="561" t="s">
        <v>2972</v>
      </c>
    </row>
    <row r="934" spans="1:10">
      <c r="A934" s="549" t="s">
        <v>2666</v>
      </c>
      <c r="B934" s="550" t="s">
        <v>2565</v>
      </c>
      <c r="C934" s="550" t="s">
        <v>55</v>
      </c>
      <c r="D934" s="549" t="s">
        <v>2566</v>
      </c>
      <c r="E934" s="593" t="s">
        <v>1220</v>
      </c>
      <c r="F934" s="593"/>
      <c r="G934" s="550" t="s">
        <v>57</v>
      </c>
      <c r="H934" s="551">
        <v>6.9999999999999999E-6</v>
      </c>
      <c r="I934" s="552" t="s">
        <v>2983</v>
      </c>
      <c r="J934" s="561" t="s">
        <v>2972</v>
      </c>
    </row>
    <row r="935" spans="1:10">
      <c r="A935" s="549" t="s">
        <v>2666</v>
      </c>
      <c r="B935" s="550" t="s">
        <v>2341</v>
      </c>
      <c r="C935" s="550" t="s">
        <v>55</v>
      </c>
      <c r="D935" s="549" t="s">
        <v>2342</v>
      </c>
      <c r="E935" s="593" t="s">
        <v>1220</v>
      </c>
      <c r="F935" s="593"/>
      <c r="G935" s="550" t="s">
        <v>57</v>
      </c>
      <c r="H935" s="551">
        <v>6.9999999999999999E-6</v>
      </c>
      <c r="I935" s="552" t="s">
        <v>2984</v>
      </c>
      <c r="J935" s="561" t="s">
        <v>2972</v>
      </c>
    </row>
    <row r="936" spans="1:10">
      <c r="A936" s="549" t="s">
        <v>2666</v>
      </c>
      <c r="B936" s="550" t="s">
        <v>2569</v>
      </c>
      <c r="C936" s="550" t="s">
        <v>55</v>
      </c>
      <c r="D936" s="549" t="s">
        <v>2570</v>
      </c>
      <c r="E936" s="593" t="s">
        <v>1220</v>
      </c>
      <c r="F936" s="593"/>
      <c r="G936" s="550" t="s">
        <v>57</v>
      </c>
      <c r="H936" s="551">
        <v>6.9999999999999999E-6</v>
      </c>
      <c r="I936" s="552" t="s">
        <v>2986</v>
      </c>
      <c r="J936" s="561" t="s">
        <v>2972</v>
      </c>
    </row>
    <row r="937" spans="1:10">
      <c r="A937" s="549" t="s">
        <v>2666</v>
      </c>
      <c r="B937" s="550" t="s">
        <v>2507</v>
      </c>
      <c r="C937" s="550" t="s">
        <v>55</v>
      </c>
      <c r="D937" s="549" t="s">
        <v>2508</v>
      </c>
      <c r="E937" s="593" t="s">
        <v>1220</v>
      </c>
      <c r="F937" s="593"/>
      <c r="G937" s="550" t="s">
        <v>57</v>
      </c>
      <c r="H937" s="551">
        <v>2.8E-5</v>
      </c>
      <c r="I937" s="552" t="s">
        <v>2937</v>
      </c>
      <c r="J937" s="561" t="s">
        <v>2972</v>
      </c>
    </row>
    <row r="938" spans="1:10">
      <c r="A938" s="553"/>
      <c r="B938" s="563"/>
      <c r="C938" s="563"/>
      <c r="D938" s="553"/>
      <c r="E938" s="563" t="s">
        <v>2669</v>
      </c>
      <c r="F938" s="566">
        <v>12.34</v>
      </c>
      <c r="G938" s="553" t="s">
        <v>2670</v>
      </c>
      <c r="H938" s="554">
        <v>0</v>
      </c>
      <c r="I938" s="553" t="s">
        <v>2671</v>
      </c>
      <c r="J938" s="554">
        <v>12.34</v>
      </c>
    </row>
    <row r="939" spans="1:10" ht="14.45" thickBot="1">
      <c r="A939" s="553"/>
      <c r="B939" s="563"/>
      <c r="C939" s="563"/>
      <c r="D939" s="553"/>
      <c r="E939" s="563" t="s">
        <v>2672</v>
      </c>
      <c r="F939" s="566">
        <v>0</v>
      </c>
      <c r="G939" s="553"/>
      <c r="H939" s="595" t="s">
        <v>2673</v>
      </c>
      <c r="I939" s="595"/>
      <c r="J939" s="554">
        <v>15.29</v>
      </c>
    </row>
    <row r="940" spans="1:10" ht="14.45" customHeight="1" thickTop="1">
      <c r="A940" s="555"/>
      <c r="B940" s="564"/>
      <c r="C940" s="564"/>
      <c r="D940" s="555"/>
      <c r="E940" s="564"/>
      <c r="F940" s="564"/>
      <c r="G940" s="555"/>
      <c r="H940" s="555"/>
      <c r="I940" s="555"/>
      <c r="J940" s="555"/>
    </row>
    <row r="941" spans="1:10">
      <c r="A941" s="543" t="s">
        <v>149</v>
      </c>
      <c r="B941" s="461" t="s">
        <v>10</v>
      </c>
      <c r="C941" s="461" t="s">
        <v>11</v>
      </c>
      <c r="D941" s="543" t="s">
        <v>12</v>
      </c>
      <c r="E941" s="589" t="s">
        <v>1209</v>
      </c>
      <c r="F941" s="589"/>
      <c r="G941" s="461" t="s">
        <v>13</v>
      </c>
      <c r="H941" s="544" t="s">
        <v>14</v>
      </c>
      <c r="I941" s="544" t="s">
        <v>1210</v>
      </c>
      <c r="J941" s="544" t="s">
        <v>16</v>
      </c>
    </row>
    <row r="942" spans="1:10" ht="26.45">
      <c r="A942" s="545" t="s">
        <v>2661</v>
      </c>
      <c r="B942" s="546" t="s">
        <v>150</v>
      </c>
      <c r="C942" s="546" t="s">
        <v>44</v>
      </c>
      <c r="D942" s="545" t="s">
        <v>151</v>
      </c>
      <c r="E942" s="596" t="s">
        <v>1271</v>
      </c>
      <c r="F942" s="596"/>
      <c r="G942" s="546" t="s">
        <v>152</v>
      </c>
      <c r="H942" s="547">
        <v>1</v>
      </c>
      <c r="I942" s="548">
        <v>2.6</v>
      </c>
      <c r="J942" s="548">
        <v>2.6</v>
      </c>
    </row>
    <row r="943" spans="1:10" ht="26.45">
      <c r="A943" s="556" t="s">
        <v>2674</v>
      </c>
      <c r="B943" s="557" t="s">
        <v>3338</v>
      </c>
      <c r="C943" s="557" t="s">
        <v>44</v>
      </c>
      <c r="D943" s="556" t="s">
        <v>3339</v>
      </c>
      <c r="E943" s="594" t="s">
        <v>1216</v>
      </c>
      <c r="F943" s="594"/>
      <c r="G943" s="557" t="s">
        <v>75</v>
      </c>
      <c r="H943" s="558">
        <v>2.64E-2</v>
      </c>
      <c r="I943" s="559">
        <v>25.76</v>
      </c>
      <c r="J943" s="559">
        <v>0.68</v>
      </c>
    </row>
    <row r="944" spans="1:10" ht="26.45" customHeight="1">
      <c r="A944" s="556" t="s">
        <v>2674</v>
      </c>
      <c r="B944" s="557" t="s">
        <v>2684</v>
      </c>
      <c r="C944" s="557" t="s">
        <v>44</v>
      </c>
      <c r="D944" s="556" t="s">
        <v>2685</v>
      </c>
      <c r="E944" s="594" t="s">
        <v>1216</v>
      </c>
      <c r="F944" s="594"/>
      <c r="G944" s="557" t="s">
        <v>75</v>
      </c>
      <c r="H944" s="558">
        <v>8.8800000000000004E-2</v>
      </c>
      <c r="I944" s="559">
        <v>21.72</v>
      </c>
      <c r="J944" s="559">
        <v>1.92</v>
      </c>
    </row>
    <row r="945" spans="1:10" ht="26.45" customHeight="1">
      <c r="A945" s="553"/>
      <c r="B945" s="563"/>
      <c r="C945" s="563"/>
      <c r="D945" s="553"/>
      <c r="E945" s="563" t="s">
        <v>2669</v>
      </c>
      <c r="F945" s="566">
        <v>1.83</v>
      </c>
      <c r="G945" s="553" t="s">
        <v>2670</v>
      </c>
      <c r="H945" s="554">
        <v>0</v>
      </c>
      <c r="I945" s="553" t="s">
        <v>2671</v>
      </c>
      <c r="J945" s="554">
        <v>1.83</v>
      </c>
    </row>
    <row r="946" spans="1:10" ht="14.45" thickBot="1">
      <c r="A946" s="553"/>
      <c r="B946" s="563"/>
      <c r="C946" s="563"/>
      <c r="D946" s="553"/>
      <c r="E946" s="563" t="s">
        <v>2672</v>
      </c>
      <c r="F946" s="566">
        <v>0</v>
      </c>
      <c r="G946" s="553"/>
      <c r="H946" s="595" t="s">
        <v>2673</v>
      </c>
      <c r="I946" s="595"/>
      <c r="J946" s="554">
        <v>2.6</v>
      </c>
    </row>
    <row r="947" spans="1:10" ht="14.45" customHeight="1" thickTop="1">
      <c r="A947" s="555"/>
      <c r="B947" s="564"/>
      <c r="C947" s="564"/>
      <c r="D947" s="555"/>
      <c r="E947" s="564"/>
      <c r="F947" s="564"/>
      <c r="G947" s="555"/>
      <c r="H947" s="555"/>
      <c r="I947" s="555"/>
      <c r="J947" s="555"/>
    </row>
    <row r="948" spans="1:10">
      <c r="A948" s="543" t="s">
        <v>153</v>
      </c>
      <c r="B948" s="461" t="s">
        <v>10</v>
      </c>
      <c r="C948" s="461" t="s">
        <v>11</v>
      </c>
      <c r="D948" s="543" t="s">
        <v>12</v>
      </c>
      <c r="E948" s="589" t="s">
        <v>1209</v>
      </c>
      <c r="F948" s="589"/>
      <c r="G948" s="461" t="s">
        <v>13</v>
      </c>
      <c r="H948" s="544" t="s">
        <v>14</v>
      </c>
      <c r="I948" s="544" t="s">
        <v>1210</v>
      </c>
      <c r="J948" s="544" t="s">
        <v>16</v>
      </c>
    </row>
    <row r="949" spans="1:10" ht="26.45">
      <c r="A949" s="545" t="s">
        <v>2661</v>
      </c>
      <c r="B949" s="546" t="s">
        <v>154</v>
      </c>
      <c r="C949" s="546" t="s">
        <v>44</v>
      </c>
      <c r="D949" s="545" t="s">
        <v>155</v>
      </c>
      <c r="E949" s="596" t="s">
        <v>1271</v>
      </c>
      <c r="F949" s="596"/>
      <c r="G949" s="546" t="s">
        <v>26</v>
      </c>
      <c r="H949" s="547">
        <v>1</v>
      </c>
      <c r="I949" s="548">
        <v>13.29</v>
      </c>
      <c r="J949" s="548">
        <v>13.29</v>
      </c>
    </row>
    <row r="950" spans="1:10" ht="26.45">
      <c r="A950" s="556" t="s">
        <v>2674</v>
      </c>
      <c r="B950" s="557" t="s">
        <v>2684</v>
      </c>
      <c r="C950" s="557" t="s">
        <v>44</v>
      </c>
      <c r="D950" s="556" t="s">
        <v>2685</v>
      </c>
      <c r="E950" s="594" t="s">
        <v>1216</v>
      </c>
      <c r="F950" s="594"/>
      <c r="G950" s="557" t="s">
        <v>75</v>
      </c>
      <c r="H950" s="558">
        <v>0.40960000000000002</v>
      </c>
      <c r="I950" s="559">
        <v>21.72</v>
      </c>
      <c r="J950" s="559">
        <v>8.89</v>
      </c>
    </row>
    <row r="951" spans="1:10" ht="26.45" customHeight="1">
      <c r="A951" s="556" t="s">
        <v>2674</v>
      </c>
      <c r="B951" s="557" t="s">
        <v>2694</v>
      </c>
      <c r="C951" s="557" t="s">
        <v>44</v>
      </c>
      <c r="D951" s="556" t="s">
        <v>2695</v>
      </c>
      <c r="E951" s="594" t="s">
        <v>1216</v>
      </c>
      <c r="F951" s="594"/>
      <c r="G951" s="557" t="s">
        <v>75</v>
      </c>
      <c r="H951" s="558">
        <v>0.14480000000000001</v>
      </c>
      <c r="I951" s="559">
        <v>30.41</v>
      </c>
      <c r="J951" s="559">
        <v>4.4000000000000004</v>
      </c>
    </row>
    <row r="952" spans="1:10" ht="26.45" customHeight="1">
      <c r="A952" s="553"/>
      <c r="B952" s="563"/>
      <c r="C952" s="563"/>
      <c r="D952" s="553"/>
      <c r="E952" s="563" t="s">
        <v>2669</v>
      </c>
      <c r="F952" s="566">
        <v>9.65</v>
      </c>
      <c r="G952" s="553" t="s">
        <v>2670</v>
      </c>
      <c r="H952" s="554">
        <v>0</v>
      </c>
      <c r="I952" s="553" t="s">
        <v>2671</v>
      </c>
      <c r="J952" s="554">
        <v>9.65</v>
      </c>
    </row>
    <row r="953" spans="1:10" ht="14.45" thickBot="1">
      <c r="A953" s="553"/>
      <c r="B953" s="563"/>
      <c r="C953" s="563"/>
      <c r="D953" s="553"/>
      <c r="E953" s="563" t="s">
        <v>2672</v>
      </c>
      <c r="F953" s="566">
        <v>0</v>
      </c>
      <c r="G953" s="553"/>
      <c r="H953" s="595" t="s">
        <v>2673</v>
      </c>
      <c r="I953" s="595"/>
      <c r="J953" s="554">
        <v>13.29</v>
      </c>
    </row>
    <row r="954" spans="1:10" ht="14.45" customHeight="1" thickTop="1">
      <c r="A954" s="555"/>
      <c r="B954" s="564"/>
      <c r="C954" s="564"/>
      <c r="D954" s="555"/>
      <c r="E954" s="564"/>
      <c r="F954" s="564"/>
      <c r="G954" s="555"/>
      <c r="H954" s="555"/>
      <c r="I954" s="555"/>
      <c r="J954" s="555"/>
    </row>
    <row r="955" spans="1:10">
      <c r="A955" s="543" t="s">
        <v>156</v>
      </c>
      <c r="B955" s="461" t="s">
        <v>10</v>
      </c>
      <c r="C955" s="461" t="s">
        <v>11</v>
      </c>
      <c r="D955" s="543" t="s">
        <v>12</v>
      </c>
      <c r="E955" s="589" t="s">
        <v>1209</v>
      </c>
      <c r="F955" s="589"/>
      <c r="G955" s="461" t="s">
        <v>13</v>
      </c>
      <c r="H955" s="544" t="s">
        <v>14</v>
      </c>
      <c r="I955" s="544" t="s">
        <v>1210</v>
      </c>
      <c r="J955" s="544" t="s">
        <v>16</v>
      </c>
    </row>
    <row r="956" spans="1:10" ht="26.45">
      <c r="A956" s="545" t="s">
        <v>2661</v>
      </c>
      <c r="B956" s="546" t="s">
        <v>157</v>
      </c>
      <c r="C956" s="546" t="s">
        <v>44</v>
      </c>
      <c r="D956" s="545" t="s">
        <v>158</v>
      </c>
      <c r="E956" s="596" t="s">
        <v>1271</v>
      </c>
      <c r="F956" s="596"/>
      <c r="G956" s="546" t="s">
        <v>26</v>
      </c>
      <c r="H956" s="547">
        <v>1</v>
      </c>
      <c r="I956" s="548">
        <v>9.69</v>
      </c>
      <c r="J956" s="548">
        <v>9.69</v>
      </c>
    </row>
    <row r="957" spans="1:10" ht="26.45">
      <c r="A957" s="556" t="s">
        <v>2674</v>
      </c>
      <c r="B957" s="557" t="s">
        <v>2694</v>
      </c>
      <c r="C957" s="557" t="s">
        <v>44</v>
      </c>
      <c r="D957" s="556" t="s">
        <v>2695</v>
      </c>
      <c r="E957" s="594" t="s">
        <v>1216</v>
      </c>
      <c r="F957" s="594"/>
      <c r="G957" s="557" t="s">
        <v>75</v>
      </c>
      <c r="H957" s="558">
        <v>0.1056</v>
      </c>
      <c r="I957" s="559">
        <v>30.41</v>
      </c>
      <c r="J957" s="559">
        <v>3.21</v>
      </c>
    </row>
    <row r="958" spans="1:10" ht="26.45" customHeight="1">
      <c r="A958" s="556" t="s">
        <v>2674</v>
      </c>
      <c r="B958" s="557" t="s">
        <v>2684</v>
      </c>
      <c r="C958" s="557" t="s">
        <v>44</v>
      </c>
      <c r="D958" s="556" t="s">
        <v>2685</v>
      </c>
      <c r="E958" s="594" t="s">
        <v>1216</v>
      </c>
      <c r="F958" s="594"/>
      <c r="G958" s="557" t="s">
        <v>75</v>
      </c>
      <c r="H958" s="558">
        <v>0.29859999999999998</v>
      </c>
      <c r="I958" s="559">
        <v>21.72</v>
      </c>
      <c r="J958" s="559">
        <v>6.48</v>
      </c>
    </row>
    <row r="959" spans="1:10" ht="26.45" customHeight="1">
      <c r="A959" s="553"/>
      <c r="B959" s="563"/>
      <c r="C959" s="563"/>
      <c r="D959" s="553"/>
      <c r="E959" s="563" t="s">
        <v>2669</v>
      </c>
      <c r="F959" s="566">
        <v>7.03</v>
      </c>
      <c r="G959" s="553" t="s">
        <v>2670</v>
      </c>
      <c r="H959" s="554">
        <v>0</v>
      </c>
      <c r="I959" s="553" t="s">
        <v>2671</v>
      </c>
      <c r="J959" s="554">
        <v>7.03</v>
      </c>
    </row>
    <row r="960" spans="1:10" ht="14.45" thickBot="1">
      <c r="A960" s="553"/>
      <c r="B960" s="563"/>
      <c r="C960" s="563"/>
      <c r="D960" s="553"/>
      <c r="E960" s="563" t="s">
        <v>2672</v>
      </c>
      <c r="F960" s="566">
        <v>0</v>
      </c>
      <c r="G960" s="553"/>
      <c r="H960" s="595" t="s">
        <v>2673</v>
      </c>
      <c r="I960" s="595"/>
      <c r="J960" s="554">
        <v>9.69</v>
      </c>
    </row>
    <row r="961" spans="1:10" ht="14.45" customHeight="1" thickTop="1">
      <c r="A961" s="555"/>
      <c r="B961" s="564"/>
      <c r="C961" s="564"/>
      <c r="D961" s="555"/>
      <c r="E961" s="564"/>
      <c r="F961" s="564"/>
      <c r="G961" s="555"/>
      <c r="H961" s="555"/>
      <c r="I961" s="555"/>
      <c r="J961" s="555"/>
    </row>
    <row r="962" spans="1:10">
      <c r="A962" s="543" t="s">
        <v>159</v>
      </c>
      <c r="B962" s="461" t="s">
        <v>10</v>
      </c>
      <c r="C962" s="461" t="s">
        <v>11</v>
      </c>
      <c r="D962" s="543" t="s">
        <v>12</v>
      </c>
      <c r="E962" s="589" t="s">
        <v>1209</v>
      </c>
      <c r="F962" s="589"/>
      <c r="G962" s="461" t="s">
        <v>13</v>
      </c>
      <c r="H962" s="544" t="s">
        <v>14</v>
      </c>
      <c r="I962" s="544" t="s">
        <v>1210</v>
      </c>
      <c r="J962" s="544" t="s">
        <v>16</v>
      </c>
    </row>
    <row r="963" spans="1:10">
      <c r="A963" s="545" t="s">
        <v>2661</v>
      </c>
      <c r="B963" s="546" t="s">
        <v>160</v>
      </c>
      <c r="C963" s="546" t="s">
        <v>55</v>
      </c>
      <c r="D963" s="545" t="s">
        <v>161</v>
      </c>
      <c r="E963" s="596" t="s">
        <v>1257</v>
      </c>
      <c r="F963" s="596"/>
      <c r="G963" s="546" t="s">
        <v>46</v>
      </c>
      <c r="H963" s="547">
        <v>1</v>
      </c>
      <c r="I963" s="548">
        <v>23.06</v>
      </c>
      <c r="J963" s="548">
        <v>23.06</v>
      </c>
    </row>
    <row r="964" spans="1:10" ht="13.9" customHeight="1">
      <c r="A964" s="543" t="s">
        <v>9</v>
      </c>
      <c r="B964" s="461" t="s">
        <v>10</v>
      </c>
      <c r="C964" s="461" t="s">
        <v>11</v>
      </c>
      <c r="D964" s="543" t="s">
        <v>12</v>
      </c>
      <c r="E964" s="589" t="s">
        <v>1209</v>
      </c>
      <c r="F964" s="589"/>
      <c r="G964" s="461" t="s">
        <v>13</v>
      </c>
      <c r="H964" s="544" t="s">
        <v>14</v>
      </c>
      <c r="I964" s="544" t="s">
        <v>1210</v>
      </c>
      <c r="J964" s="544" t="s">
        <v>16</v>
      </c>
    </row>
    <row r="965" spans="1:10" ht="26.45">
      <c r="A965" s="549" t="s">
        <v>2666</v>
      </c>
      <c r="B965" s="550" t="s">
        <v>1449</v>
      </c>
      <c r="C965" s="550" t="s">
        <v>55</v>
      </c>
      <c r="D965" s="549" t="s">
        <v>1450</v>
      </c>
      <c r="E965" s="593" t="s">
        <v>1440</v>
      </c>
      <c r="F965" s="593"/>
      <c r="G965" s="550" t="s">
        <v>1451</v>
      </c>
      <c r="H965" s="551">
        <v>1</v>
      </c>
      <c r="I965" s="552" t="s">
        <v>2742</v>
      </c>
      <c r="J965" s="561" t="s">
        <v>2742</v>
      </c>
    </row>
    <row r="966" spans="1:10">
      <c r="A966" s="556" t="s">
        <v>2661</v>
      </c>
      <c r="B966" s="557" t="s">
        <v>2769</v>
      </c>
      <c r="C966" s="557" t="s">
        <v>55</v>
      </c>
      <c r="D966" s="556" t="s">
        <v>2770</v>
      </c>
      <c r="E966" s="594" t="s">
        <v>1393</v>
      </c>
      <c r="F966" s="594"/>
      <c r="G966" s="557" t="s">
        <v>1451</v>
      </c>
      <c r="H966" s="558">
        <v>1</v>
      </c>
      <c r="I966" s="559" t="s">
        <v>2771</v>
      </c>
      <c r="J966" s="560" t="s">
        <v>2771</v>
      </c>
    </row>
    <row r="967" spans="1:10" ht="26.45">
      <c r="A967" s="549" t="s">
        <v>2666</v>
      </c>
      <c r="B967" s="550" t="s">
        <v>1483</v>
      </c>
      <c r="C967" s="550" t="s">
        <v>55</v>
      </c>
      <c r="D967" s="549" t="s">
        <v>1484</v>
      </c>
      <c r="E967" s="593" t="s">
        <v>1440</v>
      </c>
      <c r="F967" s="593"/>
      <c r="G967" s="550" t="s">
        <v>1451</v>
      </c>
      <c r="H967" s="551">
        <v>0.15</v>
      </c>
      <c r="I967" s="552" t="s">
        <v>2767</v>
      </c>
      <c r="J967" s="561" t="s">
        <v>3145</v>
      </c>
    </row>
    <row r="968" spans="1:10">
      <c r="A968" s="556" t="s">
        <v>2661</v>
      </c>
      <c r="B968" s="557" t="s">
        <v>3353</v>
      </c>
      <c r="C968" s="557" t="s">
        <v>55</v>
      </c>
      <c r="D968" s="556" t="s">
        <v>3354</v>
      </c>
      <c r="E968" s="594" t="s">
        <v>1393</v>
      </c>
      <c r="F968" s="594"/>
      <c r="G968" s="557" t="s">
        <v>1451</v>
      </c>
      <c r="H968" s="558">
        <v>0.15</v>
      </c>
      <c r="I968" s="559" t="s">
        <v>3355</v>
      </c>
      <c r="J968" s="560" t="s">
        <v>3299</v>
      </c>
    </row>
    <row r="969" spans="1:10">
      <c r="A969" s="589" t="s">
        <v>2820</v>
      </c>
      <c r="B969" s="597"/>
      <c r="C969" s="597"/>
      <c r="D969" s="597"/>
      <c r="E969" s="597"/>
      <c r="F969" s="597"/>
      <c r="G969" s="597"/>
      <c r="H969" s="597"/>
      <c r="I969" s="597"/>
      <c r="J969" s="597"/>
    </row>
    <row r="970" spans="1:10" ht="13.9" customHeight="1">
      <c r="A970" s="543" t="s">
        <v>9</v>
      </c>
      <c r="B970" s="461" t="s">
        <v>10</v>
      </c>
      <c r="C970" s="461" t="s">
        <v>11</v>
      </c>
      <c r="D970" s="543" t="s">
        <v>12</v>
      </c>
      <c r="E970" s="589" t="s">
        <v>1209</v>
      </c>
      <c r="F970" s="589"/>
      <c r="G970" s="461" t="s">
        <v>13</v>
      </c>
      <c r="H970" s="544" t="s">
        <v>14</v>
      </c>
      <c r="I970" s="544" t="s">
        <v>1210</v>
      </c>
      <c r="J970" s="544" t="s">
        <v>16</v>
      </c>
    </row>
    <row r="971" spans="1:10" ht="26.45">
      <c r="A971" s="549" t="s">
        <v>2666</v>
      </c>
      <c r="B971" s="550" t="s">
        <v>1449</v>
      </c>
      <c r="C971" s="550" t="s">
        <v>55</v>
      </c>
      <c r="D971" s="549" t="s">
        <v>1450</v>
      </c>
      <c r="E971" s="593" t="s">
        <v>1440</v>
      </c>
      <c r="F971" s="593"/>
      <c r="G971" s="550" t="s">
        <v>1451</v>
      </c>
      <c r="H971" s="551">
        <v>1</v>
      </c>
      <c r="I971" s="552" t="s">
        <v>2742</v>
      </c>
      <c r="J971" s="561" t="s">
        <v>2742</v>
      </c>
    </row>
    <row r="972" spans="1:10" ht="26.45">
      <c r="A972" s="549" t="s">
        <v>2666</v>
      </c>
      <c r="B972" s="550" t="s">
        <v>2303</v>
      </c>
      <c r="C972" s="550" t="s">
        <v>55</v>
      </c>
      <c r="D972" s="549" t="s">
        <v>2304</v>
      </c>
      <c r="E972" s="593" t="s">
        <v>1220</v>
      </c>
      <c r="F972" s="593"/>
      <c r="G972" s="550" t="s">
        <v>57</v>
      </c>
      <c r="H972" s="551">
        <v>6.8999999999999997E-4</v>
      </c>
      <c r="I972" s="552" t="s">
        <v>2821</v>
      </c>
      <c r="J972" s="561" t="s">
        <v>2972</v>
      </c>
    </row>
    <row r="973" spans="1:10">
      <c r="A973" s="549" t="s">
        <v>2666</v>
      </c>
      <c r="B973" s="550" t="s">
        <v>2412</v>
      </c>
      <c r="C973" s="550" t="s">
        <v>55</v>
      </c>
      <c r="D973" s="549" t="s">
        <v>2413</v>
      </c>
      <c r="E973" s="593" t="s">
        <v>1220</v>
      </c>
      <c r="F973" s="593"/>
      <c r="G973" s="550" t="s">
        <v>57</v>
      </c>
      <c r="H973" s="551">
        <v>2.9999999999999997E-4</v>
      </c>
      <c r="I973" s="552" t="s">
        <v>2823</v>
      </c>
      <c r="J973" s="561" t="s">
        <v>2972</v>
      </c>
    </row>
    <row r="974" spans="1:10">
      <c r="A974" s="549" t="s">
        <v>2666</v>
      </c>
      <c r="B974" s="550" t="s">
        <v>2169</v>
      </c>
      <c r="C974" s="550" t="s">
        <v>55</v>
      </c>
      <c r="D974" s="549" t="s">
        <v>2170</v>
      </c>
      <c r="E974" s="593" t="s">
        <v>1220</v>
      </c>
      <c r="F974" s="593"/>
      <c r="G974" s="550" t="s">
        <v>57</v>
      </c>
      <c r="H974" s="551">
        <v>5.1749999999999999E-3</v>
      </c>
      <c r="I974" s="552" t="s">
        <v>2825</v>
      </c>
      <c r="J974" s="561" t="s">
        <v>3254</v>
      </c>
    </row>
    <row r="975" spans="1:10" ht="26.45">
      <c r="A975" s="549" t="s">
        <v>2666</v>
      </c>
      <c r="B975" s="550" t="s">
        <v>2391</v>
      </c>
      <c r="C975" s="550" t="s">
        <v>55</v>
      </c>
      <c r="D975" s="549" t="s">
        <v>2392</v>
      </c>
      <c r="E975" s="593" t="s">
        <v>1220</v>
      </c>
      <c r="F975" s="593"/>
      <c r="G975" s="550" t="s">
        <v>57</v>
      </c>
      <c r="H975" s="551">
        <v>2.3000000000000001E-4</v>
      </c>
      <c r="I975" s="552" t="s">
        <v>2827</v>
      </c>
      <c r="J975" s="561" t="s">
        <v>2972</v>
      </c>
    </row>
    <row r="976" spans="1:10">
      <c r="A976" s="549" t="s">
        <v>2666</v>
      </c>
      <c r="B976" s="550" t="s">
        <v>1693</v>
      </c>
      <c r="C976" s="550" t="s">
        <v>55</v>
      </c>
      <c r="D976" s="549" t="s">
        <v>1694</v>
      </c>
      <c r="E976" s="593" t="s">
        <v>1220</v>
      </c>
      <c r="F976" s="593"/>
      <c r="G976" s="550" t="s">
        <v>57</v>
      </c>
      <c r="H976" s="551">
        <v>0.10391</v>
      </c>
      <c r="I976" s="552" t="s">
        <v>2829</v>
      </c>
      <c r="J976" s="561" t="s">
        <v>3288</v>
      </c>
    </row>
    <row r="977" spans="1:10">
      <c r="A977" s="549" t="s">
        <v>2666</v>
      </c>
      <c r="B977" s="550" t="s">
        <v>2360</v>
      </c>
      <c r="C977" s="550" t="s">
        <v>55</v>
      </c>
      <c r="D977" s="549" t="s">
        <v>2361</v>
      </c>
      <c r="E977" s="593" t="s">
        <v>1220</v>
      </c>
      <c r="F977" s="593"/>
      <c r="G977" s="550" t="s">
        <v>2362</v>
      </c>
      <c r="H977" s="551">
        <v>9.2000000000000003E-4</v>
      </c>
      <c r="I977" s="552" t="s">
        <v>2831</v>
      </c>
      <c r="J977" s="561" t="s">
        <v>2972</v>
      </c>
    </row>
    <row r="978" spans="1:10">
      <c r="A978" s="549" t="s">
        <v>2666</v>
      </c>
      <c r="B978" s="550" t="s">
        <v>1729</v>
      </c>
      <c r="C978" s="550" t="s">
        <v>55</v>
      </c>
      <c r="D978" s="549" t="s">
        <v>1730</v>
      </c>
      <c r="E978" s="593" t="s">
        <v>1220</v>
      </c>
      <c r="F978" s="593"/>
      <c r="G978" s="550" t="s">
        <v>57</v>
      </c>
      <c r="H978" s="551">
        <v>1.725E-3</v>
      </c>
      <c r="I978" s="552" t="s">
        <v>2833</v>
      </c>
      <c r="J978" s="561" t="s">
        <v>3233</v>
      </c>
    </row>
    <row r="979" spans="1:10">
      <c r="A979" s="549" t="s">
        <v>2666</v>
      </c>
      <c r="B979" s="550" t="s">
        <v>1587</v>
      </c>
      <c r="C979" s="550" t="s">
        <v>55</v>
      </c>
      <c r="D979" s="549" t="s">
        <v>1588</v>
      </c>
      <c r="E979" s="593" t="s">
        <v>1220</v>
      </c>
      <c r="F979" s="593"/>
      <c r="G979" s="550" t="s">
        <v>57</v>
      </c>
      <c r="H979" s="551">
        <v>5.1749999999999999E-3</v>
      </c>
      <c r="I979" s="552" t="s">
        <v>2835</v>
      </c>
      <c r="J979" s="561" t="s">
        <v>3356</v>
      </c>
    </row>
    <row r="980" spans="1:10">
      <c r="A980" s="549" t="s">
        <v>2666</v>
      </c>
      <c r="B980" s="550" t="s">
        <v>2381</v>
      </c>
      <c r="C980" s="550" t="s">
        <v>55</v>
      </c>
      <c r="D980" s="549" t="s">
        <v>2382</v>
      </c>
      <c r="E980" s="593" t="s">
        <v>1220</v>
      </c>
      <c r="F980" s="593"/>
      <c r="G980" s="550" t="s">
        <v>57</v>
      </c>
      <c r="H980" s="551">
        <v>2.0000000000000001E-4</v>
      </c>
      <c r="I980" s="552" t="s">
        <v>2837</v>
      </c>
      <c r="J980" s="561" t="s">
        <v>2972</v>
      </c>
    </row>
    <row r="981" spans="1:10">
      <c r="A981" s="549" t="s">
        <v>2666</v>
      </c>
      <c r="B981" s="550" t="s">
        <v>1982</v>
      </c>
      <c r="C981" s="550" t="s">
        <v>55</v>
      </c>
      <c r="D981" s="549" t="s">
        <v>1983</v>
      </c>
      <c r="E981" s="593" t="s">
        <v>1298</v>
      </c>
      <c r="F981" s="593"/>
      <c r="G981" s="550" t="s">
        <v>57</v>
      </c>
      <c r="H981" s="551">
        <v>5.1749999999999999E-3</v>
      </c>
      <c r="I981" s="552" t="s">
        <v>2839</v>
      </c>
      <c r="J981" s="561" t="s">
        <v>2886</v>
      </c>
    </row>
    <row r="982" spans="1:10">
      <c r="A982" s="549" t="s">
        <v>2666</v>
      </c>
      <c r="B982" s="550" t="s">
        <v>1855</v>
      </c>
      <c r="C982" s="550" t="s">
        <v>55</v>
      </c>
      <c r="D982" s="549" t="s">
        <v>1856</v>
      </c>
      <c r="E982" s="593" t="s">
        <v>1298</v>
      </c>
      <c r="F982" s="593"/>
      <c r="G982" s="550" t="s">
        <v>1857</v>
      </c>
      <c r="H982" s="551">
        <v>4.6000000000000001E-4</v>
      </c>
      <c r="I982" s="552" t="s">
        <v>2841</v>
      </c>
      <c r="J982" s="561" t="s">
        <v>2882</v>
      </c>
    </row>
    <row r="983" spans="1:10" ht="26.45">
      <c r="A983" s="549" t="s">
        <v>2666</v>
      </c>
      <c r="B983" s="550" t="s">
        <v>2182</v>
      </c>
      <c r="C983" s="550" t="s">
        <v>55</v>
      </c>
      <c r="D983" s="549" t="s">
        <v>2183</v>
      </c>
      <c r="E983" s="593" t="s">
        <v>1220</v>
      </c>
      <c r="F983" s="593"/>
      <c r="G983" s="550" t="s">
        <v>57</v>
      </c>
      <c r="H983" s="551">
        <v>2.0000000000000001E-4</v>
      </c>
      <c r="I983" s="552" t="s">
        <v>2843</v>
      </c>
      <c r="J983" s="561" t="s">
        <v>3133</v>
      </c>
    </row>
    <row r="984" spans="1:10">
      <c r="A984" s="549" t="s">
        <v>2666</v>
      </c>
      <c r="B984" s="550" t="s">
        <v>1652</v>
      </c>
      <c r="C984" s="550" t="s">
        <v>55</v>
      </c>
      <c r="D984" s="549" t="s">
        <v>1653</v>
      </c>
      <c r="E984" s="593" t="s">
        <v>1298</v>
      </c>
      <c r="F984" s="593"/>
      <c r="G984" s="550" t="s">
        <v>57</v>
      </c>
      <c r="H984" s="551">
        <v>0.11706999999999999</v>
      </c>
      <c r="I984" s="552" t="s">
        <v>2845</v>
      </c>
      <c r="J984" s="561" t="s">
        <v>2865</v>
      </c>
    </row>
    <row r="985" spans="1:10">
      <c r="A985" s="549" t="s">
        <v>2666</v>
      </c>
      <c r="B985" s="550" t="s">
        <v>2090</v>
      </c>
      <c r="C985" s="550" t="s">
        <v>55</v>
      </c>
      <c r="D985" s="549" t="s">
        <v>2091</v>
      </c>
      <c r="E985" s="593" t="s">
        <v>1220</v>
      </c>
      <c r="F985" s="593"/>
      <c r="G985" s="550" t="s">
        <v>57</v>
      </c>
      <c r="H985" s="551">
        <v>2.0699999999999998E-3</v>
      </c>
      <c r="I985" s="552" t="s">
        <v>2847</v>
      </c>
      <c r="J985" s="561" t="s">
        <v>3133</v>
      </c>
    </row>
    <row r="986" spans="1:10">
      <c r="A986" s="549" t="s">
        <v>2666</v>
      </c>
      <c r="B986" s="550" t="s">
        <v>1543</v>
      </c>
      <c r="C986" s="550" t="s">
        <v>55</v>
      </c>
      <c r="D986" s="549" t="s">
        <v>1544</v>
      </c>
      <c r="E986" s="593" t="s">
        <v>1220</v>
      </c>
      <c r="F986" s="593"/>
      <c r="G986" s="550" t="s">
        <v>57</v>
      </c>
      <c r="H986" s="551">
        <v>0.11706999999999999</v>
      </c>
      <c r="I986" s="552" t="s">
        <v>2849</v>
      </c>
      <c r="J986" s="561" t="s">
        <v>3357</v>
      </c>
    </row>
    <row r="987" spans="1:10">
      <c r="A987" s="549" t="s">
        <v>2666</v>
      </c>
      <c r="B987" s="550" t="s">
        <v>2442</v>
      </c>
      <c r="C987" s="550" t="s">
        <v>55</v>
      </c>
      <c r="D987" s="549" t="s">
        <v>2443</v>
      </c>
      <c r="E987" s="593" t="s">
        <v>1220</v>
      </c>
      <c r="F987" s="593"/>
      <c r="G987" s="550" t="s">
        <v>57</v>
      </c>
      <c r="H987" s="551">
        <v>1E-4</v>
      </c>
      <c r="I987" s="552" t="s">
        <v>2851</v>
      </c>
      <c r="J987" s="561" t="s">
        <v>2972</v>
      </c>
    </row>
    <row r="988" spans="1:10" ht="26.45">
      <c r="A988" s="549" t="s">
        <v>2666</v>
      </c>
      <c r="B988" s="550" t="s">
        <v>2139</v>
      </c>
      <c r="C988" s="550" t="s">
        <v>55</v>
      </c>
      <c r="D988" s="549" t="s">
        <v>2140</v>
      </c>
      <c r="E988" s="593" t="s">
        <v>1220</v>
      </c>
      <c r="F988" s="593"/>
      <c r="G988" s="550" t="s">
        <v>1739</v>
      </c>
      <c r="H988" s="551">
        <v>2.6450000000000002E-3</v>
      </c>
      <c r="I988" s="552" t="s">
        <v>2853</v>
      </c>
      <c r="J988" s="561" t="s">
        <v>3254</v>
      </c>
    </row>
    <row r="989" spans="1:10" ht="26.45">
      <c r="A989" s="549" t="s">
        <v>2666</v>
      </c>
      <c r="B989" s="550" t="s">
        <v>1978</v>
      </c>
      <c r="C989" s="550" t="s">
        <v>55</v>
      </c>
      <c r="D989" s="549" t="s">
        <v>1979</v>
      </c>
      <c r="E989" s="593" t="s">
        <v>1220</v>
      </c>
      <c r="F989" s="593"/>
      <c r="G989" s="550" t="s">
        <v>1739</v>
      </c>
      <c r="H989" s="551">
        <v>9.2000000000000003E-4</v>
      </c>
      <c r="I989" s="552" t="s">
        <v>2855</v>
      </c>
      <c r="J989" s="561" t="s">
        <v>2886</v>
      </c>
    </row>
    <row r="990" spans="1:10" ht="26.45">
      <c r="A990" s="549" t="s">
        <v>2666</v>
      </c>
      <c r="B990" s="550" t="s">
        <v>1483</v>
      </c>
      <c r="C990" s="550" t="s">
        <v>55</v>
      </c>
      <c r="D990" s="549" t="s">
        <v>1484</v>
      </c>
      <c r="E990" s="593" t="s">
        <v>1440</v>
      </c>
      <c r="F990" s="593"/>
      <c r="G990" s="550" t="s">
        <v>1451</v>
      </c>
      <c r="H990" s="551">
        <v>0.15</v>
      </c>
      <c r="I990" s="552" t="s">
        <v>2767</v>
      </c>
      <c r="J990" s="561" t="s">
        <v>3145</v>
      </c>
    </row>
    <row r="991" spans="1:10">
      <c r="A991" s="549" t="s">
        <v>2666</v>
      </c>
      <c r="B991" s="550" t="s">
        <v>2567</v>
      </c>
      <c r="C991" s="550" t="s">
        <v>55</v>
      </c>
      <c r="D991" s="549" t="s">
        <v>2568</v>
      </c>
      <c r="E991" s="593" t="s">
        <v>1220</v>
      </c>
      <c r="F991" s="593"/>
      <c r="G991" s="550" t="s">
        <v>57</v>
      </c>
      <c r="H991" s="551">
        <v>3.0000000000000001E-5</v>
      </c>
      <c r="I991" s="552" t="s">
        <v>2974</v>
      </c>
      <c r="J991" s="561" t="s">
        <v>2972</v>
      </c>
    </row>
    <row r="992" spans="1:10">
      <c r="A992" s="549" t="s">
        <v>2666</v>
      </c>
      <c r="B992" s="550" t="s">
        <v>2551</v>
      </c>
      <c r="C992" s="550" t="s">
        <v>55</v>
      </c>
      <c r="D992" s="549" t="s">
        <v>2552</v>
      </c>
      <c r="E992" s="593" t="s">
        <v>1220</v>
      </c>
      <c r="F992" s="593"/>
      <c r="G992" s="550" t="s">
        <v>57</v>
      </c>
      <c r="H992" s="551">
        <v>3.0000000000000001E-5</v>
      </c>
      <c r="I992" s="552" t="s">
        <v>2976</v>
      </c>
      <c r="J992" s="561" t="s">
        <v>2972</v>
      </c>
    </row>
    <row r="993" spans="1:10">
      <c r="A993" s="549" t="s">
        <v>2666</v>
      </c>
      <c r="B993" s="550" t="s">
        <v>2513</v>
      </c>
      <c r="C993" s="550" t="s">
        <v>55</v>
      </c>
      <c r="D993" s="549" t="s">
        <v>2514</v>
      </c>
      <c r="E993" s="593" t="s">
        <v>1220</v>
      </c>
      <c r="F993" s="593"/>
      <c r="G993" s="550" t="s">
        <v>233</v>
      </c>
      <c r="H993" s="551">
        <v>1.05E-4</v>
      </c>
      <c r="I993" s="552" t="s">
        <v>2978</v>
      </c>
      <c r="J993" s="561" t="s">
        <v>2972</v>
      </c>
    </row>
    <row r="994" spans="1:10">
      <c r="A994" s="549" t="s">
        <v>2666</v>
      </c>
      <c r="B994" s="550" t="s">
        <v>2481</v>
      </c>
      <c r="C994" s="550" t="s">
        <v>55</v>
      </c>
      <c r="D994" s="549" t="s">
        <v>2482</v>
      </c>
      <c r="E994" s="593" t="s">
        <v>1220</v>
      </c>
      <c r="F994" s="593"/>
      <c r="G994" s="550" t="s">
        <v>57</v>
      </c>
      <c r="H994" s="551">
        <v>3.0000000000000001E-5</v>
      </c>
      <c r="I994" s="552" t="s">
        <v>2901</v>
      </c>
      <c r="J994" s="561" t="s">
        <v>2972</v>
      </c>
    </row>
    <row r="995" spans="1:10">
      <c r="A995" s="549" t="s">
        <v>2666</v>
      </c>
      <c r="B995" s="550" t="s">
        <v>2515</v>
      </c>
      <c r="C995" s="550" t="s">
        <v>55</v>
      </c>
      <c r="D995" s="549" t="s">
        <v>2516</v>
      </c>
      <c r="E995" s="593" t="s">
        <v>1220</v>
      </c>
      <c r="F995" s="593"/>
      <c r="G995" s="550" t="s">
        <v>57</v>
      </c>
      <c r="H995" s="551">
        <v>7.4999999999999993E-5</v>
      </c>
      <c r="I995" s="552" t="s">
        <v>2883</v>
      </c>
      <c r="J995" s="561" t="s">
        <v>2972</v>
      </c>
    </row>
    <row r="996" spans="1:10">
      <c r="A996" s="549" t="s">
        <v>2666</v>
      </c>
      <c r="B996" s="550" t="s">
        <v>2509</v>
      </c>
      <c r="C996" s="550" t="s">
        <v>55</v>
      </c>
      <c r="D996" s="549" t="s">
        <v>2510</v>
      </c>
      <c r="E996" s="593" t="s">
        <v>1220</v>
      </c>
      <c r="F996" s="593"/>
      <c r="G996" s="550" t="s">
        <v>57</v>
      </c>
      <c r="H996" s="551">
        <v>6.0000000000000002E-5</v>
      </c>
      <c r="I996" s="552" t="s">
        <v>2980</v>
      </c>
      <c r="J996" s="561" t="s">
        <v>2972</v>
      </c>
    </row>
    <row r="997" spans="1:10">
      <c r="A997" s="549" t="s">
        <v>2666</v>
      </c>
      <c r="B997" s="550" t="s">
        <v>2501</v>
      </c>
      <c r="C997" s="550" t="s">
        <v>55</v>
      </c>
      <c r="D997" s="549" t="s">
        <v>2502</v>
      </c>
      <c r="E997" s="593" t="s">
        <v>1220</v>
      </c>
      <c r="F997" s="593"/>
      <c r="G997" s="550" t="s">
        <v>57</v>
      </c>
      <c r="H997" s="551">
        <v>1.05E-4</v>
      </c>
      <c r="I997" s="552" t="s">
        <v>2982</v>
      </c>
      <c r="J997" s="561" t="s">
        <v>2972</v>
      </c>
    </row>
    <row r="998" spans="1:10">
      <c r="A998" s="549" t="s">
        <v>2666</v>
      </c>
      <c r="B998" s="550" t="s">
        <v>2565</v>
      </c>
      <c r="C998" s="550" t="s">
        <v>55</v>
      </c>
      <c r="D998" s="549" t="s">
        <v>2566</v>
      </c>
      <c r="E998" s="593" t="s">
        <v>1220</v>
      </c>
      <c r="F998" s="593"/>
      <c r="G998" s="550" t="s">
        <v>57</v>
      </c>
      <c r="H998" s="551">
        <v>1.5E-5</v>
      </c>
      <c r="I998" s="552" t="s">
        <v>2983</v>
      </c>
      <c r="J998" s="561" t="s">
        <v>2972</v>
      </c>
    </row>
    <row r="999" spans="1:10">
      <c r="A999" s="549" t="s">
        <v>2666</v>
      </c>
      <c r="B999" s="550" t="s">
        <v>2341</v>
      </c>
      <c r="C999" s="550" t="s">
        <v>55</v>
      </c>
      <c r="D999" s="549" t="s">
        <v>2342</v>
      </c>
      <c r="E999" s="593" t="s">
        <v>1220</v>
      </c>
      <c r="F999" s="593"/>
      <c r="G999" s="550" t="s">
        <v>57</v>
      </c>
      <c r="H999" s="551">
        <v>1.5E-5</v>
      </c>
      <c r="I999" s="552" t="s">
        <v>2984</v>
      </c>
      <c r="J999" s="561" t="s">
        <v>2972</v>
      </c>
    </row>
    <row r="1000" spans="1:10">
      <c r="A1000" s="549" t="s">
        <v>2666</v>
      </c>
      <c r="B1000" s="550" t="s">
        <v>2569</v>
      </c>
      <c r="C1000" s="550" t="s">
        <v>55</v>
      </c>
      <c r="D1000" s="549" t="s">
        <v>2570</v>
      </c>
      <c r="E1000" s="593" t="s">
        <v>1220</v>
      </c>
      <c r="F1000" s="593"/>
      <c r="G1000" s="550" t="s">
        <v>57</v>
      </c>
      <c r="H1000" s="551">
        <v>1.5E-5</v>
      </c>
      <c r="I1000" s="552" t="s">
        <v>2986</v>
      </c>
      <c r="J1000" s="561" t="s">
        <v>2972</v>
      </c>
    </row>
    <row r="1001" spans="1:10">
      <c r="A1001" s="549" t="s">
        <v>2666</v>
      </c>
      <c r="B1001" s="550" t="s">
        <v>2507</v>
      </c>
      <c r="C1001" s="550" t="s">
        <v>55</v>
      </c>
      <c r="D1001" s="549" t="s">
        <v>2508</v>
      </c>
      <c r="E1001" s="593" t="s">
        <v>1220</v>
      </c>
      <c r="F1001" s="593"/>
      <c r="G1001" s="550" t="s">
        <v>57</v>
      </c>
      <c r="H1001" s="551">
        <v>6.0000000000000002E-5</v>
      </c>
      <c r="I1001" s="552" t="s">
        <v>2937</v>
      </c>
      <c r="J1001" s="561" t="s">
        <v>2972</v>
      </c>
    </row>
    <row r="1002" spans="1:10">
      <c r="A1002" s="553"/>
      <c r="B1002" s="563"/>
      <c r="C1002" s="563"/>
      <c r="D1002" s="553"/>
      <c r="E1002" s="563" t="s">
        <v>2669</v>
      </c>
      <c r="F1002" s="566">
        <v>18.649999999999999</v>
      </c>
      <c r="G1002" s="553" t="s">
        <v>2670</v>
      </c>
      <c r="H1002" s="554">
        <v>0</v>
      </c>
      <c r="I1002" s="553" t="s">
        <v>2671</v>
      </c>
      <c r="J1002" s="554">
        <v>18.649999999999999</v>
      </c>
    </row>
    <row r="1003" spans="1:10" ht="14.45" thickBot="1">
      <c r="A1003" s="553"/>
      <c r="B1003" s="563"/>
      <c r="C1003" s="563"/>
      <c r="D1003" s="553"/>
      <c r="E1003" s="563" t="s">
        <v>2672</v>
      </c>
      <c r="F1003" s="566">
        <v>0</v>
      </c>
      <c r="G1003" s="553"/>
      <c r="H1003" s="595" t="s">
        <v>2673</v>
      </c>
      <c r="I1003" s="595"/>
      <c r="J1003" s="554">
        <v>23.06</v>
      </c>
    </row>
    <row r="1004" spans="1:10" ht="14.45" customHeight="1" thickTop="1">
      <c r="A1004" s="555"/>
      <c r="B1004" s="564"/>
      <c r="C1004" s="564"/>
      <c r="D1004" s="555"/>
      <c r="E1004" s="564"/>
      <c r="F1004" s="564"/>
      <c r="G1004" s="555"/>
      <c r="H1004" s="555"/>
      <c r="I1004" s="555"/>
      <c r="J1004" s="555"/>
    </row>
    <row r="1005" spans="1:10">
      <c r="A1005" s="543" t="s">
        <v>162</v>
      </c>
      <c r="B1005" s="461" t="s">
        <v>10</v>
      </c>
      <c r="C1005" s="461" t="s">
        <v>11</v>
      </c>
      <c r="D1005" s="543" t="s">
        <v>12</v>
      </c>
      <c r="E1005" s="589" t="s">
        <v>1209</v>
      </c>
      <c r="F1005" s="589"/>
      <c r="G1005" s="461" t="s">
        <v>13</v>
      </c>
      <c r="H1005" s="544" t="s">
        <v>14</v>
      </c>
      <c r="I1005" s="544" t="s">
        <v>1210</v>
      </c>
      <c r="J1005" s="544" t="s">
        <v>16</v>
      </c>
    </row>
    <row r="1006" spans="1:10" ht="39.6">
      <c r="A1006" s="545" t="s">
        <v>2661</v>
      </c>
      <c r="B1006" s="546" t="s">
        <v>163</v>
      </c>
      <c r="C1006" s="546" t="s">
        <v>24</v>
      </c>
      <c r="D1006" s="545" t="s">
        <v>164</v>
      </c>
      <c r="E1006" s="596" t="s">
        <v>1252</v>
      </c>
      <c r="F1006" s="596"/>
      <c r="G1006" s="546" t="s">
        <v>75</v>
      </c>
      <c r="H1006" s="547">
        <v>1</v>
      </c>
      <c r="I1006" s="548">
        <v>48.62</v>
      </c>
      <c r="J1006" s="548">
        <v>48.62</v>
      </c>
    </row>
    <row r="1007" spans="1:10" ht="39.6" customHeight="1">
      <c r="A1007" s="556" t="s">
        <v>2674</v>
      </c>
      <c r="B1007" s="557" t="s">
        <v>3336</v>
      </c>
      <c r="C1007" s="557" t="s">
        <v>44</v>
      </c>
      <c r="D1007" s="556" t="s">
        <v>3337</v>
      </c>
      <c r="E1007" s="594" t="s">
        <v>1216</v>
      </c>
      <c r="F1007" s="594"/>
      <c r="G1007" s="557" t="s">
        <v>75</v>
      </c>
      <c r="H1007" s="558">
        <v>1</v>
      </c>
      <c r="I1007" s="559">
        <v>25.88</v>
      </c>
      <c r="J1007" s="559">
        <v>25.88</v>
      </c>
    </row>
    <row r="1008" spans="1:10" ht="26.45" customHeight="1">
      <c r="A1008" s="556" t="s">
        <v>2674</v>
      </c>
      <c r="B1008" s="557" t="s">
        <v>3358</v>
      </c>
      <c r="C1008" s="557" t="s">
        <v>44</v>
      </c>
      <c r="D1008" s="556" t="s">
        <v>3359</v>
      </c>
      <c r="E1008" s="594" t="s">
        <v>1216</v>
      </c>
      <c r="F1008" s="594"/>
      <c r="G1008" s="557" t="s">
        <v>75</v>
      </c>
      <c r="H1008" s="558">
        <v>1</v>
      </c>
      <c r="I1008" s="559">
        <v>22.74</v>
      </c>
      <c r="J1008" s="559">
        <v>22.74</v>
      </c>
    </row>
    <row r="1009" spans="1:10" ht="26.45" customHeight="1">
      <c r="A1009" s="553"/>
      <c r="B1009" s="563"/>
      <c r="C1009" s="563"/>
      <c r="D1009" s="553"/>
      <c r="E1009" s="563" t="s">
        <v>2669</v>
      </c>
      <c r="F1009" s="566">
        <v>35.18</v>
      </c>
      <c r="G1009" s="553" t="s">
        <v>2670</v>
      </c>
      <c r="H1009" s="554">
        <v>0</v>
      </c>
      <c r="I1009" s="553" t="s">
        <v>2671</v>
      </c>
      <c r="J1009" s="554">
        <v>35.18</v>
      </c>
    </row>
    <row r="1010" spans="1:10" ht="14.45" thickBot="1">
      <c r="A1010" s="553"/>
      <c r="B1010" s="563"/>
      <c r="C1010" s="563"/>
      <c r="D1010" s="553"/>
      <c r="E1010" s="563" t="s">
        <v>2672</v>
      </c>
      <c r="F1010" s="566">
        <v>0</v>
      </c>
      <c r="G1010" s="553"/>
      <c r="H1010" s="595" t="s">
        <v>2673</v>
      </c>
      <c r="I1010" s="595"/>
      <c r="J1010" s="554">
        <v>48.62</v>
      </c>
    </row>
    <row r="1011" spans="1:10" ht="14.45" customHeight="1" thickTop="1">
      <c r="A1011" s="555"/>
      <c r="B1011" s="564"/>
      <c r="C1011" s="564"/>
      <c r="D1011" s="555"/>
      <c r="E1011" s="564"/>
      <c r="F1011" s="564"/>
      <c r="G1011" s="555"/>
      <c r="H1011" s="555"/>
      <c r="I1011" s="555"/>
      <c r="J1011" s="555"/>
    </row>
    <row r="1012" spans="1:10">
      <c r="A1012" s="543" t="s">
        <v>165</v>
      </c>
      <c r="B1012" s="461" t="s">
        <v>10</v>
      </c>
      <c r="C1012" s="461" t="s">
        <v>11</v>
      </c>
      <c r="D1012" s="543" t="s">
        <v>12</v>
      </c>
      <c r="E1012" s="589" t="s">
        <v>1209</v>
      </c>
      <c r="F1012" s="589"/>
      <c r="G1012" s="461" t="s">
        <v>13</v>
      </c>
      <c r="H1012" s="544" t="s">
        <v>14</v>
      </c>
      <c r="I1012" s="544" t="s">
        <v>1210</v>
      </c>
      <c r="J1012" s="544" t="s">
        <v>16</v>
      </c>
    </row>
    <row r="1013" spans="1:10">
      <c r="A1013" s="545" t="s">
        <v>2661</v>
      </c>
      <c r="B1013" s="546" t="s">
        <v>166</v>
      </c>
      <c r="C1013" s="546" t="s">
        <v>55</v>
      </c>
      <c r="D1013" s="545" t="s">
        <v>3360</v>
      </c>
      <c r="E1013" s="596" t="s">
        <v>1257</v>
      </c>
      <c r="F1013" s="596"/>
      <c r="G1013" s="546" t="s">
        <v>46</v>
      </c>
      <c r="H1013" s="547">
        <v>1</v>
      </c>
      <c r="I1013" s="548">
        <v>21.86</v>
      </c>
      <c r="J1013" s="548">
        <v>21.86</v>
      </c>
    </row>
    <row r="1014" spans="1:10" ht="13.9" customHeight="1">
      <c r="A1014" s="543" t="s">
        <v>9</v>
      </c>
      <c r="B1014" s="461" t="s">
        <v>10</v>
      </c>
      <c r="C1014" s="461" t="s">
        <v>11</v>
      </c>
      <c r="D1014" s="543" t="s">
        <v>12</v>
      </c>
      <c r="E1014" s="589" t="s">
        <v>1209</v>
      </c>
      <c r="F1014" s="589"/>
      <c r="G1014" s="461" t="s">
        <v>13</v>
      </c>
      <c r="H1014" s="544" t="s">
        <v>14</v>
      </c>
      <c r="I1014" s="544" t="s">
        <v>1210</v>
      </c>
      <c r="J1014" s="544" t="s">
        <v>16</v>
      </c>
    </row>
    <row r="1015" spans="1:10" ht="26.45">
      <c r="A1015" s="549" t="s">
        <v>2666</v>
      </c>
      <c r="B1015" s="550" t="s">
        <v>1449</v>
      </c>
      <c r="C1015" s="550" t="s">
        <v>55</v>
      </c>
      <c r="D1015" s="549" t="s">
        <v>1450</v>
      </c>
      <c r="E1015" s="593" t="s">
        <v>1440</v>
      </c>
      <c r="F1015" s="593"/>
      <c r="G1015" s="550" t="s">
        <v>1451</v>
      </c>
      <c r="H1015" s="551">
        <v>1</v>
      </c>
      <c r="I1015" s="552" t="s">
        <v>2742</v>
      </c>
      <c r="J1015" s="561" t="s">
        <v>2742</v>
      </c>
    </row>
    <row r="1016" spans="1:10">
      <c r="A1016" s="556" t="s">
        <v>2661</v>
      </c>
      <c r="B1016" s="557" t="s">
        <v>3353</v>
      </c>
      <c r="C1016" s="557" t="s">
        <v>55</v>
      </c>
      <c r="D1016" s="556" t="s">
        <v>3354</v>
      </c>
      <c r="E1016" s="594" t="s">
        <v>1393</v>
      </c>
      <c r="F1016" s="594"/>
      <c r="G1016" s="557" t="s">
        <v>1451</v>
      </c>
      <c r="H1016" s="558">
        <v>0.1</v>
      </c>
      <c r="I1016" s="559" t="s">
        <v>3355</v>
      </c>
      <c r="J1016" s="560" t="s">
        <v>3116</v>
      </c>
    </row>
    <row r="1017" spans="1:10" ht="26.45">
      <c r="A1017" s="549" t="s">
        <v>2666</v>
      </c>
      <c r="B1017" s="550" t="s">
        <v>1483</v>
      </c>
      <c r="C1017" s="550" t="s">
        <v>55</v>
      </c>
      <c r="D1017" s="549" t="s">
        <v>1484</v>
      </c>
      <c r="E1017" s="593" t="s">
        <v>1440</v>
      </c>
      <c r="F1017" s="593"/>
      <c r="G1017" s="550" t="s">
        <v>1451</v>
      </c>
      <c r="H1017" s="551">
        <v>0.1</v>
      </c>
      <c r="I1017" s="552" t="s">
        <v>2767</v>
      </c>
      <c r="J1017" s="561" t="s">
        <v>3346</v>
      </c>
    </row>
    <row r="1018" spans="1:10">
      <c r="A1018" s="556" t="s">
        <v>2661</v>
      </c>
      <c r="B1018" s="557" t="s">
        <v>2769</v>
      </c>
      <c r="C1018" s="557" t="s">
        <v>55</v>
      </c>
      <c r="D1018" s="556" t="s">
        <v>2770</v>
      </c>
      <c r="E1018" s="594" t="s">
        <v>1393</v>
      </c>
      <c r="F1018" s="594"/>
      <c r="G1018" s="557" t="s">
        <v>1451</v>
      </c>
      <c r="H1018" s="558">
        <v>1</v>
      </c>
      <c r="I1018" s="559" t="s">
        <v>2771</v>
      </c>
      <c r="J1018" s="560" t="s">
        <v>2771</v>
      </c>
    </row>
    <row r="1019" spans="1:10">
      <c r="A1019" s="589" t="s">
        <v>2820</v>
      </c>
      <c r="B1019" s="597"/>
      <c r="C1019" s="597"/>
      <c r="D1019" s="597"/>
      <c r="E1019" s="597"/>
      <c r="F1019" s="597"/>
      <c r="G1019" s="597"/>
      <c r="H1019" s="597"/>
      <c r="I1019" s="597"/>
      <c r="J1019" s="597"/>
    </row>
    <row r="1020" spans="1:10" ht="13.9" customHeight="1">
      <c r="A1020" s="543" t="s">
        <v>9</v>
      </c>
      <c r="B1020" s="461" t="s">
        <v>10</v>
      </c>
      <c r="C1020" s="461" t="s">
        <v>11</v>
      </c>
      <c r="D1020" s="543" t="s">
        <v>12</v>
      </c>
      <c r="E1020" s="589" t="s">
        <v>1209</v>
      </c>
      <c r="F1020" s="589"/>
      <c r="G1020" s="461" t="s">
        <v>13</v>
      </c>
      <c r="H1020" s="544" t="s">
        <v>14</v>
      </c>
      <c r="I1020" s="544" t="s">
        <v>1210</v>
      </c>
      <c r="J1020" s="544" t="s">
        <v>16</v>
      </c>
    </row>
    <row r="1021" spans="1:10" ht="26.45">
      <c r="A1021" s="549" t="s">
        <v>2666</v>
      </c>
      <c r="B1021" s="550" t="s">
        <v>1449</v>
      </c>
      <c r="C1021" s="550" t="s">
        <v>55</v>
      </c>
      <c r="D1021" s="549" t="s">
        <v>1450</v>
      </c>
      <c r="E1021" s="593" t="s">
        <v>1440</v>
      </c>
      <c r="F1021" s="593"/>
      <c r="G1021" s="550" t="s">
        <v>1451</v>
      </c>
      <c r="H1021" s="551">
        <v>1</v>
      </c>
      <c r="I1021" s="552" t="s">
        <v>2742</v>
      </c>
      <c r="J1021" s="561" t="s">
        <v>2742</v>
      </c>
    </row>
    <row r="1022" spans="1:10">
      <c r="A1022" s="549" t="s">
        <v>2666</v>
      </c>
      <c r="B1022" s="550" t="s">
        <v>2567</v>
      </c>
      <c r="C1022" s="550" t="s">
        <v>55</v>
      </c>
      <c r="D1022" s="549" t="s">
        <v>2568</v>
      </c>
      <c r="E1022" s="593" t="s">
        <v>1220</v>
      </c>
      <c r="F1022" s="593"/>
      <c r="G1022" s="550" t="s">
        <v>57</v>
      </c>
      <c r="H1022" s="551">
        <v>2.0000000000000002E-5</v>
      </c>
      <c r="I1022" s="552" t="s">
        <v>2974</v>
      </c>
      <c r="J1022" s="561" t="s">
        <v>2972</v>
      </c>
    </row>
    <row r="1023" spans="1:10" ht="26.45">
      <c r="A1023" s="549" t="s">
        <v>2666</v>
      </c>
      <c r="B1023" s="550" t="s">
        <v>2139</v>
      </c>
      <c r="C1023" s="550" t="s">
        <v>55</v>
      </c>
      <c r="D1023" s="549" t="s">
        <v>2140</v>
      </c>
      <c r="E1023" s="593" t="s">
        <v>1220</v>
      </c>
      <c r="F1023" s="593"/>
      <c r="G1023" s="550" t="s">
        <v>1739</v>
      </c>
      <c r="H1023" s="551">
        <v>2.5300000000000001E-3</v>
      </c>
      <c r="I1023" s="552" t="s">
        <v>2853</v>
      </c>
      <c r="J1023" s="561" t="s">
        <v>3254</v>
      </c>
    </row>
    <row r="1024" spans="1:10">
      <c r="A1024" s="549" t="s">
        <v>2666</v>
      </c>
      <c r="B1024" s="550" t="s">
        <v>1587</v>
      </c>
      <c r="C1024" s="550" t="s">
        <v>55</v>
      </c>
      <c r="D1024" s="549" t="s">
        <v>1588</v>
      </c>
      <c r="E1024" s="593" t="s">
        <v>1220</v>
      </c>
      <c r="F1024" s="593"/>
      <c r="G1024" s="550" t="s">
        <v>57</v>
      </c>
      <c r="H1024" s="551">
        <v>4.9500000000000004E-3</v>
      </c>
      <c r="I1024" s="552" t="s">
        <v>2835</v>
      </c>
      <c r="J1024" s="561" t="s">
        <v>3361</v>
      </c>
    </row>
    <row r="1025" spans="1:10">
      <c r="A1025" s="549" t="s">
        <v>2666</v>
      </c>
      <c r="B1025" s="550" t="s">
        <v>2090</v>
      </c>
      <c r="C1025" s="550" t="s">
        <v>55</v>
      </c>
      <c r="D1025" s="549" t="s">
        <v>2091</v>
      </c>
      <c r="E1025" s="593" t="s">
        <v>1220</v>
      </c>
      <c r="F1025" s="593"/>
      <c r="G1025" s="550" t="s">
        <v>57</v>
      </c>
      <c r="H1025" s="551">
        <v>1.98E-3</v>
      </c>
      <c r="I1025" s="552" t="s">
        <v>2847</v>
      </c>
      <c r="J1025" s="561" t="s">
        <v>3133</v>
      </c>
    </row>
    <row r="1026" spans="1:10">
      <c r="A1026" s="549" t="s">
        <v>2666</v>
      </c>
      <c r="B1026" s="550" t="s">
        <v>2551</v>
      </c>
      <c r="C1026" s="550" t="s">
        <v>55</v>
      </c>
      <c r="D1026" s="549" t="s">
        <v>2552</v>
      </c>
      <c r="E1026" s="593" t="s">
        <v>1220</v>
      </c>
      <c r="F1026" s="593"/>
      <c r="G1026" s="550" t="s">
        <v>57</v>
      </c>
      <c r="H1026" s="551">
        <v>2.0000000000000002E-5</v>
      </c>
      <c r="I1026" s="552" t="s">
        <v>2976</v>
      </c>
      <c r="J1026" s="561" t="s">
        <v>2972</v>
      </c>
    </row>
    <row r="1027" spans="1:10">
      <c r="A1027" s="549" t="s">
        <v>2666</v>
      </c>
      <c r="B1027" s="550" t="s">
        <v>2360</v>
      </c>
      <c r="C1027" s="550" t="s">
        <v>55</v>
      </c>
      <c r="D1027" s="549" t="s">
        <v>2361</v>
      </c>
      <c r="E1027" s="593" t="s">
        <v>1220</v>
      </c>
      <c r="F1027" s="593"/>
      <c r="G1027" s="550" t="s">
        <v>2362</v>
      </c>
      <c r="H1027" s="551">
        <v>8.8000000000000003E-4</v>
      </c>
      <c r="I1027" s="552" t="s">
        <v>2831</v>
      </c>
      <c r="J1027" s="561" t="s">
        <v>2972</v>
      </c>
    </row>
    <row r="1028" spans="1:10" ht="26.45">
      <c r="A1028" s="549" t="s">
        <v>2666</v>
      </c>
      <c r="B1028" s="550" t="s">
        <v>1978</v>
      </c>
      <c r="C1028" s="550" t="s">
        <v>55</v>
      </c>
      <c r="D1028" s="549" t="s">
        <v>1979</v>
      </c>
      <c r="E1028" s="593" t="s">
        <v>1220</v>
      </c>
      <c r="F1028" s="593"/>
      <c r="G1028" s="550" t="s">
        <v>1739</v>
      </c>
      <c r="H1028" s="551">
        <v>8.8000000000000003E-4</v>
      </c>
      <c r="I1028" s="552" t="s">
        <v>2855</v>
      </c>
      <c r="J1028" s="561" t="s">
        <v>2886</v>
      </c>
    </row>
    <row r="1029" spans="1:10">
      <c r="A1029" s="549" t="s">
        <v>2666</v>
      </c>
      <c r="B1029" s="550" t="s">
        <v>2513</v>
      </c>
      <c r="C1029" s="550" t="s">
        <v>55</v>
      </c>
      <c r="D1029" s="549" t="s">
        <v>2514</v>
      </c>
      <c r="E1029" s="593" t="s">
        <v>1220</v>
      </c>
      <c r="F1029" s="593"/>
      <c r="G1029" s="550" t="s">
        <v>233</v>
      </c>
      <c r="H1029" s="551">
        <v>6.9999999999999994E-5</v>
      </c>
      <c r="I1029" s="552" t="s">
        <v>2978</v>
      </c>
      <c r="J1029" s="561" t="s">
        <v>2972</v>
      </c>
    </row>
    <row r="1030" spans="1:10">
      <c r="A1030" s="549" t="s">
        <v>2666</v>
      </c>
      <c r="B1030" s="550" t="s">
        <v>2481</v>
      </c>
      <c r="C1030" s="550" t="s">
        <v>55</v>
      </c>
      <c r="D1030" s="549" t="s">
        <v>2482</v>
      </c>
      <c r="E1030" s="593" t="s">
        <v>1220</v>
      </c>
      <c r="F1030" s="593"/>
      <c r="G1030" s="550" t="s">
        <v>57</v>
      </c>
      <c r="H1030" s="551">
        <v>2.0000000000000002E-5</v>
      </c>
      <c r="I1030" s="552" t="s">
        <v>2901</v>
      </c>
      <c r="J1030" s="561" t="s">
        <v>2972</v>
      </c>
    </row>
    <row r="1031" spans="1:10">
      <c r="A1031" s="549" t="s">
        <v>2666</v>
      </c>
      <c r="B1031" s="550" t="s">
        <v>1693</v>
      </c>
      <c r="C1031" s="550" t="s">
        <v>55</v>
      </c>
      <c r="D1031" s="549" t="s">
        <v>1694</v>
      </c>
      <c r="E1031" s="593" t="s">
        <v>1220</v>
      </c>
      <c r="F1031" s="593"/>
      <c r="G1031" s="550" t="s">
        <v>57</v>
      </c>
      <c r="H1031" s="551">
        <v>0.10063999999999999</v>
      </c>
      <c r="I1031" s="552" t="s">
        <v>2829</v>
      </c>
      <c r="J1031" s="561" t="s">
        <v>3048</v>
      </c>
    </row>
    <row r="1032" spans="1:10" ht="26.45">
      <c r="A1032" s="549" t="s">
        <v>2666</v>
      </c>
      <c r="B1032" s="550" t="s">
        <v>2303</v>
      </c>
      <c r="C1032" s="550" t="s">
        <v>55</v>
      </c>
      <c r="D1032" s="549" t="s">
        <v>2304</v>
      </c>
      <c r="E1032" s="593" t="s">
        <v>1220</v>
      </c>
      <c r="F1032" s="593"/>
      <c r="G1032" s="550" t="s">
        <v>57</v>
      </c>
      <c r="H1032" s="551">
        <v>6.6E-4</v>
      </c>
      <c r="I1032" s="552" t="s">
        <v>2821</v>
      </c>
      <c r="J1032" s="561" t="s">
        <v>2972</v>
      </c>
    </row>
    <row r="1033" spans="1:10">
      <c r="A1033" s="549" t="s">
        <v>2666</v>
      </c>
      <c r="B1033" s="550" t="s">
        <v>2169</v>
      </c>
      <c r="C1033" s="550" t="s">
        <v>55</v>
      </c>
      <c r="D1033" s="549" t="s">
        <v>2170</v>
      </c>
      <c r="E1033" s="593" t="s">
        <v>1220</v>
      </c>
      <c r="F1033" s="593"/>
      <c r="G1033" s="550" t="s">
        <v>57</v>
      </c>
      <c r="H1033" s="551">
        <v>4.9500000000000004E-3</v>
      </c>
      <c r="I1033" s="552" t="s">
        <v>2825</v>
      </c>
      <c r="J1033" s="561" t="s">
        <v>3254</v>
      </c>
    </row>
    <row r="1034" spans="1:10">
      <c r="A1034" s="549" t="s">
        <v>2666</v>
      </c>
      <c r="B1034" s="550" t="s">
        <v>1982</v>
      </c>
      <c r="C1034" s="550" t="s">
        <v>55</v>
      </c>
      <c r="D1034" s="549" t="s">
        <v>1983</v>
      </c>
      <c r="E1034" s="593" t="s">
        <v>1298</v>
      </c>
      <c r="F1034" s="593"/>
      <c r="G1034" s="550" t="s">
        <v>57</v>
      </c>
      <c r="H1034" s="551">
        <v>4.9500000000000004E-3</v>
      </c>
      <c r="I1034" s="552" t="s">
        <v>2839</v>
      </c>
      <c r="J1034" s="561" t="s">
        <v>2886</v>
      </c>
    </row>
    <row r="1035" spans="1:10">
      <c r="A1035" s="549" t="s">
        <v>2666</v>
      </c>
      <c r="B1035" s="550" t="s">
        <v>1543</v>
      </c>
      <c r="C1035" s="550" t="s">
        <v>55</v>
      </c>
      <c r="D1035" s="549" t="s">
        <v>1544</v>
      </c>
      <c r="E1035" s="593" t="s">
        <v>1220</v>
      </c>
      <c r="F1035" s="593"/>
      <c r="G1035" s="550" t="s">
        <v>57</v>
      </c>
      <c r="H1035" s="551">
        <v>0.11198</v>
      </c>
      <c r="I1035" s="552" t="s">
        <v>2849</v>
      </c>
      <c r="J1035" s="561" t="s">
        <v>2832</v>
      </c>
    </row>
    <row r="1036" spans="1:10">
      <c r="A1036" s="549" t="s">
        <v>2666</v>
      </c>
      <c r="B1036" s="550" t="s">
        <v>2515</v>
      </c>
      <c r="C1036" s="550" t="s">
        <v>55</v>
      </c>
      <c r="D1036" s="549" t="s">
        <v>2516</v>
      </c>
      <c r="E1036" s="593" t="s">
        <v>1220</v>
      </c>
      <c r="F1036" s="593"/>
      <c r="G1036" s="550" t="s">
        <v>57</v>
      </c>
      <c r="H1036" s="551">
        <v>5.0000000000000002E-5</v>
      </c>
      <c r="I1036" s="552" t="s">
        <v>2883</v>
      </c>
      <c r="J1036" s="561" t="s">
        <v>2972</v>
      </c>
    </row>
    <row r="1037" spans="1:10">
      <c r="A1037" s="549" t="s">
        <v>2666</v>
      </c>
      <c r="B1037" s="550" t="s">
        <v>2509</v>
      </c>
      <c r="C1037" s="550" t="s">
        <v>55</v>
      </c>
      <c r="D1037" s="549" t="s">
        <v>2510</v>
      </c>
      <c r="E1037" s="593" t="s">
        <v>1220</v>
      </c>
      <c r="F1037" s="593"/>
      <c r="G1037" s="550" t="s">
        <v>57</v>
      </c>
      <c r="H1037" s="551">
        <v>4.0000000000000003E-5</v>
      </c>
      <c r="I1037" s="552" t="s">
        <v>2980</v>
      </c>
      <c r="J1037" s="561" t="s">
        <v>2972</v>
      </c>
    </row>
    <row r="1038" spans="1:10">
      <c r="A1038" s="549" t="s">
        <v>2666</v>
      </c>
      <c r="B1038" s="550" t="s">
        <v>1855</v>
      </c>
      <c r="C1038" s="550" t="s">
        <v>55</v>
      </c>
      <c r="D1038" s="549" t="s">
        <v>1856</v>
      </c>
      <c r="E1038" s="593" t="s">
        <v>1298</v>
      </c>
      <c r="F1038" s="593"/>
      <c r="G1038" s="550" t="s">
        <v>1857</v>
      </c>
      <c r="H1038" s="551">
        <v>4.4000000000000002E-4</v>
      </c>
      <c r="I1038" s="552" t="s">
        <v>2841</v>
      </c>
      <c r="J1038" s="561" t="s">
        <v>2882</v>
      </c>
    </row>
    <row r="1039" spans="1:10">
      <c r="A1039" s="549" t="s">
        <v>2666</v>
      </c>
      <c r="B1039" s="550" t="s">
        <v>1652</v>
      </c>
      <c r="C1039" s="550" t="s">
        <v>55</v>
      </c>
      <c r="D1039" s="549" t="s">
        <v>1653</v>
      </c>
      <c r="E1039" s="593" t="s">
        <v>1298</v>
      </c>
      <c r="F1039" s="593"/>
      <c r="G1039" s="550" t="s">
        <v>57</v>
      </c>
      <c r="H1039" s="551">
        <v>0.11198</v>
      </c>
      <c r="I1039" s="552" t="s">
        <v>2845</v>
      </c>
      <c r="J1039" s="561" t="s">
        <v>3299</v>
      </c>
    </row>
    <row r="1040" spans="1:10">
      <c r="A1040" s="549" t="s">
        <v>2666</v>
      </c>
      <c r="B1040" s="550" t="s">
        <v>2501</v>
      </c>
      <c r="C1040" s="550" t="s">
        <v>55</v>
      </c>
      <c r="D1040" s="549" t="s">
        <v>2502</v>
      </c>
      <c r="E1040" s="593" t="s">
        <v>1220</v>
      </c>
      <c r="F1040" s="593"/>
      <c r="G1040" s="550" t="s">
        <v>57</v>
      </c>
      <c r="H1040" s="551">
        <v>6.9999999999999994E-5</v>
      </c>
      <c r="I1040" s="552" t="s">
        <v>2982</v>
      </c>
      <c r="J1040" s="561" t="s">
        <v>2972</v>
      </c>
    </row>
    <row r="1041" spans="1:10">
      <c r="A1041" s="549" t="s">
        <v>2666</v>
      </c>
      <c r="B1041" s="550" t="s">
        <v>2565</v>
      </c>
      <c r="C1041" s="550" t="s">
        <v>55</v>
      </c>
      <c r="D1041" s="549" t="s">
        <v>2566</v>
      </c>
      <c r="E1041" s="593" t="s">
        <v>1220</v>
      </c>
      <c r="F1041" s="593"/>
      <c r="G1041" s="550" t="s">
        <v>57</v>
      </c>
      <c r="H1041" s="551">
        <v>1.0000000000000001E-5</v>
      </c>
      <c r="I1041" s="552" t="s">
        <v>2983</v>
      </c>
      <c r="J1041" s="561" t="s">
        <v>2972</v>
      </c>
    </row>
    <row r="1042" spans="1:10">
      <c r="A1042" s="549" t="s">
        <v>2666</v>
      </c>
      <c r="B1042" s="550" t="s">
        <v>1729</v>
      </c>
      <c r="C1042" s="550" t="s">
        <v>55</v>
      </c>
      <c r="D1042" s="549" t="s">
        <v>1730</v>
      </c>
      <c r="E1042" s="593" t="s">
        <v>1220</v>
      </c>
      <c r="F1042" s="593"/>
      <c r="G1042" s="550" t="s">
        <v>57</v>
      </c>
      <c r="H1042" s="551">
        <v>1.65E-3</v>
      </c>
      <c r="I1042" s="552" t="s">
        <v>2833</v>
      </c>
      <c r="J1042" s="561" t="s">
        <v>2863</v>
      </c>
    </row>
    <row r="1043" spans="1:10" ht="26.45">
      <c r="A1043" s="549" t="s">
        <v>2666</v>
      </c>
      <c r="B1043" s="550" t="s">
        <v>2391</v>
      </c>
      <c r="C1043" s="550" t="s">
        <v>55</v>
      </c>
      <c r="D1043" s="549" t="s">
        <v>2392</v>
      </c>
      <c r="E1043" s="593" t="s">
        <v>1220</v>
      </c>
      <c r="F1043" s="593"/>
      <c r="G1043" s="550" t="s">
        <v>57</v>
      </c>
      <c r="H1043" s="551">
        <v>2.2000000000000001E-4</v>
      </c>
      <c r="I1043" s="552" t="s">
        <v>2827</v>
      </c>
      <c r="J1043" s="561" t="s">
        <v>2972</v>
      </c>
    </row>
    <row r="1044" spans="1:10">
      <c r="A1044" s="549" t="s">
        <v>2666</v>
      </c>
      <c r="B1044" s="550" t="s">
        <v>2341</v>
      </c>
      <c r="C1044" s="550" t="s">
        <v>55</v>
      </c>
      <c r="D1044" s="549" t="s">
        <v>2342</v>
      </c>
      <c r="E1044" s="593" t="s">
        <v>1220</v>
      </c>
      <c r="F1044" s="593"/>
      <c r="G1044" s="550" t="s">
        <v>57</v>
      </c>
      <c r="H1044" s="551">
        <v>1.0000000000000001E-5</v>
      </c>
      <c r="I1044" s="552" t="s">
        <v>2984</v>
      </c>
      <c r="J1044" s="561" t="s">
        <v>2972</v>
      </c>
    </row>
    <row r="1045" spans="1:10">
      <c r="A1045" s="549" t="s">
        <v>2666</v>
      </c>
      <c r="B1045" s="550" t="s">
        <v>2569</v>
      </c>
      <c r="C1045" s="550" t="s">
        <v>55</v>
      </c>
      <c r="D1045" s="549" t="s">
        <v>2570</v>
      </c>
      <c r="E1045" s="593" t="s">
        <v>1220</v>
      </c>
      <c r="F1045" s="593"/>
      <c r="G1045" s="550" t="s">
        <v>57</v>
      </c>
      <c r="H1045" s="551">
        <v>1.0000000000000001E-5</v>
      </c>
      <c r="I1045" s="552" t="s">
        <v>2986</v>
      </c>
      <c r="J1045" s="561" t="s">
        <v>2972</v>
      </c>
    </row>
    <row r="1046" spans="1:10">
      <c r="A1046" s="549" t="s">
        <v>2666</v>
      </c>
      <c r="B1046" s="550" t="s">
        <v>2507</v>
      </c>
      <c r="C1046" s="550" t="s">
        <v>55</v>
      </c>
      <c r="D1046" s="549" t="s">
        <v>2508</v>
      </c>
      <c r="E1046" s="593" t="s">
        <v>1220</v>
      </c>
      <c r="F1046" s="593"/>
      <c r="G1046" s="550" t="s">
        <v>57</v>
      </c>
      <c r="H1046" s="551">
        <v>4.0000000000000003E-5</v>
      </c>
      <c r="I1046" s="552" t="s">
        <v>2937</v>
      </c>
      <c r="J1046" s="561" t="s">
        <v>2972</v>
      </c>
    </row>
    <row r="1047" spans="1:10" ht="26.45">
      <c r="A1047" s="549" t="s">
        <v>2666</v>
      </c>
      <c r="B1047" s="550" t="s">
        <v>1483</v>
      </c>
      <c r="C1047" s="550" t="s">
        <v>55</v>
      </c>
      <c r="D1047" s="549" t="s">
        <v>1484</v>
      </c>
      <c r="E1047" s="593" t="s">
        <v>1440</v>
      </c>
      <c r="F1047" s="593"/>
      <c r="G1047" s="550" t="s">
        <v>1451</v>
      </c>
      <c r="H1047" s="551">
        <v>0.1</v>
      </c>
      <c r="I1047" s="552" t="s">
        <v>2767</v>
      </c>
      <c r="J1047" s="561" t="s">
        <v>3346</v>
      </c>
    </row>
    <row r="1048" spans="1:10">
      <c r="A1048" s="549" t="s">
        <v>2666</v>
      </c>
      <c r="B1048" s="550" t="s">
        <v>2412</v>
      </c>
      <c r="C1048" s="550" t="s">
        <v>55</v>
      </c>
      <c r="D1048" s="549" t="s">
        <v>2413</v>
      </c>
      <c r="E1048" s="593" t="s">
        <v>1220</v>
      </c>
      <c r="F1048" s="593"/>
      <c r="G1048" s="550" t="s">
        <v>57</v>
      </c>
      <c r="H1048" s="551">
        <v>2.9999999999999997E-4</v>
      </c>
      <c r="I1048" s="552" t="s">
        <v>2823</v>
      </c>
      <c r="J1048" s="561" t="s">
        <v>2972</v>
      </c>
    </row>
    <row r="1049" spans="1:10">
      <c r="A1049" s="549" t="s">
        <v>2666</v>
      </c>
      <c r="B1049" s="550" t="s">
        <v>2381</v>
      </c>
      <c r="C1049" s="550" t="s">
        <v>55</v>
      </c>
      <c r="D1049" s="549" t="s">
        <v>2382</v>
      </c>
      <c r="E1049" s="593" t="s">
        <v>1220</v>
      </c>
      <c r="F1049" s="593"/>
      <c r="G1049" s="550" t="s">
        <v>57</v>
      </c>
      <c r="H1049" s="551">
        <v>2.0000000000000001E-4</v>
      </c>
      <c r="I1049" s="552" t="s">
        <v>2837</v>
      </c>
      <c r="J1049" s="561" t="s">
        <v>2972</v>
      </c>
    </row>
    <row r="1050" spans="1:10" ht="26.45">
      <c r="A1050" s="549" t="s">
        <v>2666</v>
      </c>
      <c r="B1050" s="550" t="s">
        <v>2182</v>
      </c>
      <c r="C1050" s="550" t="s">
        <v>55</v>
      </c>
      <c r="D1050" s="549" t="s">
        <v>2183</v>
      </c>
      <c r="E1050" s="593" t="s">
        <v>1220</v>
      </c>
      <c r="F1050" s="593"/>
      <c r="G1050" s="550" t="s">
        <v>57</v>
      </c>
      <c r="H1050" s="551">
        <v>2.0000000000000001E-4</v>
      </c>
      <c r="I1050" s="552" t="s">
        <v>2843</v>
      </c>
      <c r="J1050" s="561" t="s">
        <v>3133</v>
      </c>
    </row>
    <row r="1051" spans="1:10">
      <c r="A1051" s="549" t="s">
        <v>2666</v>
      </c>
      <c r="B1051" s="550" t="s">
        <v>2442</v>
      </c>
      <c r="C1051" s="550" t="s">
        <v>55</v>
      </c>
      <c r="D1051" s="549" t="s">
        <v>2443</v>
      </c>
      <c r="E1051" s="593" t="s">
        <v>1220</v>
      </c>
      <c r="F1051" s="593"/>
      <c r="G1051" s="550" t="s">
        <v>57</v>
      </c>
      <c r="H1051" s="551">
        <v>1E-4</v>
      </c>
      <c r="I1051" s="552" t="s">
        <v>2851</v>
      </c>
      <c r="J1051" s="561" t="s">
        <v>2972</v>
      </c>
    </row>
    <row r="1052" spans="1:10">
      <c r="A1052" s="553"/>
      <c r="B1052" s="563"/>
      <c r="C1052" s="563"/>
      <c r="D1052" s="553"/>
      <c r="E1052" s="563" t="s">
        <v>2669</v>
      </c>
      <c r="F1052" s="566">
        <v>17.63</v>
      </c>
      <c r="G1052" s="553" t="s">
        <v>2670</v>
      </c>
      <c r="H1052" s="554">
        <v>0</v>
      </c>
      <c r="I1052" s="553" t="s">
        <v>2671</v>
      </c>
      <c r="J1052" s="554">
        <v>17.63</v>
      </c>
    </row>
    <row r="1053" spans="1:10" ht="14.45" thickBot="1">
      <c r="A1053" s="553"/>
      <c r="B1053" s="563"/>
      <c r="C1053" s="563"/>
      <c r="D1053" s="553"/>
      <c r="E1053" s="563" t="s">
        <v>2672</v>
      </c>
      <c r="F1053" s="566">
        <v>0</v>
      </c>
      <c r="G1053" s="553"/>
      <c r="H1053" s="595" t="s">
        <v>2673</v>
      </c>
      <c r="I1053" s="595"/>
      <c r="J1053" s="554">
        <v>21.86</v>
      </c>
    </row>
    <row r="1054" spans="1:10" ht="14.45" customHeight="1" thickTop="1">
      <c r="A1054" s="555"/>
      <c r="B1054" s="564"/>
      <c r="C1054" s="564"/>
      <c r="D1054" s="555"/>
      <c r="E1054" s="564"/>
      <c r="F1054" s="564"/>
      <c r="G1054" s="555"/>
      <c r="H1054" s="555"/>
      <c r="I1054" s="555"/>
      <c r="J1054" s="555"/>
    </row>
    <row r="1055" spans="1:10">
      <c r="A1055" s="543" t="s">
        <v>168</v>
      </c>
      <c r="B1055" s="461" t="s">
        <v>10</v>
      </c>
      <c r="C1055" s="461" t="s">
        <v>11</v>
      </c>
      <c r="D1055" s="543" t="s">
        <v>12</v>
      </c>
      <c r="E1055" s="589" t="s">
        <v>1209</v>
      </c>
      <c r="F1055" s="589"/>
      <c r="G1055" s="461" t="s">
        <v>13</v>
      </c>
      <c r="H1055" s="544" t="s">
        <v>14</v>
      </c>
      <c r="I1055" s="544" t="s">
        <v>1210</v>
      </c>
      <c r="J1055" s="544" t="s">
        <v>16</v>
      </c>
    </row>
    <row r="1056" spans="1:10">
      <c r="A1056" s="545" t="s">
        <v>2661</v>
      </c>
      <c r="B1056" s="546" t="s">
        <v>169</v>
      </c>
      <c r="C1056" s="546" t="s">
        <v>24</v>
      </c>
      <c r="D1056" s="545" t="s">
        <v>170</v>
      </c>
      <c r="E1056" s="596">
        <v>172</v>
      </c>
      <c r="F1056" s="596"/>
      <c r="G1056" s="546" t="s">
        <v>115</v>
      </c>
      <c r="H1056" s="547">
        <v>1</v>
      </c>
      <c r="I1056" s="548">
        <v>81.38</v>
      </c>
      <c r="J1056" s="548">
        <v>81.38</v>
      </c>
    </row>
    <row r="1057" spans="1:10" ht="26.45">
      <c r="A1057" s="556" t="s">
        <v>2674</v>
      </c>
      <c r="B1057" s="557" t="s">
        <v>3362</v>
      </c>
      <c r="C1057" s="557" t="s">
        <v>44</v>
      </c>
      <c r="D1057" s="556" t="s">
        <v>3363</v>
      </c>
      <c r="E1057" s="594" t="s">
        <v>1216</v>
      </c>
      <c r="F1057" s="594"/>
      <c r="G1057" s="557" t="s">
        <v>75</v>
      </c>
      <c r="H1057" s="558">
        <v>7.0000000000000007E-2</v>
      </c>
      <c r="I1057" s="559">
        <v>30.24</v>
      </c>
      <c r="J1057" s="559">
        <v>2.11</v>
      </c>
    </row>
    <row r="1058" spans="1:10" ht="26.45" customHeight="1">
      <c r="A1058" s="556" t="s">
        <v>2674</v>
      </c>
      <c r="B1058" s="557" t="s">
        <v>2684</v>
      </c>
      <c r="C1058" s="557" t="s">
        <v>44</v>
      </c>
      <c r="D1058" s="556" t="s">
        <v>2685</v>
      </c>
      <c r="E1058" s="594" t="s">
        <v>1216</v>
      </c>
      <c r="F1058" s="594"/>
      <c r="G1058" s="557" t="s">
        <v>75</v>
      </c>
      <c r="H1058" s="558">
        <v>3.65</v>
      </c>
      <c r="I1058" s="559">
        <v>21.72</v>
      </c>
      <c r="J1058" s="559">
        <v>79.27</v>
      </c>
    </row>
    <row r="1059" spans="1:10" ht="26.45" customHeight="1">
      <c r="A1059" s="553"/>
      <c r="B1059" s="563"/>
      <c r="C1059" s="563"/>
      <c r="D1059" s="553"/>
      <c r="E1059" s="563" t="s">
        <v>2669</v>
      </c>
      <c r="F1059" s="566">
        <v>56.62</v>
      </c>
      <c r="G1059" s="553" t="s">
        <v>2670</v>
      </c>
      <c r="H1059" s="554">
        <v>0</v>
      </c>
      <c r="I1059" s="553" t="s">
        <v>2671</v>
      </c>
      <c r="J1059" s="554">
        <v>56.62</v>
      </c>
    </row>
    <row r="1060" spans="1:10" ht="14.45" thickBot="1">
      <c r="A1060" s="553"/>
      <c r="B1060" s="563"/>
      <c r="C1060" s="563"/>
      <c r="D1060" s="553"/>
      <c r="E1060" s="563" t="s">
        <v>2672</v>
      </c>
      <c r="F1060" s="566">
        <v>0</v>
      </c>
      <c r="G1060" s="553"/>
      <c r="H1060" s="595" t="s">
        <v>2673</v>
      </c>
      <c r="I1060" s="595"/>
      <c r="J1060" s="554">
        <v>81.38</v>
      </c>
    </row>
    <row r="1061" spans="1:10" ht="14.45" customHeight="1" thickTop="1">
      <c r="A1061" s="555"/>
      <c r="B1061" s="564"/>
      <c r="C1061" s="564"/>
      <c r="D1061" s="555"/>
      <c r="E1061" s="564"/>
      <c r="F1061" s="564"/>
      <c r="G1061" s="555"/>
      <c r="H1061" s="555"/>
      <c r="I1061" s="555"/>
      <c r="J1061" s="555"/>
    </row>
    <row r="1062" spans="1:10">
      <c r="A1062" s="543" t="s">
        <v>171</v>
      </c>
      <c r="B1062" s="461" t="s">
        <v>10</v>
      </c>
      <c r="C1062" s="461" t="s">
        <v>11</v>
      </c>
      <c r="D1062" s="543" t="s">
        <v>12</v>
      </c>
      <c r="E1062" s="589" t="s">
        <v>1209</v>
      </c>
      <c r="F1062" s="589"/>
      <c r="G1062" s="461" t="s">
        <v>13</v>
      </c>
      <c r="H1062" s="544" t="s">
        <v>14</v>
      </c>
      <c r="I1062" s="544" t="s">
        <v>1210</v>
      </c>
      <c r="J1062" s="544" t="s">
        <v>16</v>
      </c>
    </row>
    <row r="1063" spans="1:10">
      <c r="A1063" s="545" t="s">
        <v>2661</v>
      </c>
      <c r="B1063" s="546" t="s">
        <v>172</v>
      </c>
      <c r="C1063" s="546" t="s">
        <v>24</v>
      </c>
      <c r="D1063" s="545" t="s">
        <v>173</v>
      </c>
      <c r="E1063" s="596" t="s">
        <v>1368</v>
      </c>
      <c r="F1063" s="596"/>
      <c r="G1063" s="546" t="s">
        <v>46</v>
      </c>
      <c r="H1063" s="547">
        <v>1</v>
      </c>
      <c r="I1063" s="548">
        <v>9.2899999999999991</v>
      </c>
      <c r="J1063" s="548">
        <v>9.2899999999999991</v>
      </c>
    </row>
    <row r="1064" spans="1:10" ht="13.9" customHeight="1">
      <c r="A1064" s="556" t="s">
        <v>2674</v>
      </c>
      <c r="B1064" s="557" t="s">
        <v>3338</v>
      </c>
      <c r="C1064" s="557" t="s">
        <v>44</v>
      </c>
      <c r="D1064" s="556" t="s">
        <v>3339</v>
      </c>
      <c r="E1064" s="594" t="s">
        <v>1216</v>
      </c>
      <c r="F1064" s="594"/>
      <c r="G1064" s="557" t="s">
        <v>75</v>
      </c>
      <c r="H1064" s="558">
        <v>0.15</v>
      </c>
      <c r="I1064" s="559">
        <v>25.76</v>
      </c>
      <c r="J1064" s="559">
        <v>3.86</v>
      </c>
    </row>
    <row r="1065" spans="1:10" ht="26.45" customHeight="1">
      <c r="A1065" s="556" t="s">
        <v>2674</v>
      </c>
      <c r="B1065" s="557" t="s">
        <v>2684</v>
      </c>
      <c r="C1065" s="557" t="s">
        <v>44</v>
      </c>
      <c r="D1065" s="556" t="s">
        <v>2685</v>
      </c>
      <c r="E1065" s="594" t="s">
        <v>1216</v>
      </c>
      <c r="F1065" s="594"/>
      <c r="G1065" s="557" t="s">
        <v>75</v>
      </c>
      <c r="H1065" s="558">
        <v>0.25</v>
      </c>
      <c r="I1065" s="559">
        <v>21.72</v>
      </c>
      <c r="J1065" s="559">
        <v>5.43</v>
      </c>
    </row>
    <row r="1066" spans="1:10" ht="26.45" customHeight="1">
      <c r="A1066" s="553"/>
      <c r="B1066" s="563"/>
      <c r="C1066" s="563"/>
      <c r="D1066" s="553"/>
      <c r="E1066" s="563" t="s">
        <v>2669</v>
      </c>
      <c r="F1066" s="566">
        <v>6.61</v>
      </c>
      <c r="G1066" s="553" t="s">
        <v>2670</v>
      </c>
      <c r="H1066" s="554">
        <v>0</v>
      </c>
      <c r="I1066" s="553" t="s">
        <v>2671</v>
      </c>
      <c r="J1066" s="554">
        <v>6.61</v>
      </c>
    </row>
    <row r="1067" spans="1:10" ht="14.45" thickBot="1">
      <c r="A1067" s="553"/>
      <c r="B1067" s="563"/>
      <c r="C1067" s="563"/>
      <c r="D1067" s="553"/>
      <c r="E1067" s="563" t="s">
        <v>2672</v>
      </c>
      <c r="F1067" s="566">
        <v>0</v>
      </c>
      <c r="G1067" s="553"/>
      <c r="H1067" s="595" t="s">
        <v>2673</v>
      </c>
      <c r="I1067" s="595"/>
      <c r="J1067" s="554">
        <v>9.2899999999999991</v>
      </c>
    </row>
    <row r="1068" spans="1:10" ht="14.45" customHeight="1" thickTop="1">
      <c r="A1068" s="555"/>
      <c r="B1068" s="564"/>
      <c r="C1068" s="564"/>
      <c r="D1068" s="555"/>
      <c r="E1068" s="564"/>
      <c r="F1068" s="564"/>
      <c r="G1068" s="555"/>
      <c r="H1068" s="555"/>
      <c r="I1068" s="555"/>
      <c r="J1068" s="555"/>
    </row>
    <row r="1069" spans="1:10">
      <c r="A1069" s="543" t="s">
        <v>174</v>
      </c>
      <c r="B1069" s="461" t="s">
        <v>10</v>
      </c>
      <c r="C1069" s="461" t="s">
        <v>11</v>
      </c>
      <c r="D1069" s="543" t="s">
        <v>12</v>
      </c>
      <c r="E1069" s="589" t="s">
        <v>1209</v>
      </c>
      <c r="F1069" s="589"/>
      <c r="G1069" s="461" t="s">
        <v>13</v>
      </c>
      <c r="H1069" s="544" t="s">
        <v>14</v>
      </c>
      <c r="I1069" s="544" t="s">
        <v>1210</v>
      </c>
      <c r="J1069" s="544" t="s">
        <v>16</v>
      </c>
    </row>
    <row r="1070" spans="1:10">
      <c r="A1070" s="545" t="s">
        <v>2661</v>
      </c>
      <c r="B1070" s="546" t="s">
        <v>175</v>
      </c>
      <c r="C1070" s="546" t="s">
        <v>55</v>
      </c>
      <c r="D1070" s="545" t="s">
        <v>176</v>
      </c>
      <c r="E1070" s="596" t="s">
        <v>1257</v>
      </c>
      <c r="F1070" s="596"/>
      <c r="G1070" s="546" t="s">
        <v>46</v>
      </c>
      <c r="H1070" s="547">
        <v>1</v>
      </c>
      <c r="I1070" s="548">
        <v>7.43</v>
      </c>
      <c r="J1070" s="548">
        <v>7.43</v>
      </c>
    </row>
    <row r="1071" spans="1:10" ht="13.9" customHeight="1">
      <c r="A1071" s="543" t="s">
        <v>9</v>
      </c>
      <c r="B1071" s="461" t="s">
        <v>10</v>
      </c>
      <c r="C1071" s="461" t="s">
        <v>11</v>
      </c>
      <c r="D1071" s="543" t="s">
        <v>12</v>
      </c>
      <c r="E1071" s="589" t="s">
        <v>1209</v>
      </c>
      <c r="F1071" s="589"/>
      <c r="G1071" s="461" t="s">
        <v>13</v>
      </c>
      <c r="H1071" s="544" t="s">
        <v>14</v>
      </c>
      <c r="I1071" s="544" t="s">
        <v>1210</v>
      </c>
      <c r="J1071" s="544" t="s">
        <v>16</v>
      </c>
    </row>
    <row r="1072" spans="1:10" ht="26.45">
      <c r="A1072" s="549" t="s">
        <v>2666</v>
      </c>
      <c r="B1072" s="550" t="s">
        <v>1449</v>
      </c>
      <c r="C1072" s="550" t="s">
        <v>55</v>
      </c>
      <c r="D1072" s="549" t="s">
        <v>1450</v>
      </c>
      <c r="E1072" s="593" t="s">
        <v>1440</v>
      </c>
      <c r="F1072" s="593"/>
      <c r="G1072" s="550" t="s">
        <v>1451</v>
      </c>
      <c r="H1072" s="551">
        <v>0.26</v>
      </c>
      <c r="I1072" s="552" t="s">
        <v>2742</v>
      </c>
      <c r="J1072" s="561" t="s">
        <v>3364</v>
      </c>
    </row>
    <row r="1073" spans="1:10" ht="26.45">
      <c r="A1073" s="549" t="s">
        <v>2666</v>
      </c>
      <c r="B1073" s="550" t="s">
        <v>1483</v>
      </c>
      <c r="C1073" s="550" t="s">
        <v>55</v>
      </c>
      <c r="D1073" s="549" t="s">
        <v>1484</v>
      </c>
      <c r="E1073" s="593" t="s">
        <v>1440</v>
      </c>
      <c r="F1073" s="593"/>
      <c r="G1073" s="550" t="s">
        <v>1451</v>
      </c>
      <c r="H1073" s="551">
        <v>0.1</v>
      </c>
      <c r="I1073" s="552" t="s">
        <v>2767</v>
      </c>
      <c r="J1073" s="561" t="s">
        <v>3346</v>
      </c>
    </row>
    <row r="1074" spans="1:10">
      <c r="A1074" s="556" t="s">
        <v>2661</v>
      </c>
      <c r="B1074" s="557" t="s">
        <v>3353</v>
      </c>
      <c r="C1074" s="557" t="s">
        <v>55</v>
      </c>
      <c r="D1074" s="556" t="s">
        <v>3354</v>
      </c>
      <c r="E1074" s="594" t="s">
        <v>1393</v>
      </c>
      <c r="F1074" s="594"/>
      <c r="G1074" s="557" t="s">
        <v>1451</v>
      </c>
      <c r="H1074" s="558">
        <v>0.1</v>
      </c>
      <c r="I1074" s="559" t="s">
        <v>3355</v>
      </c>
      <c r="J1074" s="560" t="s">
        <v>3116</v>
      </c>
    </row>
    <row r="1075" spans="1:10">
      <c r="A1075" s="556" t="s">
        <v>2661</v>
      </c>
      <c r="B1075" s="557" t="s">
        <v>2769</v>
      </c>
      <c r="C1075" s="557" t="s">
        <v>55</v>
      </c>
      <c r="D1075" s="556" t="s">
        <v>2770</v>
      </c>
      <c r="E1075" s="594" t="s">
        <v>1393</v>
      </c>
      <c r="F1075" s="594"/>
      <c r="G1075" s="557" t="s">
        <v>1451</v>
      </c>
      <c r="H1075" s="558">
        <v>0.26</v>
      </c>
      <c r="I1075" s="559" t="s">
        <v>2771</v>
      </c>
      <c r="J1075" s="560" t="s">
        <v>3365</v>
      </c>
    </row>
    <row r="1076" spans="1:10">
      <c r="A1076" s="589" t="s">
        <v>2820</v>
      </c>
      <c r="B1076" s="597"/>
      <c r="C1076" s="597"/>
      <c r="D1076" s="597"/>
      <c r="E1076" s="597"/>
      <c r="F1076" s="597"/>
      <c r="G1076" s="597"/>
      <c r="H1076" s="597"/>
      <c r="I1076" s="597"/>
      <c r="J1076" s="597"/>
    </row>
    <row r="1077" spans="1:10" ht="13.9" customHeight="1">
      <c r="A1077" s="543" t="s">
        <v>9</v>
      </c>
      <c r="B1077" s="461" t="s">
        <v>10</v>
      </c>
      <c r="C1077" s="461" t="s">
        <v>11</v>
      </c>
      <c r="D1077" s="543" t="s">
        <v>12</v>
      </c>
      <c r="E1077" s="589" t="s">
        <v>1209</v>
      </c>
      <c r="F1077" s="589"/>
      <c r="G1077" s="461" t="s">
        <v>13</v>
      </c>
      <c r="H1077" s="544" t="s">
        <v>14</v>
      </c>
      <c r="I1077" s="544" t="s">
        <v>1210</v>
      </c>
      <c r="J1077" s="544" t="s">
        <v>16</v>
      </c>
    </row>
    <row r="1078" spans="1:10" ht="26.45">
      <c r="A1078" s="549" t="s">
        <v>2666</v>
      </c>
      <c r="B1078" s="550" t="s">
        <v>1449</v>
      </c>
      <c r="C1078" s="550" t="s">
        <v>55</v>
      </c>
      <c r="D1078" s="549" t="s">
        <v>1450</v>
      </c>
      <c r="E1078" s="593" t="s">
        <v>1440</v>
      </c>
      <c r="F1078" s="593"/>
      <c r="G1078" s="550" t="s">
        <v>1451</v>
      </c>
      <c r="H1078" s="551">
        <v>0.26</v>
      </c>
      <c r="I1078" s="552" t="s">
        <v>2742</v>
      </c>
      <c r="J1078" s="561" t="s">
        <v>3364</v>
      </c>
    </row>
    <row r="1079" spans="1:10" ht="26.45">
      <c r="A1079" s="549" t="s">
        <v>2666</v>
      </c>
      <c r="B1079" s="550" t="s">
        <v>1483</v>
      </c>
      <c r="C1079" s="550" t="s">
        <v>55</v>
      </c>
      <c r="D1079" s="549" t="s">
        <v>1484</v>
      </c>
      <c r="E1079" s="593" t="s">
        <v>1440</v>
      </c>
      <c r="F1079" s="593"/>
      <c r="G1079" s="550" t="s">
        <v>1451</v>
      </c>
      <c r="H1079" s="551">
        <v>0.1</v>
      </c>
      <c r="I1079" s="552" t="s">
        <v>2767</v>
      </c>
      <c r="J1079" s="561" t="s">
        <v>3346</v>
      </c>
    </row>
    <row r="1080" spans="1:10">
      <c r="A1080" s="549" t="s">
        <v>2666</v>
      </c>
      <c r="B1080" s="550" t="s">
        <v>2567</v>
      </c>
      <c r="C1080" s="550" t="s">
        <v>55</v>
      </c>
      <c r="D1080" s="549" t="s">
        <v>2568</v>
      </c>
      <c r="E1080" s="593" t="s">
        <v>1220</v>
      </c>
      <c r="F1080" s="593"/>
      <c r="G1080" s="550" t="s">
        <v>57</v>
      </c>
      <c r="H1080" s="551">
        <v>2.0000000000000002E-5</v>
      </c>
      <c r="I1080" s="552" t="s">
        <v>2974</v>
      </c>
      <c r="J1080" s="561" t="s">
        <v>2972</v>
      </c>
    </row>
    <row r="1081" spans="1:10" ht="26.45">
      <c r="A1081" s="549" t="s">
        <v>2666</v>
      </c>
      <c r="B1081" s="550" t="s">
        <v>2139</v>
      </c>
      <c r="C1081" s="550" t="s">
        <v>55</v>
      </c>
      <c r="D1081" s="549" t="s">
        <v>2140</v>
      </c>
      <c r="E1081" s="593" t="s">
        <v>1220</v>
      </c>
      <c r="F1081" s="593"/>
      <c r="G1081" s="550" t="s">
        <v>1739</v>
      </c>
      <c r="H1081" s="551">
        <v>8.2799999999999996E-4</v>
      </c>
      <c r="I1081" s="552" t="s">
        <v>2853</v>
      </c>
      <c r="J1081" s="561" t="s">
        <v>2972</v>
      </c>
    </row>
    <row r="1082" spans="1:10">
      <c r="A1082" s="549" t="s">
        <v>2666</v>
      </c>
      <c r="B1082" s="550" t="s">
        <v>1587</v>
      </c>
      <c r="C1082" s="550" t="s">
        <v>55</v>
      </c>
      <c r="D1082" s="549" t="s">
        <v>1588</v>
      </c>
      <c r="E1082" s="593" t="s">
        <v>1220</v>
      </c>
      <c r="F1082" s="593"/>
      <c r="G1082" s="550" t="s">
        <v>57</v>
      </c>
      <c r="H1082" s="551">
        <v>1.6199999999999999E-3</v>
      </c>
      <c r="I1082" s="552" t="s">
        <v>2835</v>
      </c>
      <c r="J1082" s="561" t="s">
        <v>3233</v>
      </c>
    </row>
    <row r="1083" spans="1:10">
      <c r="A1083" s="549" t="s">
        <v>2666</v>
      </c>
      <c r="B1083" s="550" t="s">
        <v>2090</v>
      </c>
      <c r="C1083" s="550" t="s">
        <v>55</v>
      </c>
      <c r="D1083" s="549" t="s">
        <v>2091</v>
      </c>
      <c r="E1083" s="593" t="s">
        <v>1220</v>
      </c>
      <c r="F1083" s="593"/>
      <c r="G1083" s="550" t="s">
        <v>57</v>
      </c>
      <c r="H1083" s="551">
        <v>6.4800000000000003E-4</v>
      </c>
      <c r="I1083" s="552" t="s">
        <v>2847</v>
      </c>
      <c r="J1083" s="561" t="s">
        <v>2880</v>
      </c>
    </row>
    <row r="1084" spans="1:10">
      <c r="A1084" s="549" t="s">
        <v>2666</v>
      </c>
      <c r="B1084" s="550" t="s">
        <v>2551</v>
      </c>
      <c r="C1084" s="550" t="s">
        <v>55</v>
      </c>
      <c r="D1084" s="549" t="s">
        <v>2552</v>
      </c>
      <c r="E1084" s="593" t="s">
        <v>1220</v>
      </c>
      <c r="F1084" s="593"/>
      <c r="G1084" s="550" t="s">
        <v>57</v>
      </c>
      <c r="H1084" s="551">
        <v>2.0000000000000002E-5</v>
      </c>
      <c r="I1084" s="552" t="s">
        <v>2976</v>
      </c>
      <c r="J1084" s="561" t="s">
        <v>2972</v>
      </c>
    </row>
    <row r="1085" spans="1:10">
      <c r="A1085" s="549" t="s">
        <v>2666</v>
      </c>
      <c r="B1085" s="550" t="s">
        <v>2360</v>
      </c>
      <c r="C1085" s="550" t="s">
        <v>55</v>
      </c>
      <c r="D1085" s="549" t="s">
        <v>2361</v>
      </c>
      <c r="E1085" s="593" t="s">
        <v>1220</v>
      </c>
      <c r="F1085" s="593"/>
      <c r="G1085" s="550" t="s">
        <v>2362</v>
      </c>
      <c r="H1085" s="551">
        <v>2.8800000000000001E-4</v>
      </c>
      <c r="I1085" s="552" t="s">
        <v>2831</v>
      </c>
      <c r="J1085" s="561" t="s">
        <v>2972</v>
      </c>
    </row>
    <row r="1086" spans="1:10" ht="26.45">
      <c r="A1086" s="549" t="s">
        <v>2666</v>
      </c>
      <c r="B1086" s="550" t="s">
        <v>1978</v>
      </c>
      <c r="C1086" s="550" t="s">
        <v>55</v>
      </c>
      <c r="D1086" s="549" t="s">
        <v>1979</v>
      </c>
      <c r="E1086" s="593" t="s">
        <v>1220</v>
      </c>
      <c r="F1086" s="593"/>
      <c r="G1086" s="550" t="s">
        <v>1739</v>
      </c>
      <c r="H1086" s="551">
        <v>2.8800000000000001E-4</v>
      </c>
      <c r="I1086" s="552" t="s">
        <v>2855</v>
      </c>
      <c r="J1086" s="561" t="s">
        <v>3254</v>
      </c>
    </row>
    <row r="1087" spans="1:10">
      <c r="A1087" s="549" t="s">
        <v>2666</v>
      </c>
      <c r="B1087" s="550" t="s">
        <v>2513</v>
      </c>
      <c r="C1087" s="550" t="s">
        <v>55</v>
      </c>
      <c r="D1087" s="549" t="s">
        <v>2514</v>
      </c>
      <c r="E1087" s="593" t="s">
        <v>1220</v>
      </c>
      <c r="F1087" s="593"/>
      <c r="G1087" s="550" t="s">
        <v>233</v>
      </c>
      <c r="H1087" s="551">
        <v>6.9999999999999994E-5</v>
      </c>
      <c r="I1087" s="552" t="s">
        <v>2978</v>
      </c>
      <c r="J1087" s="561" t="s">
        <v>2972</v>
      </c>
    </row>
    <row r="1088" spans="1:10">
      <c r="A1088" s="549" t="s">
        <v>2666</v>
      </c>
      <c r="B1088" s="550" t="s">
        <v>2481</v>
      </c>
      <c r="C1088" s="550" t="s">
        <v>55</v>
      </c>
      <c r="D1088" s="549" t="s">
        <v>2482</v>
      </c>
      <c r="E1088" s="593" t="s">
        <v>1220</v>
      </c>
      <c r="F1088" s="593"/>
      <c r="G1088" s="550" t="s">
        <v>57</v>
      </c>
      <c r="H1088" s="551">
        <v>2.0000000000000002E-5</v>
      </c>
      <c r="I1088" s="552" t="s">
        <v>2901</v>
      </c>
      <c r="J1088" s="561" t="s">
        <v>2972</v>
      </c>
    </row>
    <row r="1089" spans="1:10">
      <c r="A1089" s="549" t="s">
        <v>2666</v>
      </c>
      <c r="B1089" s="550" t="s">
        <v>1693</v>
      </c>
      <c r="C1089" s="550" t="s">
        <v>55</v>
      </c>
      <c r="D1089" s="549" t="s">
        <v>1694</v>
      </c>
      <c r="E1089" s="593" t="s">
        <v>1220</v>
      </c>
      <c r="F1089" s="593"/>
      <c r="G1089" s="550" t="s">
        <v>57</v>
      </c>
      <c r="H1089" s="551">
        <v>3.1005999999999999E-2</v>
      </c>
      <c r="I1089" s="552" t="s">
        <v>2829</v>
      </c>
      <c r="J1089" s="561" t="s">
        <v>2882</v>
      </c>
    </row>
    <row r="1090" spans="1:10" ht="26.45">
      <c r="A1090" s="549" t="s">
        <v>2666</v>
      </c>
      <c r="B1090" s="550" t="s">
        <v>2303</v>
      </c>
      <c r="C1090" s="550" t="s">
        <v>55</v>
      </c>
      <c r="D1090" s="549" t="s">
        <v>2304</v>
      </c>
      <c r="E1090" s="593" t="s">
        <v>1220</v>
      </c>
      <c r="F1090" s="593"/>
      <c r="G1090" s="550" t="s">
        <v>57</v>
      </c>
      <c r="H1090" s="551">
        <v>2.1599999999999999E-4</v>
      </c>
      <c r="I1090" s="552" t="s">
        <v>2821</v>
      </c>
      <c r="J1090" s="561" t="s">
        <v>2972</v>
      </c>
    </row>
    <row r="1091" spans="1:10">
      <c r="A1091" s="549" t="s">
        <v>2666</v>
      </c>
      <c r="B1091" s="550" t="s">
        <v>2169</v>
      </c>
      <c r="C1091" s="550" t="s">
        <v>55</v>
      </c>
      <c r="D1091" s="549" t="s">
        <v>2170</v>
      </c>
      <c r="E1091" s="593" t="s">
        <v>1220</v>
      </c>
      <c r="F1091" s="593"/>
      <c r="G1091" s="550" t="s">
        <v>57</v>
      </c>
      <c r="H1091" s="551">
        <v>1.6199999999999999E-3</v>
      </c>
      <c r="I1091" s="552" t="s">
        <v>2825</v>
      </c>
      <c r="J1091" s="561" t="s">
        <v>2972</v>
      </c>
    </row>
    <row r="1092" spans="1:10">
      <c r="A1092" s="549" t="s">
        <v>2666</v>
      </c>
      <c r="B1092" s="550" t="s">
        <v>1982</v>
      </c>
      <c r="C1092" s="550" t="s">
        <v>55</v>
      </c>
      <c r="D1092" s="549" t="s">
        <v>1983</v>
      </c>
      <c r="E1092" s="593" t="s">
        <v>1298</v>
      </c>
      <c r="F1092" s="593"/>
      <c r="G1092" s="550" t="s">
        <v>57</v>
      </c>
      <c r="H1092" s="551">
        <v>1.6199999999999999E-3</v>
      </c>
      <c r="I1092" s="552" t="s">
        <v>2839</v>
      </c>
      <c r="J1092" s="561" t="s">
        <v>3254</v>
      </c>
    </row>
    <row r="1093" spans="1:10">
      <c r="A1093" s="549" t="s">
        <v>2666</v>
      </c>
      <c r="B1093" s="550" t="s">
        <v>1543</v>
      </c>
      <c r="C1093" s="550" t="s">
        <v>55</v>
      </c>
      <c r="D1093" s="549" t="s">
        <v>1544</v>
      </c>
      <c r="E1093" s="593" t="s">
        <v>1220</v>
      </c>
      <c r="F1093" s="593"/>
      <c r="G1093" s="550" t="s">
        <v>57</v>
      </c>
      <c r="H1093" s="551">
        <v>3.6648E-2</v>
      </c>
      <c r="I1093" s="552" t="s">
        <v>2849</v>
      </c>
      <c r="J1093" s="561" t="s">
        <v>3125</v>
      </c>
    </row>
    <row r="1094" spans="1:10">
      <c r="A1094" s="549" t="s">
        <v>2666</v>
      </c>
      <c r="B1094" s="550" t="s">
        <v>2515</v>
      </c>
      <c r="C1094" s="550" t="s">
        <v>55</v>
      </c>
      <c r="D1094" s="549" t="s">
        <v>2516</v>
      </c>
      <c r="E1094" s="593" t="s">
        <v>1220</v>
      </c>
      <c r="F1094" s="593"/>
      <c r="G1094" s="550" t="s">
        <v>57</v>
      </c>
      <c r="H1094" s="551">
        <v>5.0000000000000002E-5</v>
      </c>
      <c r="I1094" s="552" t="s">
        <v>2883</v>
      </c>
      <c r="J1094" s="561" t="s">
        <v>2972</v>
      </c>
    </row>
    <row r="1095" spans="1:10">
      <c r="A1095" s="549" t="s">
        <v>2666</v>
      </c>
      <c r="B1095" s="550" t="s">
        <v>2509</v>
      </c>
      <c r="C1095" s="550" t="s">
        <v>55</v>
      </c>
      <c r="D1095" s="549" t="s">
        <v>2510</v>
      </c>
      <c r="E1095" s="593" t="s">
        <v>1220</v>
      </c>
      <c r="F1095" s="593"/>
      <c r="G1095" s="550" t="s">
        <v>57</v>
      </c>
      <c r="H1095" s="551">
        <v>4.0000000000000003E-5</v>
      </c>
      <c r="I1095" s="552" t="s">
        <v>2980</v>
      </c>
      <c r="J1095" s="561" t="s">
        <v>2972</v>
      </c>
    </row>
    <row r="1096" spans="1:10">
      <c r="A1096" s="549" t="s">
        <v>2666</v>
      </c>
      <c r="B1096" s="550" t="s">
        <v>1855</v>
      </c>
      <c r="C1096" s="550" t="s">
        <v>55</v>
      </c>
      <c r="D1096" s="549" t="s">
        <v>1856</v>
      </c>
      <c r="E1096" s="593" t="s">
        <v>1298</v>
      </c>
      <c r="F1096" s="593"/>
      <c r="G1096" s="550" t="s">
        <v>1857</v>
      </c>
      <c r="H1096" s="551">
        <v>1.44E-4</v>
      </c>
      <c r="I1096" s="552" t="s">
        <v>2841</v>
      </c>
      <c r="J1096" s="561" t="s">
        <v>3256</v>
      </c>
    </row>
    <row r="1097" spans="1:10">
      <c r="A1097" s="549" t="s">
        <v>2666</v>
      </c>
      <c r="B1097" s="550" t="s">
        <v>1652</v>
      </c>
      <c r="C1097" s="550" t="s">
        <v>55</v>
      </c>
      <c r="D1097" s="549" t="s">
        <v>1653</v>
      </c>
      <c r="E1097" s="593" t="s">
        <v>1298</v>
      </c>
      <c r="F1097" s="593"/>
      <c r="G1097" s="550" t="s">
        <v>57</v>
      </c>
      <c r="H1097" s="551">
        <v>3.6648E-2</v>
      </c>
      <c r="I1097" s="552" t="s">
        <v>2845</v>
      </c>
      <c r="J1097" s="561" t="s">
        <v>3366</v>
      </c>
    </row>
    <row r="1098" spans="1:10">
      <c r="A1098" s="549" t="s">
        <v>2666</v>
      </c>
      <c r="B1098" s="550" t="s">
        <v>2501</v>
      </c>
      <c r="C1098" s="550" t="s">
        <v>55</v>
      </c>
      <c r="D1098" s="549" t="s">
        <v>2502</v>
      </c>
      <c r="E1098" s="593" t="s">
        <v>1220</v>
      </c>
      <c r="F1098" s="593"/>
      <c r="G1098" s="550" t="s">
        <v>57</v>
      </c>
      <c r="H1098" s="551">
        <v>6.9999999999999994E-5</v>
      </c>
      <c r="I1098" s="552" t="s">
        <v>2982</v>
      </c>
      <c r="J1098" s="561" t="s">
        <v>2972</v>
      </c>
    </row>
    <row r="1099" spans="1:10">
      <c r="A1099" s="549" t="s">
        <v>2666</v>
      </c>
      <c r="B1099" s="550" t="s">
        <v>2565</v>
      </c>
      <c r="C1099" s="550" t="s">
        <v>55</v>
      </c>
      <c r="D1099" s="549" t="s">
        <v>2566</v>
      </c>
      <c r="E1099" s="593" t="s">
        <v>1220</v>
      </c>
      <c r="F1099" s="593"/>
      <c r="G1099" s="550" t="s">
        <v>57</v>
      </c>
      <c r="H1099" s="551">
        <v>1.0000000000000001E-5</v>
      </c>
      <c r="I1099" s="552" t="s">
        <v>2983</v>
      </c>
      <c r="J1099" s="561" t="s">
        <v>2972</v>
      </c>
    </row>
    <row r="1100" spans="1:10">
      <c r="A1100" s="549" t="s">
        <v>2666</v>
      </c>
      <c r="B1100" s="550" t="s">
        <v>1729</v>
      </c>
      <c r="C1100" s="550" t="s">
        <v>55</v>
      </c>
      <c r="D1100" s="549" t="s">
        <v>1730</v>
      </c>
      <c r="E1100" s="593" t="s">
        <v>1220</v>
      </c>
      <c r="F1100" s="593"/>
      <c r="G1100" s="550" t="s">
        <v>57</v>
      </c>
      <c r="H1100" s="551">
        <v>5.4000000000000001E-4</v>
      </c>
      <c r="I1100" s="552" t="s">
        <v>2833</v>
      </c>
      <c r="J1100" s="561" t="s">
        <v>3114</v>
      </c>
    </row>
    <row r="1101" spans="1:10" ht="26.45">
      <c r="A1101" s="549" t="s">
        <v>2666</v>
      </c>
      <c r="B1101" s="550" t="s">
        <v>2391</v>
      </c>
      <c r="C1101" s="550" t="s">
        <v>55</v>
      </c>
      <c r="D1101" s="549" t="s">
        <v>2392</v>
      </c>
      <c r="E1101" s="593" t="s">
        <v>1220</v>
      </c>
      <c r="F1101" s="593"/>
      <c r="G1101" s="550" t="s">
        <v>57</v>
      </c>
      <c r="H1101" s="551">
        <v>7.2000000000000002E-5</v>
      </c>
      <c r="I1101" s="552" t="s">
        <v>2827</v>
      </c>
      <c r="J1101" s="561" t="s">
        <v>2972</v>
      </c>
    </row>
    <row r="1102" spans="1:10">
      <c r="A1102" s="549" t="s">
        <v>2666</v>
      </c>
      <c r="B1102" s="550" t="s">
        <v>2341</v>
      </c>
      <c r="C1102" s="550" t="s">
        <v>55</v>
      </c>
      <c r="D1102" s="549" t="s">
        <v>2342</v>
      </c>
      <c r="E1102" s="593" t="s">
        <v>1220</v>
      </c>
      <c r="F1102" s="593"/>
      <c r="G1102" s="550" t="s">
        <v>57</v>
      </c>
      <c r="H1102" s="551">
        <v>1.0000000000000001E-5</v>
      </c>
      <c r="I1102" s="552" t="s">
        <v>2984</v>
      </c>
      <c r="J1102" s="561" t="s">
        <v>2972</v>
      </c>
    </row>
    <row r="1103" spans="1:10">
      <c r="A1103" s="549" t="s">
        <v>2666</v>
      </c>
      <c r="B1103" s="550" t="s">
        <v>2569</v>
      </c>
      <c r="C1103" s="550" t="s">
        <v>55</v>
      </c>
      <c r="D1103" s="549" t="s">
        <v>2570</v>
      </c>
      <c r="E1103" s="593" t="s">
        <v>1220</v>
      </c>
      <c r="F1103" s="593"/>
      <c r="G1103" s="550" t="s">
        <v>57</v>
      </c>
      <c r="H1103" s="551">
        <v>1.0000000000000001E-5</v>
      </c>
      <c r="I1103" s="552" t="s">
        <v>2986</v>
      </c>
      <c r="J1103" s="561" t="s">
        <v>2972</v>
      </c>
    </row>
    <row r="1104" spans="1:10">
      <c r="A1104" s="549" t="s">
        <v>2666</v>
      </c>
      <c r="B1104" s="550" t="s">
        <v>2507</v>
      </c>
      <c r="C1104" s="550" t="s">
        <v>55</v>
      </c>
      <c r="D1104" s="549" t="s">
        <v>2508</v>
      </c>
      <c r="E1104" s="593" t="s">
        <v>1220</v>
      </c>
      <c r="F1104" s="593"/>
      <c r="G1104" s="550" t="s">
        <v>57</v>
      </c>
      <c r="H1104" s="551">
        <v>4.0000000000000003E-5</v>
      </c>
      <c r="I1104" s="552" t="s">
        <v>2937</v>
      </c>
      <c r="J1104" s="561" t="s">
        <v>2972</v>
      </c>
    </row>
    <row r="1105" spans="1:10">
      <c r="A1105" s="549" t="s">
        <v>2666</v>
      </c>
      <c r="B1105" s="550" t="s">
        <v>2412</v>
      </c>
      <c r="C1105" s="550" t="s">
        <v>55</v>
      </c>
      <c r="D1105" s="549" t="s">
        <v>2413</v>
      </c>
      <c r="E1105" s="593" t="s">
        <v>1220</v>
      </c>
      <c r="F1105" s="593"/>
      <c r="G1105" s="550" t="s">
        <v>57</v>
      </c>
      <c r="H1105" s="551">
        <v>7.7999999999999999E-5</v>
      </c>
      <c r="I1105" s="552" t="s">
        <v>2823</v>
      </c>
      <c r="J1105" s="561" t="s">
        <v>2972</v>
      </c>
    </row>
    <row r="1106" spans="1:10">
      <c r="A1106" s="549" t="s">
        <v>2666</v>
      </c>
      <c r="B1106" s="550" t="s">
        <v>2381</v>
      </c>
      <c r="C1106" s="550" t="s">
        <v>55</v>
      </c>
      <c r="D1106" s="549" t="s">
        <v>2382</v>
      </c>
      <c r="E1106" s="593" t="s">
        <v>1220</v>
      </c>
      <c r="F1106" s="593"/>
      <c r="G1106" s="550" t="s">
        <v>57</v>
      </c>
      <c r="H1106" s="551">
        <v>5.1999999999999997E-5</v>
      </c>
      <c r="I1106" s="552" t="s">
        <v>2837</v>
      </c>
      <c r="J1106" s="561" t="s">
        <v>2972</v>
      </c>
    </row>
    <row r="1107" spans="1:10" ht="26.45">
      <c r="A1107" s="549" t="s">
        <v>2666</v>
      </c>
      <c r="B1107" s="550" t="s">
        <v>2182</v>
      </c>
      <c r="C1107" s="550" t="s">
        <v>55</v>
      </c>
      <c r="D1107" s="549" t="s">
        <v>2183</v>
      </c>
      <c r="E1107" s="593" t="s">
        <v>1220</v>
      </c>
      <c r="F1107" s="593"/>
      <c r="G1107" s="550" t="s">
        <v>57</v>
      </c>
      <c r="H1107" s="551">
        <v>5.1999999999999997E-5</v>
      </c>
      <c r="I1107" s="552" t="s">
        <v>2843</v>
      </c>
      <c r="J1107" s="561" t="s">
        <v>2972</v>
      </c>
    </row>
    <row r="1108" spans="1:10">
      <c r="A1108" s="549" t="s">
        <v>2666</v>
      </c>
      <c r="B1108" s="550" t="s">
        <v>2442</v>
      </c>
      <c r="C1108" s="550" t="s">
        <v>55</v>
      </c>
      <c r="D1108" s="549" t="s">
        <v>2443</v>
      </c>
      <c r="E1108" s="593" t="s">
        <v>1220</v>
      </c>
      <c r="F1108" s="593"/>
      <c r="G1108" s="550" t="s">
        <v>57</v>
      </c>
      <c r="H1108" s="551">
        <v>2.5999999999999998E-5</v>
      </c>
      <c r="I1108" s="552" t="s">
        <v>2851</v>
      </c>
      <c r="J1108" s="561" t="s">
        <v>2972</v>
      </c>
    </row>
    <row r="1109" spans="1:10">
      <c r="A1109" s="553"/>
      <c r="B1109" s="563"/>
      <c r="C1109" s="563"/>
      <c r="D1109" s="553"/>
      <c r="E1109" s="563" t="s">
        <v>2669</v>
      </c>
      <c r="F1109" s="566">
        <v>6.09</v>
      </c>
      <c r="G1109" s="553" t="s">
        <v>2670</v>
      </c>
      <c r="H1109" s="554">
        <v>0</v>
      </c>
      <c r="I1109" s="553" t="s">
        <v>2671</v>
      </c>
      <c r="J1109" s="554">
        <v>6.09</v>
      </c>
    </row>
    <row r="1110" spans="1:10" ht="14.45" thickBot="1">
      <c r="A1110" s="553"/>
      <c r="B1110" s="563"/>
      <c r="C1110" s="563"/>
      <c r="D1110" s="553"/>
      <c r="E1110" s="563" t="s">
        <v>2672</v>
      </c>
      <c r="F1110" s="566">
        <v>0</v>
      </c>
      <c r="G1110" s="553"/>
      <c r="H1110" s="595" t="s">
        <v>2673</v>
      </c>
      <c r="I1110" s="595"/>
      <c r="J1110" s="554">
        <v>7.43</v>
      </c>
    </row>
    <row r="1111" spans="1:10" ht="14.45" customHeight="1" thickTop="1">
      <c r="A1111" s="555"/>
      <c r="B1111" s="564"/>
      <c r="C1111" s="564"/>
      <c r="D1111" s="555"/>
      <c r="E1111" s="564"/>
      <c r="F1111" s="564"/>
      <c r="G1111" s="555"/>
      <c r="H1111" s="555"/>
      <c r="I1111" s="555"/>
      <c r="J1111" s="555"/>
    </row>
    <row r="1112" spans="1:10">
      <c r="A1112" s="543" t="s">
        <v>179</v>
      </c>
      <c r="B1112" s="461" t="s">
        <v>10</v>
      </c>
      <c r="C1112" s="461" t="s">
        <v>11</v>
      </c>
      <c r="D1112" s="543" t="s">
        <v>12</v>
      </c>
      <c r="E1112" s="589" t="s">
        <v>1209</v>
      </c>
      <c r="F1112" s="589"/>
      <c r="G1112" s="461" t="s">
        <v>13</v>
      </c>
      <c r="H1112" s="544" t="s">
        <v>14</v>
      </c>
      <c r="I1112" s="544" t="s">
        <v>1210</v>
      </c>
      <c r="J1112" s="544" t="s">
        <v>16</v>
      </c>
    </row>
    <row r="1113" spans="1:10" ht="39.6">
      <c r="A1113" s="545" t="s">
        <v>2661</v>
      </c>
      <c r="B1113" s="546" t="s">
        <v>180</v>
      </c>
      <c r="C1113" s="546" t="s">
        <v>44</v>
      </c>
      <c r="D1113" s="545" t="s">
        <v>181</v>
      </c>
      <c r="E1113" s="596" t="s">
        <v>1320</v>
      </c>
      <c r="F1113" s="596"/>
      <c r="G1113" s="546" t="s">
        <v>152</v>
      </c>
      <c r="H1113" s="547">
        <v>1</v>
      </c>
      <c r="I1113" s="548">
        <v>9.48</v>
      </c>
      <c r="J1113" s="548">
        <v>9.48</v>
      </c>
    </row>
    <row r="1114" spans="1:10" ht="26.45">
      <c r="A1114" s="556" t="s">
        <v>2674</v>
      </c>
      <c r="B1114" s="557" t="s">
        <v>3351</v>
      </c>
      <c r="C1114" s="557" t="s">
        <v>44</v>
      </c>
      <c r="D1114" s="556" t="s">
        <v>3352</v>
      </c>
      <c r="E1114" s="594" t="s">
        <v>2703</v>
      </c>
      <c r="F1114" s="594"/>
      <c r="G1114" s="557" t="s">
        <v>2710</v>
      </c>
      <c r="H1114" s="558">
        <v>0.1</v>
      </c>
      <c r="I1114" s="559">
        <v>23.1</v>
      </c>
      <c r="J1114" s="559">
        <v>2.31</v>
      </c>
    </row>
    <row r="1115" spans="1:10" ht="26.45" customHeight="1">
      <c r="A1115" s="556" t="s">
        <v>2674</v>
      </c>
      <c r="B1115" s="557" t="s">
        <v>3349</v>
      </c>
      <c r="C1115" s="557" t="s">
        <v>44</v>
      </c>
      <c r="D1115" s="556" t="s">
        <v>3350</v>
      </c>
      <c r="E1115" s="594" t="s">
        <v>2703</v>
      </c>
      <c r="F1115" s="594"/>
      <c r="G1115" s="557" t="s">
        <v>2704</v>
      </c>
      <c r="H1115" s="558">
        <v>0.2442</v>
      </c>
      <c r="I1115" s="559">
        <v>20.54</v>
      </c>
      <c r="J1115" s="559">
        <v>5.01</v>
      </c>
    </row>
    <row r="1116" spans="1:10" ht="26.45" customHeight="1">
      <c r="A1116" s="556" t="s">
        <v>2674</v>
      </c>
      <c r="B1116" s="557" t="s">
        <v>3367</v>
      </c>
      <c r="C1116" s="557" t="s">
        <v>44</v>
      </c>
      <c r="D1116" s="556" t="s">
        <v>3368</v>
      </c>
      <c r="E1116" s="594" t="s">
        <v>1216</v>
      </c>
      <c r="F1116" s="594"/>
      <c r="G1116" s="557" t="s">
        <v>75</v>
      </c>
      <c r="H1116" s="558">
        <v>9.6799999999999997E-2</v>
      </c>
      <c r="I1116" s="559">
        <v>22.35</v>
      </c>
      <c r="J1116" s="559">
        <v>2.16</v>
      </c>
    </row>
    <row r="1117" spans="1:10" ht="26.45" customHeight="1">
      <c r="A1117" s="553"/>
      <c r="B1117" s="563"/>
      <c r="C1117" s="563"/>
      <c r="D1117" s="553"/>
      <c r="E1117" s="563" t="s">
        <v>2669</v>
      </c>
      <c r="F1117" s="566">
        <v>6.41</v>
      </c>
      <c r="G1117" s="553" t="s">
        <v>2670</v>
      </c>
      <c r="H1117" s="554">
        <v>0</v>
      </c>
      <c r="I1117" s="553" t="s">
        <v>2671</v>
      </c>
      <c r="J1117" s="554">
        <v>6.41</v>
      </c>
    </row>
    <row r="1118" spans="1:10" ht="14.45" thickBot="1">
      <c r="A1118" s="553"/>
      <c r="B1118" s="563"/>
      <c r="C1118" s="563"/>
      <c r="D1118" s="553"/>
      <c r="E1118" s="563" t="s">
        <v>2672</v>
      </c>
      <c r="F1118" s="566">
        <v>0</v>
      </c>
      <c r="G1118" s="553"/>
      <c r="H1118" s="595" t="s">
        <v>2673</v>
      </c>
      <c r="I1118" s="595"/>
      <c r="J1118" s="554">
        <v>9.48</v>
      </c>
    </row>
    <row r="1119" spans="1:10" ht="14.45" customHeight="1" thickTop="1">
      <c r="A1119" s="555"/>
      <c r="B1119" s="564"/>
      <c r="C1119" s="564"/>
      <c r="D1119" s="555"/>
      <c r="E1119" s="564"/>
      <c r="F1119" s="564"/>
      <c r="G1119" s="555"/>
      <c r="H1119" s="555"/>
      <c r="I1119" s="555"/>
      <c r="J1119" s="555"/>
    </row>
    <row r="1120" spans="1:10">
      <c r="A1120" s="543" t="s">
        <v>185</v>
      </c>
      <c r="B1120" s="461" t="s">
        <v>10</v>
      </c>
      <c r="C1120" s="461" t="s">
        <v>11</v>
      </c>
      <c r="D1120" s="543" t="s">
        <v>12</v>
      </c>
      <c r="E1120" s="589" t="s">
        <v>1209</v>
      </c>
      <c r="F1120" s="589"/>
      <c r="G1120" s="461" t="s">
        <v>13</v>
      </c>
      <c r="H1120" s="544" t="s">
        <v>14</v>
      </c>
      <c r="I1120" s="544" t="s">
        <v>1210</v>
      </c>
      <c r="J1120" s="544" t="s">
        <v>16</v>
      </c>
    </row>
    <row r="1121" spans="1:10" ht="52.9">
      <c r="A1121" s="545" t="s">
        <v>2661</v>
      </c>
      <c r="B1121" s="546" t="s">
        <v>186</v>
      </c>
      <c r="C1121" s="546" t="s">
        <v>44</v>
      </c>
      <c r="D1121" s="545" t="s">
        <v>187</v>
      </c>
      <c r="E1121" s="596" t="s">
        <v>1233</v>
      </c>
      <c r="F1121" s="596"/>
      <c r="G1121" s="546" t="s">
        <v>46</v>
      </c>
      <c r="H1121" s="547">
        <v>1</v>
      </c>
      <c r="I1121" s="548">
        <v>59.22</v>
      </c>
      <c r="J1121" s="548">
        <v>59.22</v>
      </c>
    </row>
    <row r="1122" spans="1:10" ht="39.6">
      <c r="A1122" s="556" t="s">
        <v>2674</v>
      </c>
      <c r="B1122" s="557" t="s">
        <v>3369</v>
      </c>
      <c r="C1122" s="557" t="s">
        <v>44</v>
      </c>
      <c r="D1122" s="556" t="s">
        <v>3370</v>
      </c>
      <c r="E1122" s="594" t="s">
        <v>3371</v>
      </c>
      <c r="F1122" s="594"/>
      <c r="G1122" s="557" t="s">
        <v>115</v>
      </c>
      <c r="H1122" s="558">
        <v>5.2999999999999999E-2</v>
      </c>
      <c r="I1122" s="559">
        <v>681.9</v>
      </c>
      <c r="J1122" s="559">
        <v>36.14</v>
      </c>
    </row>
    <row r="1123" spans="1:10" ht="26.45">
      <c r="A1123" s="556" t="s">
        <v>2674</v>
      </c>
      <c r="B1123" s="557" t="s">
        <v>3336</v>
      </c>
      <c r="C1123" s="557" t="s">
        <v>44</v>
      </c>
      <c r="D1123" s="556" t="s">
        <v>3337</v>
      </c>
      <c r="E1123" s="594" t="s">
        <v>1216</v>
      </c>
      <c r="F1123" s="594"/>
      <c r="G1123" s="557" t="s">
        <v>75</v>
      </c>
      <c r="H1123" s="558">
        <v>0.61599999999999999</v>
      </c>
      <c r="I1123" s="559">
        <v>25.88</v>
      </c>
      <c r="J1123" s="559">
        <v>15.94</v>
      </c>
    </row>
    <row r="1124" spans="1:10" ht="26.45" customHeight="1">
      <c r="A1124" s="556" t="s">
        <v>2674</v>
      </c>
      <c r="B1124" s="557" t="s">
        <v>2684</v>
      </c>
      <c r="C1124" s="557" t="s">
        <v>44</v>
      </c>
      <c r="D1124" s="556" t="s">
        <v>2685</v>
      </c>
      <c r="E1124" s="594" t="s">
        <v>1216</v>
      </c>
      <c r="F1124" s="594"/>
      <c r="G1124" s="557" t="s">
        <v>75</v>
      </c>
      <c r="H1124" s="558">
        <v>0.308</v>
      </c>
      <c r="I1124" s="559">
        <v>21.72</v>
      </c>
      <c r="J1124" s="559">
        <v>6.68</v>
      </c>
    </row>
    <row r="1125" spans="1:10" ht="26.45" customHeight="1">
      <c r="A1125" s="549" t="s">
        <v>2666</v>
      </c>
      <c r="B1125" s="550" t="s">
        <v>1460</v>
      </c>
      <c r="C1125" s="550" t="s">
        <v>44</v>
      </c>
      <c r="D1125" s="549" t="s">
        <v>1461</v>
      </c>
      <c r="E1125" s="593" t="s">
        <v>1220</v>
      </c>
      <c r="F1125" s="593"/>
      <c r="G1125" s="550" t="s">
        <v>970</v>
      </c>
      <c r="H1125" s="551">
        <v>0.5</v>
      </c>
      <c r="I1125" s="552">
        <v>0.93</v>
      </c>
      <c r="J1125" s="552">
        <v>0.46</v>
      </c>
    </row>
    <row r="1126" spans="1:10">
      <c r="A1126" s="553"/>
      <c r="B1126" s="563"/>
      <c r="C1126" s="563"/>
      <c r="D1126" s="553"/>
      <c r="E1126" s="563" t="s">
        <v>2669</v>
      </c>
      <c r="F1126" s="566">
        <v>19.62</v>
      </c>
      <c r="G1126" s="553" t="s">
        <v>2670</v>
      </c>
      <c r="H1126" s="554">
        <v>0</v>
      </c>
      <c r="I1126" s="553" t="s">
        <v>2671</v>
      </c>
      <c r="J1126" s="554">
        <v>19.62</v>
      </c>
    </row>
    <row r="1127" spans="1:10" ht="14.45" thickBot="1">
      <c r="A1127" s="553"/>
      <c r="B1127" s="563"/>
      <c r="C1127" s="563"/>
      <c r="D1127" s="553"/>
      <c r="E1127" s="563" t="s">
        <v>2672</v>
      </c>
      <c r="F1127" s="566">
        <v>0</v>
      </c>
      <c r="G1127" s="553"/>
      <c r="H1127" s="595" t="s">
        <v>2673</v>
      </c>
      <c r="I1127" s="595"/>
      <c r="J1127" s="554">
        <v>59.22</v>
      </c>
    </row>
    <row r="1128" spans="1:10" ht="14.45" customHeight="1" thickTop="1">
      <c r="A1128" s="555"/>
      <c r="B1128" s="564"/>
      <c r="C1128" s="564"/>
      <c r="D1128" s="555"/>
      <c r="E1128" s="564"/>
      <c r="F1128" s="564"/>
      <c r="G1128" s="555"/>
      <c r="H1128" s="555"/>
      <c r="I1128" s="555"/>
      <c r="J1128" s="555"/>
    </row>
    <row r="1129" spans="1:10">
      <c r="A1129" s="543" t="s">
        <v>188</v>
      </c>
      <c r="B1129" s="461" t="s">
        <v>10</v>
      </c>
      <c r="C1129" s="461" t="s">
        <v>11</v>
      </c>
      <c r="D1129" s="543" t="s">
        <v>12</v>
      </c>
      <c r="E1129" s="589" t="s">
        <v>1209</v>
      </c>
      <c r="F1129" s="589"/>
      <c r="G1129" s="461" t="s">
        <v>13</v>
      </c>
      <c r="H1129" s="544" t="s">
        <v>14</v>
      </c>
      <c r="I1129" s="544" t="s">
        <v>1210</v>
      </c>
      <c r="J1129" s="544" t="s">
        <v>16</v>
      </c>
    </row>
    <row r="1130" spans="1:10" ht="39.6">
      <c r="A1130" s="545" t="s">
        <v>2661</v>
      </c>
      <c r="B1130" s="546" t="s">
        <v>189</v>
      </c>
      <c r="C1130" s="546" t="s">
        <v>44</v>
      </c>
      <c r="D1130" s="545" t="s">
        <v>190</v>
      </c>
      <c r="E1130" s="596" t="s">
        <v>1240</v>
      </c>
      <c r="F1130" s="596"/>
      <c r="G1130" s="546" t="s">
        <v>46</v>
      </c>
      <c r="H1130" s="547">
        <v>1</v>
      </c>
      <c r="I1130" s="548">
        <v>130.69</v>
      </c>
      <c r="J1130" s="548">
        <v>130.69</v>
      </c>
    </row>
    <row r="1131" spans="1:10" ht="39.6" customHeight="1">
      <c r="A1131" s="556" t="s">
        <v>2674</v>
      </c>
      <c r="B1131" s="557" t="s">
        <v>3372</v>
      </c>
      <c r="C1131" s="557" t="s">
        <v>44</v>
      </c>
      <c r="D1131" s="556" t="s">
        <v>3373</v>
      </c>
      <c r="E1131" s="594" t="s">
        <v>1216</v>
      </c>
      <c r="F1131" s="594"/>
      <c r="G1131" s="557" t="s">
        <v>75</v>
      </c>
      <c r="H1131" s="558">
        <v>0.2102</v>
      </c>
      <c r="I1131" s="559">
        <v>22.64</v>
      </c>
      <c r="J1131" s="559">
        <v>4.75</v>
      </c>
    </row>
    <row r="1132" spans="1:10" ht="26.45" customHeight="1">
      <c r="A1132" s="556" t="s">
        <v>2674</v>
      </c>
      <c r="B1132" s="557" t="s">
        <v>3374</v>
      </c>
      <c r="C1132" s="557" t="s">
        <v>44</v>
      </c>
      <c r="D1132" s="556" t="s">
        <v>3375</v>
      </c>
      <c r="E1132" s="594" t="s">
        <v>1216</v>
      </c>
      <c r="F1132" s="594"/>
      <c r="G1132" s="557" t="s">
        <v>75</v>
      </c>
      <c r="H1132" s="558">
        <v>0.93240000000000001</v>
      </c>
      <c r="I1132" s="559">
        <v>26.29</v>
      </c>
      <c r="J1132" s="559">
        <v>24.51</v>
      </c>
    </row>
    <row r="1133" spans="1:10" ht="26.45" customHeight="1">
      <c r="A1133" s="549" t="s">
        <v>2666</v>
      </c>
      <c r="B1133" s="550" t="s">
        <v>1867</v>
      </c>
      <c r="C1133" s="550" t="s">
        <v>44</v>
      </c>
      <c r="D1133" s="549" t="s">
        <v>1868</v>
      </c>
      <c r="E1133" s="593" t="s">
        <v>1220</v>
      </c>
      <c r="F1133" s="593"/>
      <c r="G1133" s="550" t="s">
        <v>970</v>
      </c>
      <c r="H1133" s="551">
        <v>0.26</v>
      </c>
      <c r="I1133" s="552">
        <v>8.25</v>
      </c>
      <c r="J1133" s="552">
        <v>2.14</v>
      </c>
    </row>
    <row r="1134" spans="1:10" ht="26.45">
      <c r="A1134" s="549" t="s">
        <v>2666</v>
      </c>
      <c r="B1134" s="550" t="s">
        <v>1477</v>
      </c>
      <c r="C1134" s="550" t="s">
        <v>44</v>
      </c>
      <c r="D1134" s="549" t="s">
        <v>1478</v>
      </c>
      <c r="E1134" s="593" t="s">
        <v>1220</v>
      </c>
      <c r="F1134" s="593"/>
      <c r="G1134" s="550" t="s">
        <v>46</v>
      </c>
      <c r="H1134" s="551">
        <v>1.1318999999999999</v>
      </c>
      <c r="I1134" s="552">
        <v>78.13</v>
      </c>
      <c r="J1134" s="552">
        <v>88.43</v>
      </c>
    </row>
    <row r="1135" spans="1:10" ht="26.45">
      <c r="A1135" s="549" t="s">
        <v>2666</v>
      </c>
      <c r="B1135" s="550" t="s">
        <v>1639</v>
      </c>
      <c r="C1135" s="550" t="s">
        <v>44</v>
      </c>
      <c r="D1135" s="549" t="s">
        <v>1640</v>
      </c>
      <c r="E1135" s="593" t="s">
        <v>1220</v>
      </c>
      <c r="F1135" s="593"/>
      <c r="G1135" s="550" t="s">
        <v>1499</v>
      </c>
      <c r="H1135" s="551">
        <v>0.58720000000000006</v>
      </c>
      <c r="I1135" s="552">
        <v>18.5</v>
      </c>
      <c r="J1135" s="552">
        <v>10.86</v>
      </c>
    </row>
    <row r="1136" spans="1:10">
      <c r="A1136" s="553"/>
      <c r="B1136" s="563"/>
      <c r="C1136" s="563"/>
      <c r="D1136" s="553"/>
      <c r="E1136" s="563" t="s">
        <v>2669</v>
      </c>
      <c r="F1136" s="566">
        <v>21.59</v>
      </c>
      <c r="G1136" s="553" t="s">
        <v>2670</v>
      </c>
      <c r="H1136" s="554">
        <v>0</v>
      </c>
      <c r="I1136" s="553" t="s">
        <v>2671</v>
      </c>
      <c r="J1136" s="554">
        <v>21.59</v>
      </c>
    </row>
    <row r="1137" spans="1:10" ht="14.45" thickBot="1">
      <c r="A1137" s="553"/>
      <c r="B1137" s="563"/>
      <c r="C1137" s="563"/>
      <c r="D1137" s="553"/>
      <c r="E1137" s="563" t="s">
        <v>2672</v>
      </c>
      <c r="F1137" s="566">
        <v>0</v>
      </c>
      <c r="G1137" s="553"/>
      <c r="H1137" s="595" t="s">
        <v>2673</v>
      </c>
      <c r="I1137" s="595"/>
      <c r="J1137" s="554">
        <v>130.69</v>
      </c>
    </row>
    <row r="1138" spans="1:10" ht="14.45" customHeight="1" thickTop="1">
      <c r="A1138" s="555"/>
      <c r="B1138" s="564"/>
      <c r="C1138" s="564"/>
      <c r="D1138" s="555"/>
      <c r="E1138" s="564"/>
      <c r="F1138" s="564"/>
      <c r="G1138" s="555"/>
      <c r="H1138" s="555"/>
      <c r="I1138" s="555"/>
      <c r="J1138" s="555"/>
    </row>
    <row r="1139" spans="1:10">
      <c r="A1139" s="543" t="s">
        <v>191</v>
      </c>
      <c r="B1139" s="461" t="s">
        <v>10</v>
      </c>
      <c r="C1139" s="461" t="s">
        <v>11</v>
      </c>
      <c r="D1139" s="543" t="s">
        <v>12</v>
      </c>
      <c r="E1139" s="589" t="s">
        <v>1209</v>
      </c>
      <c r="F1139" s="589"/>
      <c r="G1139" s="461" t="s">
        <v>13</v>
      </c>
      <c r="H1139" s="544" t="s">
        <v>14</v>
      </c>
      <c r="I1139" s="544" t="s">
        <v>1210</v>
      </c>
      <c r="J1139" s="544" t="s">
        <v>16</v>
      </c>
    </row>
    <row r="1140" spans="1:10" ht="52.9">
      <c r="A1140" s="545" t="s">
        <v>2661</v>
      </c>
      <c r="B1140" s="546" t="s">
        <v>192</v>
      </c>
      <c r="C1140" s="546" t="s">
        <v>44</v>
      </c>
      <c r="D1140" s="545" t="s">
        <v>193</v>
      </c>
      <c r="E1140" s="596" t="s">
        <v>1233</v>
      </c>
      <c r="F1140" s="596"/>
      <c r="G1140" s="546" t="s">
        <v>46</v>
      </c>
      <c r="H1140" s="547">
        <v>1</v>
      </c>
      <c r="I1140" s="548">
        <v>44.87</v>
      </c>
      <c r="J1140" s="548">
        <v>44.87</v>
      </c>
    </row>
    <row r="1141" spans="1:10" ht="26.45">
      <c r="A1141" s="556" t="s">
        <v>2674</v>
      </c>
      <c r="B1141" s="557" t="s">
        <v>2684</v>
      </c>
      <c r="C1141" s="557" t="s">
        <v>44</v>
      </c>
      <c r="D1141" s="556" t="s">
        <v>2685</v>
      </c>
      <c r="E1141" s="594" t="s">
        <v>1216</v>
      </c>
      <c r="F1141" s="594"/>
      <c r="G1141" s="557" t="s">
        <v>75</v>
      </c>
      <c r="H1141" s="558">
        <v>0.26500000000000001</v>
      </c>
      <c r="I1141" s="559">
        <v>21.72</v>
      </c>
      <c r="J1141" s="559">
        <v>5.75</v>
      </c>
    </row>
    <row r="1142" spans="1:10" ht="26.45" customHeight="1">
      <c r="A1142" s="556" t="s">
        <v>2674</v>
      </c>
      <c r="B1142" s="557" t="s">
        <v>3336</v>
      </c>
      <c r="C1142" s="557" t="s">
        <v>44</v>
      </c>
      <c r="D1142" s="556" t="s">
        <v>3337</v>
      </c>
      <c r="E1142" s="594" t="s">
        <v>1216</v>
      </c>
      <c r="F1142" s="594"/>
      <c r="G1142" s="557" t="s">
        <v>75</v>
      </c>
      <c r="H1142" s="558">
        <v>0.52900000000000003</v>
      </c>
      <c r="I1142" s="559">
        <v>25.88</v>
      </c>
      <c r="J1142" s="559">
        <v>13.69</v>
      </c>
    </row>
    <row r="1143" spans="1:10" ht="26.45" customHeight="1">
      <c r="A1143" s="556" t="s">
        <v>2674</v>
      </c>
      <c r="B1143" s="557" t="s">
        <v>3369</v>
      </c>
      <c r="C1143" s="557" t="s">
        <v>44</v>
      </c>
      <c r="D1143" s="556" t="s">
        <v>3370</v>
      </c>
      <c r="E1143" s="594" t="s">
        <v>3371</v>
      </c>
      <c r="F1143" s="594"/>
      <c r="G1143" s="557" t="s">
        <v>115</v>
      </c>
      <c r="H1143" s="558">
        <v>3.1E-2</v>
      </c>
      <c r="I1143" s="559">
        <v>681.9</v>
      </c>
      <c r="J1143" s="559">
        <v>21.13</v>
      </c>
    </row>
    <row r="1144" spans="1:10">
      <c r="A1144" s="549" t="s">
        <v>2666</v>
      </c>
      <c r="B1144" s="550" t="s">
        <v>1460</v>
      </c>
      <c r="C1144" s="550" t="s">
        <v>44</v>
      </c>
      <c r="D1144" s="549" t="s">
        <v>1461</v>
      </c>
      <c r="E1144" s="593" t="s">
        <v>1220</v>
      </c>
      <c r="F1144" s="593"/>
      <c r="G1144" s="550" t="s">
        <v>970</v>
      </c>
      <c r="H1144" s="551">
        <v>0.5</v>
      </c>
      <c r="I1144" s="552">
        <v>0.93</v>
      </c>
      <c r="J1144" s="552">
        <v>0.46</v>
      </c>
    </row>
    <row r="1145" spans="1:10" ht="26.45">
      <c r="A1145" s="549" t="s">
        <v>2666</v>
      </c>
      <c r="B1145" s="550" t="s">
        <v>1607</v>
      </c>
      <c r="C1145" s="550" t="s">
        <v>44</v>
      </c>
      <c r="D1145" s="549" t="s">
        <v>1608</v>
      </c>
      <c r="E1145" s="593" t="s">
        <v>1220</v>
      </c>
      <c r="F1145" s="593"/>
      <c r="G1145" s="550" t="s">
        <v>1499</v>
      </c>
      <c r="H1145" s="551">
        <v>0.21</v>
      </c>
      <c r="I1145" s="552">
        <v>18.309999999999999</v>
      </c>
      <c r="J1145" s="552">
        <v>3.84</v>
      </c>
    </row>
    <row r="1146" spans="1:10">
      <c r="A1146" s="553"/>
      <c r="B1146" s="563"/>
      <c r="C1146" s="563"/>
      <c r="D1146" s="553"/>
      <c r="E1146" s="563" t="s">
        <v>2669</v>
      </c>
      <c r="F1146" s="566">
        <v>15.97</v>
      </c>
      <c r="G1146" s="553" t="s">
        <v>2670</v>
      </c>
      <c r="H1146" s="554">
        <v>0</v>
      </c>
      <c r="I1146" s="553" t="s">
        <v>2671</v>
      </c>
      <c r="J1146" s="554">
        <v>15.97</v>
      </c>
    </row>
    <row r="1147" spans="1:10" ht="14.45" thickBot="1">
      <c r="A1147" s="553"/>
      <c r="B1147" s="563"/>
      <c r="C1147" s="563"/>
      <c r="D1147" s="553"/>
      <c r="E1147" s="563" t="s">
        <v>2672</v>
      </c>
      <c r="F1147" s="566">
        <v>0</v>
      </c>
      <c r="G1147" s="553"/>
      <c r="H1147" s="595" t="s">
        <v>2673</v>
      </c>
      <c r="I1147" s="595"/>
      <c r="J1147" s="554">
        <v>44.87</v>
      </c>
    </row>
    <row r="1148" spans="1:10" ht="14.45" customHeight="1" thickTop="1">
      <c r="A1148" s="555"/>
      <c r="B1148" s="564"/>
      <c r="C1148" s="564"/>
      <c r="D1148" s="555"/>
      <c r="E1148" s="564"/>
      <c r="F1148" s="564"/>
      <c r="G1148" s="555"/>
      <c r="H1148" s="555"/>
      <c r="I1148" s="555"/>
      <c r="J1148" s="555"/>
    </row>
    <row r="1149" spans="1:10">
      <c r="A1149" s="543" t="s">
        <v>196</v>
      </c>
      <c r="B1149" s="461" t="s">
        <v>10</v>
      </c>
      <c r="C1149" s="461" t="s">
        <v>11</v>
      </c>
      <c r="D1149" s="543" t="s">
        <v>12</v>
      </c>
      <c r="E1149" s="589" t="s">
        <v>1209</v>
      </c>
      <c r="F1149" s="589"/>
      <c r="G1149" s="461" t="s">
        <v>13</v>
      </c>
      <c r="H1149" s="544" t="s">
        <v>14</v>
      </c>
      <c r="I1149" s="544" t="s">
        <v>1210</v>
      </c>
      <c r="J1149" s="544" t="s">
        <v>16</v>
      </c>
    </row>
    <row r="1150" spans="1:10" ht="26.45">
      <c r="A1150" s="545" t="s">
        <v>2661</v>
      </c>
      <c r="B1150" s="546" t="s">
        <v>197</v>
      </c>
      <c r="C1150" s="546" t="s">
        <v>24</v>
      </c>
      <c r="D1150" s="545" t="s">
        <v>198</v>
      </c>
      <c r="E1150" s="596" t="s">
        <v>1324</v>
      </c>
      <c r="F1150" s="596"/>
      <c r="G1150" s="546" t="s">
        <v>46</v>
      </c>
      <c r="H1150" s="547">
        <v>1</v>
      </c>
      <c r="I1150" s="548">
        <v>12.22</v>
      </c>
      <c r="J1150" s="548">
        <v>12.22</v>
      </c>
    </row>
    <row r="1151" spans="1:10" ht="26.45" customHeight="1">
      <c r="A1151" s="556" t="s">
        <v>2674</v>
      </c>
      <c r="B1151" s="557" t="s">
        <v>3374</v>
      </c>
      <c r="C1151" s="557" t="s">
        <v>44</v>
      </c>
      <c r="D1151" s="556" t="s">
        <v>3375</v>
      </c>
      <c r="E1151" s="594" t="s">
        <v>1216</v>
      </c>
      <c r="F1151" s="594"/>
      <c r="G1151" s="557" t="s">
        <v>75</v>
      </c>
      <c r="H1151" s="558">
        <v>0.27</v>
      </c>
      <c r="I1151" s="559">
        <v>26.29</v>
      </c>
      <c r="J1151" s="559">
        <v>7.09</v>
      </c>
    </row>
    <row r="1152" spans="1:10" ht="26.45" customHeight="1">
      <c r="A1152" s="556" t="s">
        <v>2674</v>
      </c>
      <c r="B1152" s="557" t="s">
        <v>3376</v>
      </c>
      <c r="C1152" s="557" t="s">
        <v>44</v>
      </c>
      <c r="D1152" s="556" t="s">
        <v>3377</v>
      </c>
      <c r="E1152" s="594" t="s">
        <v>1244</v>
      </c>
      <c r="F1152" s="594"/>
      <c r="G1152" s="557" t="s">
        <v>115</v>
      </c>
      <c r="H1152" s="558">
        <v>0.1</v>
      </c>
      <c r="I1152" s="559">
        <v>10.62</v>
      </c>
      <c r="J1152" s="559">
        <v>1.06</v>
      </c>
    </row>
    <row r="1153" spans="1:10" ht="26.45" customHeight="1">
      <c r="A1153" s="556" t="s">
        <v>2674</v>
      </c>
      <c r="B1153" s="557" t="s">
        <v>3372</v>
      </c>
      <c r="C1153" s="557" t="s">
        <v>44</v>
      </c>
      <c r="D1153" s="556" t="s">
        <v>3373</v>
      </c>
      <c r="E1153" s="594" t="s">
        <v>1216</v>
      </c>
      <c r="F1153" s="594"/>
      <c r="G1153" s="557" t="s">
        <v>75</v>
      </c>
      <c r="H1153" s="558">
        <v>0.18</v>
      </c>
      <c r="I1153" s="559">
        <v>22.64</v>
      </c>
      <c r="J1153" s="559">
        <v>4.07</v>
      </c>
    </row>
    <row r="1154" spans="1:10" ht="26.45" customHeight="1">
      <c r="A1154" s="553"/>
      <c r="B1154" s="563"/>
      <c r="C1154" s="563"/>
      <c r="D1154" s="553"/>
      <c r="E1154" s="563" t="s">
        <v>2669</v>
      </c>
      <c r="F1154" s="566">
        <v>8.2200000000000006</v>
      </c>
      <c r="G1154" s="553" t="s">
        <v>2670</v>
      </c>
      <c r="H1154" s="554">
        <v>0</v>
      </c>
      <c r="I1154" s="553" t="s">
        <v>2671</v>
      </c>
      <c r="J1154" s="554">
        <v>8.2200000000000006</v>
      </c>
    </row>
    <row r="1155" spans="1:10" ht="14.45" thickBot="1">
      <c r="A1155" s="553"/>
      <c r="B1155" s="563"/>
      <c r="C1155" s="563"/>
      <c r="D1155" s="553"/>
      <c r="E1155" s="563" t="s">
        <v>2672</v>
      </c>
      <c r="F1155" s="566">
        <v>0</v>
      </c>
      <c r="G1155" s="553"/>
      <c r="H1155" s="595" t="s">
        <v>2673</v>
      </c>
      <c r="I1155" s="595"/>
      <c r="J1155" s="554">
        <v>12.22</v>
      </c>
    </row>
    <row r="1156" spans="1:10" ht="14.45" customHeight="1" thickTop="1">
      <c r="A1156" s="555"/>
      <c r="B1156" s="564"/>
      <c r="C1156" s="564"/>
      <c r="D1156" s="555"/>
      <c r="E1156" s="564"/>
      <c r="F1156" s="564"/>
      <c r="G1156" s="555"/>
      <c r="H1156" s="555"/>
      <c r="I1156" s="555"/>
      <c r="J1156" s="555"/>
    </row>
    <row r="1157" spans="1:10">
      <c r="A1157" s="543" t="s">
        <v>201</v>
      </c>
      <c r="B1157" s="461" t="s">
        <v>10</v>
      </c>
      <c r="C1157" s="461" t="s">
        <v>11</v>
      </c>
      <c r="D1157" s="543" t="s">
        <v>12</v>
      </c>
      <c r="E1157" s="589" t="s">
        <v>1209</v>
      </c>
      <c r="F1157" s="589"/>
      <c r="G1157" s="461" t="s">
        <v>13</v>
      </c>
      <c r="H1157" s="544" t="s">
        <v>14</v>
      </c>
      <c r="I1157" s="544" t="s">
        <v>1210</v>
      </c>
      <c r="J1157" s="544" t="s">
        <v>16</v>
      </c>
    </row>
    <row r="1158" spans="1:10">
      <c r="A1158" s="545" t="s">
        <v>2661</v>
      </c>
      <c r="B1158" s="546" t="s">
        <v>202</v>
      </c>
      <c r="C1158" s="546" t="s">
        <v>55</v>
      </c>
      <c r="D1158" s="545" t="s">
        <v>203</v>
      </c>
      <c r="E1158" s="596" t="s">
        <v>1388</v>
      </c>
      <c r="F1158" s="596"/>
      <c r="G1158" s="546" t="s">
        <v>46</v>
      </c>
      <c r="H1158" s="547">
        <v>1</v>
      </c>
      <c r="I1158" s="548">
        <v>41.3</v>
      </c>
      <c r="J1158" s="548">
        <v>41.3</v>
      </c>
    </row>
    <row r="1159" spans="1:10">
      <c r="A1159" s="543" t="s">
        <v>9</v>
      </c>
      <c r="B1159" s="461" t="s">
        <v>10</v>
      </c>
      <c r="C1159" s="461" t="s">
        <v>11</v>
      </c>
      <c r="D1159" s="543" t="s">
        <v>12</v>
      </c>
      <c r="E1159" s="589" t="s">
        <v>1209</v>
      </c>
      <c r="F1159" s="589"/>
      <c r="G1159" s="461" t="s">
        <v>13</v>
      </c>
      <c r="H1159" s="544" t="s">
        <v>14</v>
      </c>
      <c r="I1159" s="544" t="s">
        <v>1210</v>
      </c>
      <c r="J1159" s="544" t="s">
        <v>16</v>
      </c>
    </row>
    <row r="1160" spans="1:10">
      <c r="A1160" s="549" t="s">
        <v>2666</v>
      </c>
      <c r="B1160" s="550" t="s">
        <v>2452</v>
      </c>
      <c r="C1160" s="550" t="s">
        <v>55</v>
      </c>
      <c r="D1160" s="549" t="s">
        <v>2453</v>
      </c>
      <c r="E1160" s="593" t="s">
        <v>1220</v>
      </c>
      <c r="F1160" s="593"/>
      <c r="G1160" s="550" t="s">
        <v>1476</v>
      </c>
      <c r="H1160" s="551">
        <v>0.3</v>
      </c>
      <c r="I1160" s="552" t="s">
        <v>3285</v>
      </c>
      <c r="J1160" s="561" t="s">
        <v>3134</v>
      </c>
    </row>
    <row r="1161" spans="1:10" ht="26.45">
      <c r="A1161" s="549" t="s">
        <v>2666</v>
      </c>
      <c r="B1161" s="550" t="s">
        <v>1449</v>
      </c>
      <c r="C1161" s="550" t="s">
        <v>55</v>
      </c>
      <c r="D1161" s="549" t="s">
        <v>1450</v>
      </c>
      <c r="E1161" s="593" t="s">
        <v>1440</v>
      </c>
      <c r="F1161" s="593"/>
      <c r="G1161" s="550" t="s">
        <v>1451</v>
      </c>
      <c r="H1161" s="551">
        <v>1</v>
      </c>
      <c r="I1161" s="552" t="s">
        <v>2742</v>
      </c>
      <c r="J1161" s="561" t="s">
        <v>2742</v>
      </c>
    </row>
    <row r="1162" spans="1:10">
      <c r="A1162" s="549" t="s">
        <v>2666</v>
      </c>
      <c r="B1162" s="550" t="s">
        <v>2345</v>
      </c>
      <c r="C1162" s="550" t="s">
        <v>55</v>
      </c>
      <c r="D1162" s="549" t="s">
        <v>2346</v>
      </c>
      <c r="E1162" s="593" t="s">
        <v>1220</v>
      </c>
      <c r="F1162" s="593"/>
      <c r="G1162" s="550" t="s">
        <v>2347</v>
      </c>
      <c r="H1162" s="551">
        <v>0.25</v>
      </c>
      <c r="I1162" s="552" t="s">
        <v>3378</v>
      </c>
      <c r="J1162" s="561" t="s">
        <v>3379</v>
      </c>
    </row>
    <row r="1163" spans="1:10">
      <c r="A1163" s="556" t="s">
        <v>2661</v>
      </c>
      <c r="B1163" s="557" t="s">
        <v>2769</v>
      </c>
      <c r="C1163" s="557" t="s">
        <v>55</v>
      </c>
      <c r="D1163" s="556" t="s">
        <v>2770</v>
      </c>
      <c r="E1163" s="594" t="s">
        <v>1393</v>
      </c>
      <c r="F1163" s="594"/>
      <c r="G1163" s="557" t="s">
        <v>1451</v>
      </c>
      <c r="H1163" s="558">
        <v>1</v>
      </c>
      <c r="I1163" s="559" t="s">
        <v>2771</v>
      </c>
      <c r="J1163" s="560" t="s">
        <v>2771</v>
      </c>
    </row>
    <row r="1164" spans="1:10" ht="26.45">
      <c r="A1164" s="549" t="s">
        <v>2666</v>
      </c>
      <c r="B1164" s="550" t="s">
        <v>1942</v>
      </c>
      <c r="C1164" s="550" t="s">
        <v>55</v>
      </c>
      <c r="D1164" s="549" t="s">
        <v>1943</v>
      </c>
      <c r="E1164" s="593" t="s">
        <v>1220</v>
      </c>
      <c r="F1164" s="593"/>
      <c r="G1164" s="550" t="s">
        <v>1456</v>
      </c>
      <c r="H1164" s="551">
        <v>0.15</v>
      </c>
      <c r="I1164" s="552" t="s">
        <v>3380</v>
      </c>
      <c r="J1164" s="561" t="s">
        <v>3381</v>
      </c>
    </row>
    <row r="1165" spans="1:10" ht="26.45">
      <c r="A1165" s="549" t="s">
        <v>2666</v>
      </c>
      <c r="B1165" s="550" t="s">
        <v>2233</v>
      </c>
      <c r="C1165" s="550" t="s">
        <v>55</v>
      </c>
      <c r="D1165" s="549" t="s">
        <v>2234</v>
      </c>
      <c r="E1165" s="593" t="s">
        <v>1220</v>
      </c>
      <c r="F1165" s="593"/>
      <c r="G1165" s="550" t="s">
        <v>115</v>
      </c>
      <c r="H1165" s="551">
        <v>0.15</v>
      </c>
      <c r="I1165" s="552" t="s">
        <v>3382</v>
      </c>
      <c r="J1165" s="561" t="s">
        <v>3383</v>
      </c>
    </row>
    <row r="1166" spans="1:10">
      <c r="A1166" s="589" t="s">
        <v>2820</v>
      </c>
      <c r="B1166" s="597"/>
      <c r="C1166" s="597"/>
      <c r="D1166" s="597"/>
      <c r="E1166" s="597"/>
      <c r="F1166" s="597"/>
      <c r="G1166" s="597"/>
      <c r="H1166" s="597"/>
      <c r="I1166" s="597"/>
      <c r="J1166" s="597"/>
    </row>
    <row r="1167" spans="1:10" ht="13.9" customHeight="1">
      <c r="A1167" s="543" t="s">
        <v>9</v>
      </c>
      <c r="B1167" s="461" t="s">
        <v>10</v>
      </c>
      <c r="C1167" s="461" t="s">
        <v>11</v>
      </c>
      <c r="D1167" s="543" t="s">
        <v>12</v>
      </c>
      <c r="E1167" s="589" t="s">
        <v>1209</v>
      </c>
      <c r="F1167" s="589"/>
      <c r="G1167" s="461" t="s">
        <v>13</v>
      </c>
      <c r="H1167" s="544" t="s">
        <v>14</v>
      </c>
      <c r="I1167" s="544" t="s">
        <v>1210</v>
      </c>
      <c r="J1167" s="544" t="s">
        <v>16</v>
      </c>
    </row>
    <row r="1168" spans="1:10">
      <c r="A1168" s="549" t="s">
        <v>2666</v>
      </c>
      <c r="B1168" s="550" t="s">
        <v>2452</v>
      </c>
      <c r="C1168" s="550" t="s">
        <v>55</v>
      </c>
      <c r="D1168" s="549" t="s">
        <v>2453</v>
      </c>
      <c r="E1168" s="593" t="s">
        <v>1220</v>
      </c>
      <c r="F1168" s="593"/>
      <c r="G1168" s="550" t="s">
        <v>1476</v>
      </c>
      <c r="H1168" s="551">
        <v>0.3</v>
      </c>
      <c r="I1168" s="552" t="s">
        <v>3285</v>
      </c>
      <c r="J1168" s="561" t="s">
        <v>3134</v>
      </c>
    </row>
    <row r="1169" spans="1:10" ht="26.45">
      <c r="A1169" s="549" t="s">
        <v>2666</v>
      </c>
      <c r="B1169" s="550" t="s">
        <v>1449</v>
      </c>
      <c r="C1169" s="550" t="s">
        <v>55</v>
      </c>
      <c r="D1169" s="549" t="s">
        <v>1450</v>
      </c>
      <c r="E1169" s="593" t="s">
        <v>1440</v>
      </c>
      <c r="F1169" s="593"/>
      <c r="G1169" s="550" t="s">
        <v>1451</v>
      </c>
      <c r="H1169" s="551">
        <v>1</v>
      </c>
      <c r="I1169" s="552" t="s">
        <v>2742</v>
      </c>
      <c r="J1169" s="561" t="s">
        <v>2742</v>
      </c>
    </row>
    <row r="1170" spans="1:10">
      <c r="A1170" s="549" t="s">
        <v>2666</v>
      </c>
      <c r="B1170" s="550" t="s">
        <v>2345</v>
      </c>
      <c r="C1170" s="550" t="s">
        <v>55</v>
      </c>
      <c r="D1170" s="549" t="s">
        <v>2346</v>
      </c>
      <c r="E1170" s="593" t="s">
        <v>1220</v>
      </c>
      <c r="F1170" s="593"/>
      <c r="G1170" s="550" t="s">
        <v>2347</v>
      </c>
      <c r="H1170" s="551">
        <v>0.25</v>
      </c>
      <c r="I1170" s="552" t="s">
        <v>3378</v>
      </c>
      <c r="J1170" s="561" t="s">
        <v>3379</v>
      </c>
    </row>
    <row r="1171" spans="1:10" ht="26.45">
      <c r="A1171" s="549" t="s">
        <v>2666</v>
      </c>
      <c r="B1171" s="550" t="s">
        <v>2303</v>
      </c>
      <c r="C1171" s="550" t="s">
        <v>55</v>
      </c>
      <c r="D1171" s="549" t="s">
        <v>2304</v>
      </c>
      <c r="E1171" s="593" t="s">
        <v>1220</v>
      </c>
      <c r="F1171" s="593"/>
      <c r="G1171" s="550" t="s">
        <v>57</v>
      </c>
      <c r="H1171" s="551">
        <v>5.9999999999999995E-4</v>
      </c>
      <c r="I1171" s="552" t="s">
        <v>2821</v>
      </c>
      <c r="J1171" s="561" t="s">
        <v>2972</v>
      </c>
    </row>
    <row r="1172" spans="1:10">
      <c r="A1172" s="549" t="s">
        <v>2666</v>
      </c>
      <c r="B1172" s="550" t="s">
        <v>2412</v>
      </c>
      <c r="C1172" s="550" t="s">
        <v>55</v>
      </c>
      <c r="D1172" s="549" t="s">
        <v>2413</v>
      </c>
      <c r="E1172" s="593" t="s">
        <v>1220</v>
      </c>
      <c r="F1172" s="593"/>
      <c r="G1172" s="550" t="s">
        <v>57</v>
      </c>
      <c r="H1172" s="551">
        <v>2.9999999999999997E-4</v>
      </c>
      <c r="I1172" s="552" t="s">
        <v>2823</v>
      </c>
      <c r="J1172" s="561" t="s">
        <v>2972</v>
      </c>
    </row>
    <row r="1173" spans="1:10">
      <c r="A1173" s="549" t="s">
        <v>2666</v>
      </c>
      <c r="B1173" s="550" t="s">
        <v>2169</v>
      </c>
      <c r="C1173" s="550" t="s">
        <v>55</v>
      </c>
      <c r="D1173" s="549" t="s">
        <v>2170</v>
      </c>
      <c r="E1173" s="593" t="s">
        <v>1220</v>
      </c>
      <c r="F1173" s="593"/>
      <c r="G1173" s="550" t="s">
        <v>57</v>
      </c>
      <c r="H1173" s="551">
        <v>4.4999999999999997E-3</v>
      </c>
      <c r="I1173" s="552" t="s">
        <v>2825</v>
      </c>
      <c r="J1173" s="561" t="s">
        <v>3254</v>
      </c>
    </row>
    <row r="1174" spans="1:10" ht="26.45">
      <c r="A1174" s="549" t="s">
        <v>2666</v>
      </c>
      <c r="B1174" s="550" t="s">
        <v>2391</v>
      </c>
      <c r="C1174" s="550" t="s">
        <v>55</v>
      </c>
      <c r="D1174" s="549" t="s">
        <v>2392</v>
      </c>
      <c r="E1174" s="593" t="s">
        <v>1220</v>
      </c>
      <c r="F1174" s="593"/>
      <c r="G1174" s="550" t="s">
        <v>57</v>
      </c>
      <c r="H1174" s="551">
        <v>2.0000000000000001E-4</v>
      </c>
      <c r="I1174" s="552" t="s">
        <v>2827</v>
      </c>
      <c r="J1174" s="561" t="s">
        <v>2972</v>
      </c>
    </row>
    <row r="1175" spans="1:10">
      <c r="A1175" s="549" t="s">
        <v>2666</v>
      </c>
      <c r="B1175" s="550" t="s">
        <v>1693</v>
      </c>
      <c r="C1175" s="550" t="s">
        <v>55</v>
      </c>
      <c r="D1175" s="549" t="s">
        <v>1694</v>
      </c>
      <c r="E1175" s="593" t="s">
        <v>1220</v>
      </c>
      <c r="F1175" s="593"/>
      <c r="G1175" s="550" t="s">
        <v>57</v>
      </c>
      <c r="H1175" s="551">
        <v>9.4100000000000003E-2</v>
      </c>
      <c r="I1175" s="552" t="s">
        <v>2829</v>
      </c>
      <c r="J1175" s="561" t="s">
        <v>3384</v>
      </c>
    </row>
    <row r="1176" spans="1:10">
      <c r="A1176" s="549" t="s">
        <v>2666</v>
      </c>
      <c r="B1176" s="550" t="s">
        <v>2360</v>
      </c>
      <c r="C1176" s="550" t="s">
        <v>55</v>
      </c>
      <c r="D1176" s="549" t="s">
        <v>2361</v>
      </c>
      <c r="E1176" s="593" t="s">
        <v>1220</v>
      </c>
      <c r="F1176" s="593"/>
      <c r="G1176" s="550" t="s">
        <v>2362</v>
      </c>
      <c r="H1176" s="551">
        <v>8.0000000000000004E-4</v>
      </c>
      <c r="I1176" s="552" t="s">
        <v>2831</v>
      </c>
      <c r="J1176" s="561" t="s">
        <v>2972</v>
      </c>
    </row>
    <row r="1177" spans="1:10">
      <c r="A1177" s="549" t="s">
        <v>2666</v>
      </c>
      <c r="B1177" s="550" t="s">
        <v>1729</v>
      </c>
      <c r="C1177" s="550" t="s">
        <v>55</v>
      </c>
      <c r="D1177" s="549" t="s">
        <v>1730</v>
      </c>
      <c r="E1177" s="593" t="s">
        <v>1220</v>
      </c>
      <c r="F1177" s="593"/>
      <c r="G1177" s="550" t="s">
        <v>57</v>
      </c>
      <c r="H1177" s="551">
        <v>1.5E-3</v>
      </c>
      <c r="I1177" s="552" t="s">
        <v>2833</v>
      </c>
      <c r="J1177" s="561" t="s">
        <v>2979</v>
      </c>
    </row>
    <row r="1178" spans="1:10">
      <c r="A1178" s="549" t="s">
        <v>2666</v>
      </c>
      <c r="B1178" s="550" t="s">
        <v>1587</v>
      </c>
      <c r="C1178" s="550" t="s">
        <v>55</v>
      </c>
      <c r="D1178" s="549" t="s">
        <v>1588</v>
      </c>
      <c r="E1178" s="593" t="s">
        <v>1220</v>
      </c>
      <c r="F1178" s="593"/>
      <c r="G1178" s="550" t="s">
        <v>57</v>
      </c>
      <c r="H1178" s="551">
        <v>4.4999999999999997E-3</v>
      </c>
      <c r="I1178" s="552" t="s">
        <v>2835</v>
      </c>
      <c r="J1178" s="561" t="s">
        <v>3385</v>
      </c>
    </row>
    <row r="1179" spans="1:10">
      <c r="A1179" s="549" t="s">
        <v>2666</v>
      </c>
      <c r="B1179" s="550" t="s">
        <v>2381</v>
      </c>
      <c r="C1179" s="550" t="s">
        <v>55</v>
      </c>
      <c r="D1179" s="549" t="s">
        <v>2382</v>
      </c>
      <c r="E1179" s="593" t="s">
        <v>1220</v>
      </c>
      <c r="F1179" s="593"/>
      <c r="G1179" s="550" t="s">
        <v>57</v>
      </c>
      <c r="H1179" s="551">
        <v>2.0000000000000001E-4</v>
      </c>
      <c r="I1179" s="552" t="s">
        <v>2837</v>
      </c>
      <c r="J1179" s="561" t="s">
        <v>2972</v>
      </c>
    </row>
    <row r="1180" spans="1:10">
      <c r="A1180" s="549" t="s">
        <v>2666</v>
      </c>
      <c r="B1180" s="550" t="s">
        <v>1982</v>
      </c>
      <c r="C1180" s="550" t="s">
        <v>55</v>
      </c>
      <c r="D1180" s="549" t="s">
        <v>1983</v>
      </c>
      <c r="E1180" s="593" t="s">
        <v>1298</v>
      </c>
      <c r="F1180" s="593"/>
      <c r="G1180" s="550" t="s">
        <v>57</v>
      </c>
      <c r="H1180" s="551">
        <v>4.4999999999999997E-3</v>
      </c>
      <c r="I1180" s="552" t="s">
        <v>2839</v>
      </c>
      <c r="J1180" s="561" t="s">
        <v>2923</v>
      </c>
    </row>
    <row r="1181" spans="1:10">
      <c r="A1181" s="549" t="s">
        <v>2666</v>
      </c>
      <c r="B1181" s="550" t="s">
        <v>1855</v>
      </c>
      <c r="C1181" s="550" t="s">
        <v>55</v>
      </c>
      <c r="D1181" s="549" t="s">
        <v>1856</v>
      </c>
      <c r="E1181" s="593" t="s">
        <v>1298</v>
      </c>
      <c r="F1181" s="593"/>
      <c r="G1181" s="550" t="s">
        <v>1857</v>
      </c>
      <c r="H1181" s="551">
        <v>4.0000000000000002E-4</v>
      </c>
      <c r="I1181" s="552" t="s">
        <v>2841</v>
      </c>
      <c r="J1181" s="561" t="s">
        <v>3126</v>
      </c>
    </row>
    <row r="1182" spans="1:10" ht="26.45">
      <c r="A1182" s="549" t="s">
        <v>2666</v>
      </c>
      <c r="B1182" s="550" t="s">
        <v>2182</v>
      </c>
      <c r="C1182" s="550" t="s">
        <v>55</v>
      </c>
      <c r="D1182" s="549" t="s">
        <v>2183</v>
      </c>
      <c r="E1182" s="593" t="s">
        <v>1220</v>
      </c>
      <c r="F1182" s="593"/>
      <c r="G1182" s="550" t="s">
        <v>57</v>
      </c>
      <c r="H1182" s="551">
        <v>2.0000000000000001E-4</v>
      </c>
      <c r="I1182" s="552" t="s">
        <v>2843</v>
      </c>
      <c r="J1182" s="561" t="s">
        <v>3133</v>
      </c>
    </row>
    <row r="1183" spans="1:10">
      <c r="A1183" s="549" t="s">
        <v>2666</v>
      </c>
      <c r="B1183" s="550" t="s">
        <v>1652</v>
      </c>
      <c r="C1183" s="550" t="s">
        <v>55</v>
      </c>
      <c r="D1183" s="549" t="s">
        <v>1653</v>
      </c>
      <c r="E1183" s="593" t="s">
        <v>1298</v>
      </c>
      <c r="F1183" s="593"/>
      <c r="G1183" s="550" t="s">
        <v>57</v>
      </c>
      <c r="H1183" s="551">
        <v>0.1018</v>
      </c>
      <c r="I1183" s="552" t="s">
        <v>2845</v>
      </c>
      <c r="J1183" s="561" t="s">
        <v>3108</v>
      </c>
    </row>
    <row r="1184" spans="1:10">
      <c r="A1184" s="549" t="s">
        <v>2666</v>
      </c>
      <c r="B1184" s="550" t="s">
        <v>2090</v>
      </c>
      <c r="C1184" s="550" t="s">
        <v>55</v>
      </c>
      <c r="D1184" s="549" t="s">
        <v>2091</v>
      </c>
      <c r="E1184" s="593" t="s">
        <v>1220</v>
      </c>
      <c r="F1184" s="593"/>
      <c r="G1184" s="550" t="s">
        <v>57</v>
      </c>
      <c r="H1184" s="551">
        <v>1.8E-3</v>
      </c>
      <c r="I1184" s="552" t="s">
        <v>2847</v>
      </c>
      <c r="J1184" s="561" t="s">
        <v>3133</v>
      </c>
    </row>
    <row r="1185" spans="1:10">
      <c r="A1185" s="549" t="s">
        <v>2666</v>
      </c>
      <c r="B1185" s="550" t="s">
        <v>1543</v>
      </c>
      <c r="C1185" s="550" t="s">
        <v>55</v>
      </c>
      <c r="D1185" s="549" t="s">
        <v>1544</v>
      </c>
      <c r="E1185" s="593" t="s">
        <v>1220</v>
      </c>
      <c r="F1185" s="593"/>
      <c r="G1185" s="550" t="s">
        <v>57</v>
      </c>
      <c r="H1185" s="551">
        <v>0.1018</v>
      </c>
      <c r="I1185" s="552" t="s">
        <v>2849</v>
      </c>
      <c r="J1185" s="561" t="s">
        <v>3386</v>
      </c>
    </row>
    <row r="1186" spans="1:10">
      <c r="A1186" s="549" t="s">
        <v>2666</v>
      </c>
      <c r="B1186" s="550" t="s">
        <v>2442</v>
      </c>
      <c r="C1186" s="550" t="s">
        <v>55</v>
      </c>
      <c r="D1186" s="549" t="s">
        <v>2443</v>
      </c>
      <c r="E1186" s="593" t="s">
        <v>1220</v>
      </c>
      <c r="F1186" s="593"/>
      <c r="G1186" s="550" t="s">
        <v>57</v>
      </c>
      <c r="H1186" s="551">
        <v>1E-4</v>
      </c>
      <c r="I1186" s="552" t="s">
        <v>2851</v>
      </c>
      <c r="J1186" s="561" t="s">
        <v>2972</v>
      </c>
    </row>
    <row r="1187" spans="1:10" ht="26.45">
      <c r="A1187" s="549" t="s">
        <v>2666</v>
      </c>
      <c r="B1187" s="550" t="s">
        <v>2139</v>
      </c>
      <c r="C1187" s="550" t="s">
        <v>55</v>
      </c>
      <c r="D1187" s="549" t="s">
        <v>2140</v>
      </c>
      <c r="E1187" s="593" t="s">
        <v>1220</v>
      </c>
      <c r="F1187" s="593"/>
      <c r="G1187" s="550" t="s">
        <v>1739</v>
      </c>
      <c r="H1187" s="551">
        <v>2.3E-3</v>
      </c>
      <c r="I1187" s="552" t="s">
        <v>2853</v>
      </c>
      <c r="J1187" s="561" t="s">
        <v>3254</v>
      </c>
    </row>
    <row r="1188" spans="1:10" ht="26.45">
      <c r="A1188" s="549" t="s">
        <v>2666</v>
      </c>
      <c r="B1188" s="550" t="s">
        <v>1978</v>
      </c>
      <c r="C1188" s="550" t="s">
        <v>55</v>
      </c>
      <c r="D1188" s="549" t="s">
        <v>1979</v>
      </c>
      <c r="E1188" s="593" t="s">
        <v>1220</v>
      </c>
      <c r="F1188" s="593"/>
      <c r="G1188" s="550" t="s">
        <v>1739</v>
      </c>
      <c r="H1188" s="551">
        <v>8.0000000000000004E-4</v>
      </c>
      <c r="I1188" s="552" t="s">
        <v>2855</v>
      </c>
      <c r="J1188" s="561" t="s">
        <v>2923</v>
      </c>
    </row>
    <row r="1189" spans="1:10" ht="26.45">
      <c r="A1189" s="549" t="s">
        <v>2666</v>
      </c>
      <c r="B1189" s="550" t="s">
        <v>1942</v>
      </c>
      <c r="C1189" s="550" t="s">
        <v>55</v>
      </c>
      <c r="D1189" s="549" t="s">
        <v>1943</v>
      </c>
      <c r="E1189" s="593" t="s">
        <v>1220</v>
      </c>
      <c r="F1189" s="593"/>
      <c r="G1189" s="550" t="s">
        <v>1456</v>
      </c>
      <c r="H1189" s="551">
        <v>0.15</v>
      </c>
      <c r="I1189" s="552" t="s">
        <v>3380</v>
      </c>
      <c r="J1189" s="561" t="s">
        <v>3381</v>
      </c>
    </row>
    <row r="1190" spans="1:10" ht="26.45">
      <c r="A1190" s="549" t="s">
        <v>2666</v>
      </c>
      <c r="B1190" s="550" t="s">
        <v>2233</v>
      </c>
      <c r="C1190" s="550" t="s">
        <v>55</v>
      </c>
      <c r="D1190" s="549" t="s">
        <v>2234</v>
      </c>
      <c r="E1190" s="593" t="s">
        <v>1220</v>
      </c>
      <c r="F1190" s="593"/>
      <c r="G1190" s="550" t="s">
        <v>115</v>
      </c>
      <c r="H1190" s="551">
        <v>0.15</v>
      </c>
      <c r="I1190" s="552" t="s">
        <v>3382</v>
      </c>
      <c r="J1190" s="561" t="s">
        <v>3383</v>
      </c>
    </row>
    <row r="1191" spans="1:10">
      <c r="A1191" s="553"/>
      <c r="B1191" s="563"/>
      <c r="C1191" s="563"/>
      <c r="D1191" s="553"/>
      <c r="E1191" s="563" t="s">
        <v>2669</v>
      </c>
      <c r="F1191" s="566">
        <v>15.59</v>
      </c>
      <c r="G1191" s="553" t="s">
        <v>2670</v>
      </c>
      <c r="H1191" s="554">
        <v>0</v>
      </c>
      <c r="I1191" s="553" t="s">
        <v>2671</v>
      </c>
      <c r="J1191" s="554">
        <v>15.59</v>
      </c>
    </row>
    <row r="1192" spans="1:10" ht="14.45" thickBot="1">
      <c r="A1192" s="553"/>
      <c r="B1192" s="563"/>
      <c r="C1192" s="563"/>
      <c r="D1192" s="553"/>
      <c r="E1192" s="563" t="s">
        <v>2672</v>
      </c>
      <c r="F1192" s="566">
        <v>0</v>
      </c>
      <c r="G1192" s="553"/>
      <c r="H1192" s="595" t="s">
        <v>2673</v>
      </c>
      <c r="I1192" s="595"/>
      <c r="J1192" s="554">
        <v>41.3</v>
      </c>
    </row>
    <row r="1193" spans="1:10" ht="14.45" customHeight="1" thickTop="1">
      <c r="A1193" s="555"/>
      <c r="B1193" s="564"/>
      <c r="C1193" s="564"/>
      <c r="D1193" s="555"/>
      <c r="E1193" s="564"/>
      <c r="F1193" s="564"/>
      <c r="G1193" s="555"/>
      <c r="H1193" s="555"/>
      <c r="I1193" s="555"/>
      <c r="J1193" s="555"/>
    </row>
    <row r="1194" spans="1:10">
      <c r="A1194" s="543" t="s">
        <v>204</v>
      </c>
      <c r="B1194" s="461" t="s">
        <v>10</v>
      </c>
      <c r="C1194" s="461" t="s">
        <v>11</v>
      </c>
      <c r="D1194" s="543" t="s">
        <v>12</v>
      </c>
      <c r="E1194" s="589" t="s">
        <v>1209</v>
      </c>
      <c r="F1194" s="589"/>
      <c r="G1194" s="461" t="s">
        <v>13</v>
      </c>
      <c r="H1194" s="544" t="s">
        <v>14</v>
      </c>
      <c r="I1194" s="544" t="s">
        <v>1210</v>
      </c>
      <c r="J1194" s="544" t="s">
        <v>16</v>
      </c>
    </row>
    <row r="1195" spans="1:10" ht="26.45">
      <c r="A1195" s="545" t="s">
        <v>2661</v>
      </c>
      <c r="B1195" s="546" t="s">
        <v>205</v>
      </c>
      <c r="C1195" s="546" t="s">
        <v>24</v>
      </c>
      <c r="D1195" s="545" t="s">
        <v>206</v>
      </c>
      <c r="E1195" s="596" t="s">
        <v>1268</v>
      </c>
      <c r="F1195" s="596"/>
      <c r="G1195" s="546" t="s">
        <v>46</v>
      </c>
      <c r="H1195" s="547">
        <v>1</v>
      </c>
      <c r="I1195" s="548">
        <v>500.39</v>
      </c>
      <c r="J1195" s="548">
        <v>500.39</v>
      </c>
    </row>
    <row r="1196" spans="1:10" ht="26.45" customHeight="1">
      <c r="A1196" s="556" t="s">
        <v>2674</v>
      </c>
      <c r="B1196" s="557" t="s">
        <v>3387</v>
      </c>
      <c r="C1196" s="557" t="s">
        <v>44</v>
      </c>
      <c r="D1196" s="556" t="s">
        <v>3388</v>
      </c>
      <c r="E1196" s="594" t="s">
        <v>1216</v>
      </c>
      <c r="F1196" s="594"/>
      <c r="G1196" s="557" t="s">
        <v>75</v>
      </c>
      <c r="H1196" s="558">
        <v>0.38700000000000001</v>
      </c>
      <c r="I1196" s="559">
        <v>29.27</v>
      </c>
      <c r="J1196" s="559">
        <v>11.32</v>
      </c>
    </row>
    <row r="1197" spans="1:10" ht="26.45" customHeight="1">
      <c r="A1197" s="556" t="s">
        <v>2674</v>
      </c>
      <c r="B1197" s="557" t="s">
        <v>2684</v>
      </c>
      <c r="C1197" s="557" t="s">
        <v>44</v>
      </c>
      <c r="D1197" s="556" t="s">
        <v>2685</v>
      </c>
      <c r="E1197" s="594" t="s">
        <v>1216</v>
      </c>
      <c r="F1197" s="594"/>
      <c r="G1197" s="557" t="s">
        <v>75</v>
      </c>
      <c r="H1197" s="558">
        <v>0.48399999999999999</v>
      </c>
      <c r="I1197" s="559">
        <v>21.72</v>
      </c>
      <c r="J1197" s="559">
        <v>10.51</v>
      </c>
    </row>
    <row r="1198" spans="1:10" ht="26.45" customHeight="1">
      <c r="A1198" s="549" t="s">
        <v>2666</v>
      </c>
      <c r="B1198" s="550" t="s">
        <v>2479</v>
      </c>
      <c r="C1198" s="550" t="s">
        <v>44</v>
      </c>
      <c r="D1198" s="549" t="s">
        <v>2480</v>
      </c>
      <c r="E1198" s="593" t="s">
        <v>1220</v>
      </c>
      <c r="F1198" s="593"/>
      <c r="G1198" s="550" t="s">
        <v>26</v>
      </c>
      <c r="H1198" s="551">
        <v>0.13</v>
      </c>
      <c r="I1198" s="552">
        <v>2.96</v>
      </c>
      <c r="J1198" s="552">
        <v>0.38</v>
      </c>
    </row>
    <row r="1199" spans="1:10" ht="26.45">
      <c r="A1199" s="549" t="s">
        <v>2666</v>
      </c>
      <c r="B1199" s="550" t="s">
        <v>1526</v>
      </c>
      <c r="C1199" s="550" t="s">
        <v>44</v>
      </c>
      <c r="D1199" s="549" t="s">
        <v>1527</v>
      </c>
      <c r="E1199" s="593" t="s">
        <v>1220</v>
      </c>
      <c r="F1199" s="593"/>
      <c r="G1199" s="550" t="s">
        <v>970</v>
      </c>
      <c r="H1199" s="551">
        <v>2.4</v>
      </c>
      <c r="I1199" s="552">
        <v>195.04</v>
      </c>
      <c r="J1199" s="552">
        <v>468.09</v>
      </c>
    </row>
    <row r="1200" spans="1:10" ht="26.45">
      <c r="A1200" s="549" t="s">
        <v>2666</v>
      </c>
      <c r="B1200" s="550" t="s">
        <v>2383</v>
      </c>
      <c r="C1200" s="550" t="s">
        <v>44</v>
      </c>
      <c r="D1200" s="549" t="s">
        <v>2384</v>
      </c>
      <c r="E1200" s="593" t="s">
        <v>1220</v>
      </c>
      <c r="F1200" s="593"/>
      <c r="G1200" s="550" t="s">
        <v>26</v>
      </c>
      <c r="H1200" s="551">
        <v>4.9000000000000002E-2</v>
      </c>
      <c r="I1200" s="552">
        <v>20.02</v>
      </c>
      <c r="J1200" s="552">
        <v>0.98</v>
      </c>
    </row>
    <row r="1201" spans="1:10">
      <c r="A1201" s="549" t="s">
        <v>2666</v>
      </c>
      <c r="B1201" s="550" t="s">
        <v>2064</v>
      </c>
      <c r="C1201" s="550" t="s">
        <v>55</v>
      </c>
      <c r="D1201" s="549" t="s">
        <v>2065</v>
      </c>
      <c r="E1201" s="593" t="s">
        <v>1220</v>
      </c>
      <c r="F1201" s="593"/>
      <c r="G1201" s="550" t="s">
        <v>115</v>
      </c>
      <c r="H1201" s="551">
        <v>5.5E-2</v>
      </c>
      <c r="I1201" s="552">
        <v>157.13999999999999</v>
      </c>
      <c r="J1201" s="552">
        <v>8.64</v>
      </c>
    </row>
    <row r="1202" spans="1:10">
      <c r="A1202" s="549" t="s">
        <v>2666</v>
      </c>
      <c r="B1202" s="550" t="s">
        <v>2454</v>
      </c>
      <c r="C1202" s="550" t="s">
        <v>44</v>
      </c>
      <c r="D1202" s="549" t="s">
        <v>2455</v>
      </c>
      <c r="E1202" s="593" t="s">
        <v>1220</v>
      </c>
      <c r="F1202" s="593"/>
      <c r="G1202" s="550" t="s">
        <v>970</v>
      </c>
      <c r="H1202" s="551">
        <v>0.56000000000000005</v>
      </c>
      <c r="I1202" s="552">
        <v>0.84</v>
      </c>
      <c r="J1202" s="552">
        <v>0.47</v>
      </c>
    </row>
    <row r="1203" spans="1:10">
      <c r="A1203" s="553"/>
      <c r="B1203" s="563"/>
      <c r="C1203" s="563"/>
      <c r="D1203" s="553"/>
      <c r="E1203" s="563" t="s">
        <v>2669</v>
      </c>
      <c r="F1203" s="566">
        <v>15.39</v>
      </c>
      <c r="G1203" s="553" t="s">
        <v>2670</v>
      </c>
      <c r="H1203" s="554">
        <v>0</v>
      </c>
      <c r="I1203" s="553" t="s">
        <v>2671</v>
      </c>
      <c r="J1203" s="554">
        <v>15.39</v>
      </c>
    </row>
    <row r="1204" spans="1:10" ht="14.45" thickBot="1">
      <c r="A1204" s="553"/>
      <c r="B1204" s="563"/>
      <c r="C1204" s="563"/>
      <c r="D1204" s="553"/>
      <c r="E1204" s="563" t="s">
        <v>2672</v>
      </c>
      <c r="F1204" s="566">
        <v>0</v>
      </c>
      <c r="G1204" s="553"/>
      <c r="H1204" s="595" t="s">
        <v>2673</v>
      </c>
      <c r="I1204" s="595"/>
      <c r="J1204" s="554">
        <v>500.39</v>
      </c>
    </row>
    <row r="1205" spans="1:10" ht="14.45" customHeight="1" thickTop="1">
      <c r="A1205" s="555"/>
      <c r="B1205" s="564"/>
      <c r="C1205" s="564"/>
      <c r="D1205" s="555"/>
      <c r="E1205" s="564"/>
      <c r="F1205" s="564"/>
      <c r="G1205" s="555"/>
      <c r="H1205" s="555"/>
      <c r="I1205" s="555"/>
      <c r="J1205" s="555"/>
    </row>
    <row r="1206" spans="1:10">
      <c r="A1206" s="543" t="s">
        <v>208</v>
      </c>
      <c r="B1206" s="461" t="s">
        <v>10</v>
      </c>
      <c r="C1206" s="461" t="s">
        <v>11</v>
      </c>
      <c r="D1206" s="543" t="s">
        <v>12</v>
      </c>
      <c r="E1206" s="589" t="s">
        <v>1209</v>
      </c>
      <c r="F1206" s="589"/>
      <c r="G1206" s="461" t="s">
        <v>13</v>
      </c>
      <c r="H1206" s="544" t="s">
        <v>14</v>
      </c>
      <c r="I1206" s="544" t="s">
        <v>1210</v>
      </c>
      <c r="J1206" s="544" t="s">
        <v>16</v>
      </c>
    </row>
    <row r="1207" spans="1:10" ht="39.6">
      <c r="A1207" s="545" t="s">
        <v>2661</v>
      </c>
      <c r="B1207" s="546" t="s">
        <v>209</v>
      </c>
      <c r="C1207" s="546" t="s">
        <v>44</v>
      </c>
      <c r="D1207" s="545" t="s">
        <v>210</v>
      </c>
      <c r="E1207" s="596" t="s">
        <v>1351</v>
      </c>
      <c r="F1207" s="596"/>
      <c r="G1207" s="546" t="s">
        <v>46</v>
      </c>
      <c r="H1207" s="547">
        <v>1</v>
      </c>
      <c r="I1207" s="548">
        <v>74.37</v>
      </c>
      <c r="J1207" s="548">
        <v>74.37</v>
      </c>
    </row>
    <row r="1208" spans="1:10" ht="26.45">
      <c r="A1208" s="556" t="s">
        <v>2674</v>
      </c>
      <c r="B1208" s="557" t="s">
        <v>2684</v>
      </c>
      <c r="C1208" s="557" t="s">
        <v>44</v>
      </c>
      <c r="D1208" s="556" t="s">
        <v>2685</v>
      </c>
      <c r="E1208" s="594" t="s">
        <v>1216</v>
      </c>
      <c r="F1208" s="594"/>
      <c r="G1208" s="557" t="s">
        <v>75</v>
      </c>
      <c r="H1208" s="558">
        <v>0.48</v>
      </c>
      <c r="I1208" s="559">
        <v>21.72</v>
      </c>
      <c r="J1208" s="559">
        <v>10.42</v>
      </c>
    </row>
    <row r="1209" spans="1:10" ht="26.45" customHeight="1">
      <c r="A1209" s="556" t="s">
        <v>2674</v>
      </c>
      <c r="B1209" s="557" t="s">
        <v>3336</v>
      </c>
      <c r="C1209" s="557" t="s">
        <v>44</v>
      </c>
      <c r="D1209" s="556" t="s">
        <v>3337</v>
      </c>
      <c r="E1209" s="594" t="s">
        <v>1216</v>
      </c>
      <c r="F1209" s="594"/>
      <c r="G1209" s="557" t="s">
        <v>75</v>
      </c>
      <c r="H1209" s="558">
        <v>0.96</v>
      </c>
      <c r="I1209" s="559">
        <v>25.88</v>
      </c>
      <c r="J1209" s="559">
        <v>24.84</v>
      </c>
    </row>
    <row r="1210" spans="1:10" ht="26.45" customHeight="1">
      <c r="A1210" s="556" t="s">
        <v>2674</v>
      </c>
      <c r="B1210" s="557" t="s">
        <v>3389</v>
      </c>
      <c r="C1210" s="557" t="s">
        <v>44</v>
      </c>
      <c r="D1210" s="556" t="s">
        <v>3390</v>
      </c>
      <c r="E1210" s="594" t="s">
        <v>3371</v>
      </c>
      <c r="F1210" s="594"/>
      <c r="G1210" s="557" t="s">
        <v>115</v>
      </c>
      <c r="H1210" s="558">
        <v>8.3000000000000001E-3</v>
      </c>
      <c r="I1210" s="559">
        <v>745.17</v>
      </c>
      <c r="J1210" s="559">
        <v>6.18</v>
      </c>
    </row>
    <row r="1211" spans="1:10" ht="26.45">
      <c r="A1211" s="549" t="s">
        <v>2666</v>
      </c>
      <c r="B1211" s="550" t="s">
        <v>1800</v>
      </c>
      <c r="C1211" s="550" t="s">
        <v>44</v>
      </c>
      <c r="D1211" s="549" t="s">
        <v>1801</v>
      </c>
      <c r="E1211" s="593" t="s">
        <v>1220</v>
      </c>
      <c r="F1211" s="593"/>
      <c r="G1211" s="550" t="s">
        <v>26</v>
      </c>
      <c r="H1211" s="551">
        <v>18.87</v>
      </c>
      <c r="I1211" s="552">
        <v>1.65</v>
      </c>
      <c r="J1211" s="552">
        <v>31.13</v>
      </c>
    </row>
    <row r="1212" spans="1:10" ht="26.45">
      <c r="A1212" s="549" t="s">
        <v>2666</v>
      </c>
      <c r="B1212" s="550" t="s">
        <v>2318</v>
      </c>
      <c r="C1212" s="550" t="s">
        <v>44</v>
      </c>
      <c r="D1212" s="549" t="s">
        <v>2319</v>
      </c>
      <c r="E1212" s="593" t="s">
        <v>1220</v>
      </c>
      <c r="F1212" s="593"/>
      <c r="G1212" s="550" t="s">
        <v>152</v>
      </c>
      <c r="H1212" s="551">
        <v>0.42</v>
      </c>
      <c r="I1212" s="552">
        <v>3.32</v>
      </c>
      <c r="J1212" s="552">
        <v>1.39</v>
      </c>
    </row>
    <row r="1213" spans="1:10">
      <c r="A1213" s="549" t="s">
        <v>2666</v>
      </c>
      <c r="B1213" s="550" t="s">
        <v>2432</v>
      </c>
      <c r="C1213" s="550" t="s">
        <v>44</v>
      </c>
      <c r="D1213" s="549" t="s">
        <v>2433</v>
      </c>
      <c r="E1213" s="593" t="s">
        <v>1220</v>
      </c>
      <c r="F1213" s="593"/>
      <c r="G1213" s="550" t="s">
        <v>1919</v>
      </c>
      <c r="H1213" s="551">
        <v>0.01</v>
      </c>
      <c r="I1213" s="552">
        <v>41.93</v>
      </c>
      <c r="J1213" s="552">
        <v>0.41</v>
      </c>
    </row>
    <row r="1214" spans="1:10">
      <c r="A1214" s="553"/>
      <c r="B1214" s="563"/>
      <c r="C1214" s="563"/>
      <c r="D1214" s="553"/>
      <c r="E1214" s="563" t="s">
        <v>2669</v>
      </c>
      <c r="F1214" s="566">
        <v>26.99</v>
      </c>
      <c r="G1214" s="553" t="s">
        <v>2670</v>
      </c>
      <c r="H1214" s="554">
        <v>0</v>
      </c>
      <c r="I1214" s="553" t="s">
        <v>2671</v>
      </c>
      <c r="J1214" s="554">
        <v>26.99</v>
      </c>
    </row>
    <row r="1215" spans="1:10" ht="14.45" thickBot="1">
      <c r="A1215" s="553"/>
      <c r="B1215" s="563"/>
      <c r="C1215" s="563"/>
      <c r="D1215" s="553"/>
      <c r="E1215" s="563" t="s">
        <v>2672</v>
      </c>
      <c r="F1215" s="566">
        <v>0</v>
      </c>
      <c r="G1215" s="553"/>
      <c r="H1215" s="595" t="s">
        <v>2673</v>
      </c>
      <c r="I1215" s="595"/>
      <c r="J1215" s="554">
        <v>74.37</v>
      </c>
    </row>
    <row r="1216" spans="1:10" ht="14.45" customHeight="1" thickTop="1">
      <c r="A1216" s="555"/>
      <c r="B1216" s="564"/>
      <c r="C1216" s="564"/>
      <c r="D1216" s="555"/>
      <c r="E1216" s="564"/>
      <c r="F1216" s="564"/>
      <c r="G1216" s="555"/>
      <c r="H1216" s="555"/>
      <c r="I1216" s="555"/>
      <c r="J1216" s="555"/>
    </row>
    <row r="1217" spans="1:10">
      <c r="A1217" s="543" t="s">
        <v>211</v>
      </c>
      <c r="B1217" s="461" t="s">
        <v>10</v>
      </c>
      <c r="C1217" s="461" t="s">
        <v>11</v>
      </c>
      <c r="D1217" s="543" t="s">
        <v>12</v>
      </c>
      <c r="E1217" s="589" t="s">
        <v>1209</v>
      </c>
      <c r="F1217" s="589"/>
      <c r="G1217" s="461" t="s">
        <v>13</v>
      </c>
      <c r="H1217" s="544" t="s">
        <v>14</v>
      </c>
      <c r="I1217" s="544" t="s">
        <v>1210</v>
      </c>
      <c r="J1217" s="544" t="s">
        <v>16</v>
      </c>
    </row>
    <row r="1218" spans="1:10" ht="39.6">
      <c r="A1218" s="545" t="s">
        <v>2661</v>
      </c>
      <c r="B1218" s="546" t="s">
        <v>212</v>
      </c>
      <c r="C1218" s="546" t="s">
        <v>44</v>
      </c>
      <c r="D1218" s="545" t="s">
        <v>213</v>
      </c>
      <c r="E1218" s="596" t="s">
        <v>1351</v>
      </c>
      <c r="F1218" s="596"/>
      <c r="G1218" s="546" t="s">
        <v>46</v>
      </c>
      <c r="H1218" s="547">
        <v>1</v>
      </c>
      <c r="I1218" s="548">
        <v>104.81</v>
      </c>
      <c r="J1218" s="548">
        <v>104.81</v>
      </c>
    </row>
    <row r="1219" spans="1:10" ht="26.45">
      <c r="A1219" s="556" t="s">
        <v>2674</v>
      </c>
      <c r="B1219" s="557" t="s">
        <v>3336</v>
      </c>
      <c r="C1219" s="557" t="s">
        <v>44</v>
      </c>
      <c r="D1219" s="556" t="s">
        <v>3337</v>
      </c>
      <c r="E1219" s="594" t="s">
        <v>1216</v>
      </c>
      <c r="F1219" s="594"/>
      <c r="G1219" s="557" t="s">
        <v>75</v>
      </c>
      <c r="H1219" s="558">
        <v>1.29</v>
      </c>
      <c r="I1219" s="559">
        <v>25.88</v>
      </c>
      <c r="J1219" s="559">
        <v>33.380000000000003</v>
      </c>
    </row>
    <row r="1220" spans="1:10" ht="26.45" customHeight="1">
      <c r="A1220" s="556" t="s">
        <v>2674</v>
      </c>
      <c r="B1220" s="557" t="s">
        <v>3391</v>
      </c>
      <c r="C1220" s="557" t="s">
        <v>44</v>
      </c>
      <c r="D1220" s="556" t="s">
        <v>3392</v>
      </c>
      <c r="E1220" s="594" t="s">
        <v>3371</v>
      </c>
      <c r="F1220" s="594"/>
      <c r="G1220" s="557" t="s">
        <v>115</v>
      </c>
      <c r="H1220" s="558">
        <v>1.18E-2</v>
      </c>
      <c r="I1220" s="559">
        <v>597.33000000000004</v>
      </c>
      <c r="J1220" s="559">
        <v>7.04</v>
      </c>
    </row>
    <row r="1221" spans="1:10" ht="26.45">
      <c r="A1221" s="556" t="s">
        <v>2674</v>
      </c>
      <c r="B1221" s="557" t="s">
        <v>2684</v>
      </c>
      <c r="C1221" s="557" t="s">
        <v>44</v>
      </c>
      <c r="D1221" s="556" t="s">
        <v>2685</v>
      </c>
      <c r="E1221" s="594" t="s">
        <v>1216</v>
      </c>
      <c r="F1221" s="594"/>
      <c r="G1221" s="557" t="s">
        <v>75</v>
      </c>
      <c r="H1221" s="558">
        <v>0.64500000000000002</v>
      </c>
      <c r="I1221" s="559">
        <v>21.72</v>
      </c>
      <c r="J1221" s="559">
        <v>14</v>
      </c>
    </row>
    <row r="1222" spans="1:10" ht="26.45" customHeight="1">
      <c r="A1222" s="549" t="s">
        <v>2666</v>
      </c>
      <c r="B1222" s="550" t="s">
        <v>2022</v>
      </c>
      <c r="C1222" s="550" t="s">
        <v>44</v>
      </c>
      <c r="D1222" s="549" t="s">
        <v>2023</v>
      </c>
      <c r="E1222" s="593" t="s">
        <v>1220</v>
      </c>
      <c r="F1222" s="593"/>
      <c r="G1222" s="550" t="s">
        <v>26</v>
      </c>
      <c r="H1222" s="551">
        <v>18.87</v>
      </c>
      <c r="I1222" s="552">
        <v>2.5</v>
      </c>
      <c r="J1222" s="552">
        <v>47.17</v>
      </c>
    </row>
    <row r="1223" spans="1:10" ht="26.45">
      <c r="A1223" s="549" t="s">
        <v>2666</v>
      </c>
      <c r="B1223" s="550" t="s">
        <v>2428</v>
      </c>
      <c r="C1223" s="550" t="s">
        <v>44</v>
      </c>
      <c r="D1223" s="549" t="s">
        <v>2429</v>
      </c>
      <c r="E1223" s="593" t="s">
        <v>1220</v>
      </c>
      <c r="F1223" s="593"/>
      <c r="G1223" s="550" t="s">
        <v>152</v>
      </c>
      <c r="H1223" s="551">
        <v>0.42</v>
      </c>
      <c r="I1223" s="552">
        <v>6.7</v>
      </c>
      <c r="J1223" s="552">
        <v>2.81</v>
      </c>
    </row>
    <row r="1224" spans="1:10">
      <c r="A1224" s="549" t="s">
        <v>2666</v>
      </c>
      <c r="B1224" s="550" t="s">
        <v>2432</v>
      </c>
      <c r="C1224" s="550" t="s">
        <v>44</v>
      </c>
      <c r="D1224" s="549" t="s">
        <v>2433</v>
      </c>
      <c r="E1224" s="593" t="s">
        <v>1220</v>
      </c>
      <c r="F1224" s="593"/>
      <c r="G1224" s="550" t="s">
        <v>1919</v>
      </c>
      <c r="H1224" s="551">
        <v>0.01</v>
      </c>
      <c r="I1224" s="552">
        <v>41.93</v>
      </c>
      <c r="J1224" s="552">
        <v>0.41</v>
      </c>
    </row>
    <row r="1225" spans="1:10">
      <c r="A1225" s="553"/>
      <c r="B1225" s="563"/>
      <c r="C1225" s="563"/>
      <c r="D1225" s="553"/>
      <c r="E1225" s="563" t="s">
        <v>2669</v>
      </c>
      <c r="F1225" s="566">
        <v>35.06</v>
      </c>
      <c r="G1225" s="553" t="s">
        <v>2670</v>
      </c>
      <c r="H1225" s="554">
        <v>0</v>
      </c>
      <c r="I1225" s="553" t="s">
        <v>2671</v>
      </c>
      <c r="J1225" s="554">
        <v>35.06</v>
      </c>
    </row>
    <row r="1226" spans="1:10" ht="14.45" thickBot="1">
      <c r="A1226" s="553"/>
      <c r="B1226" s="563"/>
      <c r="C1226" s="563"/>
      <c r="D1226" s="553"/>
      <c r="E1226" s="563" t="s">
        <v>2672</v>
      </c>
      <c r="F1226" s="566">
        <v>0</v>
      </c>
      <c r="G1226" s="553"/>
      <c r="H1226" s="595" t="s">
        <v>2673</v>
      </c>
      <c r="I1226" s="595"/>
      <c r="J1226" s="554">
        <v>104.81</v>
      </c>
    </row>
    <row r="1227" spans="1:10" ht="14.45" customHeight="1" thickTop="1">
      <c r="A1227" s="555"/>
      <c r="B1227" s="564"/>
      <c r="C1227" s="564"/>
      <c r="D1227" s="555"/>
      <c r="E1227" s="564"/>
      <c r="F1227" s="564"/>
      <c r="G1227" s="555"/>
      <c r="H1227" s="555"/>
      <c r="I1227" s="555"/>
      <c r="J1227" s="555"/>
    </row>
    <row r="1228" spans="1:10">
      <c r="A1228" s="543" t="s">
        <v>214</v>
      </c>
      <c r="B1228" s="461" t="s">
        <v>10</v>
      </c>
      <c r="C1228" s="461" t="s">
        <v>11</v>
      </c>
      <c r="D1228" s="543" t="s">
        <v>12</v>
      </c>
      <c r="E1228" s="589" t="s">
        <v>1209</v>
      </c>
      <c r="F1228" s="589"/>
      <c r="G1228" s="461" t="s">
        <v>13</v>
      </c>
      <c r="H1228" s="544" t="s">
        <v>14</v>
      </c>
      <c r="I1228" s="544" t="s">
        <v>1210</v>
      </c>
      <c r="J1228" s="544" t="s">
        <v>16</v>
      </c>
    </row>
    <row r="1229" spans="1:10" ht="39.6">
      <c r="A1229" s="545" t="s">
        <v>2661</v>
      </c>
      <c r="B1229" s="546" t="s">
        <v>215</v>
      </c>
      <c r="C1229" s="546" t="s">
        <v>55</v>
      </c>
      <c r="D1229" s="545" t="s">
        <v>3393</v>
      </c>
      <c r="E1229" s="596" t="s">
        <v>1295</v>
      </c>
      <c r="F1229" s="596"/>
      <c r="G1229" s="546" t="s">
        <v>46</v>
      </c>
      <c r="H1229" s="547">
        <v>1</v>
      </c>
      <c r="I1229" s="548">
        <v>184.93</v>
      </c>
      <c r="J1229" s="548">
        <v>184.93</v>
      </c>
    </row>
    <row r="1230" spans="1:10">
      <c r="A1230" s="543" t="s">
        <v>9</v>
      </c>
      <c r="B1230" s="461" t="s">
        <v>10</v>
      </c>
      <c r="C1230" s="461" t="s">
        <v>11</v>
      </c>
      <c r="D1230" s="543" t="s">
        <v>12</v>
      </c>
      <c r="E1230" s="589" t="s">
        <v>1209</v>
      </c>
      <c r="F1230" s="589"/>
      <c r="G1230" s="461" t="s">
        <v>13</v>
      </c>
      <c r="H1230" s="544" t="s">
        <v>14</v>
      </c>
      <c r="I1230" s="544" t="s">
        <v>1210</v>
      </c>
      <c r="J1230" s="544" t="s">
        <v>16</v>
      </c>
    </row>
    <row r="1231" spans="1:10" ht="26.45">
      <c r="A1231" s="549" t="s">
        <v>2666</v>
      </c>
      <c r="B1231" s="550" t="s">
        <v>2006</v>
      </c>
      <c r="C1231" s="550" t="s">
        <v>55</v>
      </c>
      <c r="D1231" s="549" t="s">
        <v>2007</v>
      </c>
      <c r="E1231" s="593" t="s">
        <v>1220</v>
      </c>
      <c r="F1231" s="593"/>
      <c r="G1231" s="550" t="s">
        <v>1456</v>
      </c>
      <c r="H1231" s="551">
        <v>1.0978000000000001</v>
      </c>
      <c r="I1231" s="552" t="s">
        <v>3394</v>
      </c>
      <c r="J1231" s="561" t="s">
        <v>3395</v>
      </c>
    </row>
    <row r="1232" spans="1:10" ht="26.45">
      <c r="A1232" s="549" t="s">
        <v>2666</v>
      </c>
      <c r="B1232" s="550" t="s">
        <v>2517</v>
      </c>
      <c r="C1232" s="550" t="s">
        <v>55</v>
      </c>
      <c r="D1232" s="549" t="s">
        <v>2518</v>
      </c>
      <c r="E1232" s="593" t="s">
        <v>1220</v>
      </c>
      <c r="F1232" s="593"/>
      <c r="G1232" s="550" t="s">
        <v>57</v>
      </c>
      <c r="H1232" s="551">
        <v>0.54410000000000003</v>
      </c>
      <c r="I1232" s="552" t="s">
        <v>3224</v>
      </c>
      <c r="J1232" s="561" t="s">
        <v>2902</v>
      </c>
    </row>
    <row r="1233" spans="1:10" ht="26.45">
      <c r="A1233" s="549" t="s">
        <v>2666</v>
      </c>
      <c r="B1233" s="550" t="s">
        <v>1976</v>
      </c>
      <c r="C1233" s="550" t="s">
        <v>55</v>
      </c>
      <c r="D1233" s="549" t="s">
        <v>1977</v>
      </c>
      <c r="E1233" s="593" t="s">
        <v>1220</v>
      </c>
      <c r="F1233" s="593"/>
      <c r="G1233" s="550" t="s">
        <v>268</v>
      </c>
      <c r="H1233" s="551">
        <v>1.5851</v>
      </c>
      <c r="I1233" s="552" t="s">
        <v>1408</v>
      </c>
      <c r="J1233" s="561" t="s">
        <v>3396</v>
      </c>
    </row>
    <row r="1234" spans="1:10" ht="26.45">
      <c r="A1234" s="549" t="s">
        <v>2666</v>
      </c>
      <c r="B1234" s="550" t="s">
        <v>2098</v>
      </c>
      <c r="C1234" s="550" t="s">
        <v>55</v>
      </c>
      <c r="D1234" s="549" t="s">
        <v>2099</v>
      </c>
      <c r="E1234" s="593" t="s">
        <v>1220</v>
      </c>
      <c r="F1234" s="593"/>
      <c r="G1234" s="550" t="s">
        <v>2100</v>
      </c>
      <c r="H1234" s="551">
        <v>5.9200000000000003E-2</v>
      </c>
      <c r="I1234" s="552" t="s">
        <v>3397</v>
      </c>
      <c r="J1234" s="561" t="s">
        <v>3398</v>
      </c>
    </row>
    <row r="1235" spans="1:10" ht="26.45">
      <c r="A1235" s="549" t="s">
        <v>2666</v>
      </c>
      <c r="B1235" s="550" t="s">
        <v>1813</v>
      </c>
      <c r="C1235" s="550" t="s">
        <v>55</v>
      </c>
      <c r="D1235" s="549" t="s">
        <v>1814</v>
      </c>
      <c r="E1235" s="593" t="s">
        <v>1440</v>
      </c>
      <c r="F1235" s="593"/>
      <c r="G1235" s="550" t="s">
        <v>1451</v>
      </c>
      <c r="H1235" s="551">
        <v>0.72599999999999998</v>
      </c>
      <c r="I1235" s="552" t="s">
        <v>3399</v>
      </c>
      <c r="J1235" s="561" t="s">
        <v>3400</v>
      </c>
    </row>
    <row r="1236" spans="1:10" ht="26.45">
      <c r="A1236" s="549" t="s">
        <v>2666</v>
      </c>
      <c r="B1236" s="550" t="s">
        <v>1611</v>
      </c>
      <c r="C1236" s="550" t="s">
        <v>55</v>
      </c>
      <c r="D1236" s="549" t="s">
        <v>1612</v>
      </c>
      <c r="E1236" s="593" t="s">
        <v>1220</v>
      </c>
      <c r="F1236" s="593"/>
      <c r="G1236" s="550" t="s">
        <v>46</v>
      </c>
      <c r="H1236" s="551">
        <v>2.1059999999999999</v>
      </c>
      <c r="I1236" s="552" t="s">
        <v>3401</v>
      </c>
      <c r="J1236" s="561" t="s">
        <v>3402</v>
      </c>
    </row>
    <row r="1237" spans="1:10" ht="26.45">
      <c r="A1237" s="549" t="s">
        <v>2666</v>
      </c>
      <c r="B1237" s="550" t="s">
        <v>2192</v>
      </c>
      <c r="C1237" s="550" t="s">
        <v>55</v>
      </c>
      <c r="D1237" s="549" t="s">
        <v>2193</v>
      </c>
      <c r="E1237" s="593" t="s">
        <v>1220</v>
      </c>
      <c r="F1237" s="593"/>
      <c r="G1237" s="550" t="s">
        <v>57</v>
      </c>
      <c r="H1237" s="551">
        <v>20.186800000000002</v>
      </c>
      <c r="I1237" s="552" t="s">
        <v>2977</v>
      </c>
      <c r="J1237" s="561" t="s">
        <v>3403</v>
      </c>
    </row>
    <row r="1238" spans="1:10" ht="26.45">
      <c r="A1238" s="549" t="s">
        <v>2666</v>
      </c>
      <c r="B1238" s="550" t="s">
        <v>1782</v>
      </c>
      <c r="C1238" s="550" t="s">
        <v>55</v>
      </c>
      <c r="D1238" s="549" t="s">
        <v>1783</v>
      </c>
      <c r="E1238" s="593" t="s">
        <v>1220</v>
      </c>
      <c r="F1238" s="593"/>
      <c r="G1238" s="550" t="s">
        <v>268</v>
      </c>
      <c r="H1238" s="551">
        <v>1.8233999999999999</v>
      </c>
      <c r="I1238" s="552" t="s">
        <v>3404</v>
      </c>
      <c r="J1238" s="561" t="s">
        <v>3405</v>
      </c>
    </row>
    <row r="1239" spans="1:10">
      <c r="A1239" s="556" t="s">
        <v>2661</v>
      </c>
      <c r="B1239" s="557" t="s">
        <v>3406</v>
      </c>
      <c r="C1239" s="557" t="s">
        <v>55</v>
      </c>
      <c r="D1239" s="556" t="s">
        <v>3407</v>
      </c>
      <c r="E1239" s="594" t="s">
        <v>1393</v>
      </c>
      <c r="F1239" s="594"/>
      <c r="G1239" s="557" t="s">
        <v>1451</v>
      </c>
      <c r="H1239" s="558">
        <v>0.72599999999999998</v>
      </c>
      <c r="I1239" s="559" t="s">
        <v>3408</v>
      </c>
      <c r="J1239" s="560" t="s">
        <v>3409</v>
      </c>
    </row>
    <row r="1240" spans="1:10">
      <c r="A1240" s="556" t="s">
        <v>2661</v>
      </c>
      <c r="B1240" s="557" t="s">
        <v>2769</v>
      </c>
      <c r="C1240" s="557" t="s">
        <v>55</v>
      </c>
      <c r="D1240" s="556" t="s">
        <v>2770</v>
      </c>
      <c r="E1240" s="594" t="s">
        <v>1393</v>
      </c>
      <c r="F1240" s="594"/>
      <c r="G1240" s="557" t="s">
        <v>1451</v>
      </c>
      <c r="H1240" s="558">
        <v>0.23699999999999999</v>
      </c>
      <c r="I1240" s="559" t="s">
        <v>2771</v>
      </c>
      <c r="J1240" s="560" t="s">
        <v>3292</v>
      </c>
    </row>
    <row r="1241" spans="1:10" ht="26.45">
      <c r="A1241" s="549" t="s">
        <v>2666</v>
      </c>
      <c r="B1241" s="550" t="s">
        <v>1449</v>
      </c>
      <c r="C1241" s="550" t="s">
        <v>55</v>
      </c>
      <c r="D1241" s="549" t="s">
        <v>1450</v>
      </c>
      <c r="E1241" s="593" t="s">
        <v>1440</v>
      </c>
      <c r="F1241" s="593"/>
      <c r="G1241" s="550" t="s">
        <v>1451</v>
      </c>
      <c r="H1241" s="551">
        <v>0.23699999999999999</v>
      </c>
      <c r="I1241" s="552" t="s">
        <v>2742</v>
      </c>
      <c r="J1241" s="561" t="s">
        <v>3410</v>
      </c>
    </row>
    <row r="1242" spans="1:10" ht="26.45">
      <c r="A1242" s="549" t="s">
        <v>2666</v>
      </c>
      <c r="B1242" s="550" t="s">
        <v>1620</v>
      </c>
      <c r="C1242" s="550" t="s">
        <v>55</v>
      </c>
      <c r="D1242" s="549" t="s">
        <v>1621</v>
      </c>
      <c r="E1242" s="593" t="s">
        <v>1220</v>
      </c>
      <c r="F1242" s="593"/>
      <c r="G1242" s="550" t="s">
        <v>268</v>
      </c>
      <c r="H1242" s="551">
        <v>5.8277999999999999</v>
      </c>
      <c r="I1242" s="552" t="s">
        <v>3411</v>
      </c>
      <c r="J1242" s="561" t="s">
        <v>3412</v>
      </c>
    </row>
    <row r="1243" spans="1:10" ht="26.45">
      <c r="A1243" s="549" t="s">
        <v>2666</v>
      </c>
      <c r="B1243" s="550" t="s">
        <v>2272</v>
      </c>
      <c r="C1243" s="550" t="s">
        <v>55</v>
      </c>
      <c r="D1243" s="549" t="s">
        <v>2273</v>
      </c>
      <c r="E1243" s="593" t="s">
        <v>1220</v>
      </c>
      <c r="F1243" s="593"/>
      <c r="G1243" s="550" t="s">
        <v>268</v>
      </c>
      <c r="H1243" s="551">
        <v>2.5026999999999999</v>
      </c>
      <c r="I1243" s="552" t="s">
        <v>3345</v>
      </c>
      <c r="J1243" s="561" t="s">
        <v>3413</v>
      </c>
    </row>
    <row r="1244" spans="1:10">
      <c r="A1244" s="589" t="s">
        <v>2820</v>
      </c>
      <c r="B1244" s="597"/>
      <c r="C1244" s="597"/>
      <c r="D1244" s="597"/>
      <c r="E1244" s="597"/>
      <c r="F1244" s="597"/>
      <c r="G1244" s="597"/>
      <c r="H1244" s="597"/>
      <c r="I1244" s="597"/>
      <c r="J1244" s="597"/>
    </row>
    <row r="1245" spans="1:10" ht="13.9" customHeight="1">
      <c r="A1245" s="543" t="s">
        <v>9</v>
      </c>
      <c r="B1245" s="461" t="s">
        <v>10</v>
      </c>
      <c r="C1245" s="461" t="s">
        <v>11</v>
      </c>
      <c r="D1245" s="543" t="s">
        <v>12</v>
      </c>
      <c r="E1245" s="589" t="s">
        <v>1209</v>
      </c>
      <c r="F1245" s="589"/>
      <c r="G1245" s="461" t="s">
        <v>13</v>
      </c>
      <c r="H1245" s="544" t="s">
        <v>14</v>
      </c>
      <c r="I1245" s="544" t="s">
        <v>1210</v>
      </c>
      <c r="J1245" s="544" t="s">
        <v>16</v>
      </c>
    </row>
    <row r="1246" spans="1:10" ht="26.45">
      <c r="A1246" s="549" t="s">
        <v>2666</v>
      </c>
      <c r="B1246" s="550" t="s">
        <v>2006</v>
      </c>
      <c r="C1246" s="550" t="s">
        <v>55</v>
      </c>
      <c r="D1246" s="549" t="s">
        <v>2007</v>
      </c>
      <c r="E1246" s="593" t="s">
        <v>1220</v>
      </c>
      <c r="F1246" s="593"/>
      <c r="G1246" s="550" t="s">
        <v>1456</v>
      </c>
      <c r="H1246" s="551">
        <v>1.0978000000000001</v>
      </c>
      <c r="I1246" s="552" t="s">
        <v>3394</v>
      </c>
      <c r="J1246" s="561" t="s">
        <v>3395</v>
      </c>
    </row>
    <row r="1247" spans="1:10" ht="26.45">
      <c r="A1247" s="549" t="s">
        <v>2666</v>
      </c>
      <c r="B1247" s="550" t="s">
        <v>2517</v>
      </c>
      <c r="C1247" s="550" t="s">
        <v>55</v>
      </c>
      <c r="D1247" s="549" t="s">
        <v>2518</v>
      </c>
      <c r="E1247" s="593" t="s">
        <v>1220</v>
      </c>
      <c r="F1247" s="593"/>
      <c r="G1247" s="550" t="s">
        <v>57</v>
      </c>
      <c r="H1247" s="551">
        <v>0.54410000000000003</v>
      </c>
      <c r="I1247" s="552" t="s">
        <v>3224</v>
      </c>
      <c r="J1247" s="561" t="s">
        <v>2902</v>
      </c>
    </row>
    <row r="1248" spans="1:10" ht="26.45">
      <c r="A1248" s="549" t="s">
        <v>2666</v>
      </c>
      <c r="B1248" s="550" t="s">
        <v>1976</v>
      </c>
      <c r="C1248" s="550" t="s">
        <v>55</v>
      </c>
      <c r="D1248" s="549" t="s">
        <v>1977</v>
      </c>
      <c r="E1248" s="593" t="s">
        <v>1220</v>
      </c>
      <c r="F1248" s="593"/>
      <c r="G1248" s="550" t="s">
        <v>268</v>
      </c>
      <c r="H1248" s="551">
        <v>1.5851</v>
      </c>
      <c r="I1248" s="552" t="s">
        <v>1408</v>
      </c>
      <c r="J1248" s="561" t="s">
        <v>3396</v>
      </c>
    </row>
    <row r="1249" spans="1:10" ht="26.45">
      <c r="A1249" s="549" t="s">
        <v>2666</v>
      </c>
      <c r="B1249" s="550" t="s">
        <v>2098</v>
      </c>
      <c r="C1249" s="550" t="s">
        <v>55</v>
      </c>
      <c r="D1249" s="549" t="s">
        <v>2099</v>
      </c>
      <c r="E1249" s="593" t="s">
        <v>1220</v>
      </c>
      <c r="F1249" s="593"/>
      <c r="G1249" s="550" t="s">
        <v>2100</v>
      </c>
      <c r="H1249" s="551">
        <v>5.9200000000000003E-2</v>
      </c>
      <c r="I1249" s="552" t="s">
        <v>3397</v>
      </c>
      <c r="J1249" s="561" t="s">
        <v>3398</v>
      </c>
    </row>
    <row r="1250" spans="1:10" ht="26.45">
      <c r="A1250" s="549" t="s">
        <v>2666</v>
      </c>
      <c r="B1250" s="550" t="s">
        <v>1813</v>
      </c>
      <c r="C1250" s="550" t="s">
        <v>55</v>
      </c>
      <c r="D1250" s="549" t="s">
        <v>1814</v>
      </c>
      <c r="E1250" s="593" t="s">
        <v>1440</v>
      </c>
      <c r="F1250" s="593"/>
      <c r="G1250" s="550" t="s">
        <v>1451</v>
      </c>
      <c r="H1250" s="551">
        <v>0.72599999999999998</v>
      </c>
      <c r="I1250" s="552" t="s">
        <v>3399</v>
      </c>
      <c r="J1250" s="561" t="s">
        <v>3400</v>
      </c>
    </row>
    <row r="1251" spans="1:10" ht="26.45">
      <c r="A1251" s="549" t="s">
        <v>2666</v>
      </c>
      <c r="B1251" s="550" t="s">
        <v>1611</v>
      </c>
      <c r="C1251" s="550" t="s">
        <v>55</v>
      </c>
      <c r="D1251" s="549" t="s">
        <v>1612</v>
      </c>
      <c r="E1251" s="593" t="s">
        <v>1220</v>
      </c>
      <c r="F1251" s="593"/>
      <c r="G1251" s="550" t="s">
        <v>46</v>
      </c>
      <c r="H1251" s="551">
        <v>2.1059999999999999</v>
      </c>
      <c r="I1251" s="552" t="s">
        <v>3401</v>
      </c>
      <c r="J1251" s="561" t="s">
        <v>3402</v>
      </c>
    </row>
    <row r="1252" spans="1:10" ht="26.45">
      <c r="A1252" s="549" t="s">
        <v>2666</v>
      </c>
      <c r="B1252" s="550" t="s">
        <v>2192</v>
      </c>
      <c r="C1252" s="550" t="s">
        <v>55</v>
      </c>
      <c r="D1252" s="549" t="s">
        <v>2193</v>
      </c>
      <c r="E1252" s="593" t="s">
        <v>1220</v>
      </c>
      <c r="F1252" s="593"/>
      <c r="G1252" s="550" t="s">
        <v>57</v>
      </c>
      <c r="H1252" s="551">
        <v>20.186800000000002</v>
      </c>
      <c r="I1252" s="552" t="s">
        <v>2977</v>
      </c>
      <c r="J1252" s="561" t="s">
        <v>3403</v>
      </c>
    </row>
    <row r="1253" spans="1:10" ht="26.45">
      <c r="A1253" s="549" t="s">
        <v>2666</v>
      </c>
      <c r="B1253" s="550" t="s">
        <v>1782</v>
      </c>
      <c r="C1253" s="550" t="s">
        <v>55</v>
      </c>
      <c r="D1253" s="549" t="s">
        <v>1783</v>
      </c>
      <c r="E1253" s="593" t="s">
        <v>1220</v>
      </c>
      <c r="F1253" s="593"/>
      <c r="G1253" s="550" t="s">
        <v>268</v>
      </c>
      <c r="H1253" s="551">
        <v>1.8233999999999999</v>
      </c>
      <c r="I1253" s="552" t="s">
        <v>3404</v>
      </c>
      <c r="J1253" s="561" t="s">
        <v>3405</v>
      </c>
    </row>
    <row r="1254" spans="1:10">
      <c r="A1254" s="549" t="s">
        <v>2666</v>
      </c>
      <c r="B1254" s="550" t="s">
        <v>1587</v>
      </c>
      <c r="C1254" s="550" t="s">
        <v>55</v>
      </c>
      <c r="D1254" s="549" t="s">
        <v>1588</v>
      </c>
      <c r="E1254" s="593" t="s">
        <v>1220</v>
      </c>
      <c r="F1254" s="593"/>
      <c r="G1254" s="550" t="s">
        <v>57</v>
      </c>
      <c r="H1254" s="551">
        <v>4.3334999999999997E-3</v>
      </c>
      <c r="I1254" s="552" t="s">
        <v>2835</v>
      </c>
      <c r="J1254" s="561" t="s">
        <v>3414</v>
      </c>
    </row>
    <row r="1255" spans="1:10">
      <c r="A1255" s="549" t="s">
        <v>2666</v>
      </c>
      <c r="B1255" s="550" t="s">
        <v>2619</v>
      </c>
      <c r="C1255" s="550" t="s">
        <v>55</v>
      </c>
      <c r="D1255" s="549" t="s">
        <v>2620</v>
      </c>
      <c r="E1255" s="593" t="s">
        <v>1220</v>
      </c>
      <c r="F1255" s="593"/>
      <c r="G1255" s="550" t="s">
        <v>57</v>
      </c>
      <c r="H1255" s="551">
        <v>1.4520000000000001E-4</v>
      </c>
      <c r="I1255" s="552" t="s">
        <v>3415</v>
      </c>
      <c r="J1255" s="561" t="s">
        <v>2880</v>
      </c>
    </row>
    <row r="1256" spans="1:10" ht="26.45">
      <c r="A1256" s="549" t="s">
        <v>2666</v>
      </c>
      <c r="B1256" s="550" t="s">
        <v>2303</v>
      </c>
      <c r="C1256" s="550" t="s">
        <v>55</v>
      </c>
      <c r="D1256" s="549" t="s">
        <v>2304</v>
      </c>
      <c r="E1256" s="593" t="s">
        <v>1220</v>
      </c>
      <c r="F1256" s="593"/>
      <c r="G1256" s="550" t="s">
        <v>57</v>
      </c>
      <c r="H1256" s="551">
        <v>5.7779999999999995E-4</v>
      </c>
      <c r="I1256" s="552" t="s">
        <v>2821</v>
      </c>
      <c r="J1256" s="561" t="s">
        <v>2972</v>
      </c>
    </row>
    <row r="1257" spans="1:10">
      <c r="A1257" s="549" t="s">
        <v>2666</v>
      </c>
      <c r="B1257" s="550" t="s">
        <v>2645</v>
      </c>
      <c r="C1257" s="550" t="s">
        <v>55</v>
      </c>
      <c r="D1257" s="549" t="s">
        <v>2646</v>
      </c>
      <c r="E1257" s="593" t="s">
        <v>1220</v>
      </c>
      <c r="F1257" s="593"/>
      <c r="G1257" s="550" t="s">
        <v>57</v>
      </c>
      <c r="H1257" s="551">
        <v>7.2600000000000003E-5</v>
      </c>
      <c r="I1257" s="552" t="s">
        <v>3416</v>
      </c>
      <c r="J1257" s="561" t="s">
        <v>2972</v>
      </c>
    </row>
    <row r="1258" spans="1:10" ht="26.45">
      <c r="A1258" s="549" t="s">
        <v>2666</v>
      </c>
      <c r="B1258" s="550" t="s">
        <v>2391</v>
      </c>
      <c r="C1258" s="550" t="s">
        <v>55</v>
      </c>
      <c r="D1258" s="549" t="s">
        <v>2392</v>
      </c>
      <c r="E1258" s="593" t="s">
        <v>1220</v>
      </c>
      <c r="F1258" s="593"/>
      <c r="G1258" s="550" t="s">
        <v>57</v>
      </c>
      <c r="H1258" s="551">
        <v>1.9259999999999999E-4</v>
      </c>
      <c r="I1258" s="552" t="s">
        <v>2827</v>
      </c>
      <c r="J1258" s="561" t="s">
        <v>2972</v>
      </c>
    </row>
    <row r="1259" spans="1:10" ht="26.45">
      <c r="A1259" s="549" t="s">
        <v>2666</v>
      </c>
      <c r="B1259" s="550" t="s">
        <v>2555</v>
      </c>
      <c r="C1259" s="550" t="s">
        <v>55</v>
      </c>
      <c r="D1259" s="549" t="s">
        <v>2556</v>
      </c>
      <c r="E1259" s="593" t="s">
        <v>1220</v>
      </c>
      <c r="F1259" s="593"/>
      <c r="G1259" s="550" t="s">
        <v>57</v>
      </c>
      <c r="H1259" s="551">
        <v>1.4520000000000001E-4</v>
      </c>
      <c r="I1259" s="552" t="s">
        <v>3417</v>
      </c>
      <c r="J1259" s="561" t="s">
        <v>2923</v>
      </c>
    </row>
    <row r="1260" spans="1:10">
      <c r="A1260" s="549" t="s">
        <v>2666</v>
      </c>
      <c r="B1260" s="550" t="s">
        <v>2090</v>
      </c>
      <c r="C1260" s="550" t="s">
        <v>55</v>
      </c>
      <c r="D1260" s="549" t="s">
        <v>2091</v>
      </c>
      <c r="E1260" s="593" t="s">
        <v>1220</v>
      </c>
      <c r="F1260" s="593"/>
      <c r="G1260" s="550" t="s">
        <v>57</v>
      </c>
      <c r="H1260" s="551">
        <v>1.7334E-3</v>
      </c>
      <c r="I1260" s="552" t="s">
        <v>2847</v>
      </c>
      <c r="J1260" s="561" t="s">
        <v>3133</v>
      </c>
    </row>
    <row r="1261" spans="1:10">
      <c r="A1261" s="549" t="s">
        <v>2666</v>
      </c>
      <c r="B1261" s="550" t="s">
        <v>2533</v>
      </c>
      <c r="C1261" s="550" t="s">
        <v>55</v>
      </c>
      <c r="D1261" s="549" t="s">
        <v>2534</v>
      </c>
      <c r="E1261" s="593" t="s">
        <v>1220</v>
      </c>
      <c r="F1261" s="593"/>
      <c r="G1261" s="550" t="s">
        <v>57</v>
      </c>
      <c r="H1261" s="551">
        <v>2.1780000000000001E-4</v>
      </c>
      <c r="I1261" s="552" t="s">
        <v>3418</v>
      </c>
      <c r="J1261" s="561" t="s">
        <v>2975</v>
      </c>
    </row>
    <row r="1262" spans="1:10" ht="52.9">
      <c r="A1262" s="549" t="s">
        <v>2666</v>
      </c>
      <c r="B1262" s="550" t="s">
        <v>2609</v>
      </c>
      <c r="C1262" s="550" t="s">
        <v>55</v>
      </c>
      <c r="D1262" s="549" t="s">
        <v>2610</v>
      </c>
      <c r="E1262" s="593" t="s">
        <v>1220</v>
      </c>
      <c r="F1262" s="593"/>
      <c r="G1262" s="550" t="s">
        <v>57</v>
      </c>
      <c r="H1262" s="551">
        <v>1.4520000000000001E-4</v>
      </c>
      <c r="I1262" s="552" t="s">
        <v>3419</v>
      </c>
      <c r="J1262" s="561" t="s">
        <v>3254</v>
      </c>
    </row>
    <row r="1263" spans="1:10">
      <c r="A1263" s="549" t="s">
        <v>2666</v>
      </c>
      <c r="B1263" s="550" t="s">
        <v>1652</v>
      </c>
      <c r="C1263" s="550" t="s">
        <v>55</v>
      </c>
      <c r="D1263" s="549" t="s">
        <v>1653</v>
      </c>
      <c r="E1263" s="593" t="s">
        <v>1298</v>
      </c>
      <c r="F1263" s="593"/>
      <c r="G1263" s="550" t="s">
        <v>57</v>
      </c>
      <c r="H1263" s="551">
        <v>9.8033400000000007E-2</v>
      </c>
      <c r="I1263" s="552" t="s">
        <v>2845</v>
      </c>
      <c r="J1263" s="561" t="s">
        <v>3420</v>
      </c>
    </row>
    <row r="1264" spans="1:10">
      <c r="A1264" s="549" t="s">
        <v>2666</v>
      </c>
      <c r="B1264" s="550" t="s">
        <v>2641</v>
      </c>
      <c r="C1264" s="550" t="s">
        <v>55</v>
      </c>
      <c r="D1264" s="549" t="s">
        <v>2642</v>
      </c>
      <c r="E1264" s="593" t="s">
        <v>1220</v>
      </c>
      <c r="F1264" s="593"/>
      <c r="G1264" s="550" t="s">
        <v>57</v>
      </c>
      <c r="H1264" s="551">
        <v>1.4520000000000001E-4</v>
      </c>
      <c r="I1264" s="552" t="s">
        <v>3421</v>
      </c>
      <c r="J1264" s="561" t="s">
        <v>2972</v>
      </c>
    </row>
    <row r="1265" spans="1:10">
      <c r="A1265" s="549" t="s">
        <v>2666</v>
      </c>
      <c r="B1265" s="550" t="s">
        <v>2444</v>
      </c>
      <c r="C1265" s="550" t="s">
        <v>55</v>
      </c>
      <c r="D1265" s="549" t="s">
        <v>2445</v>
      </c>
      <c r="E1265" s="593" t="s">
        <v>1220</v>
      </c>
      <c r="F1265" s="593"/>
      <c r="G1265" s="550" t="s">
        <v>57</v>
      </c>
      <c r="H1265" s="551">
        <v>5.8080000000000002E-4</v>
      </c>
      <c r="I1265" s="552" t="s">
        <v>3422</v>
      </c>
      <c r="J1265" s="561" t="s">
        <v>3111</v>
      </c>
    </row>
    <row r="1266" spans="1:10">
      <c r="A1266" s="549" t="s">
        <v>2666</v>
      </c>
      <c r="B1266" s="550" t="s">
        <v>1982</v>
      </c>
      <c r="C1266" s="550" t="s">
        <v>55</v>
      </c>
      <c r="D1266" s="549" t="s">
        <v>1983</v>
      </c>
      <c r="E1266" s="593" t="s">
        <v>1298</v>
      </c>
      <c r="F1266" s="593"/>
      <c r="G1266" s="550" t="s">
        <v>57</v>
      </c>
      <c r="H1266" s="551">
        <v>4.3334999999999997E-3</v>
      </c>
      <c r="I1266" s="552" t="s">
        <v>2839</v>
      </c>
      <c r="J1266" s="561" t="s">
        <v>2923</v>
      </c>
    </row>
    <row r="1267" spans="1:10">
      <c r="A1267" s="549" t="s">
        <v>2666</v>
      </c>
      <c r="B1267" s="550" t="s">
        <v>2623</v>
      </c>
      <c r="C1267" s="550" t="s">
        <v>55</v>
      </c>
      <c r="D1267" s="549" t="s">
        <v>2624</v>
      </c>
      <c r="E1267" s="593" t="s">
        <v>1220</v>
      </c>
      <c r="F1267" s="593"/>
      <c r="G1267" s="550" t="s">
        <v>57</v>
      </c>
      <c r="H1267" s="551">
        <v>7.2600000000000003E-5</v>
      </c>
      <c r="I1267" s="552" t="s">
        <v>3423</v>
      </c>
      <c r="J1267" s="561" t="s">
        <v>2880</v>
      </c>
    </row>
    <row r="1268" spans="1:10" ht="26.45">
      <c r="A1268" s="549" t="s">
        <v>2666</v>
      </c>
      <c r="B1268" s="550" t="s">
        <v>2139</v>
      </c>
      <c r="C1268" s="550" t="s">
        <v>55</v>
      </c>
      <c r="D1268" s="549" t="s">
        <v>2140</v>
      </c>
      <c r="E1268" s="593" t="s">
        <v>1220</v>
      </c>
      <c r="F1268" s="593"/>
      <c r="G1268" s="550" t="s">
        <v>1739</v>
      </c>
      <c r="H1268" s="551">
        <v>2.2149000000000001E-3</v>
      </c>
      <c r="I1268" s="552" t="s">
        <v>2853</v>
      </c>
      <c r="J1268" s="561" t="s">
        <v>3254</v>
      </c>
    </row>
    <row r="1269" spans="1:10">
      <c r="A1269" s="549" t="s">
        <v>2666</v>
      </c>
      <c r="B1269" s="550" t="s">
        <v>2647</v>
      </c>
      <c r="C1269" s="550" t="s">
        <v>55</v>
      </c>
      <c r="D1269" s="549" t="s">
        <v>2648</v>
      </c>
      <c r="E1269" s="593" t="s">
        <v>1220</v>
      </c>
      <c r="F1269" s="593"/>
      <c r="G1269" s="550" t="s">
        <v>57</v>
      </c>
      <c r="H1269" s="551">
        <v>2.1780000000000001E-4</v>
      </c>
      <c r="I1269" s="552" t="s">
        <v>3424</v>
      </c>
      <c r="J1269" s="561" t="s">
        <v>2972</v>
      </c>
    </row>
    <row r="1270" spans="1:10">
      <c r="A1270" s="549" t="s">
        <v>2666</v>
      </c>
      <c r="B1270" s="550" t="s">
        <v>1729</v>
      </c>
      <c r="C1270" s="550" t="s">
        <v>55</v>
      </c>
      <c r="D1270" s="549" t="s">
        <v>1730</v>
      </c>
      <c r="E1270" s="593" t="s">
        <v>1220</v>
      </c>
      <c r="F1270" s="593"/>
      <c r="G1270" s="550" t="s">
        <v>57</v>
      </c>
      <c r="H1270" s="551">
        <v>1.4445E-3</v>
      </c>
      <c r="I1270" s="552" t="s">
        <v>2833</v>
      </c>
      <c r="J1270" s="561" t="s">
        <v>3425</v>
      </c>
    </row>
    <row r="1271" spans="1:10" ht="26.45">
      <c r="A1271" s="549" t="s">
        <v>2666</v>
      </c>
      <c r="B1271" s="550" t="s">
        <v>1978</v>
      </c>
      <c r="C1271" s="550" t="s">
        <v>55</v>
      </c>
      <c r="D1271" s="549" t="s">
        <v>1979</v>
      </c>
      <c r="E1271" s="593" t="s">
        <v>1220</v>
      </c>
      <c r="F1271" s="593"/>
      <c r="G1271" s="550" t="s">
        <v>1739</v>
      </c>
      <c r="H1271" s="551">
        <v>7.7039999999999997E-4</v>
      </c>
      <c r="I1271" s="552" t="s">
        <v>2855</v>
      </c>
      <c r="J1271" s="561" t="s">
        <v>2923</v>
      </c>
    </row>
    <row r="1272" spans="1:10">
      <c r="A1272" s="549" t="s">
        <v>2666</v>
      </c>
      <c r="B1272" s="550" t="s">
        <v>2629</v>
      </c>
      <c r="C1272" s="550" t="s">
        <v>55</v>
      </c>
      <c r="D1272" s="549" t="s">
        <v>2630</v>
      </c>
      <c r="E1272" s="593" t="s">
        <v>1220</v>
      </c>
      <c r="F1272" s="593"/>
      <c r="G1272" s="550" t="s">
        <v>57</v>
      </c>
      <c r="H1272" s="551">
        <v>1.4520000000000001E-4</v>
      </c>
      <c r="I1272" s="552" t="s">
        <v>3426</v>
      </c>
      <c r="J1272" s="561" t="s">
        <v>2972</v>
      </c>
    </row>
    <row r="1273" spans="1:10">
      <c r="A1273" s="549" t="s">
        <v>2666</v>
      </c>
      <c r="B1273" s="550" t="s">
        <v>2625</v>
      </c>
      <c r="C1273" s="550" t="s">
        <v>55</v>
      </c>
      <c r="D1273" s="549" t="s">
        <v>2626</v>
      </c>
      <c r="E1273" s="593" t="s">
        <v>1220</v>
      </c>
      <c r="F1273" s="593"/>
      <c r="G1273" s="550" t="s">
        <v>57</v>
      </c>
      <c r="H1273" s="551">
        <v>2.1780000000000001E-4</v>
      </c>
      <c r="I1273" s="552" t="s">
        <v>3427</v>
      </c>
      <c r="J1273" s="561" t="s">
        <v>2972</v>
      </c>
    </row>
    <row r="1274" spans="1:10">
      <c r="A1274" s="549" t="s">
        <v>2666</v>
      </c>
      <c r="B1274" s="550" t="s">
        <v>1693</v>
      </c>
      <c r="C1274" s="550" t="s">
        <v>55</v>
      </c>
      <c r="D1274" s="549" t="s">
        <v>1694</v>
      </c>
      <c r="E1274" s="593" t="s">
        <v>1220</v>
      </c>
      <c r="F1274" s="593"/>
      <c r="G1274" s="550" t="s">
        <v>57</v>
      </c>
      <c r="H1274" s="551">
        <v>6.97821E-2</v>
      </c>
      <c r="I1274" s="552" t="s">
        <v>2829</v>
      </c>
      <c r="J1274" s="561" t="s">
        <v>2863</v>
      </c>
    </row>
    <row r="1275" spans="1:10">
      <c r="A1275" s="549" t="s">
        <v>2666</v>
      </c>
      <c r="B1275" s="550" t="s">
        <v>2169</v>
      </c>
      <c r="C1275" s="550" t="s">
        <v>55</v>
      </c>
      <c r="D1275" s="549" t="s">
        <v>2170</v>
      </c>
      <c r="E1275" s="593" t="s">
        <v>1220</v>
      </c>
      <c r="F1275" s="593"/>
      <c r="G1275" s="550" t="s">
        <v>57</v>
      </c>
      <c r="H1275" s="551">
        <v>4.3334999999999997E-3</v>
      </c>
      <c r="I1275" s="552" t="s">
        <v>2825</v>
      </c>
      <c r="J1275" s="561" t="s">
        <v>3254</v>
      </c>
    </row>
    <row r="1276" spans="1:10">
      <c r="A1276" s="549" t="s">
        <v>2666</v>
      </c>
      <c r="B1276" s="550" t="s">
        <v>2603</v>
      </c>
      <c r="C1276" s="550" t="s">
        <v>55</v>
      </c>
      <c r="D1276" s="549" t="s">
        <v>2604</v>
      </c>
      <c r="E1276" s="593" t="s">
        <v>1220</v>
      </c>
      <c r="F1276" s="593"/>
      <c r="G1276" s="550" t="s">
        <v>57</v>
      </c>
      <c r="H1276" s="551">
        <v>1.4520000000000001E-4</v>
      </c>
      <c r="I1276" s="552" t="s">
        <v>3428</v>
      </c>
      <c r="J1276" s="561" t="s">
        <v>3254</v>
      </c>
    </row>
    <row r="1277" spans="1:10">
      <c r="A1277" s="549" t="s">
        <v>2666</v>
      </c>
      <c r="B1277" s="550" t="s">
        <v>2615</v>
      </c>
      <c r="C1277" s="550" t="s">
        <v>55</v>
      </c>
      <c r="D1277" s="549" t="s">
        <v>2616</v>
      </c>
      <c r="E1277" s="593" t="s">
        <v>1220</v>
      </c>
      <c r="F1277" s="593"/>
      <c r="G1277" s="550" t="s">
        <v>57</v>
      </c>
      <c r="H1277" s="551">
        <v>1.4520000000000001E-4</v>
      </c>
      <c r="I1277" s="552" t="s">
        <v>3429</v>
      </c>
      <c r="J1277" s="561" t="s">
        <v>2880</v>
      </c>
    </row>
    <row r="1278" spans="1:10">
      <c r="A1278" s="549" t="s">
        <v>2666</v>
      </c>
      <c r="B1278" s="550" t="s">
        <v>2559</v>
      </c>
      <c r="C1278" s="550" t="s">
        <v>55</v>
      </c>
      <c r="D1278" s="549" t="s">
        <v>2560</v>
      </c>
      <c r="E1278" s="593" t="s">
        <v>1220</v>
      </c>
      <c r="F1278" s="593"/>
      <c r="G1278" s="550" t="s">
        <v>57</v>
      </c>
      <c r="H1278" s="551">
        <v>7.2600000000000003E-5</v>
      </c>
      <c r="I1278" s="552" t="s">
        <v>3430</v>
      </c>
      <c r="J1278" s="561" t="s">
        <v>2923</v>
      </c>
    </row>
    <row r="1279" spans="1:10">
      <c r="A1279" s="549" t="s">
        <v>2666</v>
      </c>
      <c r="B1279" s="550" t="s">
        <v>2360</v>
      </c>
      <c r="C1279" s="550" t="s">
        <v>55</v>
      </c>
      <c r="D1279" s="549" t="s">
        <v>2361</v>
      </c>
      <c r="E1279" s="593" t="s">
        <v>1220</v>
      </c>
      <c r="F1279" s="593"/>
      <c r="G1279" s="550" t="s">
        <v>2362</v>
      </c>
      <c r="H1279" s="551">
        <v>7.7039999999999997E-4</v>
      </c>
      <c r="I1279" s="552" t="s">
        <v>2831</v>
      </c>
      <c r="J1279" s="561" t="s">
        <v>2972</v>
      </c>
    </row>
    <row r="1280" spans="1:10">
      <c r="A1280" s="549" t="s">
        <v>2666</v>
      </c>
      <c r="B1280" s="550" t="s">
        <v>1855</v>
      </c>
      <c r="C1280" s="550" t="s">
        <v>55</v>
      </c>
      <c r="D1280" s="549" t="s">
        <v>1856</v>
      </c>
      <c r="E1280" s="593" t="s">
        <v>1298</v>
      </c>
      <c r="F1280" s="593"/>
      <c r="G1280" s="550" t="s">
        <v>1857</v>
      </c>
      <c r="H1280" s="551">
        <v>3.8519999999999998E-4</v>
      </c>
      <c r="I1280" s="552" t="s">
        <v>2841</v>
      </c>
      <c r="J1280" s="561" t="s">
        <v>2902</v>
      </c>
    </row>
    <row r="1281" spans="1:10">
      <c r="A1281" s="549" t="s">
        <v>2666</v>
      </c>
      <c r="B1281" s="550" t="s">
        <v>2539</v>
      </c>
      <c r="C1281" s="550" t="s">
        <v>55</v>
      </c>
      <c r="D1281" s="549" t="s">
        <v>2540</v>
      </c>
      <c r="E1281" s="593" t="s">
        <v>1220</v>
      </c>
      <c r="F1281" s="593"/>
      <c r="G1281" s="550" t="s">
        <v>57</v>
      </c>
      <c r="H1281" s="551">
        <v>7.2600000000000003E-5</v>
      </c>
      <c r="I1281" s="552" t="s">
        <v>3431</v>
      </c>
      <c r="J1281" s="561" t="s">
        <v>2886</v>
      </c>
    </row>
    <row r="1282" spans="1:10" ht="26.45">
      <c r="A1282" s="549" t="s">
        <v>2666</v>
      </c>
      <c r="B1282" s="550" t="s">
        <v>2589</v>
      </c>
      <c r="C1282" s="550" t="s">
        <v>55</v>
      </c>
      <c r="D1282" s="549" t="s">
        <v>2590</v>
      </c>
      <c r="E1282" s="593" t="s">
        <v>1220</v>
      </c>
      <c r="F1282" s="593"/>
      <c r="G1282" s="550" t="s">
        <v>57</v>
      </c>
      <c r="H1282" s="551">
        <v>1.4520000000000001E-4</v>
      </c>
      <c r="I1282" s="552" t="s">
        <v>3432</v>
      </c>
      <c r="J1282" s="561" t="s">
        <v>3133</v>
      </c>
    </row>
    <row r="1283" spans="1:10">
      <c r="A1283" s="549" t="s">
        <v>2666</v>
      </c>
      <c r="B1283" s="550" t="s">
        <v>1543</v>
      </c>
      <c r="C1283" s="550" t="s">
        <v>55</v>
      </c>
      <c r="D1283" s="549" t="s">
        <v>1544</v>
      </c>
      <c r="E1283" s="593" t="s">
        <v>1220</v>
      </c>
      <c r="F1283" s="593"/>
      <c r="G1283" s="550" t="s">
        <v>57</v>
      </c>
      <c r="H1283" s="551">
        <v>9.8033400000000007E-2</v>
      </c>
      <c r="I1283" s="552" t="s">
        <v>2849</v>
      </c>
      <c r="J1283" s="561" t="s">
        <v>3433</v>
      </c>
    </row>
    <row r="1284" spans="1:10" ht="26.45">
      <c r="A1284" s="549" t="s">
        <v>2666</v>
      </c>
      <c r="B1284" s="550" t="s">
        <v>2595</v>
      </c>
      <c r="C1284" s="550" t="s">
        <v>55</v>
      </c>
      <c r="D1284" s="549" t="s">
        <v>2596</v>
      </c>
      <c r="E1284" s="593" t="s">
        <v>1220</v>
      </c>
      <c r="F1284" s="593"/>
      <c r="G1284" s="550" t="s">
        <v>57</v>
      </c>
      <c r="H1284" s="551">
        <v>1.4520000000000001E-4</v>
      </c>
      <c r="I1284" s="552" t="s">
        <v>3434</v>
      </c>
      <c r="J1284" s="561" t="s">
        <v>3133</v>
      </c>
    </row>
    <row r="1285" spans="1:10">
      <c r="A1285" s="549" t="s">
        <v>2666</v>
      </c>
      <c r="B1285" s="550" t="s">
        <v>2412</v>
      </c>
      <c r="C1285" s="550" t="s">
        <v>55</v>
      </c>
      <c r="D1285" s="549" t="s">
        <v>2413</v>
      </c>
      <c r="E1285" s="593" t="s">
        <v>1220</v>
      </c>
      <c r="F1285" s="593"/>
      <c r="G1285" s="550" t="s">
        <v>57</v>
      </c>
      <c r="H1285" s="551">
        <v>7.1099999999999994E-5</v>
      </c>
      <c r="I1285" s="552" t="s">
        <v>2823</v>
      </c>
      <c r="J1285" s="561" t="s">
        <v>2972</v>
      </c>
    </row>
    <row r="1286" spans="1:10">
      <c r="A1286" s="549" t="s">
        <v>2666</v>
      </c>
      <c r="B1286" s="550" t="s">
        <v>2381</v>
      </c>
      <c r="C1286" s="550" t="s">
        <v>55</v>
      </c>
      <c r="D1286" s="549" t="s">
        <v>2382</v>
      </c>
      <c r="E1286" s="593" t="s">
        <v>1220</v>
      </c>
      <c r="F1286" s="593"/>
      <c r="G1286" s="550" t="s">
        <v>57</v>
      </c>
      <c r="H1286" s="551">
        <v>4.74E-5</v>
      </c>
      <c r="I1286" s="552" t="s">
        <v>2837</v>
      </c>
      <c r="J1286" s="561" t="s">
        <v>2972</v>
      </c>
    </row>
    <row r="1287" spans="1:10" ht="26.45">
      <c r="A1287" s="549" t="s">
        <v>2666</v>
      </c>
      <c r="B1287" s="550" t="s">
        <v>2182</v>
      </c>
      <c r="C1287" s="550" t="s">
        <v>55</v>
      </c>
      <c r="D1287" s="549" t="s">
        <v>2183</v>
      </c>
      <c r="E1287" s="593" t="s">
        <v>1220</v>
      </c>
      <c r="F1287" s="593"/>
      <c r="G1287" s="550" t="s">
        <v>57</v>
      </c>
      <c r="H1287" s="551">
        <v>4.74E-5</v>
      </c>
      <c r="I1287" s="552" t="s">
        <v>2843</v>
      </c>
      <c r="J1287" s="561" t="s">
        <v>2972</v>
      </c>
    </row>
    <row r="1288" spans="1:10">
      <c r="A1288" s="549" t="s">
        <v>2666</v>
      </c>
      <c r="B1288" s="550" t="s">
        <v>2442</v>
      </c>
      <c r="C1288" s="550" t="s">
        <v>55</v>
      </c>
      <c r="D1288" s="549" t="s">
        <v>2443</v>
      </c>
      <c r="E1288" s="593" t="s">
        <v>1220</v>
      </c>
      <c r="F1288" s="593"/>
      <c r="G1288" s="550" t="s">
        <v>57</v>
      </c>
      <c r="H1288" s="551">
        <v>2.37E-5</v>
      </c>
      <c r="I1288" s="552" t="s">
        <v>2851</v>
      </c>
      <c r="J1288" s="561" t="s">
        <v>2972</v>
      </c>
    </row>
    <row r="1289" spans="1:10" ht="26.45">
      <c r="A1289" s="549" t="s">
        <v>2666</v>
      </c>
      <c r="B1289" s="550" t="s">
        <v>1449</v>
      </c>
      <c r="C1289" s="550" t="s">
        <v>55</v>
      </c>
      <c r="D1289" s="549" t="s">
        <v>1450</v>
      </c>
      <c r="E1289" s="593" t="s">
        <v>1440</v>
      </c>
      <c r="F1289" s="593"/>
      <c r="G1289" s="550" t="s">
        <v>1451</v>
      </c>
      <c r="H1289" s="551">
        <v>0.23699999999999999</v>
      </c>
      <c r="I1289" s="552" t="s">
        <v>2742</v>
      </c>
      <c r="J1289" s="561" t="s">
        <v>3410</v>
      </c>
    </row>
    <row r="1290" spans="1:10" ht="26.45">
      <c r="A1290" s="549" t="s">
        <v>2666</v>
      </c>
      <c r="B1290" s="550" t="s">
        <v>1620</v>
      </c>
      <c r="C1290" s="550" t="s">
        <v>55</v>
      </c>
      <c r="D1290" s="549" t="s">
        <v>1621</v>
      </c>
      <c r="E1290" s="593" t="s">
        <v>1220</v>
      </c>
      <c r="F1290" s="593"/>
      <c r="G1290" s="550" t="s">
        <v>268</v>
      </c>
      <c r="H1290" s="551">
        <v>5.8277999999999999</v>
      </c>
      <c r="I1290" s="552" t="s">
        <v>3411</v>
      </c>
      <c r="J1290" s="561" t="s">
        <v>3412</v>
      </c>
    </row>
    <row r="1291" spans="1:10" ht="26.45">
      <c r="A1291" s="549" t="s">
        <v>2666</v>
      </c>
      <c r="B1291" s="550" t="s">
        <v>2272</v>
      </c>
      <c r="C1291" s="550" t="s">
        <v>55</v>
      </c>
      <c r="D1291" s="549" t="s">
        <v>2273</v>
      </c>
      <c r="E1291" s="593" t="s">
        <v>1220</v>
      </c>
      <c r="F1291" s="593"/>
      <c r="G1291" s="550" t="s">
        <v>268</v>
      </c>
      <c r="H1291" s="551">
        <v>2.5026999999999999</v>
      </c>
      <c r="I1291" s="552" t="s">
        <v>3345</v>
      </c>
      <c r="J1291" s="561" t="s">
        <v>3413</v>
      </c>
    </row>
    <row r="1292" spans="1:10">
      <c r="A1292" s="553"/>
      <c r="B1292" s="563"/>
      <c r="C1292" s="563"/>
      <c r="D1292" s="553"/>
      <c r="E1292" s="563" t="s">
        <v>2669</v>
      </c>
      <c r="F1292" s="566">
        <v>17.440000000000001</v>
      </c>
      <c r="G1292" s="553" t="s">
        <v>2670</v>
      </c>
      <c r="H1292" s="554">
        <v>0</v>
      </c>
      <c r="I1292" s="553" t="s">
        <v>2671</v>
      </c>
      <c r="J1292" s="554">
        <v>17.440000000000001</v>
      </c>
    </row>
    <row r="1293" spans="1:10" ht="14.45" thickBot="1">
      <c r="A1293" s="553"/>
      <c r="B1293" s="563"/>
      <c r="C1293" s="563"/>
      <c r="D1293" s="553"/>
      <c r="E1293" s="563" t="s">
        <v>2672</v>
      </c>
      <c r="F1293" s="566">
        <v>0</v>
      </c>
      <c r="G1293" s="553"/>
      <c r="H1293" s="595" t="s">
        <v>2673</v>
      </c>
      <c r="I1293" s="595"/>
      <c r="J1293" s="554">
        <v>184.93</v>
      </c>
    </row>
    <row r="1294" spans="1:10" ht="14.45" customHeight="1" thickTop="1">
      <c r="A1294" s="555"/>
      <c r="B1294" s="564"/>
      <c r="C1294" s="564"/>
      <c r="D1294" s="555"/>
      <c r="E1294" s="564"/>
      <c r="F1294" s="564"/>
      <c r="G1294" s="555"/>
      <c r="H1294" s="555"/>
      <c r="I1294" s="555"/>
      <c r="J1294" s="555"/>
    </row>
    <row r="1295" spans="1:10">
      <c r="A1295" s="543" t="s">
        <v>217</v>
      </c>
      <c r="B1295" s="461" t="s">
        <v>10</v>
      </c>
      <c r="C1295" s="461" t="s">
        <v>11</v>
      </c>
      <c r="D1295" s="543" t="s">
        <v>12</v>
      </c>
      <c r="E1295" s="589" t="s">
        <v>1209</v>
      </c>
      <c r="F1295" s="589"/>
      <c r="G1295" s="461" t="s">
        <v>13</v>
      </c>
      <c r="H1295" s="544" t="s">
        <v>14</v>
      </c>
      <c r="I1295" s="544" t="s">
        <v>1210</v>
      </c>
      <c r="J1295" s="544" t="s">
        <v>16</v>
      </c>
    </row>
    <row r="1296" spans="1:10" ht="39.6">
      <c r="A1296" s="545" t="s">
        <v>2661</v>
      </c>
      <c r="B1296" s="546" t="s">
        <v>218</v>
      </c>
      <c r="C1296" s="546" t="s">
        <v>44</v>
      </c>
      <c r="D1296" s="545" t="s">
        <v>3435</v>
      </c>
      <c r="E1296" s="596" t="s">
        <v>1327</v>
      </c>
      <c r="F1296" s="596"/>
      <c r="G1296" s="546" t="s">
        <v>46</v>
      </c>
      <c r="H1296" s="547">
        <v>1</v>
      </c>
      <c r="I1296" s="548">
        <v>143.68</v>
      </c>
      <c r="J1296" s="548">
        <v>143.68</v>
      </c>
    </row>
    <row r="1297" spans="1:10" ht="26.45">
      <c r="A1297" s="556" t="s">
        <v>2674</v>
      </c>
      <c r="B1297" s="557" t="s">
        <v>2684</v>
      </c>
      <c r="C1297" s="557" t="s">
        <v>44</v>
      </c>
      <c r="D1297" s="556" t="s">
        <v>2685</v>
      </c>
      <c r="E1297" s="594" t="s">
        <v>1216</v>
      </c>
      <c r="F1297" s="594"/>
      <c r="G1297" s="557" t="s">
        <v>75</v>
      </c>
      <c r="H1297" s="558">
        <v>0.40200000000000002</v>
      </c>
      <c r="I1297" s="559">
        <v>21.72</v>
      </c>
      <c r="J1297" s="559">
        <v>8.73</v>
      </c>
    </row>
    <row r="1298" spans="1:10" ht="26.45" customHeight="1">
      <c r="A1298" s="556" t="s">
        <v>2674</v>
      </c>
      <c r="B1298" s="557" t="s">
        <v>3336</v>
      </c>
      <c r="C1298" s="557" t="s">
        <v>44</v>
      </c>
      <c r="D1298" s="556" t="s">
        <v>3337</v>
      </c>
      <c r="E1298" s="594" t="s">
        <v>1216</v>
      </c>
      <c r="F1298" s="594"/>
      <c r="G1298" s="557" t="s">
        <v>75</v>
      </c>
      <c r="H1298" s="558">
        <v>0.80300000000000005</v>
      </c>
      <c r="I1298" s="559">
        <v>25.88</v>
      </c>
      <c r="J1298" s="559">
        <v>20.78</v>
      </c>
    </row>
    <row r="1299" spans="1:10" ht="26.45" customHeight="1">
      <c r="A1299" s="556" t="s">
        <v>2674</v>
      </c>
      <c r="B1299" s="557" t="s">
        <v>3391</v>
      </c>
      <c r="C1299" s="557" t="s">
        <v>44</v>
      </c>
      <c r="D1299" s="556" t="s">
        <v>3392</v>
      </c>
      <c r="E1299" s="594" t="s">
        <v>3371</v>
      </c>
      <c r="F1299" s="594"/>
      <c r="G1299" s="557" t="s">
        <v>115</v>
      </c>
      <c r="H1299" s="558">
        <v>1.6E-2</v>
      </c>
      <c r="I1299" s="559">
        <v>597.33000000000004</v>
      </c>
      <c r="J1299" s="559">
        <v>9.5500000000000007</v>
      </c>
    </row>
    <row r="1300" spans="1:10" ht="26.45">
      <c r="A1300" s="549" t="s">
        <v>2666</v>
      </c>
      <c r="B1300" s="550" t="s">
        <v>2369</v>
      </c>
      <c r="C1300" s="550" t="s">
        <v>44</v>
      </c>
      <c r="D1300" s="549" t="s">
        <v>2370</v>
      </c>
      <c r="E1300" s="593" t="s">
        <v>1220</v>
      </c>
      <c r="F1300" s="593"/>
      <c r="G1300" s="550" t="s">
        <v>152</v>
      </c>
      <c r="H1300" s="551">
        <v>0.46</v>
      </c>
      <c r="I1300" s="552">
        <v>2.58</v>
      </c>
      <c r="J1300" s="552">
        <v>1.18</v>
      </c>
    </row>
    <row r="1301" spans="1:10" ht="26.45">
      <c r="A1301" s="549" t="s">
        <v>2666</v>
      </c>
      <c r="B1301" s="550" t="s">
        <v>1680</v>
      </c>
      <c r="C1301" s="550" t="s">
        <v>44</v>
      </c>
      <c r="D1301" s="549" t="s">
        <v>1681</v>
      </c>
      <c r="E1301" s="593" t="s">
        <v>1220</v>
      </c>
      <c r="F1301" s="593"/>
      <c r="G1301" s="550" t="s">
        <v>46</v>
      </c>
      <c r="H1301" s="551">
        <v>1.0269999999999999</v>
      </c>
      <c r="I1301" s="552">
        <v>100.73</v>
      </c>
      <c r="J1301" s="552">
        <v>103.44</v>
      </c>
    </row>
    <row r="1302" spans="1:10">
      <c r="A1302" s="553"/>
      <c r="B1302" s="563"/>
      <c r="C1302" s="563"/>
      <c r="D1302" s="553"/>
      <c r="E1302" s="563" t="s">
        <v>2669</v>
      </c>
      <c r="F1302" s="566">
        <v>22.32</v>
      </c>
      <c r="G1302" s="553" t="s">
        <v>2670</v>
      </c>
      <c r="H1302" s="554">
        <v>0</v>
      </c>
      <c r="I1302" s="553" t="s">
        <v>2671</v>
      </c>
      <c r="J1302" s="554">
        <v>22.32</v>
      </c>
    </row>
    <row r="1303" spans="1:10" ht="14.45" thickBot="1">
      <c r="A1303" s="553"/>
      <c r="B1303" s="563"/>
      <c r="C1303" s="563"/>
      <c r="D1303" s="553"/>
      <c r="E1303" s="563" t="s">
        <v>2672</v>
      </c>
      <c r="F1303" s="566">
        <v>0</v>
      </c>
      <c r="G1303" s="553"/>
      <c r="H1303" s="595" t="s">
        <v>2673</v>
      </c>
      <c r="I1303" s="595"/>
      <c r="J1303" s="554">
        <v>143.68</v>
      </c>
    </row>
    <row r="1304" spans="1:10" ht="14.45" customHeight="1" thickTop="1">
      <c r="A1304" s="555"/>
      <c r="B1304" s="564"/>
      <c r="C1304" s="564"/>
      <c r="D1304" s="555"/>
      <c r="E1304" s="564"/>
      <c r="F1304" s="564"/>
      <c r="G1304" s="555"/>
      <c r="H1304" s="555"/>
      <c r="I1304" s="555"/>
      <c r="J1304" s="555"/>
    </row>
    <row r="1305" spans="1:10">
      <c r="A1305" s="543" t="s">
        <v>221</v>
      </c>
      <c r="B1305" s="461" t="s">
        <v>10</v>
      </c>
      <c r="C1305" s="461" t="s">
        <v>11</v>
      </c>
      <c r="D1305" s="543" t="s">
        <v>12</v>
      </c>
      <c r="E1305" s="589" t="s">
        <v>1209</v>
      </c>
      <c r="F1305" s="589"/>
      <c r="G1305" s="461" t="s">
        <v>13</v>
      </c>
      <c r="H1305" s="544" t="s">
        <v>14</v>
      </c>
      <c r="I1305" s="544" t="s">
        <v>1210</v>
      </c>
      <c r="J1305" s="544" t="s">
        <v>16</v>
      </c>
    </row>
    <row r="1306" spans="1:10" ht="26.45">
      <c r="A1306" s="545" t="s">
        <v>2661</v>
      </c>
      <c r="B1306" s="546" t="s">
        <v>222</v>
      </c>
      <c r="C1306" s="546" t="s">
        <v>55</v>
      </c>
      <c r="D1306" s="545" t="s">
        <v>1437</v>
      </c>
      <c r="E1306" s="596" t="s">
        <v>1214</v>
      </c>
      <c r="F1306" s="596"/>
      <c r="G1306" s="546" t="s">
        <v>46</v>
      </c>
      <c r="H1306" s="547">
        <v>1</v>
      </c>
      <c r="I1306" s="548">
        <v>1749.08</v>
      </c>
      <c r="J1306" s="548">
        <v>1749.08</v>
      </c>
    </row>
    <row r="1307" spans="1:10">
      <c r="A1307" s="543" t="s">
        <v>9</v>
      </c>
      <c r="B1307" s="461" t="s">
        <v>10</v>
      </c>
      <c r="C1307" s="461" t="s">
        <v>11</v>
      </c>
      <c r="D1307" s="543" t="s">
        <v>12</v>
      </c>
      <c r="E1307" s="589" t="s">
        <v>1209</v>
      </c>
      <c r="F1307" s="589"/>
      <c r="G1307" s="461" t="s">
        <v>13</v>
      </c>
      <c r="H1307" s="544" t="s">
        <v>14</v>
      </c>
      <c r="I1307" s="544" t="s">
        <v>1210</v>
      </c>
      <c r="J1307" s="544" t="s">
        <v>16</v>
      </c>
    </row>
    <row r="1308" spans="1:10" ht="26.45">
      <c r="A1308" s="549" t="s">
        <v>2666</v>
      </c>
      <c r="B1308" s="550" t="s">
        <v>1436</v>
      </c>
      <c r="C1308" s="550" t="s">
        <v>55</v>
      </c>
      <c r="D1308" s="549" t="s">
        <v>1437</v>
      </c>
      <c r="E1308" s="593" t="s">
        <v>1298</v>
      </c>
      <c r="F1308" s="593"/>
      <c r="G1308" s="550" t="s">
        <v>46</v>
      </c>
      <c r="H1308" s="551">
        <v>1</v>
      </c>
      <c r="I1308" s="552" t="s">
        <v>3436</v>
      </c>
      <c r="J1308" s="561" t="s">
        <v>3436</v>
      </c>
    </row>
    <row r="1309" spans="1:10">
      <c r="A1309" s="589" t="s">
        <v>2820</v>
      </c>
      <c r="B1309" s="597"/>
      <c r="C1309" s="597"/>
      <c r="D1309" s="597"/>
      <c r="E1309" s="597"/>
      <c r="F1309" s="597"/>
      <c r="G1309" s="597"/>
      <c r="H1309" s="597"/>
      <c r="I1309" s="597"/>
      <c r="J1309" s="597"/>
    </row>
    <row r="1310" spans="1:10" ht="13.9" customHeight="1">
      <c r="A1310" s="543" t="s">
        <v>9</v>
      </c>
      <c r="B1310" s="461" t="s">
        <v>10</v>
      </c>
      <c r="C1310" s="461" t="s">
        <v>11</v>
      </c>
      <c r="D1310" s="543" t="s">
        <v>12</v>
      </c>
      <c r="E1310" s="589" t="s">
        <v>1209</v>
      </c>
      <c r="F1310" s="589"/>
      <c r="G1310" s="461" t="s">
        <v>13</v>
      </c>
      <c r="H1310" s="544" t="s">
        <v>14</v>
      </c>
      <c r="I1310" s="544" t="s">
        <v>1210</v>
      </c>
      <c r="J1310" s="544" t="s">
        <v>16</v>
      </c>
    </row>
    <row r="1311" spans="1:10" ht="26.45">
      <c r="A1311" s="549" t="s">
        <v>2666</v>
      </c>
      <c r="B1311" s="550" t="s">
        <v>1436</v>
      </c>
      <c r="C1311" s="550" t="s">
        <v>55</v>
      </c>
      <c r="D1311" s="549" t="s">
        <v>1437</v>
      </c>
      <c r="E1311" s="593" t="s">
        <v>1298</v>
      </c>
      <c r="F1311" s="593"/>
      <c r="G1311" s="550" t="s">
        <v>46</v>
      </c>
      <c r="H1311" s="551">
        <v>1</v>
      </c>
      <c r="I1311" s="552" t="s">
        <v>3436</v>
      </c>
      <c r="J1311" s="561" t="s">
        <v>3436</v>
      </c>
    </row>
    <row r="1312" spans="1:10">
      <c r="A1312" s="553"/>
      <c r="B1312" s="563"/>
      <c r="C1312" s="563"/>
      <c r="D1312" s="553"/>
      <c r="E1312" s="563" t="s">
        <v>2669</v>
      </c>
      <c r="F1312" s="566">
        <v>0</v>
      </c>
      <c r="G1312" s="553" t="s">
        <v>2670</v>
      </c>
      <c r="H1312" s="554">
        <v>0</v>
      </c>
      <c r="I1312" s="553" t="s">
        <v>2671</v>
      </c>
      <c r="J1312" s="554">
        <v>0</v>
      </c>
    </row>
    <row r="1313" spans="1:10" ht="14.45" thickBot="1">
      <c r="A1313" s="553"/>
      <c r="B1313" s="563"/>
      <c r="C1313" s="563"/>
      <c r="D1313" s="553"/>
      <c r="E1313" s="563" t="s">
        <v>2672</v>
      </c>
      <c r="F1313" s="566">
        <v>0</v>
      </c>
      <c r="G1313" s="553"/>
      <c r="H1313" s="595" t="s">
        <v>2673</v>
      </c>
      <c r="I1313" s="595"/>
      <c r="J1313" s="554">
        <v>1749.08</v>
      </c>
    </row>
    <row r="1314" spans="1:10" ht="14.45" customHeight="1" thickTop="1">
      <c r="A1314" s="555"/>
      <c r="B1314" s="564"/>
      <c r="C1314" s="564"/>
      <c r="D1314" s="555"/>
      <c r="E1314" s="564"/>
      <c r="F1314" s="564"/>
      <c r="G1314" s="555"/>
      <c r="H1314" s="555"/>
      <c r="I1314" s="555"/>
      <c r="J1314" s="555"/>
    </row>
    <row r="1315" spans="1:10">
      <c r="A1315" s="543" t="s">
        <v>224</v>
      </c>
      <c r="B1315" s="461" t="s">
        <v>10</v>
      </c>
      <c r="C1315" s="461" t="s">
        <v>11</v>
      </c>
      <c r="D1315" s="543" t="s">
        <v>12</v>
      </c>
      <c r="E1315" s="589" t="s">
        <v>1209</v>
      </c>
      <c r="F1315" s="589"/>
      <c r="G1315" s="461" t="s">
        <v>13</v>
      </c>
      <c r="H1315" s="544" t="s">
        <v>14</v>
      </c>
      <c r="I1315" s="544" t="s">
        <v>1210</v>
      </c>
      <c r="J1315" s="544" t="s">
        <v>16</v>
      </c>
    </row>
    <row r="1316" spans="1:10" ht="26.45">
      <c r="A1316" s="545" t="s">
        <v>2661</v>
      </c>
      <c r="B1316" s="546" t="s">
        <v>225</v>
      </c>
      <c r="C1316" s="546" t="s">
        <v>44</v>
      </c>
      <c r="D1316" s="545" t="s">
        <v>3437</v>
      </c>
      <c r="E1316" s="596" t="s">
        <v>1292</v>
      </c>
      <c r="F1316" s="596"/>
      <c r="G1316" s="546" t="s">
        <v>26</v>
      </c>
      <c r="H1316" s="547">
        <v>1</v>
      </c>
      <c r="I1316" s="548">
        <v>2547.91</v>
      </c>
      <c r="J1316" s="548">
        <v>2547.91</v>
      </c>
    </row>
    <row r="1317" spans="1:10" ht="26.45">
      <c r="A1317" s="556" t="s">
        <v>2674</v>
      </c>
      <c r="B1317" s="557" t="s">
        <v>2686</v>
      </c>
      <c r="C1317" s="557" t="s">
        <v>44</v>
      </c>
      <c r="D1317" s="556" t="s">
        <v>2687</v>
      </c>
      <c r="E1317" s="594" t="s">
        <v>1216</v>
      </c>
      <c r="F1317" s="594"/>
      <c r="G1317" s="557" t="s">
        <v>75</v>
      </c>
      <c r="H1317" s="558">
        <v>3.4677893000000002</v>
      </c>
      <c r="I1317" s="559">
        <v>21.19</v>
      </c>
      <c r="J1317" s="559">
        <v>73.48</v>
      </c>
    </row>
    <row r="1318" spans="1:10" ht="26.45" customHeight="1">
      <c r="A1318" s="556" t="s">
        <v>2674</v>
      </c>
      <c r="B1318" s="557" t="s">
        <v>2684</v>
      </c>
      <c r="C1318" s="557" t="s">
        <v>44</v>
      </c>
      <c r="D1318" s="556" t="s">
        <v>2685</v>
      </c>
      <c r="E1318" s="594" t="s">
        <v>1216</v>
      </c>
      <c r="F1318" s="594"/>
      <c r="G1318" s="557" t="s">
        <v>75</v>
      </c>
      <c r="H1318" s="558">
        <v>2.9918182</v>
      </c>
      <c r="I1318" s="559">
        <v>21.72</v>
      </c>
      <c r="J1318" s="559">
        <v>64.98</v>
      </c>
    </row>
    <row r="1319" spans="1:10" ht="26.45" customHeight="1">
      <c r="A1319" s="549" t="s">
        <v>2666</v>
      </c>
      <c r="B1319" s="550" t="s">
        <v>1589</v>
      </c>
      <c r="C1319" s="550" t="s">
        <v>44</v>
      </c>
      <c r="D1319" s="549" t="s">
        <v>1590</v>
      </c>
      <c r="E1319" s="593" t="s">
        <v>1220</v>
      </c>
      <c r="F1319" s="593"/>
      <c r="G1319" s="550" t="s">
        <v>46</v>
      </c>
      <c r="H1319" s="551">
        <v>2.52</v>
      </c>
      <c r="I1319" s="552">
        <v>550</v>
      </c>
      <c r="J1319" s="552">
        <v>1386</v>
      </c>
    </row>
    <row r="1320" spans="1:10" ht="26.45">
      <c r="A1320" s="549" t="s">
        <v>2666</v>
      </c>
      <c r="B1320" s="550" t="s">
        <v>1618</v>
      </c>
      <c r="C1320" s="550" t="s">
        <v>44</v>
      </c>
      <c r="D1320" s="549" t="s">
        <v>1619</v>
      </c>
      <c r="E1320" s="593" t="s">
        <v>1220</v>
      </c>
      <c r="F1320" s="593"/>
      <c r="G1320" s="550" t="s">
        <v>26</v>
      </c>
      <c r="H1320" s="551">
        <v>1</v>
      </c>
      <c r="I1320" s="552">
        <v>863.26</v>
      </c>
      <c r="J1320" s="552">
        <v>863.26</v>
      </c>
    </row>
    <row r="1321" spans="1:10" ht="52.9">
      <c r="A1321" s="549" t="s">
        <v>2666</v>
      </c>
      <c r="B1321" s="550" t="s">
        <v>1838</v>
      </c>
      <c r="C1321" s="550" t="s">
        <v>44</v>
      </c>
      <c r="D1321" s="549" t="s">
        <v>1839</v>
      </c>
      <c r="E1321" s="593" t="s">
        <v>1220</v>
      </c>
      <c r="F1321" s="593"/>
      <c r="G1321" s="550" t="s">
        <v>1840</v>
      </c>
      <c r="H1321" s="551">
        <v>1</v>
      </c>
      <c r="I1321" s="552">
        <v>160.19</v>
      </c>
      <c r="J1321" s="552">
        <v>160.19</v>
      </c>
    </row>
    <row r="1322" spans="1:10">
      <c r="A1322" s="553"/>
      <c r="B1322" s="563"/>
      <c r="C1322" s="563"/>
      <c r="D1322" s="553"/>
      <c r="E1322" s="563" t="s">
        <v>2669</v>
      </c>
      <c r="F1322" s="566">
        <v>95.19</v>
      </c>
      <c r="G1322" s="553" t="s">
        <v>2670</v>
      </c>
      <c r="H1322" s="554">
        <v>0</v>
      </c>
      <c r="I1322" s="553" t="s">
        <v>2671</v>
      </c>
      <c r="J1322" s="554">
        <v>95.19</v>
      </c>
    </row>
    <row r="1323" spans="1:10" ht="14.45" thickBot="1">
      <c r="A1323" s="553"/>
      <c r="B1323" s="563"/>
      <c r="C1323" s="563"/>
      <c r="D1323" s="553"/>
      <c r="E1323" s="563" t="s">
        <v>2672</v>
      </c>
      <c r="F1323" s="566">
        <v>0</v>
      </c>
      <c r="G1323" s="553"/>
      <c r="H1323" s="595" t="s">
        <v>2673</v>
      </c>
      <c r="I1323" s="595"/>
      <c r="J1323" s="554">
        <v>2547.91</v>
      </c>
    </row>
    <row r="1324" spans="1:10" ht="14.45" customHeight="1" thickTop="1">
      <c r="A1324" s="555"/>
      <c r="B1324" s="564"/>
      <c r="C1324" s="564"/>
      <c r="D1324" s="555"/>
      <c r="E1324" s="564"/>
      <c r="F1324" s="564"/>
      <c r="G1324" s="555"/>
      <c r="H1324" s="555"/>
      <c r="I1324" s="555"/>
      <c r="J1324" s="555"/>
    </row>
    <row r="1325" spans="1:10">
      <c r="A1325" s="543" t="s">
        <v>227</v>
      </c>
      <c r="B1325" s="461" t="s">
        <v>10</v>
      </c>
      <c r="C1325" s="461" t="s">
        <v>11</v>
      </c>
      <c r="D1325" s="543" t="s">
        <v>12</v>
      </c>
      <c r="E1325" s="589" t="s">
        <v>1209</v>
      </c>
      <c r="F1325" s="589"/>
      <c r="G1325" s="461" t="s">
        <v>13</v>
      </c>
      <c r="H1325" s="544" t="s">
        <v>14</v>
      </c>
      <c r="I1325" s="544" t="s">
        <v>1210</v>
      </c>
      <c r="J1325" s="544" t="s">
        <v>16</v>
      </c>
    </row>
    <row r="1326" spans="1:10" ht="39.6">
      <c r="A1326" s="545" t="s">
        <v>2661</v>
      </c>
      <c r="B1326" s="546" t="s">
        <v>228</v>
      </c>
      <c r="C1326" s="546" t="s">
        <v>44</v>
      </c>
      <c r="D1326" s="545" t="s">
        <v>229</v>
      </c>
      <c r="E1326" s="596" t="s">
        <v>1292</v>
      </c>
      <c r="F1326" s="596"/>
      <c r="G1326" s="546" t="s">
        <v>26</v>
      </c>
      <c r="H1326" s="547">
        <v>1</v>
      </c>
      <c r="I1326" s="548">
        <v>4390.0200000000004</v>
      </c>
      <c r="J1326" s="548">
        <v>4390.0200000000004</v>
      </c>
    </row>
    <row r="1327" spans="1:10" ht="26.45">
      <c r="A1327" s="556" t="s">
        <v>2674</v>
      </c>
      <c r="B1327" s="557" t="s">
        <v>2686</v>
      </c>
      <c r="C1327" s="557" t="s">
        <v>44</v>
      </c>
      <c r="D1327" s="556" t="s">
        <v>2687</v>
      </c>
      <c r="E1327" s="594" t="s">
        <v>1216</v>
      </c>
      <c r="F1327" s="594"/>
      <c r="G1327" s="557" t="s">
        <v>75</v>
      </c>
      <c r="H1327" s="558">
        <v>6.6149510999999999</v>
      </c>
      <c r="I1327" s="559">
        <v>21.19</v>
      </c>
      <c r="J1327" s="559">
        <v>140.16999999999999</v>
      </c>
    </row>
    <row r="1328" spans="1:10" ht="26.45" customHeight="1">
      <c r="A1328" s="556" t="s">
        <v>2674</v>
      </c>
      <c r="B1328" s="557" t="s">
        <v>2684</v>
      </c>
      <c r="C1328" s="557" t="s">
        <v>44</v>
      </c>
      <c r="D1328" s="556" t="s">
        <v>2685</v>
      </c>
      <c r="E1328" s="594" t="s">
        <v>1216</v>
      </c>
      <c r="F1328" s="594"/>
      <c r="G1328" s="557" t="s">
        <v>75</v>
      </c>
      <c r="H1328" s="558">
        <v>5.7070166999999996</v>
      </c>
      <c r="I1328" s="559">
        <v>21.72</v>
      </c>
      <c r="J1328" s="559">
        <v>123.95</v>
      </c>
    </row>
    <row r="1329" spans="1:10" ht="26.45" customHeight="1">
      <c r="A1329" s="549" t="s">
        <v>2666</v>
      </c>
      <c r="B1329" s="550" t="s">
        <v>1838</v>
      </c>
      <c r="C1329" s="550" t="s">
        <v>44</v>
      </c>
      <c r="D1329" s="549" t="s">
        <v>1839</v>
      </c>
      <c r="E1329" s="593" t="s">
        <v>1220</v>
      </c>
      <c r="F1329" s="593"/>
      <c r="G1329" s="550" t="s">
        <v>1840</v>
      </c>
      <c r="H1329" s="551">
        <v>2</v>
      </c>
      <c r="I1329" s="552">
        <v>160.19</v>
      </c>
      <c r="J1329" s="552">
        <v>320.38</v>
      </c>
    </row>
    <row r="1330" spans="1:10" ht="26.45">
      <c r="A1330" s="549" t="s">
        <v>2666</v>
      </c>
      <c r="B1330" s="550" t="s">
        <v>1589</v>
      </c>
      <c r="C1330" s="550" t="s">
        <v>44</v>
      </c>
      <c r="D1330" s="549" t="s">
        <v>1590</v>
      </c>
      <c r="E1330" s="593" t="s">
        <v>1220</v>
      </c>
      <c r="F1330" s="593"/>
      <c r="G1330" s="550" t="s">
        <v>46</v>
      </c>
      <c r="H1330" s="551">
        <v>3.78</v>
      </c>
      <c r="I1330" s="552">
        <v>550</v>
      </c>
      <c r="J1330" s="552">
        <v>2079</v>
      </c>
    </row>
    <row r="1331" spans="1:10" ht="26.45">
      <c r="A1331" s="549" t="s">
        <v>2666</v>
      </c>
      <c r="B1331" s="550" t="s">
        <v>1618</v>
      </c>
      <c r="C1331" s="550" t="s">
        <v>44</v>
      </c>
      <c r="D1331" s="549" t="s">
        <v>1619</v>
      </c>
      <c r="E1331" s="593" t="s">
        <v>1220</v>
      </c>
      <c r="F1331" s="593"/>
      <c r="G1331" s="550" t="s">
        <v>26</v>
      </c>
      <c r="H1331" s="551">
        <v>2</v>
      </c>
      <c r="I1331" s="552">
        <v>863.26</v>
      </c>
      <c r="J1331" s="552">
        <v>1726.52</v>
      </c>
    </row>
    <row r="1332" spans="1:10">
      <c r="A1332" s="553"/>
      <c r="B1332" s="563"/>
      <c r="C1332" s="563"/>
      <c r="D1332" s="553"/>
      <c r="E1332" s="563" t="s">
        <v>2669</v>
      </c>
      <c r="F1332" s="566">
        <v>181.6</v>
      </c>
      <c r="G1332" s="553" t="s">
        <v>2670</v>
      </c>
      <c r="H1332" s="554">
        <v>0</v>
      </c>
      <c r="I1332" s="553" t="s">
        <v>2671</v>
      </c>
      <c r="J1332" s="554">
        <v>181.6</v>
      </c>
    </row>
    <row r="1333" spans="1:10" ht="14.45" thickBot="1">
      <c r="A1333" s="553"/>
      <c r="B1333" s="563"/>
      <c r="C1333" s="563"/>
      <c r="D1333" s="553"/>
      <c r="E1333" s="563" t="s">
        <v>2672</v>
      </c>
      <c r="F1333" s="566">
        <v>0</v>
      </c>
      <c r="G1333" s="553"/>
      <c r="H1333" s="595" t="s">
        <v>2673</v>
      </c>
      <c r="I1333" s="595"/>
      <c r="J1333" s="554">
        <v>4390.0200000000004</v>
      </c>
    </row>
    <row r="1334" spans="1:10" ht="14.45" customHeight="1" thickTop="1">
      <c r="A1334" s="555"/>
      <c r="B1334" s="564"/>
      <c r="C1334" s="564"/>
      <c r="D1334" s="555"/>
      <c r="E1334" s="564"/>
      <c r="F1334" s="564"/>
      <c r="G1334" s="555"/>
      <c r="H1334" s="555"/>
      <c r="I1334" s="555"/>
      <c r="J1334" s="555"/>
    </row>
    <row r="1335" spans="1:10">
      <c r="A1335" s="543" t="s">
        <v>230</v>
      </c>
      <c r="B1335" s="461" t="s">
        <v>10</v>
      </c>
      <c r="C1335" s="461" t="s">
        <v>11</v>
      </c>
      <c r="D1335" s="543" t="s">
        <v>12</v>
      </c>
      <c r="E1335" s="589" t="s">
        <v>1209</v>
      </c>
      <c r="F1335" s="589"/>
      <c r="G1335" s="461" t="s">
        <v>13</v>
      </c>
      <c r="H1335" s="544" t="s">
        <v>14</v>
      </c>
      <c r="I1335" s="544" t="s">
        <v>1210</v>
      </c>
      <c r="J1335" s="544" t="s">
        <v>16</v>
      </c>
    </row>
    <row r="1336" spans="1:10">
      <c r="A1336" s="545" t="s">
        <v>2661</v>
      </c>
      <c r="B1336" s="546" t="s">
        <v>231</v>
      </c>
      <c r="C1336" s="546" t="s">
        <v>55</v>
      </c>
      <c r="D1336" s="545" t="s">
        <v>232</v>
      </c>
      <c r="E1336" s="596" t="s">
        <v>1414</v>
      </c>
      <c r="F1336" s="596"/>
      <c r="G1336" s="546" t="s">
        <v>233</v>
      </c>
      <c r="H1336" s="547">
        <v>1</v>
      </c>
      <c r="I1336" s="548">
        <v>104.74</v>
      </c>
      <c r="J1336" s="548">
        <v>104.74</v>
      </c>
    </row>
    <row r="1337" spans="1:10">
      <c r="A1337" s="543" t="s">
        <v>9</v>
      </c>
      <c r="B1337" s="461" t="s">
        <v>10</v>
      </c>
      <c r="C1337" s="461" t="s">
        <v>11</v>
      </c>
      <c r="D1337" s="543" t="s">
        <v>12</v>
      </c>
      <c r="E1337" s="589" t="s">
        <v>1209</v>
      </c>
      <c r="F1337" s="589"/>
      <c r="G1337" s="461" t="s">
        <v>13</v>
      </c>
      <c r="H1337" s="544" t="s">
        <v>14</v>
      </c>
      <c r="I1337" s="544" t="s">
        <v>1210</v>
      </c>
      <c r="J1337" s="544" t="s">
        <v>16</v>
      </c>
    </row>
    <row r="1338" spans="1:10">
      <c r="A1338" s="556" t="s">
        <v>2661</v>
      </c>
      <c r="B1338" s="557" t="s">
        <v>2732</v>
      </c>
      <c r="C1338" s="557" t="s">
        <v>55</v>
      </c>
      <c r="D1338" s="556" t="s">
        <v>2733</v>
      </c>
      <c r="E1338" s="594" t="s">
        <v>1393</v>
      </c>
      <c r="F1338" s="594"/>
      <c r="G1338" s="557" t="s">
        <v>1451</v>
      </c>
      <c r="H1338" s="558">
        <v>0.3</v>
      </c>
      <c r="I1338" s="559" t="s">
        <v>2734</v>
      </c>
      <c r="J1338" s="560" t="s">
        <v>3115</v>
      </c>
    </row>
    <row r="1339" spans="1:10">
      <c r="A1339" s="549" t="s">
        <v>2666</v>
      </c>
      <c r="B1339" s="550" t="s">
        <v>1994</v>
      </c>
      <c r="C1339" s="550" t="s">
        <v>55</v>
      </c>
      <c r="D1339" s="549" t="s">
        <v>232</v>
      </c>
      <c r="E1339" s="593" t="s">
        <v>1220</v>
      </c>
      <c r="F1339" s="593"/>
      <c r="G1339" s="550" t="s">
        <v>57</v>
      </c>
      <c r="H1339" s="551">
        <v>1</v>
      </c>
      <c r="I1339" s="552" t="s">
        <v>3438</v>
      </c>
      <c r="J1339" s="561" t="s">
        <v>3438</v>
      </c>
    </row>
    <row r="1340" spans="1:10" ht="26.45">
      <c r="A1340" s="549" t="s">
        <v>2666</v>
      </c>
      <c r="B1340" s="550" t="s">
        <v>1536</v>
      </c>
      <c r="C1340" s="550" t="s">
        <v>55</v>
      </c>
      <c r="D1340" s="549" t="s">
        <v>1537</v>
      </c>
      <c r="E1340" s="593" t="s">
        <v>1440</v>
      </c>
      <c r="F1340" s="593"/>
      <c r="G1340" s="550" t="s">
        <v>1451</v>
      </c>
      <c r="H1340" s="551">
        <v>0.3</v>
      </c>
      <c r="I1340" s="552" t="s">
        <v>2767</v>
      </c>
      <c r="J1340" s="561" t="s">
        <v>3439</v>
      </c>
    </row>
    <row r="1341" spans="1:10">
      <c r="A1341" s="589" t="s">
        <v>2820</v>
      </c>
      <c r="B1341" s="597"/>
      <c r="C1341" s="597"/>
      <c r="D1341" s="597"/>
      <c r="E1341" s="597"/>
      <c r="F1341" s="597"/>
      <c r="G1341" s="597"/>
      <c r="H1341" s="597"/>
      <c r="I1341" s="597"/>
      <c r="J1341" s="597"/>
    </row>
    <row r="1342" spans="1:10" ht="13.9" customHeight="1">
      <c r="A1342" s="543" t="s">
        <v>9</v>
      </c>
      <c r="B1342" s="461" t="s">
        <v>10</v>
      </c>
      <c r="C1342" s="461" t="s">
        <v>11</v>
      </c>
      <c r="D1342" s="543" t="s">
        <v>12</v>
      </c>
      <c r="E1342" s="589" t="s">
        <v>1209</v>
      </c>
      <c r="F1342" s="589"/>
      <c r="G1342" s="461" t="s">
        <v>13</v>
      </c>
      <c r="H1342" s="544" t="s">
        <v>14</v>
      </c>
      <c r="I1342" s="544" t="s">
        <v>1210</v>
      </c>
      <c r="J1342" s="544" t="s">
        <v>16</v>
      </c>
    </row>
    <row r="1343" spans="1:10" ht="26.45">
      <c r="A1343" s="549" t="s">
        <v>2666</v>
      </c>
      <c r="B1343" s="550" t="s">
        <v>2391</v>
      </c>
      <c r="C1343" s="550" t="s">
        <v>55</v>
      </c>
      <c r="D1343" s="549" t="s">
        <v>2392</v>
      </c>
      <c r="E1343" s="593" t="s">
        <v>1220</v>
      </c>
      <c r="F1343" s="593"/>
      <c r="G1343" s="550" t="s">
        <v>57</v>
      </c>
      <c r="H1343" s="551">
        <v>6.0000000000000002E-5</v>
      </c>
      <c r="I1343" s="552" t="s">
        <v>2827</v>
      </c>
      <c r="J1343" s="561" t="s">
        <v>2972</v>
      </c>
    </row>
    <row r="1344" spans="1:10">
      <c r="A1344" s="549" t="s">
        <v>2666</v>
      </c>
      <c r="B1344" s="550" t="s">
        <v>2593</v>
      </c>
      <c r="C1344" s="550" t="s">
        <v>55</v>
      </c>
      <c r="D1344" s="549" t="s">
        <v>2594</v>
      </c>
      <c r="E1344" s="593" t="s">
        <v>1220</v>
      </c>
      <c r="F1344" s="593"/>
      <c r="G1344" s="550" t="s">
        <v>57</v>
      </c>
      <c r="H1344" s="551">
        <v>6.0000000000000002E-5</v>
      </c>
      <c r="I1344" s="552" t="s">
        <v>2862</v>
      </c>
      <c r="J1344" s="561" t="s">
        <v>2972</v>
      </c>
    </row>
    <row r="1345" spans="1:10">
      <c r="A1345" s="549" t="s">
        <v>2666</v>
      </c>
      <c r="B1345" s="550" t="s">
        <v>1855</v>
      </c>
      <c r="C1345" s="550" t="s">
        <v>55</v>
      </c>
      <c r="D1345" s="549" t="s">
        <v>1856</v>
      </c>
      <c r="E1345" s="593" t="s">
        <v>1298</v>
      </c>
      <c r="F1345" s="593"/>
      <c r="G1345" s="550" t="s">
        <v>1857</v>
      </c>
      <c r="H1345" s="551">
        <v>1.2E-4</v>
      </c>
      <c r="I1345" s="552" t="s">
        <v>2841</v>
      </c>
      <c r="J1345" s="561" t="s">
        <v>3133</v>
      </c>
    </row>
    <row r="1346" spans="1:10" ht="26.45">
      <c r="A1346" s="549" t="s">
        <v>2666</v>
      </c>
      <c r="B1346" s="550" t="s">
        <v>2303</v>
      </c>
      <c r="C1346" s="550" t="s">
        <v>55</v>
      </c>
      <c r="D1346" s="549" t="s">
        <v>2304</v>
      </c>
      <c r="E1346" s="593" t="s">
        <v>1220</v>
      </c>
      <c r="F1346" s="593"/>
      <c r="G1346" s="550" t="s">
        <v>57</v>
      </c>
      <c r="H1346" s="551">
        <v>1.8000000000000001E-4</v>
      </c>
      <c r="I1346" s="552" t="s">
        <v>2821</v>
      </c>
      <c r="J1346" s="561" t="s">
        <v>2972</v>
      </c>
    </row>
    <row r="1347" spans="1:10">
      <c r="A1347" s="549" t="s">
        <v>2666</v>
      </c>
      <c r="B1347" s="550" t="s">
        <v>2169</v>
      </c>
      <c r="C1347" s="550" t="s">
        <v>55</v>
      </c>
      <c r="D1347" s="549" t="s">
        <v>2170</v>
      </c>
      <c r="E1347" s="593" t="s">
        <v>1220</v>
      </c>
      <c r="F1347" s="593"/>
      <c r="G1347" s="550" t="s">
        <v>57</v>
      </c>
      <c r="H1347" s="551">
        <v>1.3500000000000001E-3</v>
      </c>
      <c r="I1347" s="552" t="s">
        <v>2825</v>
      </c>
      <c r="J1347" s="561" t="s">
        <v>2972</v>
      </c>
    </row>
    <row r="1348" spans="1:10" ht="26.45">
      <c r="A1348" s="549" t="s">
        <v>2666</v>
      </c>
      <c r="B1348" s="550" t="s">
        <v>1978</v>
      </c>
      <c r="C1348" s="550" t="s">
        <v>55</v>
      </c>
      <c r="D1348" s="549" t="s">
        <v>1979</v>
      </c>
      <c r="E1348" s="593" t="s">
        <v>1220</v>
      </c>
      <c r="F1348" s="593"/>
      <c r="G1348" s="550" t="s">
        <v>1739</v>
      </c>
      <c r="H1348" s="551">
        <v>2.1000000000000001E-4</v>
      </c>
      <c r="I1348" s="552" t="s">
        <v>2855</v>
      </c>
      <c r="J1348" s="561" t="s">
        <v>2880</v>
      </c>
    </row>
    <row r="1349" spans="1:10">
      <c r="A1349" s="549" t="s">
        <v>2666</v>
      </c>
      <c r="B1349" s="550" t="s">
        <v>2549</v>
      </c>
      <c r="C1349" s="550" t="s">
        <v>55</v>
      </c>
      <c r="D1349" s="549" t="s">
        <v>2550</v>
      </c>
      <c r="E1349" s="593" t="s">
        <v>1220</v>
      </c>
      <c r="F1349" s="593"/>
      <c r="G1349" s="550" t="s">
        <v>57</v>
      </c>
      <c r="H1349" s="551">
        <v>6.0000000000000002E-5</v>
      </c>
      <c r="I1349" s="552" t="s">
        <v>2864</v>
      </c>
      <c r="J1349" s="561" t="s">
        <v>2972</v>
      </c>
    </row>
    <row r="1350" spans="1:10">
      <c r="A1350" s="549" t="s">
        <v>2666</v>
      </c>
      <c r="B1350" s="550" t="s">
        <v>1982</v>
      </c>
      <c r="C1350" s="550" t="s">
        <v>55</v>
      </c>
      <c r="D1350" s="549" t="s">
        <v>1983</v>
      </c>
      <c r="E1350" s="593" t="s">
        <v>1298</v>
      </c>
      <c r="F1350" s="593"/>
      <c r="G1350" s="550" t="s">
        <v>57</v>
      </c>
      <c r="H1350" s="551">
        <v>1.3500000000000001E-3</v>
      </c>
      <c r="I1350" s="552" t="s">
        <v>2839</v>
      </c>
      <c r="J1350" s="561" t="s">
        <v>2880</v>
      </c>
    </row>
    <row r="1351" spans="1:10">
      <c r="A1351" s="549" t="s">
        <v>2666</v>
      </c>
      <c r="B1351" s="550" t="s">
        <v>1543</v>
      </c>
      <c r="C1351" s="550" t="s">
        <v>55</v>
      </c>
      <c r="D1351" s="549" t="s">
        <v>1544</v>
      </c>
      <c r="E1351" s="593" t="s">
        <v>1220</v>
      </c>
      <c r="F1351" s="593"/>
      <c r="G1351" s="550" t="s">
        <v>57</v>
      </c>
      <c r="H1351" s="551">
        <v>3.0540000000000001E-2</v>
      </c>
      <c r="I1351" s="552" t="s">
        <v>2849</v>
      </c>
      <c r="J1351" s="561" t="s">
        <v>3384</v>
      </c>
    </row>
    <row r="1352" spans="1:10">
      <c r="A1352" s="549" t="s">
        <v>2666</v>
      </c>
      <c r="B1352" s="550" t="s">
        <v>1587</v>
      </c>
      <c r="C1352" s="550" t="s">
        <v>55</v>
      </c>
      <c r="D1352" s="549" t="s">
        <v>1588</v>
      </c>
      <c r="E1352" s="593" t="s">
        <v>1220</v>
      </c>
      <c r="F1352" s="593"/>
      <c r="G1352" s="550" t="s">
        <v>57</v>
      </c>
      <c r="H1352" s="551">
        <v>1.3500000000000001E-3</v>
      </c>
      <c r="I1352" s="552" t="s">
        <v>2835</v>
      </c>
      <c r="J1352" s="561" t="s">
        <v>3425</v>
      </c>
    </row>
    <row r="1353" spans="1:10">
      <c r="A1353" s="549" t="s">
        <v>2666</v>
      </c>
      <c r="B1353" s="550" t="s">
        <v>2466</v>
      </c>
      <c r="C1353" s="550" t="s">
        <v>55</v>
      </c>
      <c r="D1353" s="549" t="s">
        <v>2467</v>
      </c>
      <c r="E1353" s="593" t="s">
        <v>2313</v>
      </c>
      <c r="F1353" s="593"/>
      <c r="G1353" s="550" t="s">
        <v>57</v>
      </c>
      <c r="H1353" s="551">
        <v>3.0000000000000001E-5</v>
      </c>
      <c r="I1353" s="552" t="s">
        <v>2866</v>
      </c>
      <c r="J1353" s="561" t="s">
        <v>2972</v>
      </c>
    </row>
    <row r="1354" spans="1:10">
      <c r="A1354" s="549" t="s">
        <v>2666</v>
      </c>
      <c r="B1354" s="550" t="s">
        <v>2360</v>
      </c>
      <c r="C1354" s="550" t="s">
        <v>55</v>
      </c>
      <c r="D1354" s="549" t="s">
        <v>2361</v>
      </c>
      <c r="E1354" s="593" t="s">
        <v>1220</v>
      </c>
      <c r="F1354" s="593"/>
      <c r="G1354" s="550" t="s">
        <v>2362</v>
      </c>
      <c r="H1354" s="551">
        <v>2.1000000000000001E-4</v>
      </c>
      <c r="I1354" s="552" t="s">
        <v>2831</v>
      </c>
      <c r="J1354" s="561" t="s">
        <v>2972</v>
      </c>
    </row>
    <row r="1355" spans="1:10">
      <c r="A1355" s="549" t="s">
        <v>2666</v>
      </c>
      <c r="B1355" s="550" t="s">
        <v>2090</v>
      </c>
      <c r="C1355" s="550" t="s">
        <v>55</v>
      </c>
      <c r="D1355" s="549" t="s">
        <v>2091</v>
      </c>
      <c r="E1355" s="593" t="s">
        <v>1220</v>
      </c>
      <c r="F1355" s="593"/>
      <c r="G1355" s="550" t="s">
        <v>57</v>
      </c>
      <c r="H1355" s="551">
        <v>5.4000000000000001E-4</v>
      </c>
      <c r="I1355" s="552" t="s">
        <v>2847</v>
      </c>
      <c r="J1355" s="561" t="s">
        <v>2972</v>
      </c>
    </row>
    <row r="1356" spans="1:10">
      <c r="A1356" s="549" t="s">
        <v>2666</v>
      </c>
      <c r="B1356" s="550" t="s">
        <v>1652</v>
      </c>
      <c r="C1356" s="550" t="s">
        <v>55</v>
      </c>
      <c r="D1356" s="549" t="s">
        <v>1653</v>
      </c>
      <c r="E1356" s="593" t="s">
        <v>1298</v>
      </c>
      <c r="F1356" s="593"/>
      <c r="G1356" s="550" t="s">
        <v>57</v>
      </c>
      <c r="H1356" s="551">
        <v>3.0540000000000001E-2</v>
      </c>
      <c r="I1356" s="552" t="s">
        <v>2845</v>
      </c>
      <c r="J1356" s="561" t="s">
        <v>2888</v>
      </c>
    </row>
    <row r="1357" spans="1:10">
      <c r="A1357" s="549" t="s">
        <v>2666</v>
      </c>
      <c r="B1357" s="550" t="s">
        <v>2607</v>
      </c>
      <c r="C1357" s="550" t="s">
        <v>55</v>
      </c>
      <c r="D1357" s="549" t="s">
        <v>2608</v>
      </c>
      <c r="E1357" s="593" t="s">
        <v>1220</v>
      </c>
      <c r="F1357" s="593"/>
      <c r="G1357" s="550" t="s">
        <v>57</v>
      </c>
      <c r="H1357" s="551">
        <v>3.0000000000000001E-5</v>
      </c>
      <c r="I1357" s="552" t="s">
        <v>2868</v>
      </c>
      <c r="J1357" s="561" t="s">
        <v>2972</v>
      </c>
    </row>
    <row r="1358" spans="1:10">
      <c r="A1358" s="549" t="s">
        <v>2666</v>
      </c>
      <c r="B1358" s="550" t="s">
        <v>1693</v>
      </c>
      <c r="C1358" s="550" t="s">
        <v>55</v>
      </c>
      <c r="D1358" s="549" t="s">
        <v>1694</v>
      </c>
      <c r="E1358" s="593" t="s">
        <v>1220</v>
      </c>
      <c r="F1358" s="593"/>
      <c r="G1358" s="550" t="s">
        <v>57</v>
      </c>
      <c r="H1358" s="551">
        <v>1.9619999999999999E-2</v>
      </c>
      <c r="I1358" s="552" t="s">
        <v>2829</v>
      </c>
      <c r="J1358" s="561" t="s">
        <v>2975</v>
      </c>
    </row>
    <row r="1359" spans="1:10" ht="26.45">
      <c r="A1359" s="549" t="s">
        <v>2666</v>
      </c>
      <c r="B1359" s="550" t="s">
        <v>2139</v>
      </c>
      <c r="C1359" s="550" t="s">
        <v>55</v>
      </c>
      <c r="D1359" s="549" t="s">
        <v>2140</v>
      </c>
      <c r="E1359" s="593" t="s">
        <v>1220</v>
      </c>
      <c r="F1359" s="593"/>
      <c r="G1359" s="550" t="s">
        <v>1739</v>
      </c>
      <c r="H1359" s="551">
        <v>6.8999999999999997E-4</v>
      </c>
      <c r="I1359" s="552" t="s">
        <v>2853</v>
      </c>
      <c r="J1359" s="561" t="s">
        <v>2972</v>
      </c>
    </row>
    <row r="1360" spans="1:10">
      <c r="A1360" s="549" t="s">
        <v>2666</v>
      </c>
      <c r="B1360" s="550" t="s">
        <v>2311</v>
      </c>
      <c r="C1360" s="550" t="s">
        <v>55</v>
      </c>
      <c r="D1360" s="549" t="s">
        <v>2312</v>
      </c>
      <c r="E1360" s="593" t="s">
        <v>2313</v>
      </c>
      <c r="F1360" s="593"/>
      <c r="G1360" s="550" t="s">
        <v>57</v>
      </c>
      <c r="H1360" s="551">
        <v>3.0000000000000001E-5</v>
      </c>
      <c r="I1360" s="552" t="s">
        <v>2870</v>
      </c>
      <c r="J1360" s="561" t="s">
        <v>3254</v>
      </c>
    </row>
    <row r="1361" spans="1:10">
      <c r="A1361" s="549" t="s">
        <v>2666</v>
      </c>
      <c r="B1361" s="550" t="s">
        <v>2525</v>
      </c>
      <c r="C1361" s="550" t="s">
        <v>55</v>
      </c>
      <c r="D1361" s="549" t="s">
        <v>2526</v>
      </c>
      <c r="E1361" s="593" t="s">
        <v>1220</v>
      </c>
      <c r="F1361" s="593"/>
      <c r="G1361" s="550" t="s">
        <v>57</v>
      </c>
      <c r="H1361" s="551">
        <v>6.0000000000000002E-5</v>
      </c>
      <c r="I1361" s="552" t="s">
        <v>2872</v>
      </c>
      <c r="J1361" s="561" t="s">
        <v>2972</v>
      </c>
    </row>
    <row r="1362" spans="1:10">
      <c r="A1362" s="549" t="s">
        <v>2666</v>
      </c>
      <c r="B1362" s="550" t="s">
        <v>1729</v>
      </c>
      <c r="C1362" s="550" t="s">
        <v>55</v>
      </c>
      <c r="D1362" s="549" t="s">
        <v>1730</v>
      </c>
      <c r="E1362" s="593" t="s">
        <v>1220</v>
      </c>
      <c r="F1362" s="593"/>
      <c r="G1362" s="550" t="s">
        <v>57</v>
      </c>
      <c r="H1362" s="551">
        <v>4.4999999999999999E-4</v>
      </c>
      <c r="I1362" s="552" t="s">
        <v>2833</v>
      </c>
      <c r="J1362" s="561" t="s">
        <v>2975</v>
      </c>
    </row>
    <row r="1363" spans="1:10">
      <c r="A1363" s="549" t="s">
        <v>2666</v>
      </c>
      <c r="B1363" s="550" t="s">
        <v>1994</v>
      </c>
      <c r="C1363" s="550" t="s">
        <v>55</v>
      </c>
      <c r="D1363" s="549" t="s">
        <v>232</v>
      </c>
      <c r="E1363" s="593" t="s">
        <v>1220</v>
      </c>
      <c r="F1363" s="593"/>
      <c r="G1363" s="550" t="s">
        <v>57</v>
      </c>
      <c r="H1363" s="551">
        <v>1</v>
      </c>
      <c r="I1363" s="552" t="s">
        <v>3438</v>
      </c>
      <c r="J1363" s="561" t="s">
        <v>3438</v>
      </c>
    </row>
    <row r="1364" spans="1:10" ht="26.45">
      <c r="A1364" s="549" t="s">
        <v>2666</v>
      </c>
      <c r="B1364" s="550" t="s">
        <v>1536</v>
      </c>
      <c r="C1364" s="550" t="s">
        <v>55</v>
      </c>
      <c r="D1364" s="549" t="s">
        <v>1537</v>
      </c>
      <c r="E1364" s="593" t="s">
        <v>1440</v>
      </c>
      <c r="F1364" s="593"/>
      <c r="G1364" s="550" t="s">
        <v>1451</v>
      </c>
      <c r="H1364" s="551">
        <v>0.3</v>
      </c>
      <c r="I1364" s="552" t="s">
        <v>2767</v>
      </c>
      <c r="J1364" s="561" t="s">
        <v>3439</v>
      </c>
    </row>
    <row r="1365" spans="1:10">
      <c r="A1365" s="553"/>
      <c r="B1365" s="563"/>
      <c r="C1365" s="563"/>
      <c r="D1365" s="553"/>
      <c r="E1365" s="563" t="s">
        <v>2669</v>
      </c>
      <c r="F1365" s="566">
        <v>6.13</v>
      </c>
      <c r="G1365" s="553" t="s">
        <v>2670</v>
      </c>
      <c r="H1365" s="554">
        <v>0</v>
      </c>
      <c r="I1365" s="553" t="s">
        <v>2671</v>
      </c>
      <c r="J1365" s="554">
        <v>6.13</v>
      </c>
    </row>
    <row r="1366" spans="1:10" ht="14.45" thickBot="1">
      <c r="A1366" s="553"/>
      <c r="B1366" s="563"/>
      <c r="C1366" s="563"/>
      <c r="D1366" s="553"/>
      <c r="E1366" s="563" t="s">
        <v>2672</v>
      </c>
      <c r="F1366" s="566">
        <v>0</v>
      </c>
      <c r="G1366" s="553"/>
      <c r="H1366" s="595" t="s">
        <v>2673</v>
      </c>
      <c r="I1366" s="595"/>
      <c r="J1366" s="554">
        <v>104.74</v>
      </c>
    </row>
    <row r="1367" spans="1:10" ht="14.45" customHeight="1" thickTop="1">
      <c r="A1367" s="555"/>
      <c r="B1367" s="564"/>
      <c r="C1367" s="564"/>
      <c r="D1367" s="555"/>
      <c r="E1367" s="564"/>
      <c r="F1367" s="564"/>
      <c r="G1367" s="555"/>
      <c r="H1367" s="555"/>
      <c r="I1367" s="555"/>
      <c r="J1367" s="555"/>
    </row>
    <row r="1368" spans="1:10">
      <c r="A1368" s="543" t="s">
        <v>234</v>
      </c>
      <c r="B1368" s="461" t="s">
        <v>10</v>
      </c>
      <c r="C1368" s="461" t="s">
        <v>11</v>
      </c>
      <c r="D1368" s="543" t="s">
        <v>12</v>
      </c>
      <c r="E1368" s="589" t="s">
        <v>1209</v>
      </c>
      <c r="F1368" s="589"/>
      <c r="G1368" s="461" t="s">
        <v>13</v>
      </c>
      <c r="H1368" s="544" t="s">
        <v>14</v>
      </c>
      <c r="I1368" s="544" t="s">
        <v>1210</v>
      </c>
      <c r="J1368" s="544" t="s">
        <v>16</v>
      </c>
    </row>
    <row r="1369" spans="1:10" ht="26.45">
      <c r="A1369" s="545" t="s">
        <v>2661</v>
      </c>
      <c r="B1369" s="546" t="s">
        <v>235</v>
      </c>
      <c r="C1369" s="546" t="s">
        <v>24</v>
      </c>
      <c r="D1369" s="545" t="s">
        <v>236</v>
      </c>
      <c r="E1369" s="596" t="s">
        <v>1311</v>
      </c>
      <c r="F1369" s="596"/>
      <c r="G1369" s="546" t="s">
        <v>26</v>
      </c>
      <c r="H1369" s="547">
        <v>1</v>
      </c>
      <c r="I1369" s="548">
        <v>1532.89</v>
      </c>
      <c r="J1369" s="548">
        <v>1532.89</v>
      </c>
    </row>
    <row r="1370" spans="1:10" ht="26.45" customHeight="1">
      <c r="A1370" s="556" t="s">
        <v>2674</v>
      </c>
      <c r="B1370" s="557" t="s">
        <v>3440</v>
      </c>
      <c r="C1370" s="557" t="s">
        <v>44</v>
      </c>
      <c r="D1370" s="556" t="s">
        <v>3441</v>
      </c>
      <c r="E1370" s="594" t="s">
        <v>1216</v>
      </c>
      <c r="F1370" s="594"/>
      <c r="G1370" s="557" t="s">
        <v>75</v>
      </c>
      <c r="H1370" s="558">
        <v>4</v>
      </c>
      <c r="I1370" s="559">
        <v>22.69</v>
      </c>
      <c r="J1370" s="559">
        <v>90.76</v>
      </c>
    </row>
    <row r="1371" spans="1:10" ht="26.45" customHeight="1">
      <c r="A1371" s="556" t="s">
        <v>2674</v>
      </c>
      <c r="B1371" s="557" t="s">
        <v>3442</v>
      </c>
      <c r="C1371" s="557" t="s">
        <v>44</v>
      </c>
      <c r="D1371" s="556" t="s">
        <v>3443</v>
      </c>
      <c r="E1371" s="594" t="s">
        <v>1216</v>
      </c>
      <c r="F1371" s="594"/>
      <c r="G1371" s="557" t="s">
        <v>75</v>
      </c>
      <c r="H1371" s="558">
        <v>4</v>
      </c>
      <c r="I1371" s="559">
        <v>27.58</v>
      </c>
      <c r="J1371" s="559">
        <v>110.32</v>
      </c>
    </row>
    <row r="1372" spans="1:10" ht="26.45" customHeight="1">
      <c r="A1372" s="549" t="s">
        <v>2666</v>
      </c>
      <c r="B1372" s="550" t="s">
        <v>1615</v>
      </c>
      <c r="C1372" s="550" t="s">
        <v>44</v>
      </c>
      <c r="D1372" s="549" t="s">
        <v>1616</v>
      </c>
      <c r="E1372" s="593" t="s">
        <v>1220</v>
      </c>
      <c r="F1372" s="593"/>
      <c r="G1372" s="550" t="s">
        <v>1617</v>
      </c>
      <c r="H1372" s="551">
        <v>1</v>
      </c>
      <c r="I1372" s="552">
        <v>1331.81</v>
      </c>
      <c r="J1372" s="552">
        <v>1331.81</v>
      </c>
    </row>
    <row r="1373" spans="1:10">
      <c r="A1373" s="553"/>
      <c r="B1373" s="563"/>
      <c r="C1373" s="563"/>
      <c r="D1373" s="553"/>
      <c r="E1373" s="563" t="s">
        <v>2669</v>
      </c>
      <c r="F1373" s="566">
        <v>147.32</v>
      </c>
      <c r="G1373" s="553" t="s">
        <v>2670</v>
      </c>
      <c r="H1373" s="554">
        <v>0</v>
      </c>
      <c r="I1373" s="553" t="s">
        <v>2671</v>
      </c>
      <c r="J1373" s="554">
        <v>147.32</v>
      </c>
    </row>
    <row r="1374" spans="1:10" ht="14.45" thickBot="1">
      <c r="A1374" s="553"/>
      <c r="B1374" s="563"/>
      <c r="C1374" s="563"/>
      <c r="D1374" s="553"/>
      <c r="E1374" s="563" t="s">
        <v>2672</v>
      </c>
      <c r="F1374" s="566">
        <v>0</v>
      </c>
      <c r="G1374" s="553"/>
      <c r="H1374" s="595" t="s">
        <v>2673</v>
      </c>
      <c r="I1374" s="595"/>
      <c r="J1374" s="554">
        <v>1532.89</v>
      </c>
    </row>
    <row r="1375" spans="1:10" ht="14.45" customHeight="1" thickTop="1">
      <c r="A1375" s="555"/>
      <c r="B1375" s="564"/>
      <c r="C1375" s="564"/>
      <c r="D1375" s="555"/>
      <c r="E1375" s="564"/>
      <c r="F1375" s="564"/>
      <c r="G1375" s="555"/>
      <c r="H1375" s="555"/>
      <c r="I1375" s="555"/>
      <c r="J1375" s="555"/>
    </row>
    <row r="1376" spans="1:10">
      <c r="A1376" s="543" t="s">
        <v>240</v>
      </c>
      <c r="B1376" s="461" t="s">
        <v>10</v>
      </c>
      <c r="C1376" s="461" t="s">
        <v>11</v>
      </c>
      <c r="D1376" s="543" t="s">
        <v>12</v>
      </c>
      <c r="E1376" s="589" t="s">
        <v>1209</v>
      </c>
      <c r="F1376" s="589"/>
      <c r="G1376" s="461" t="s">
        <v>13</v>
      </c>
      <c r="H1376" s="544" t="s">
        <v>14</v>
      </c>
      <c r="I1376" s="544" t="s">
        <v>1210</v>
      </c>
      <c r="J1376" s="544" t="s">
        <v>16</v>
      </c>
    </row>
    <row r="1377" spans="1:10" ht="39.6">
      <c r="A1377" s="545" t="s">
        <v>2661</v>
      </c>
      <c r="B1377" s="546" t="s">
        <v>241</v>
      </c>
      <c r="C1377" s="546" t="s">
        <v>44</v>
      </c>
      <c r="D1377" s="545" t="s">
        <v>242</v>
      </c>
      <c r="E1377" s="596" t="s">
        <v>1418</v>
      </c>
      <c r="F1377" s="596"/>
      <c r="G1377" s="546" t="s">
        <v>46</v>
      </c>
      <c r="H1377" s="547">
        <v>1</v>
      </c>
      <c r="I1377" s="548">
        <v>3.29</v>
      </c>
      <c r="J1377" s="548">
        <v>3.29</v>
      </c>
    </row>
    <row r="1378" spans="1:10" ht="26.45">
      <c r="A1378" s="556" t="s">
        <v>2674</v>
      </c>
      <c r="B1378" s="557" t="s">
        <v>3444</v>
      </c>
      <c r="C1378" s="557" t="s">
        <v>44</v>
      </c>
      <c r="D1378" s="556" t="s">
        <v>3445</v>
      </c>
      <c r="E1378" s="594" t="s">
        <v>2703</v>
      </c>
      <c r="F1378" s="594"/>
      <c r="G1378" s="557" t="s">
        <v>2704</v>
      </c>
      <c r="H1378" s="558">
        <v>4.2000000000000003E-2</v>
      </c>
      <c r="I1378" s="559">
        <v>0.85</v>
      </c>
      <c r="J1378" s="559">
        <v>0.03</v>
      </c>
    </row>
    <row r="1379" spans="1:10" ht="26.45" customHeight="1">
      <c r="A1379" s="556" t="s">
        <v>2674</v>
      </c>
      <c r="B1379" s="557" t="s">
        <v>3446</v>
      </c>
      <c r="C1379" s="557" t="s">
        <v>44</v>
      </c>
      <c r="D1379" s="556" t="s">
        <v>3447</v>
      </c>
      <c r="E1379" s="594" t="s">
        <v>2703</v>
      </c>
      <c r="F1379" s="594"/>
      <c r="G1379" s="557" t="s">
        <v>2710</v>
      </c>
      <c r="H1379" s="558">
        <v>2.5000000000000001E-2</v>
      </c>
      <c r="I1379" s="559">
        <v>6.99</v>
      </c>
      <c r="J1379" s="559">
        <v>0.17</v>
      </c>
    </row>
    <row r="1380" spans="1:10" ht="26.45" customHeight="1">
      <c r="A1380" s="556" t="s">
        <v>2674</v>
      </c>
      <c r="B1380" s="557" t="s">
        <v>3336</v>
      </c>
      <c r="C1380" s="557" t="s">
        <v>44</v>
      </c>
      <c r="D1380" s="556" t="s">
        <v>3337</v>
      </c>
      <c r="E1380" s="594" t="s">
        <v>1216</v>
      </c>
      <c r="F1380" s="594"/>
      <c r="G1380" s="557" t="s">
        <v>75</v>
      </c>
      <c r="H1380" s="558">
        <v>4.4999999999999998E-2</v>
      </c>
      <c r="I1380" s="559">
        <v>25.88</v>
      </c>
      <c r="J1380" s="559">
        <v>1.1599999999999999</v>
      </c>
    </row>
    <row r="1381" spans="1:10" ht="26.45" customHeight="1">
      <c r="A1381" s="556" t="s">
        <v>2674</v>
      </c>
      <c r="B1381" s="557" t="s">
        <v>2684</v>
      </c>
      <c r="C1381" s="557" t="s">
        <v>44</v>
      </c>
      <c r="D1381" s="556" t="s">
        <v>2685</v>
      </c>
      <c r="E1381" s="594" t="s">
        <v>1216</v>
      </c>
      <c r="F1381" s="594"/>
      <c r="G1381" s="557" t="s">
        <v>75</v>
      </c>
      <c r="H1381" s="558">
        <v>8.8999999999999996E-2</v>
      </c>
      <c r="I1381" s="559">
        <v>21.72</v>
      </c>
      <c r="J1381" s="559">
        <v>1.93</v>
      </c>
    </row>
    <row r="1382" spans="1:10" ht="26.45" customHeight="1">
      <c r="A1382" s="553"/>
      <c r="B1382" s="563"/>
      <c r="C1382" s="563"/>
      <c r="D1382" s="553"/>
      <c r="E1382" s="563" t="s">
        <v>2669</v>
      </c>
      <c r="F1382" s="566">
        <v>2.19</v>
      </c>
      <c r="G1382" s="553" t="s">
        <v>2670</v>
      </c>
      <c r="H1382" s="554">
        <v>0</v>
      </c>
      <c r="I1382" s="553" t="s">
        <v>2671</v>
      </c>
      <c r="J1382" s="554">
        <v>2.19</v>
      </c>
    </row>
    <row r="1383" spans="1:10" ht="14.45" thickBot="1">
      <c r="A1383" s="553"/>
      <c r="B1383" s="563"/>
      <c r="C1383" s="563"/>
      <c r="D1383" s="553"/>
      <c r="E1383" s="563" t="s">
        <v>2672</v>
      </c>
      <c r="F1383" s="566">
        <v>0</v>
      </c>
      <c r="G1383" s="553"/>
      <c r="H1383" s="595" t="s">
        <v>2673</v>
      </c>
      <c r="I1383" s="595"/>
      <c r="J1383" s="554">
        <v>3.29</v>
      </c>
    </row>
    <row r="1384" spans="1:10" ht="14.45" customHeight="1" thickTop="1">
      <c r="A1384" s="555"/>
      <c r="B1384" s="564"/>
      <c r="C1384" s="564"/>
      <c r="D1384" s="555"/>
      <c r="E1384" s="564"/>
      <c r="F1384" s="564"/>
      <c r="G1384" s="555"/>
      <c r="H1384" s="555"/>
      <c r="I1384" s="555"/>
      <c r="J1384" s="555"/>
    </row>
    <row r="1385" spans="1:10">
      <c r="A1385" s="543" t="s">
        <v>243</v>
      </c>
      <c r="B1385" s="461" t="s">
        <v>10</v>
      </c>
      <c r="C1385" s="461" t="s">
        <v>11</v>
      </c>
      <c r="D1385" s="543" t="s">
        <v>12</v>
      </c>
      <c r="E1385" s="589" t="s">
        <v>1209</v>
      </c>
      <c r="F1385" s="589"/>
      <c r="G1385" s="461" t="s">
        <v>13</v>
      </c>
      <c r="H1385" s="544" t="s">
        <v>14</v>
      </c>
      <c r="I1385" s="544" t="s">
        <v>1210</v>
      </c>
      <c r="J1385" s="544" t="s">
        <v>16</v>
      </c>
    </row>
    <row r="1386" spans="1:10" ht="26.45">
      <c r="A1386" s="545" t="s">
        <v>2661</v>
      </c>
      <c r="B1386" s="546" t="s">
        <v>244</v>
      </c>
      <c r="C1386" s="546" t="s">
        <v>44</v>
      </c>
      <c r="D1386" s="545" t="s">
        <v>245</v>
      </c>
      <c r="E1386" s="596" t="s">
        <v>1418</v>
      </c>
      <c r="F1386" s="596"/>
      <c r="G1386" s="546" t="s">
        <v>46</v>
      </c>
      <c r="H1386" s="547">
        <v>1</v>
      </c>
      <c r="I1386" s="548">
        <v>2.42</v>
      </c>
      <c r="J1386" s="548">
        <v>2.42</v>
      </c>
    </row>
    <row r="1387" spans="1:10" ht="26.45" customHeight="1">
      <c r="A1387" s="556" t="s">
        <v>2674</v>
      </c>
      <c r="B1387" s="557" t="s">
        <v>3336</v>
      </c>
      <c r="C1387" s="557" t="s">
        <v>44</v>
      </c>
      <c r="D1387" s="556" t="s">
        <v>3337</v>
      </c>
      <c r="E1387" s="594" t="s">
        <v>1216</v>
      </c>
      <c r="F1387" s="594"/>
      <c r="G1387" s="557" t="s">
        <v>75</v>
      </c>
      <c r="H1387" s="558">
        <v>1.4E-2</v>
      </c>
      <c r="I1387" s="559">
        <v>25.88</v>
      </c>
      <c r="J1387" s="559">
        <v>0.36</v>
      </c>
    </row>
    <row r="1388" spans="1:10" ht="26.45" customHeight="1">
      <c r="A1388" s="556" t="s">
        <v>2674</v>
      </c>
      <c r="B1388" s="557" t="s">
        <v>2684</v>
      </c>
      <c r="C1388" s="557" t="s">
        <v>44</v>
      </c>
      <c r="D1388" s="556" t="s">
        <v>2685</v>
      </c>
      <c r="E1388" s="594" t="s">
        <v>1216</v>
      </c>
      <c r="F1388" s="594"/>
      <c r="G1388" s="557" t="s">
        <v>75</v>
      </c>
      <c r="H1388" s="558">
        <v>5.0000000000000001E-3</v>
      </c>
      <c r="I1388" s="559">
        <v>21.72</v>
      </c>
      <c r="J1388" s="559">
        <v>0.1</v>
      </c>
    </row>
    <row r="1389" spans="1:10" ht="26.45" customHeight="1">
      <c r="A1389" s="549" t="s">
        <v>2666</v>
      </c>
      <c r="B1389" s="550" t="s">
        <v>2135</v>
      </c>
      <c r="C1389" s="550" t="s">
        <v>44</v>
      </c>
      <c r="D1389" s="549" t="s">
        <v>2136</v>
      </c>
      <c r="E1389" s="593" t="s">
        <v>1220</v>
      </c>
      <c r="F1389" s="593"/>
      <c r="G1389" s="550" t="s">
        <v>46</v>
      </c>
      <c r="H1389" s="551">
        <v>1.04</v>
      </c>
      <c r="I1389" s="552">
        <v>1.89</v>
      </c>
      <c r="J1389" s="552">
        <v>1.96</v>
      </c>
    </row>
    <row r="1390" spans="1:10">
      <c r="A1390" s="553"/>
      <c r="B1390" s="563"/>
      <c r="C1390" s="563"/>
      <c r="D1390" s="553"/>
      <c r="E1390" s="563" t="s">
        <v>2669</v>
      </c>
      <c r="F1390" s="566">
        <v>0.33</v>
      </c>
      <c r="G1390" s="553" t="s">
        <v>2670</v>
      </c>
      <c r="H1390" s="554">
        <v>0</v>
      </c>
      <c r="I1390" s="553" t="s">
        <v>2671</v>
      </c>
      <c r="J1390" s="554">
        <v>0.33</v>
      </c>
    </row>
    <row r="1391" spans="1:10" ht="14.45" thickBot="1">
      <c r="A1391" s="553"/>
      <c r="B1391" s="563"/>
      <c r="C1391" s="563"/>
      <c r="D1391" s="553"/>
      <c r="E1391" s="563" t="s">
        <v>2672</v>
      </c>
      <c r="F1391" s="566">
        <v>0</v>
      </c>
      <c r="G1391" s="553"/>
      <c r="H1391" s="595" t="s">
        <v>2673</v>
      </c>
      <c r="I1391" s="595"/>
      <c r="J1391" s="554">
        <v>2.42</v>
      </c>
    </row>
    <row r="1392" spans="1:10" ht="14.45" customHeight="1" thickTop="1">
      <c r="A1392" s="555"/>
      <c r="B1392" s="564"/>
      <c r="C1392" s="564"/>
      <c r="D1392" s="555"/>
      <c r="E1392" s="564"/>
      <c r="F1392" s="564"/>
      <c r="G1392" s="555"/>
      <c r="H1392" s="555"/>
      <c r="I1392" s="555"/>
      <c r="J1392" s="555"/>
    </row>
    <row r="1393" spans="1:10">
      <c r="A1393" s="543" t="s">
        <v>246</v>
      </c>
      <c r="B1393" s="461" t="s">
        <v>10</v>
      </c>
      <c r="C1393" s="461" t="s">
        <v>11</v>
      </c>
      <c r="D1393" s="543" t="s">
        <v>12</v>
      </c>
      <c r="E1393" s="589" t="s">
        <v>1209</v>
      </c>
      <c r="F1393" s="589"/>
      <c r="G1393" s="461" t="s">
        <v>13</v>
      </c>
      <c r="H1393" s="544" t="s">
        <v>14</v>
      </c>
      <c r="I1393" s="544" t="s">
        <v>1210</v>
      </c>
      <c r="J1393" s="544" t="s">
        <v>16</v>
      </c>
    </row>
    <row r="1394" spans="1:10" ht="26.45">
      <c r="A1394" s="545" t="s">
        <v>2661</v>
      </c>
      <c r="B1394" s="546" t="s">
        <v>247</v>
      </c>
      <c r="C1394" s="546" t="s">
        <v>44</v>
      </c>
      <c r="D1394" s="545" t="s">
        <v>248</v>
      </c>
      <c r="E1394" s="596" t="s">
        <v>1396</v>
      </c>
      <c r="F1394" s="596"/>
      <c r="G1394" s="546" t="s">
        <v>115</v>
      </c>
      <c r="H1394" s="547">
        <v>1</v>
      </c>
      <c r="I1394" s="548">
        <v>199.71</v>
      </c>
      <c r="J1394" s="548">
        <v>199.71</v>
      </c>
    </row>
    <row r="1395" spans="1:10" ht="39.6">
      <c r="A1395" s="556" t="s">
        <v>2674</v>
      </c>
      <c r="B1395" s="557" t="s">
        <v>3448</v>
      </c>
      <c r="C1395" s="557" t="s">
        <v>44</v>
      </c>
      <c r="D1395" s="556" t="s">
        <v>3449</v>
      </c>
      <c r="E1395" s="594" t="s">
        <v>2703</v>
      </c>
      <c r="F1395" s="594"/>
      <c r="G1395" s="557" t="s">
        <v>2710</v>
      </c>
      <c r="H1395" s="558">
        <v>3.2000000000000001E-2</v>
      </c>
      <c r="I1395" s="559">
        <v>11.2</v>
      </c>
      <c r="J1395" s="559">
        <v>0.35</v>
      </c>
    </row>
    <row r="1396" spans="1:10" ht="39.6" customHeight="1">
      <c r="A1396" s="556" t="s">
        <v>2674</v>
      </c>
      <c r="B1396" s="557" t="s">
        <v>3336</v>
      </c>
      <c r="C1396" s="557" t="s">
        <v>44</v>
      </c>
      <c r="D1396" s="556" t="s">
        <v>3337</v>
      </c>
      <c r="E1396" s="594" t="s">
        <v>1216</v>
      </c>
      <c r="F1396" s="594"/>
      <c r="G1396" s="557" t="s">
        <v>75</v>
      </c>
      <c r="H1396" s="558">
        <v>1.9419999999999999</v>
      </c>
      <c r="I1396" s="559">
        <v>25.88</v>
      </c>
      <c r="J1396" s="559">
        <v>50.25</v>
      </c>
    </row>
    <row r="1397" spans="1:10" ht="26.45" customHeight="1">
      <c r="A1397" s="556" t="s">
        <v>2674</v>
      </c>
      <c r="B1397" s="557" t="s">
        <v>3450</v>
      </c>
      <c r="C1397" s="557" t="s">
        <v>44</v>
      </c>
      <c r="D1397" s="556" t="s">
        <v>3451</v>
      </c>
      <c r="E1397" s="594" t="s">
        <v>2703</v>
      </c>
      <c r="F1397" s="594"/>
      <c r="G1397" s="557" t="s">
        <v>2704</v>
      </c>
      <c r="H1397" s="558">
        <v>0.03</v>
      </c>
      <c r="I1397" s="559">
        <v>0.71</v>
      </c>
      <c r="J1397" s="559">
        <v>0.02</v>
      </c>
    </row>
    <row r="1398" spans="1:10" ht="39.6" customHeight="1">
      <c r="A1398" s="556" t="s">
        <v>2674</v>
      </c>
      <c r="B1398" s="557" t="s">
        <v>2684</v>
      </c>
      <c r="C1398" s="557" t="s">
        <v>44</v>
      </c>
      <c r="D1398" s="556" t="s">
        <v>2685</v>
      </c>
      <c r="E1398" s="594" t="s">
        <v>1216</v>
      </c>
      <c r="F1398" s="594"/>
      <c r="G1398" s="557" t="s">
        <v>75</v>
      </c>
      <c r="H1398" s="558">
        <v>0.76500000000000001</v>
      </c>
      <c r="I1398" s="559">
        <v>21.72</v>
      </c>
      <c r="J1398" s="559">
        <v>16.61</v>
      </c>
    </row>
    <row r="1399" spans="1:10" ht="26.45" customHeight="1">
      <c r="A1399" s="549" t="s">
        <v>2666</v>
      </c>
      <c r="B1399" s="550" t="s">
        <v>1905</v>
      </c>
      <c r="C1399" s="550" t="s">
        <v>44</v>
      </c>
      <c r="D1399" s="549" t="s">
        <v>1906</v>
      </c>
      <c r="E1399" s="593" t="s">
        <v>1220</v>
      </c>
      <c r="F1399" s="593"/>
      <c r="G1399" s="550" t="s">
        <v>115</v>
      </c>
      <c r="H1399" s="551">
        <v>1.38</v>
      </c>
      <c r="I1399" s="552">
        <v>96</v>
      </c>
      <c r="J1399" s="552">
        <v>132.47999999999999</v>
      </c>
    </row>
    <row r="1400" spans="1:10">
      <c r="A1400" s="553"/>
      <c r="B1400" s="563"/>
      <c r="C1400" s="563"/>
      <c r="D1400" s="553"/>
      <c r="E1400" s="563" t="s">
        <v>2669</v>
      </c>
      <c r="F1400" s="566">
        <v>48.71</v>
      </c>
      <c r="G1400" s="553" t="s">
        <v>2670</v>
      </c>
      <c r="H1400" s="554">
        <v>0</v>
      </c>
      <c r="I1400" s="553" t="s">
        <v>2671</v>
      </c>
      <c r="J1400" s="554">
        <v>48.71</v>
      </c>
    </row>
    <row r="1401" spans="1:10" ht="14.45" thickBot="1">
      <c r="A1401" s="553"/>
      <c r="B1401" s="563"/>
      <c r="C1401" s="563"/>
      <c r="D1401" s="553"/>
      <c r="E1401" s="563" t="s">
        <v>2672</v>
      </c>
      <c r="F1401" s="566">
        <v>0</v>
      </c>
      <c r="G1401" s="553"/>
      <c r="H1401" s="595" t="s">
        <v>2673</v>
      </c>
      <c r="I1401" s="595"/>
      <c r="J1401" s="554">
        <v>199.71</v>
      </c>
    </row>
    <row r="1402" spans="1:10" ht="14.45" customHeight="1" thickTop="1">
      <c r="A1402" s="555"/>
      <c r="B1402" s="564"/>
      <c r="C1402" s="564"/>
      <c r="D1402" s="555"/>
      <c r="E1402" s="564"/>
      <c r="F1402" s="564"/>
      <c r="G1402" s="555"/>
      <c r="H1402" s="555"/>
      <c r="I1402" s="555"/>
      <c r="J1402" s="555"/>
    </row>
    <row r="1403" spans="1:10">
      <c r="A1403" s="543" t="s">
        <v>249</v>
      </c>
      <c r="B1403" s="461" t="s">
        <v>10</v>
      </c>
      <c r="C1403" s="461" t="s">
        <v>11</v>
      </c>
      <c r="D1403" s="543" t="s">
        <v>12</v>
      </c>
      <c r="E1403" s="589" t="s">
        <v>1209</v>
      </c>
      <c r="F1403" s="589"/>
      <c r="G1403" s="461" t="s">
        <v>13</v>
      </c>
      <c r="H1403" s="544" t="s">
        <v>14</v>
      </c>
      <c r="I1403" s="544" t="s">
        <v>1210</v>
      </c>
      <c r="J1403" s="544" t="s">
        <v>16</v>
      </c>
    </row>
    <row r="1404" spans="1:10" ht="39.6">
      <c r="A1404" s="545" t="s">
        <v>2661</v>
      </c>
      <c r="B1404" s="546" t="s">
        <v>250</v>
      </c>
      <c r="C1404" s="546" t="s">
        <v>44</v>
      </c>
      <c r="D1404" s="545" t="s">
        <v>251</v>
      </c>
      <c r="E1404" s="596" t="s">
        <v>1293</v>
      </c>
      <c r="F1404" s="596"/>
      <c r="G1404" s="546" t="s">
        <v>46</v>
      </c>
      <c r="H1404" s="547">
        <v>1</v>
      </c>
      <c r="I1404" s="548">
        <v>85.15</v>
      </c>
      <c r="J1404" s="548">
        <v>85.15</v>
      </c>
    </row>
    <row r="1405" spans="1:10" ht="26.45">
      <c r="A1405" s="556" t="s">
        <v>2674</v>
      </c>
      <c r="B1405" s="557" t="s">
        <v>2684</v>
      </c>
      <c r="C1405" s="557" t="s">
        <v>44</v>
      </c>
      <c r="D1405" s="556" t="s">
        <v>2685</v>
      </c>
      <c r="E1405" s="594" t="s">
        <v>1216</v>
      </c>
      <c r="F1405" s="594"/>
      <c r="G1405" s="557" t="s">
        <v>75</v>
      </c>
      <c r="H1405" s="558">
        <v>0.24590000000000001</v>
      </c>
      <c r="I1405" s="559">
        <v>21.72</v>
      </c>
      <c r="J1405" s="559">
        <v>5.34</v>
      </c>
    </row>
    <row r="1406" spans="1:10" ht="26.45" customHeight="1">
      <c r="A1406" s="556" t="s">
        <v>2674</v>
      </c>
      <c r="B1406" s="557" t="s">
        <v>3452</v>
      </c>
      <c r="C1406" s="557" t="s">
        <v>44</v>
      </c>
      <c r="D1406" s="556" t="s">
        <v>3453</v>
      </c>
      <c r="E1406" s="594" t="s">
        <v>2707</v>
      </c>
      <c r="F1406" s="594"/>
      <c r="G1406" s="557" t="s">
        <v>115</v>
      </c>
      <c r="H1406" s="558">
        <v>7.3899999999999993E-2</v>
      </c>
      <c r="I1406" s="559">
        <v>532.98</v>
      </c>
      <c r="J1406" s="559">
        <v>39.380000000000003</v>
      </c>
    </row>
    <row r="1407" spans="1:10" ht="26.45">
      <c r="A1407" s="556" t="s">
        <v>2674</v>
      </c>
      <c r="B1407" s="557" t="s">
        <v>2699</v>
      </c>
      <c r="C1407" s="557" t="s">
        <v>44</v>
      </c>
      <c r="D1407" s="556" t="s">
        <v>2700</v>
      </c>
      <c r="E1407" s="594" t="s">
        <v>1216</v>
      </c>
      <c r="F1407" s="594"/>
      <c r="G1407" s="557" t="s">
        <v>75</v>
      </c>
      <c r="H1407" s="558">
        <v>9.7600000000000006E-2</v>
      </c>
      <c r="I1407" s="559">
        <v>25.33</v>
      </c>
      <c r="J1407" s="559">
        <v>2.4700000000000002</v>
      </c>
    </row>
    <row r="1408" spans="1:10" ht="26.45" customHeight="1">
      <c r="A1408" s="556" t="s">
        <v>2674</v>
      </c>
      <c r="B1408" s="557" t="s">
        <v>3336</v>
      </c>
      <c r="C1408" s="557" t="s">
        <v>44</v>
      </c>
      <c r="D1408" s="556" t="s">
        <v>3337</v>
      </c>
      <c r="E1408" s="594" t="s">
        <v>1216</v>
      </c>
      <c r="F1408" s="594"/>
      <c r="G1408" s="557" t="s">
        <v>75</v>
      </c>
      <c r="H1408" s="558">
        <v>0.14829999999999999</v>
      </c>
      <c r="I1408" s="559">
        <v>25.88</v>
      </c>
      <c r="J1408" s="559">
        <v>3.83</v>
      </c>
    </row>
    <row r="1409" spans="1:10" ht="26.45" customHeight="1">
      <c r="A1409" s="549" t="s">
        <v>2666</v>
      </c>
      <c r="B1409" s="550" t="s">
        <v>2309</v>
      </c>
      <c r="C1409" s="550" t="s">
        <v>44</v>
      </c>
      <c r="D1409" s="549" t="s">
        <v>2310</v>
      </c>
      <c r="E1409" s="593" t="s">
        <v>1220</v>
      </c>
      <c r="F1409" s="593"/>
      <c r="G1409" s="550" t="s">
        <v>970</v>
      </c>
      <c r="H1409" s="551">
        <v>2.4E-2</v>
      </c>
      <c r="I1409" s="552">
        <v>24.26</v>
      </c>
      <c r="J1409" s="552">
        <v>0.57999999999999996</v>
      </c>
    </row>
    <row r="1410" spans="1:10" ht="26.45">
      <c r="A1410" s="549" t="s">
        <v>2666</v>
      </c>
      <c r="B1410" s="550" t="s">
        <v>2119</v>
      </c>
      <c r="C1410" s="550" t="s">
        <v>44</v>
      </c>
      <c r="D1410" s="549" t="s">
        <v>2120</v>
      </c>
      <c r="E1410" s="593" t="s">
        <v>1220</v>
      </c>
      <c r="F1410" s="593"/>
      <c r="G1410" s="550" t="s">
        <v>152</v>
      </c>
      <c r="H1410" s="551">
        <v>0.45</v>
      </c>
      <c r="I1410" s="552">
        <v>4.43</v>
      </c>
      <c r="J1410" s="552">
        <v>1.99</v>
      </c>
    </row>
    <row r="1411" spans="1:10" ht="39.6">
      <c r="A1411" s="549" t="s">
        <v>2666</v>
      </c>
      <c r="B1411" s="550" t="s">
        <v>1675</v>
      </c>
      <c r="C1411" s="550" t="s">
        <v>44</v>
      </c>
      <c r="D1411" s="549" t="s">
        <v>1676</v>
      </c>
      <c r="E1411" s="593" t="s">
        <v>1220</v>
      </c>
      <c r="F1411" s="593"/>
      <c r="G1411" s="550" t="s">
        <v>46</v>
      </c>
      <c r="H1411" s="551">
        <v>1.0815999999999999</v>
      </c>
      <c r="I1411" s="552">
        <v>29.18</v>
      </c>
      <c r="J1411" s="552">
        <v>31.56</v>
      </c>
    </row>
    <row r="1412" spans="1:10">
      <c r="A1412" s="553"/>
      <c r="B1412" s="563"/>
      <c r="C1412" s="563"/>
      <c r="D1412" s="553"/>
      <c r="E1412" s="563" t="s">
        <v>2669</v>
      </c>
      <c r="F1412" s="566">
        <v>12.67</v>
      </c>
      <c r="G1412" s="553" t="s">
        <v>2670</v>
      </c>
      <c r="H1412" s="554">
        <v>0</v>
      </c>
      <c r="I1412" s="553" t="s">
        <v>2671</v>
      </c>
      <c r="J1412" s="554">
        <v>12.67</v>
      </c>
    </row>
    <row r="1413" spans="1:10" ht="14.45" thickBot="1">
      <c r="A1413" s="553"/>
      <c r="B1413" s="563"/>
      <c r="C1413" s="563"/>
      <c r="D1413" s="553"/>
      <c r="E1413" s="563" t="s">
        <v>2672</v>
      </c>
      <c r="F1413" s="566">
        <v>0</v>
      </c>
      <c r="G1413" s="553"/>
      <c r="H1413" s="595" t="s">
        <v>2673</v>
      </c>
      <c r="I1413" s="595"/>
      <c r="J1413" s="554">
        <v>85.15</v>
      </c>
    </row>
    <row r="1414" spans="1:10" ht="14.45" customHeight="1" thickTop="1">
      <c r="A1414" s="555"/>
      <c r="B1414" s="564"/>
      <c r="C1414" s="564"/>
      <c r="D1414" s="555"/>
      <c r="E1414" s="564"/>
      <c r="F1414" s="564"/>
      <c r="G1414" s="555"/>
      <c r="H1414" s="555"/>
      <c r="I1414" s="555"/>
      <c r="J1414" s="555"/>
    </row>
    <row r="1415" spans="1:10">
      <c r="A1415" s="543" t="s">
        <v>252</v>
      </c>
      <c r="B1415" s="461" t="s">
        <v>10</v>
      </c>
      <c r="C1415" s="461" t="s">
        <v>11</v>
      </c>
      <c r="D1415" s="543" t="s">
        <v>12</v>
      </c>
      <c r="E1415" s="589" t="s">
        <v>1209</v>
      </c>
      <c r="F1415" s="589"/>
      <c r="G1415" s="461" t="s">
        <v>13</v>
      </c>
      <c r="H1415" s="544" t="s">
        <v>14</v>
      </c>
      <c r="I1415" s="544" t="s">
        <v>1210</v>
      </c>
      <c r="J1415" s="544" t="s">
        <v>16</v>
      </c>
    </row>
    <row r="1416" spans="1:10" ht="52.9">
      <c r="A1416" s="545" t="s">
        <v>2661</v>
      </c>
      <c r="B1416" s="546" t="s">
        <v>253</v>
      </c>
      <c r="C1416" s="546" t="s">
        <v>44</v>
      </c>
      <c r="D1416" s="545" t="s">
        <v>254</v>
      </c>
      <c r="E1416" s="596" t="s">
        <v>1233</v>
      </c>
      <c r="F1416" s="596"/>
      <c r="G1416" s="546" t="s">
        <v>46</v>
      </c>
      <c r="H1416" s="547">
        <v>1</v>
      </c>
      <c r="I1416" s="548">
        <v>50.4</v>
      </c>
      <c r="J1416" s="548">
        <v>50.4</v>
      </c>
    </row>
    <row r="1417" spans="1:10" ht="26.45">
      <c r="A1417" s="556" t="s">
        <v>2674</v>
      </c>
      <c r="B1417" s="557" t="s">
        <v>2684</v>
      </c>
      <c r="C1417" s="557" t="s">
        <v>44</v>
      </c>
      <c r="D1417" s="556" t="s">
        <v>2685</v>
      </c>
      <c r="E1417" s="594" t="s">
        <v>1216</v>
      </c>
      <c r="F1417" s="594"/>
      <c r="G1417" s="557" t="s">
        <v>75</v>
      </c>
      <c r="H1417" s="558">
        <v>0.13600000000000001</v>
      </c>
      <c r="I1417" s="559">
        <v>21.72</v>
      </c>
      <c r="J1417" s="559">
        <v>2.95</v>
      </c>
    </row>
    <row r="1418" spans="1:10" ht="26.45" customHeight="1">
      <c r="A1418" s="556" t="s">
        <v>2674</v>
      </c>
      <c r="B1418" s="557" t="s">
        <v>3336</v>
      </c>
      <c r="C1418" s="557" t="s">
        <v>44</v>
      </c>
      <c r="D1418" s="556" t="s">
        <v>3337</v>
      </c>
      <c r="E1418" s="594" t="s">
        <v>1216</v>
      </c>
      <c r="F1418" s="594"/>
      <c r="G1418" s="557" t="s">
        <v>75</v>
      </c>
      <c r="H1418" s="558">
        <v>0.27100000000000002</v>
      </c>
      <c r="I1418" s="559">
        <v>25.88</v>
      </c>
      <c r="J1418" s="559">
        <v>7.01</v>
      </c>
    </row>
    <row r="1419" spans="1:10" ht="26.45" customHeight="1">
      <c r="A1419" s="556" t="s">
        <v>2674</v>
      </c>
      <c r="B1419" s="557" t="s">
        <v>3369</v>
      </c>
      <c r="C1419" s="557" t="s">
        <v>44</v>
      </c>
      <c r="D1419" s="556" t="s">
        <v>3370</v>
      </c>
      <c r="E1419" s="594" t="s">
        <v>3371</v>
      </c>
      <c r="F1419" s="594"/>
      <c r="G1419" s="557" t="s">
        <v>115</v>
      </c>
      <c r="H1419" s="558">
        <v>5.2999999999999999E-2</v>
      </c>
      <c r="I1419" s="559">
        <v>681.9</v>
      </c>
      <c r="J1419" s="559">
        <v>36.14</v>
      </c>
    </row>
    <row r="1420" spans="1:10" ht="26.45">
      <c r="A1420" s="549" t="s">
        <v>2666</v>
      </c>
      <c r="B1420" s="550" t="s">
        <v>1607</v>
      </c>
      <c r="C1420" s="550" t="s">
        <v>44</v>
      </c>
      <c r="D1420" s="549" t="s">
        <v>1608</v>
      </c>
      <c r="E1420" s="593" t="s">
        <v>1220</v>
      </c>
      <c r="F1420" s="593"/>
      <c r="G1420" s="550" t="s">
        <v>1499</v>
      </c>
      <c r="H1420" s="551">
        <v>0.21</v>
      </c>
      <c r="I1420" s="552">
        <v>18.309999999999999</v>
      </c>
      <c r="J1420" s="552">
        <v>3.84</v>
      </c>
    </row>
    <row r="1421" spans="1:10">
      <c r="A1421" s="549" t="s">
        <v>2666</v>
      </c>
      <c r="B1421" s="550" t="s">
        <v>1460</v>
      </c>
      <c r="C1421" s="550" t="s">
        <v>44</v>
      </c>
      <c r="D1421" s="549" t="s">
        <v>1461</v>
      </c>
      <c r="E1421" s="593" t="s">
        <v>1220</v>
      </c>
      <c r="F1421" s="593"/>
      <c r="G1421" s="550" t="s">
        <v>970</v>
      </c>
      <c r="H1421" s="551">
        <v>0.5</v>
      </c>
      <c r="I1421" s="552">
        <v>0.93</v>
      </c>
      <c r="J1421" s="552">
        <v>0.46</v>
      </c>
    </row>
    <row r="1422" spans="1:10">
      <c r="A1422" s="553"/>
      <c r="B1422" s="563"/>
      <c r="C1422" s="563"/>
      <c r="D1422" s="553"/>
      <c r="E1422" s="563" t="s">
        <v>2669</v>
      </c>
      <c r="F1422" s="566">
        <v>10.42</v>
      </c>
      <c r="G1422" s="553" t="s">
        <v>2670</v>
      </c>
      <c r="H1422" s="554">
        <v>0</v>
      </c>
      <c r="I1422" s="553" t="s">
        <v>2671</v>
      </c>
      <c r="J1422" s="554">
        <v>10.42</v>
      </c>
    </row>
    <row r="1423" spans="1:10" ht="14.45" thickBot="1">
      <c r="A1423" s="553"/>
      <c r="B1423" s="563"/>
      <c r="C1423" s="563"/>
      <c r="D1423" s="553"/>
      <c r="E1423" s="563" t="s">
        <v>2672</v>
      </c>
      <c r="F1423" s="566">
        <v>0</v>
      </c>
      <c r="G1423" s="553"/>
      <c r="H1423" s="595" t="s">
        <v>2673</v>
      </c>
      <c r="I1423" s="595"/>
      <c r="J1423" s="554">
        <v>50.4</v>
      </c>
    </row>
    <row r="1424" spans="1:10" ht="14.45" customHeight="1" thickTop="1">
      <c r="A1424" s="555"/>
      <c r="B1424" s="564"/>
      <c r="C1424" s="564"/>
      <c r="D1424" s="555"/>
      <c r="E1424" s="564"/>
      <c r="F1424" s="564"/>
      <c r="G1424" s="555"/>
      <c r="H1424" s="555"/>
      <c r="I1424" s="555"/>
      <c r="J1424" s="555"/>
    </row>
    <row r="1425" spans="1:10">
      <c r="A1425" s="543" t="s">
        <v>258</v>
      </c>
      <c r="B1425" s="461" t="s">
        <v>10</v>
      </c>
      <c r="C1425" s="461" t="s">
        <v>11</v>
      </c>
      <c r="D1425" s="543" t="s">
        <v>12</v>
      </c>
      <c r="E1425" s="589" t="s">
        <v>1209</v>
      </c>
      <c r="F1425" s="589"/>
      <c r="G1425" s="461" t="s">
        <v>13</v>
      </c>
      <c r="H1425" s="544" t="s">
        <v>14</v>
      </c>
      <c r="I1425" s="544" t="s">
        <v>1210</v>
      </c>
      <c r="J1425" s="544" t="s">
        <v>16</v>
      </c>
    </row>
    <row r="1426" spans="1:10" ht="52.9">
      <c r="A1426" s="545" t="s">
        <v>2661</v>
      </c>
      <c r="B1426" s="546" t="s">
        <v>259</v>
      </c>
      <c r="C1426" s="546" t="s">
        <v>44</v>
      </c>
      <c r="D1426" s="545" t="s">
        <v>3454</v>
      </c>
      <c r="E1426" s="596" t="s">
        <v>1233</v>
      </c>
      <c r="F1426" s="596"/>
      <c r="G1426" s="546" t="s">
        <v>46</v>
      </c>
      <c r="H1426" s="547">
        <v>1</v>
      </c>
      <c r="I1426" s="548">
        <v>98.9</v>
      </c>
      <c r="J1426" s="548">
        <v>98.9</v>
      </c>
    </row>
    <row r="1427" spans="1:10" ht="26.45">
      <c r="A1427" s="556" t="s">
        <v>2674</v>
      </c>
      <c r="B1427" s="557" t="s">
        <v>3336</v>
      </c>
      <c r="C1427" s="557" t="s">
        <v>44</v>
      </c>
      <c r="D1427" s="556" t="s">
        <v>3337</v>
      </c>
      <c r="E1427" s="594" t="s">
        <v>1216</v>
      </c>
      <c r="F1427" s="594"/>
      <c r="G1427" s="557" t="s">
        <v>75</v>
      </c>
      <c r="H1427" s="558">
        <v>0.52900000000000003</v>
      </c>
      <c r="I1427" s="559">
        <v>25.88</v>
      </c>
      <c r="J1427" s="559">
        <v>13.69</v>
      </c>
    </row>
    <row r="1428" spans="1:10" ht="26.45" customHeight="1">
      <c r="A1428" s="556" t="s">
        <v>2674</v>
      </c>
      <c r="B1428" s="557" t="s">
        <v>3455</v>
      </c>
      <c r="C1428" s="557" t="s">
        <v>44</v>
      </c>
      <c r="D1428" s="556" t="s">
        <v>3456</v>
      </c>
      <c r="E1428" s="594" t="s">
        <v>3371</v>
      </c>
      <c r="F1428" s="594"/>
      <c r="G1428" s="557" t="s">
        <v>115</v>
      </c>
      <c r="H1428" s="558">
        <v>3.1E-2</v>
      </c>
      <c r="I1428" s="559">
        <v>2424.7199999999998</v>
      </c>
      <c r="J1428" s="559">
        <v>75.16</v>
      </c>
    </row>
    <row r="1429" spans="1:10" ht="26.45">
      <c r="A1429" s="556" t="s">
        <v>2674</v>
      </c>
      <c r="B1429" s="557" t="s">
        <v>2684</v>
      </c>
      <c r="C1429" s="557" t="s">
        <v>44</v>
      </c>
      <c r="D1429" s="556" t="s">
        <v>2685</v>
      </c>
      <c r="E1429" s="594" t="s">
        <v>1216</v>
      </c>
      <c r="F1429" s="594"/>
      <c r="G1429" s="557" t="s">
        <v>75</v>
      </c>
      <c r="H1429" s="558">
        <v>0.26500000000000001</v>
      </c>
      <c r="I1429" s="559">
        <v>21.72</v>
      </c>
      <c r="J1429" s="559">
        <v>5.75</v>
      </c>
    </row>
    <row r="1430" spans="1:10" ht="26.45" customHeight="1">
      <c r="A1430" s="549" t="s">
        <v>2666</v>
      </c>
      <c r="B1430" s="550" t="s">
        <v>1607</v>
      </c>
      <c r="C1430" s="550" t="s">
        <v>44</v>
      </c>
      <c r="D1430" s="549" t="s">
        <v>1608</v>
      </c>
      <c r="E1430" s="593" t="s">
        <v>1220</v>
      </c>
      <c r="F1430" s="593"/>
      <c r="G1430" s="550" t="s">
        <v>1499</v>
      </c>
      <c r="H1430" s="551">
        <v>0.21</v>
      </c>
      <c r="I1430" s="552">
        <v>18.309999999999999</v>
      </c>
      <c r="J1430" s="552">
        <v>3.84</v>
      </c>
    </row>
    <row r="1431" spans="1:10">
      <c r="A1431" s="549" t="s">
        <v>2666</v>
      </c>
      <c r="B1431" s="550" t="s">
        <v>1460</v>
      </c>
      <c r="C1431" s="550" t="s">
        <v>44</v>
      </c>
      <c r="D1431" s="549" t="s">
        <v>1461</v>
      </c>
      <c r="E1431" s="593" t="s">
        <v>1220</v>
      </c>
      <c r="F1431" s="593"/>
      <c r="G1431" s="550" t="s">
        <v>970</v>
      </c>
      <c r="H1431" s="551">
        <v>0.5</v>
      </c>
      <c r="I1431" s="552">
        <v>0.93</v>
      </c>
      <c r="J1431" s="552">
        <v>0.46</v>
      </c>
    </row>
    <row r="1432" spans="1:10">
      <c r="A1432" s="553"/>
      <c r="B1432" s="563"/>
      <c r="C1432" s="563"/>
      <c r="D1432" s="553"/>
      <c r="E1432" s="563" t="s">
        <v>2669</v>
      </c>
      <c r="F1432" s="566">
        <v>15.65</v>
      </c>
      <c r="G1432" s="553" t="s">
        <v>2670</v>
      </c>
      <c r="H1432" s="554">
        <v>0</v>
      </c>
      <c r="I1432" s="553" t="s">
        <v>2671</v>
      </c>
      <c r="J1432" s="554">
        <v>15.65</v>
      </c>
    </row>
    <row r="1433" spans="1:10" ht="14.45" thickBot="1">
      <c r="A1433" s="553"/>
      <c r="B1433" s="563"/>
      <c r="C1433" s="563"/>
      <c r="D1433" s="553"/>
      <c r="E1433" s="563" t="s">
        <v>2672</v>
      </c>
      <c r="F1433" s="566">
        <v>0</v>
      </c>
      <c r="G1433" s="553"/>
      <c r="H1433" s="595" t="s">
        <v>2673</v>
      </c>
      <c r="I1433" s="595"/>
      <c r="J1433" s="554">
        <v>98.9</v>
      </c>
    </row>
    <row r="1434" spans="1:10" ht="14.45" customHeight="1" thickTop="1">
      <c r="A1434" s="555"/>
      <c r="B1434" s="564"/>
      <c r="C1434" s="564"/>
      <c r="D1434" s="555"/>
      <c r="E1434" s="564"/>
      <c r="F1434" s="564"/>
      <c r="G1434" s="555"/>
      <c r="H1434" s="555"/>
      <c r="I1434" s="555"/>
      <c r="J1434" s="555"/>
    </row>
    <row r="1435" spans="1:10">
      <c r="A1435" s="543" t="s">
        <v>262</v>
      </c>
      <c r="B1435" s="461" t="s">
        <v>10</v>
      </c>
      <c r="C1435" s="461" t="s">
        <v>11</v>
      </c>
      <c r="D1435" s="543" t="s">
        <v>12</v>
      </c>
      <c r="E1435" s="589" t="s">
        <v>1209</v>
      </c>
      <c r="F1435" s="589"/>
      <c r="G1435" s="461" t="s">
        <v>13</v>
      </c>
      <c r="H1435" s="544" t="s">
        <v>14</v>
      </c>
      <c r="I1435" s="544" t="s">
        <v>1210</v>
      </c>
      <c r="J1435" s="544" t="s">
        <v>16</v>
      </c>
    </row>
    <row r="1436" spans="1:10" ht="26.45">
      <c r="A1436" s="545" t="s">
        <v>2661</v>
      </c>
      <c r="B1436" s="546" t="s">
        <v>263</v>
      </c>
      <c r="C1436" s="546" t="s">
        <v>44</v>
      </c>
      <c r="D1436" s="545" t="s">
        <v>3457</v>
      </c>
      <c r="E1436" s="596" t="s">
        <v>1228</v>
      </c>
      <c r="F1436" s="596"/>
      <c r="G1436" s="546" t="s">
        <v>46</v>
      </c>
      <c r="H1436" s="547">
        <v>1</v>
      </c>
      <c r="I1436" s="548">
        <v>85.98</v>
      </c>
      <c r="J1436" s="548">
        <v>85.98</v>
      </c>
    </row>
    <row r="1437" spans="1:10" ht="26.45">
      <c r="A1437" s="556" t="s">
        <v>2674</v>
      </c>
      <c r="B1437" s="557" t="s">
        <v>3458</v>
      </c>
      <c r="C1437" s="557" t="s">
        <v>44</v>
      </c>
      <c r="D1437" s="556" t="s">
        <v>3459</v>
      </c>
      <c r="E1437" s="594" t="s">
        <v>1216</v>
      </c>
      <c r="F1437" s="594"/>
      <c r="G1437" s="557" t="s">
        <v>75</v>
      </c>
      <c r="H1437" s="558">
        <v>0.47860000000000003</v>
      </c>
      <c r="I1437" s="559">
        <v>21.01</v>
      </c>
      <c r="J1437" s="559">
        <v>10.050000000000001</v>
      </c>
    </row>
    <row r="1438" spans="1:10" ht="26.45" customHeight="1">
      <c r="A1438" s="556" t="s">
        <v>2674</v>
      </c>
      <c r="B1438" s="557" t="s">
        <v>2684</v>
      </c>
      <c r="C1438" s="557" t="s">
        <v>44</v>
      </c>
      <c r="D1438" s="556" t="s">
        <v>2685</v>
      </c>
      <c r="E1438" s="594" t="s">
        <v>1216</v>
      </c>
      <c r="F1438" s="594"/>
      <c r="G1438" s="557" t="s">
        <v>75</v>
      </c>
      <c r="H1438" s="558">
        <v>0.47860000000000003</v>
      </c>
      <c r="I1438" s="559">
        <v>21.72</v>
      </c>
      <c r="J1438" s="559">
        <v>10.39</v>
      </c>
    </row>
    <row r="1439" spans="1:10" ht="26.45" customHeight="1">
      <c r="A1439" s="549" t="s">
        <v>2666</v>
      </c>
      <c r="B1439" s="550" t="s">
        <v>1917</v>
      </c>
      <c r="C1439" s="550" t="s">
        <v>44</v>
      </c>
      <c r="D1439" s="549" t="s">
        <v>1918</v>
      </c>
      <c r="E1439" s="593" t="s">
        <v>1220</v>
      </c>
      <c r="F1439" s="593"/>
      <c r="G1439" s="550" t="s">
        <v>1919</v>
      </c>
      <c r="H1439" s="551">
        <v>1.23E-2</v>
      </c>
      <c r="I1439" s="552">
        <v>26.26</v>
      </c>
      <c r="J1439" s="552">
        <v>0.32</v>
      </c>
    </row>
    <row r="1440" spans="1:10" ht="26.45">
      <c r="A1440" s="549" t="s">
        <v>2666</v>
      </c>
      <c r="B1440" s="550" t="s">
        <v>1825</v>
      </c>
      <c r="C1440" s="550" t="s">
        <v>44</v>
      </c>
      <c r="D1440" s="549" t="s">
        <v>1826</v>
      </c>
      <c r="E1440" s="593" t="s">
        <v>1220</v>
      </c>
      <c r="F1440" s="593"/>
      <c r="G1440" s="550" t="s">
        <v>970</v>
      </c>
      <c r="H1440" s="551">
        <v>3.6999999999999998E-2</v>
      </c>
      <c r="I1440" s="552">
        <v>29.04</v>
      </c>
      <c r="J1440" s="552">
        <v>1.07</v>
      </c>
    </row>
    <row r="1441" spans="1:10" ht="26.45">
      <c r="A1441" s="549" t="s">
        <v>2666</v>
      </c>
      <c r="B1441" s="550" t="s">
        <v>1841</v>
      </c>
      <c r="C1441" s="550" t="s">
        <v>44</v>
      </c>
      <c r="D1441" s="549" t="s">
        <v>1842</v>
      </c>
      <c r="E1441" s="593" t="s">
        <v>1220</v>
      </c>
      <c r="F1441" s="593"/>
      <c r="G1441" s="550" t="s">
        <v>26</v>
      </c>
      <c r="H1441" s="551">
        <v>9.6469000000000005</v>
      </c>
      <c r="I1441" s="552">
        <v>0.1</v>
      </c>
      <c r="J1441" s="552">
        <v>0.96</v>
      </c>
    </row>
    <row r="1442" spans="1:10" ht="39.6">
      <c r="A1442" s="549" t="s">
        <v>2666</v>
      </c>
      <c r="B1442" s="550" t="s">
        <v>1673</v>
      </c>
      <c r="C1442" s="550" t="s">
        <v>44</v>
      </c>
      <c r="D1442" s="549" t="s">
        <v>1674</v>
      </c>
      <c r="E1442" s="593" t="s">
        <v>1220</v>
      </c>
      <c r="F1442" s="593"/>
      <c r="G1442" s="550" t="s">
        <v>26</v>
      </c>
      <c r="H1442" s="551">
        <v>1.2266999999999999</v>
      </c>
      <c r="I1442" s="552">
        <v>2.62</v>
      </c>
      <c r="J1442" s="552">
        <v>3.21</v>
      </c>
    </row>
    <row r="1443" spans="1:10" ht="26.45">
      <c r="A1443" s="549" t="s">
        <v>2666</v>
      </c>
      <c r="B1443" s="550" t="s">
        <v>1487</v>
      </c>
      <c r="C1443" s="550" t="s">
        <v>44</v>
      </c>
      <c r="D1443" s="549" t="s">
        <v>1488</v>
      </c>
      <c r="E1443" s="593" t="s">
        <v>1220</v>
      </c>
      <c r="F1443" s="593"/>
      <c r="G1443" s="550" t="s">
        <v>46</v>
      </c>
      <c r="H1443" s="551">
        <v>1.0838000000000001</v>
      </c>
      <c r="I1443" s="552">
        <v>25.03</v>
      </c>
      <c r="J1443" s="552">
        <v>27.12</v>
      </c>
    </row>
    <row r="1444" spans="1:10" ht="39.6">
      <c r="A1444" s="549" t="s">
        <v>2666</v>
      </c>
      <c r="B1444" s="550" t="s">
        <v>1683</v>
      </c>
      <c r="C1444" s="550" t="s">
        <v>44</v>
      </c>
      <c r="D1444" s="549" t="s">
        <v>1684</v>
      </c>
      <c r="E1444" s="593" t="s">
        <v>1220</v>
      </c>
      <c r="F1444" s="593"/>
      <c r="G1444" s="550" t="s">
        <v>970</v>
      </c>
      <c r="H1444" s="551">
        <v>0.69259999999999999</v>
      </c>
      <c r="I1444" s="552">
        <v>4.34</v>
      </c>
      <c r="J1444" s="552">
        <v>3</v>
      </c>
    </row>
    <row r="1445" spans="1:10" ht="26.45">
      <c r="A1445" s="549" t="s">
        <v>2666</v>
      </c>
      <c r="B1445" s="550" t="s">
        <v>1493</v>
      </c>
      <c r="C1445" s="550" t="s">
        <v>44</v>
      </c>
      <c r="D1445" s="549" t="s">
        <v>1494</v>
      </c>
      <c r="E1445" s="593" t="s">
        <v>1220</v>
      </c>
      <c r="F1445" s="593"/>
      <c r="G1445" s="550" t="s">
        <v>152</v>
      </c>
      <c r="H1445" s="551">
        <v>3.5470000000000002</v>
      </c>
      <c r="I1445" s="552">
        <v>6.95</v>
      </c>
      <c r="J1445" s="552">
        <v>24.65</v>
      </c>
    </row>
    <row r="1446" spans="1:10" ht="26.45">
      <c r="A1446" s="549" t="s">
        <v>2666</v>
      </c>
      <c r="B1446" s="550" t="s">
        <v>1627</v>
      </c>
      <c r="C1446" s="550" t="s">
        <v>44</v>
      </c>
      <c r="D1446" s="549" t="s">
        <v>1628</v>
      </c>
      <c r="E1446" s="593" t="s">
        <v>1220</v>
      </c>
      <c r="F1446" s="593"/>
      <c r="G1446" s="550" t="s">
        <v>152</v>
      </c>
      <c r="H1446" s="551">
        <v>1.4276</v>
      </c>
      <c r="I1446" s="552">
        <v>3.46</v>
      </c>
      <c r="J1446" s="552">
        <v>4.93</v>
      </c>
    </row>
    <row r="1447" spans="1:10" ht="26.45">
      <c r="A1447" s="549" t="s">
        <v>2666</v>
      </c>
      <c r="B1447" s="550" t="s">
        <v>2058</v>
      </c>
      <c r="C1447" s="550" t="s">
        <v>44</v>
      </c>
      <c r="D1447" s="549" t="s">
        <v>2059</v>
      </c>
      <c r="E1447" s="593" t="s">
        <v>1220</v>
      </c>
      <c r="F1447" s="593"/>
      <c r="G1447" s="550" t="s">
        <v>26</v>
      </c>
      <c r="H1447" s="551">
        <v>1.2266999999999999</v>
      </c>
      <c r="I1447" s="552">
        <v>0.23</v>
      </c>
      <c r="J1447" s="552">
        <v>0.28000000000000003</v>
      </c>
    </row>
    <row r="1448" spans="1:10">
      <c r="A1448" s="553"/>
      <c r="B1448" s="563"/>
      <c r="C1448" s="563"/>
      <c r="D1448" s="553"/>
      <c r="E1448" s="563" t="s">
        <v>2669</v>
      </c>
      <c r="F1448" s="566">
        <v>14.57</v>
      </c>
      <c r="G1448" s="553" t="s">
        <v>2670</v>
      </c>
      <c r="H1448" s="554">
        <v>0</v>
      </c>
      <c r="I1448" s="553" t="s">
        <v>2671</v>
      </c>
      <c r="J1448" s="554">
        <v>14.57</v>
      </c>
    </row>
    <row r="1449" spans="1:10" ht="14.45" thickBot="1">
      <c r="A1449" s="553"/>
      <c r="B1449" s="563"/>
      <c r="C1449" s="563"/>
      <c r="D1449" s="553"/>
      <c r="E1449" s="563" t="s">
        <v>2672</v>
      </c>
      <c r="F1449" s="566">
        <v>0</v>
      </c>
      <c r="G1449" s="553"/>
      <c r="H1449" s="595" t="s">
        <v>2673</v>
      </c>
      <c r="I1449" s="595"/>
      <c r="J1449" s="554">
        <v>85.98</v>
      </c>
    </row>
    <row r="1450" spans="1:10" ht="14.45" customHeight="1" thickTop="1">
      <c r="A1450" s="555"/>
      <c r="B1450" s="564"/>
      <c r="C1450" s="564"/>
      <c r="D1450" s="555"/>
      <c r="E1450" s="564"/>
      <c r="F1450" s="564"/>
      <c r="G1450" s="555"/>
      <c r="H1450" s="555"/>
      <c r="I1450" s="555"/>
      <c r="J1450" s="555"/>
    </row>
    <row r="1451" spans="1:10">
      <c r="A1451" s="543" t="s">
        <v>265</v>
      </c>
      <c r="B1451" s="461" t="s">
        <v>10</v>
      </c>
      <c r="C1451" s="461" t="s">
        <v>11</v>
      </c>
      <c r="D1451" s="543" t="s">
        <v>12</v>
      </c>
      <c r="E1451" s="589" t="s">
        <v>1209</v>
      </c>
      <c r="F1451" s="589"/>
      <c r="G1451" s="461" t="s">
        <v>13</v>
      </c>
      <c r="H1451" s="544" t="s">
        <v>14</v>
      </c>
      <c r="I1451" s="544" t="s">
        <v>1210</v>
      </c>
      <c r="J1451" s="544" t="s">
        <v>16</v>
      </c>
    </row>
    <row r="1452" spans="1:10">
      <c r="A1452" s="545" t="s">
        <v>2661</v>
      </c>
      <c r="B1452" s="546" t="s">
        <v>266</v>
      </c>
      <c r="C1452" s="546" t="s">
        <v>55</v>
      </c>
      <c r="D1452" s="545" t="s">
        <v>267</v>
      </c>
      <c r="E1452" s="596" t="s">
        <v>1272</v>
      </c>
      <c r="F1452" s="596"/>
      <c r="G1452" s="546" t="s">
        <v>268</v>
      </c>
      <c r="H1452" s="547">
        <v>1</v>
      </c>
      <c r="I1452" s="548">
        <v>25.86</v>
      </c>
      <c r="J1452" s="548">
        <v>25.86</v>
      </c>
    </row>
    <row r="1453" spans="1:10" ht="13.9" customHeight="1">
      <c r="A1453" s="543" t="s">
        <v>9</v>
      </c>
      <c r="B1453" s="461" t="s">
        <v>10</v>
      </c>
      <c r="C1453" s="461" t="s">
        <v>11</v>
      </c>
      <c r="D1453" s="543" t="s">
        <v>12</v>
      </c>
      <c r="E1453" s="589" t="s">
        <v>1209</v>
      </c>
      <c r="F1453" s="589"/>
      <c r="G1453" s="461" t="s">
        <v>13</v>
      </c>
      <c r="H1453" s="544" t="s">
        <v>14</v>
      </c>
      <c r="I1453" s="544" t="s">
        <v>1210</v>
      </c>
      <c r="J1453" s="544" t="s">
        <v>16</v>
      </c>
    </row>
    <row r="1454" spans="1:10">
      <c r="A1454" s="549" t="s">
        <v>2666</v>
      </c>
      <c r="B1454" s="550" t="s">
        <v>1682</v>
      </c>
      <c r="C1454" s="550" t="s">
        <v>55</v>
      </c>
      <c r="D1454" s="549" t="s">
        <v>267</v>
      </c>
      <c r="E1454" s="593" t="s">
        <v>1220</v>
      </c>
      <c r="F1454" s="593"/>
      <c r="G1454" s="550" t="s">
        <v>268</v>
      </c>
      <c r="H1454" s="551">
        <v>1</v>
      </c>
      <c r="I1454" s="552" t="s">
        <v>3460</v>
      </c>
      <c r="J1454" s="561" t="s">
        <v>3460</v>
      </c>
    </row>
    <row r="1455" spans="1:10">
      <c r="A1455" s="589" t="s">
        <v>2820</v>
      </c>
      <c r="B1455" s="597"/>
      <c r="C1455" s="597"/>
      <c r="D1455" s="597"/>
      <c r="E1455" s="597"/>
      <c r="F1455" s="597"/>
      <c r="G1455" s="597"/>
      <c r="H1455" s="597"/>
      <c r="I1455" s="597"/>
      <c r="J1455" s="597"/>
    </row>
    <row r="1456" spans="1:10" ht="13.9" customHeight="1">
      <c r="A1456" s="543" t="s">
        <v>9</v>
      </c>
      <c r="B1456" s="461" t="s">
        <v>10</v>
      </c>
      <c r="C1456" s="461" t="s">
        <v>11</v>
      </c>
      <c r="D1456" s="543" t="s">
        <v>12</v>
      </c>
      <c r="E1456" s="589" t="s">
        <v>1209</v>
      </c>
      <c r="F1456" s="589"/>
      <c r="G1456" s="461" t="s">
        <v>13</v>
      </c>
      <c r="H1456" s="544" t="s">
        <v>14</v>
      </c>
      <c r="I1456" s="544" t="s">
        <v>1210</v>
      </c>
      <c r="J1456" s="544" t="s">
        <v>16</v>
      </c>
    </row>
    <row r="1457" spans="1:10">
      <c r="A1457" s="549" t="s">
        <v>2666</v>
      </c>
      <c r="B1457" s="550" t="s">
        <v>1682</v>
      </c>
      <c r="C1457" s="550" t="s">
        <v>55</v>
      </c>
      <c r="D1457" s="549" t="s">
        <v>267</v>
      </c>
      <c r="E1457" s="593" t="s">
        <v>1220</v>
      </c>
      <c r="F1457" s="593"/>
      <c r="G1457" s="550" t="s">
        <v>268</v>
      </c>
      <c r="H1457" s="551">
        <v>1</v>
      </c>
      <c r="I1457" s="552" t="s">
        <v>3460</v>
      </c>
      <c r="J1457" s="561" t="s">
        <v>3460</v>
      </c>
    </row>
    <row r="1458" spans="1:10">
      <c r="A1458" s="553"/>
      <c r="B1458" s="563"/>
      <c r="C1458" s="563"/>
      <c r="D1458" s="553"/>
      <c r="E1458" s="563" t="s">
        <v>2669</v>
      </c>
      <c r="F1458" s="566">
        <v>0</v>
      </c>
      <c r="G1458" s="553" t="s">
        <v>2670</v>
      </c>
      <c r="H1458" s="554">
        <v>0</v>
      </c>
      <c r="I1458" s="553" t="s">
        <v>2671</v>
      </c>
      <c r="J1458" s="554">
        <v>0</v>
      </c>
    </row>
    <row r="1459" spans="1:10" ht="14.45" thickBot="1">
      <c r="A1459" s="553"/>
      <c r="B1459" s="563"/>
      <c r="C1459" s="563"/>
      <c r="D1459" s="553"/>
      <c r="E1459" s="563" t="s">
        <v>2672</v>
      </c>
      <c r="F1459" s="566">
        <v>0</v>
      </c>
      <c r="G1459" s="553"/>
      <c r="H1459" s="595" t="s">
        <v>2673</v>
      </c>
      <c r="I1459" s="595"/>
      <c r="J1459" s="554">
        <v>25.86</v>
      </c>
    </row>
    <row r="1460" spans="1:10" ht="14.45" customHeight="1" thickTop="1">
      <c r="A1460" s="555"/>
      <c r="B1460" s="564"/>
      <c r="C1460" s="564"/>
      <c r="D1460" s="555"/>
      <c r="E1460" s="564"/>
      <c r="F1460" s="564"/>
      <c r="G1460" s="555"/>
      <c r="H1460" s="555"/>
      <c r="I1460" s="555"/>
      <c r="J1460" s="555"/>
    </row>
    <row r="1461" spans="1:10">
      <c r="A1461" s="543" t="s">
        <v>274</v>
      </c>
      <c r="B1461" s="461" t="s">
        <v>10</v>
      </c>
      <c r="C1461" s="461" t="s">
        <v>11</v>
      </c>
      <c r="D1461" s="543" t="s">
        <v>12</v>
      </c>
      <c r="E1461" s="589" t="s">
        <v>1209</v>
      </c>
      <c r="F1461" s="589"/>
      <c r="G1461" s="461" t="s">
        <v>13</v>
      </c>
      <c r="H1461" s="544" t="s">
        <v>14</v>
      </c>
      <c r="I1461" s="544" t="s">
        <v>1210</v>
      </c>
      <c r="J1461" s="544" t="s">
        <v>16</v>
      </c>
    </row>
    <row r="1462" spans="1:10" ht="52.9">
      <c r="A1462" s="545" t="s">
        <v>2661</v>
      </c>
      <c r="B1462" s="546" t="s">
        <v>275</v>
      </c>
      <c r="C1462" s="546" t="s">
        <v>55</v>
      </c>
      <c r="D1462" s="545" t="s">
        <v>3461</v>
      </c>
      <c r="E1462" s="596" t="s">
        <v>1218</v>
      </c>
      <c r="F1462" s="596"/>
      <c r="G1462" s="546" t="s">
        <v>46</v>
      </c>
      <c r="H1462" s="547">
        <v>1</v>
      </c>
      <c r="I1462" s="548">
        <v>211.9</v>
      </c>
      <c r="J1462" s="548">
        <v>211.9</v>
      </c>
    </row>
    <row r="1463" spans="1:10">
      <c r="A1463" s="543" t="s">
        <v>9</v>
      </c>
      <c r="B1463" s="461" t="s">
        <v>10</v>
      </c>
      <c r="C1463" s="461" t="s">
        <v>11</v>
      </c>
      <c r="D1463" s="543" t="s">
        <v>12</v>
      </c>
      <c r="E1463" s="589" t="s">
        <v>1209</v>
      </c>
      <c r="F1463" s="589"/>
      <c r="G1463" s="461" t="s">
        <v>13</v>
      </c>
      <c r="H1463" s="544" t="s">
        <v>14</v>
      </c>
      <c r="I1463" s="544" t="s">
        <v>1210</v>
      </c>
      <c r="J1463" s="544" t="s">
        <v>16</v>
      </c>
    </row>
    <row r="1464" spans="1:10" ht="26.45">
      <c r="A1464" s="549" t="s">
        <v>2666</v>
      </c>
      <c r="B1464" s="550" t="s">
        <v>1449</v>
      </c>
      <c r="C1464" s="550" t="s">
        <v>55</v>
      </c>
      <c r="D1464" s="549" t="s">
        <v>1450</v>
      </c>
      <c r="E1464" s="593" t="s">
        <v>1440</v>
      </c>
      <c r="F1464" s="593"/>
      <c r="G1464" s="550" t="s">
        <v>1451</v>
      </c>
      <c r="H1464" s="551">
        <v>0.45</v>
      </c>
      <c r="I1464" s="552" t="s">
        <v>2742</v>
      </c>
      <c r="J1464" s="561" t="s">
        <v>3462</v>
      </c>
    </row>
    <row r="1465" spans="1:10" ht="26.45">
      <c r="A1465" s="549" t="s">
        <v>2666</v>
      </c>
      <c r="B1465" s="550" t="s">
        <v>1441</v>
      </c>
      <c r="C1465" s="550" t="s">
        <v>55</v>
      </c>
      <c r="D1465" s="549" t="s">
        <v>1442</v>
      </c>
      <c r="E1465" s="593" t="s">
        <v>1220</v>
      </c>
      <c r="F1465" s="593"/>
      <c r="G1465" s="550" t="s">
        <v>46</v>
      </c>
      <c r="H1465" s="551">
        <v>1.05</v>
      </c>
      <c r="I1465" s="552" t="s">
        <v>3463</v>
      </c>
      <c r="J1465" s="561" t="s">
        <v>3464</v>
      </c>
    </row>
    <row r="1466" spans="1:10">
      <c r="A1466" s="556" t="s">
        <v>2661</v>
      </c>
      <c r="B1466" s="557" t="s">
        <v>3465</v>
      </c>
      <c r="C1466" s="557" t="s">
        <v>55</v>
      </c>
      <c r="D1466" s="556" t="s">
        <v>3466</v>
      </c>
      <c r="E1466" s="594" t="s">
        <v>3371</v>
      </c>
      <c r="F1466" s="594"/>
      <c r="G1466" s="557" t="s">
        <v>1456</v>
      </c>
      <c r="H1466" s="558">
        <v>8</v>
      </c>
      <c r="I1466" s="559" t="s">
        <v>3467</v>
      </c>
      <c r="J1466" s="560" t="s">
        <v>3468</v>
      </c>
    </row>
    <row r="1467" spans="1:10" ht="26.45">
      <c r="A1467" s="549" t="s">
        <v>2666</v>
      </c>
      <c r="B1467" s="550" t="s">
        <v>1483</v>
      </c>
      <c r="C1467" s="550" t="s">
        <v>55</v>
      </c>
      <c r="D1467" s="549" t="s">
        <v>1484</v>
      </c>
      <c r="E1467" s="593" t="s">
        <v>1440</v>
      </c>
      <c r="F1467" s="593"/>
      <c r="G1467" s="550" t="s">
        <v>1451</v>
      </c>
      <c r="H1467" s="551">
        <v>0.55000000000000004</v>
      </c>
      <c r="I1467" s="552" t="s">
        <v>2767</v>
      </c>
      <c r="J1467" s="561" t="s">
        <v>3469</v>
      </c>
    </row>
    <row r="1468" spans="1:10" ht="26.45">
      <c r="A1468" s="549" t="s">
        <v>2666</v>
      </c>
      <c r="B1468" s="550" t="s">
        <v>1454</v>
      </c>
      <c r="C1468" s="550" t="s">
        <v>55</v>
      </c>
      <c r="D1468" s="549" t="s">
        <v>1455</v>
      </c>
      <c r="E1468" s="593" t="s">
        <v>1220</v>
      </c>
      <c r="F1468" s="593"/>
      <c r="G1468" s="550" t="s">
        <v>1456</v>
      </c>
      <c r="H1468" s="551">
        <v>0.38</v>
      </c>
      <c r="I1468" s="552" t="s">
        <v>3470</v>
      </c>
      <c r="J1468" s="561" t="s">
        <v>3471</v>
      </c>
    </row>
    <row r="1469" spans="1:10">
      <c r="A1469" s="556" t="s">
        <v>2661</v>
      </c>
      <c r="B1469" s="557" t="s">
        <v>3353</v>
      </c>
      <c r="C1469" s="557" t="s">
        <v>55</v>
      </c>
      <c r="D1469" s="556" t="s">
        <v>3354</v>
      </c>
      <c r="E1469" s="594" t="s">
        <v>1393</v>
      </c>
      <c r="F1469" s="594"/>
      <c r="G1469" s="557" t="s">
        <v>1451</v>
      </c>
      <c r="H1469" s="558">
        <v>0.55000000000000004</v>
      </c>
      <c r="I1469" s="559" t="s">
        <v>3355</v>
      </c>
      <c r="J1469" s="560" t="s">
        <v>3472</v>
      </c>
    </row>
    <row r="1470" spans="1:10">
      <c r="A1470" s="556" t="s">
        <v>2661</v>
      </c>
      <c r="B1470" s="557" t="s">
        <v>2769</v>
      </c>
      <c r="C1470" s="557" t="s">
        <v>55</v>
      </c>
      <c r="D1470" s="556" t="s">
        <v>2770</v>
      </c>
      <c r="E1470" s="594" t="s">
        <v>1393</v>
      </c>
      <c r="F1470" s="594"/>
      <c r="G1470" s="557" t="s">
        <v>1451</v>
      </c>
      <c r="H1470" s="558">
        <v>0.45</v>
      </c>
      <c r="I1470" s="559" t="s">
        <v>2771</v>
      </c>
      <c r="J1470" s="560" t="s">
        <v>3473</v>
      </c>
    </row>
    <row r="1471" spans="1:10">
      <c r="A1471" s="589" t="s">
        <v>2820</v>
      </c>
      <c r="B1471" s="597"/>
      <c r="C1471" s="597"/>
      <c r="D1471" s="597"/>
      <c r="E1471" s="597"/>
      <c r="F1471" s="597"/>
      <c r="G1471" s="597"/>
      <c r="H1471" s="597"/>
      <c r="I1471" s="597"/>
      <c r="J1471" s="597"/>
    </row>
    <row r="1472" spans="1:10" ht="13.9" customHeight="1">
      <c r="A1472" s="543" t="s">
        <v>9</v>
      </c>
      <c r="B1472" s="461" t="s">
        <v>10</v>
      </c>
      <c r="C1472" s="461" t="s">
        <v>11</v>
      </c>
      <c r="D1472" s="543" t="s">
        <v>12</v>
      </c>
      <c r="E1472" s="589" t="s">
        <v>1209</v>
      </c>
      <c r="F1472" s="589"/>
      <c r="G1472" s="461" t="s">
        <v>13</v>
      </c>
      <c r="H1472" s="544" t="s">
        <v>14</v>
      </c>
      <c r="I1472" s="544" t="s">
        <v>1210</v>
      </c>
      <c r="J1472" s="544" t="s">
        <v>16</v>
      </c>
    </row>
    <row r="1473" spans="1:10" ht="26.45">
      <c r="A1473" s="549" t="s">
        <v>2666</v>
      </c>
      <c r="B1473" s="550" t="s">
        <v>1449</v>
      </c>
      <c r="C1473" s="550" t="s">
        <v>55</v>
      </c>
      <c r="D1473" s="549" t="s">
        <v>1450</v>
      </c>
      <c r="E1473" s="593" t="s">
        <v>1440</v>
      </c>
      <c r="F1473" s="593"/>
      <c r="G1473" s="550" t="s">
        <v>1451</v>
      </c>
      <c r="H1473" s="551">
        <v>0.50600000000000001</v>
      </c>
      <c r="I1473" s="552" t="s">
        <v>2742</v>
      </c>
      <c r="J1473" s="561" t="s">
        <v>3474</v>
      </c>
    </row>
    <row r="1474" spans="1:10" ht="26.45">
      <c r="A1474" s="549" t="s">
        <v>2666</v>
      </c>
      <c r="B1474" s="550" t="s">
        <v>1441</v>
      </c>
      <c r="C1474" s="550" t="s">
        <v>55</v>
      </c>
      <c r="D1474" s="549" t="s">
        <v>1442</v>
      </c>
      <c r="E1474" s="593" t="s">
        <v>1220</v>
      </c>
      <c r="F1474" s="593"/>
      <c r="G1474" s="550" t="s">
        <v>46</v>
      </c>
      <c r="H1474" s="551">
        <v>1.05</v>
      </c>
      <c r="I1474" s="552" t="s">
        <v>3463</v>
      </c>
      <c r="J1474" s="561" t="s">
        <v>3464</v>
      </c>
    </row>
    <row r="1475" spans="1:10" ht="26.45">
      <c r="A1475" s="549" t="s">
        <v>2666</v>
      </c>
      <c r="B1475" s="550" t="s">
        <v>2303</v>
      </c>
      <c r="C1475" s="550" t="s">
        <v>55</v>
      </c>
      <c r="D1475" s="549" t="s">
        <v>2304</v>
      </c>
      <c r="E1475" s="593" t="s">
        <v>1220</v>
      </c>
      <c r="F1475" s="593"/>
      <c r="G1475" s="550" t="s">
        <v>57</v>
      </c>
      <c r="H1475" s="551">
        <v>6.3360000000000001E-4</v>
      </c>
      <c r="I1475" s="552" t="s">
        <v>2821</v>
      </c>
      <c r="J1475" s="561" t="s">
        <v>2972</v>
      </c>
    </row>
    <row r="1476" spans="1:10">
      <c r="A1476" s="549" t="s">
        <v>2666</v>
      </c>
      <c r="B1476" s="550" t="s">
        <v>2412</v>
      </c>
      <c r="C1476" s="550" t="s">
        <v>55</v>
      </c>
      <c r="D1476" s="549" t="s">
        <v>2413</v>
      </c>
      <c r="E1476" s="593" t="s">
        <v>1220</v>
      </c>
      <c r="F1476" s="593"/>
      <c r="G1476" s="550" t="s">
        <v>57</v>
      </c>
      <c r="H1476" s="551">
        <v>1.518E-4</v>
      </c>
      <c r="I1476" s="552" t="s">
        <v>2823</v>
      </c>
      <c r="J1476" s="561" t="s">
        <v>2972</v>
      </c>
    </row>
    <row r="1477" spans="1:10">
      <c r="A1477" s="549" t="s">
        <v>2666</v>
      </c>
      <c r="B1477" s="550" t="s">
        <v>2169</v>
      </c>
      <c r="C1477" s="550" t="s">
        <v>55</v>
      </c>
      <c r="D1477" s="549" t="s">
        <v>2170</v>
      </c>
      <c r="E1477" s="593" t="s">
        <v>1220</v>
      </c>
      <c r="F1477" s="593"/>
      <c r="G1477" s="550" t="s">
        <v>57</v>
      </c>
      <c r="H1477" s="551">
        <v>4.7520000000000001E-3</v>
      </c>
      <c r="I1477" s="552" t="s">
        <v>2825</v>
      </c>
      <c r="J1477" s="561" t="s">
        <v>3254</v>
      </c>
    </row>
    <row r="1478" spans="1:10" ht="26.45">
      <c r="A1478" s="549" t="s">
        <v>2666</v>
      </c>
      <c r="B1478" s="550" t="s">
        <v>2391</v>
      </c>
      <c r="C1478" s="550" t="s">
        <v>55</v>
      </c>
      <c r="D1478" s="549" t="s">
        <v>2392</v>
      </c>
      <c r="E1478" s="593" t="s">
        <v>1220</v>
      </c>
      <c r="F1478" s="593"/>
      <c r="G1478" s="550" t="s">
        <v>57</v>
      </c>
      <c r="H1478" s="551">
        <v>2.1120000000000001E-4</v>
      </c>
      <c r="I1478" s="552" t="s">
        <v>2827</v>
      </c>
      <c r="J1478" s="561" t="s">
        <v>2972</v>
      </c>
    </row>
    <row r="1479" spans="1:10">
      <c r="A1479" s="549" t="s">
        <v>2666</v>
      </c>
      <c r="B1479" s="550" t="s">
        <v>1693</v>
      </c>
      <c r="C1479" s="550" t="s">
        <v>55</v>
      </c>
      <c r="D1479" s="549" t="s">
        <v>1694</v>
      </c>
      <c r="E1479" s="593" t="s">
        <v>1220</v>
      </c>
      <c r="F1479" s="593"/>
      <c r="G1479" s="550" t="s">
        <v>57</v>
      </c>
      <c r="H1479" s="551">
        <v>8.3584599999999995E-2</v>
      </c>
      <c r="I1479" s="552" t="s">
        <v>2829</v>
      </c>
      <c r="J1479" s="561" t="s">
        <v>3116</v>
      </c>
    </row>
    <row r="1480" spans="1:10">
      <c r="A1480" s="549" t="s">
        <v>2666</v>
      </c>
      <c r="B1480" s="550" t="s">
        <v>2360</v>
      </c>
      <c r="C1480" s="550" t="s">
        <v>55</v>
      </c>
      <c r="D1480" s="549" t="s">
        <v>2361</v>
      </c>
      <c r="E1480" s="593" t="s">
        <v>1220</v>
      </c>
      <c r="F1480" s="593"/>
      <c r="G1480" s="550" t="s">
        <v>2362</v>
      </c>
      <c r="H1480" s="551">
        <v>8.4480000000000004E-4</v>
      </c>
      <c r="I1480" s="552" t="s">
        <v>2831</v>
      </c>
      <c r="J1480" s="561" t="s">
        <v>2972</v>
      </c>
    </row>
    <row r="1481" spans="1:10">
      <c r="A1481" s="549" t="s">
        <v>2666</v>
      </c>
      <c r="B1481" s="550" t="s">
        <v>1729</v>
      </c>
      <c r="C1481" s="550" t="s">
        <v>55</v>
      </c>
      <c r="D1481" s="549" t="s">
        <v>1730</v>
      </c>
      <c r="E1481" s="593" t="s">
        <v>1220</v>
      </c>
      <c r="F1481" s="593"/>
      <c r="G1481" s="550" t="s">
        <v>57</v>
      </c>
      <c r="H1481" s="551">
        <v>1.5839999999999999E-3</v>
      </c>
      <c r="I1481" s="552" t="s">
        <v>2833</v>
      </c>
      <c r="J1481" s="561" t="s">
        <v>2890</v>
      </c>
    </row>
    <row r="1482" spans="1:10">
      <c r="A1482" s="549" t="s">
        <v>2666</v>
      </c>
      <c r="B1482" s="550" t="s">
        <v>1587</v>
      </c>
      <c r="C1482" s="550" t="s">
        <v>55</v>
      </c>
      <c r="D1482" s="549" t="s">
        <v>1588</v>
      </c>
      <c r="E1482" s="593" t="s">
        <v>1220</v>
      </c>
      <c r="F1482" s="593"/>
      <c r="G1482" s="550" t="s">
        <v>57</v>
      </c>
      <c r="H1482" s="551">
        <v>4.7520000000000001E-3</v>
      </c>
      <c r="I1482" s="552" t="s">
        <v>2835</v>
      </c>
      <c r="J1482" s="561" t="s">
        <v>2892</v>
      </c>
    </row>
    <row r="1483" spans="1:10">
      <c r="A1483" s="549" t="s">
        <v>2666</v>
      </c>
      <c r="B1483" s="550" t="s">
        <v>2381</v>
      </c>
      <c r="C1483" s="550" t="s">
        <v>55</v>
      </c>
      <c r="D1483" s="549" t="s">
        <v>2382</v>
      </c>
      <c r="E1483" s="593" t="s">
        <v>1220</v>
      </c>
      <c r="F1483" s="593"/>
      <c r="G1483" s="550" t="s">
        <v>57</v>
      </c>
      <c r="H1483" s="551">
        <v>1.0119999999999999E-4</v>
      </c>
      <c r="I1483" s="552" t="s">
        <v>2837</v>
      </c>
      <c r="J1483" s="561" t="s">
        <v>2972</v>
      </c>
    </row>
    <row r="1484" spans="1:10">
      <c r="A1484" s="549" t="s">
        <v>2666</v>
      </c>
      <c r="B1484" s="550" t="s">
        <v>1982</v>
      </c>
      <c r="C1484" s="550" t="s">
        <v>55</v>
      </c>
      <c r="D1484" s="549" t="s">
        <v>1983</v>
      </c>
      <c r="E1484" s="593" t="s">
        <v>1298</v>
      </c>
      <c r="F1484" s="593"/>
      <c r="G1484" s="550" t="s">
        <v>57</v>
      </c>
      <c r="H1484" s="551">
        <v>4.7520000000000001E-3</v>
      </c>
      <c r="I1484" s="552" t="s">
        <v>2839</v>
      </c>
      <c r="J1484" s="561" t="s">
        <v>2923</v>
      </c>
    </row>
    <row r="1485" spans="1:10">
      <c r="A1485" s="549" t="s">
        <v>2666</v>
      </c>
      <c r="B1485" s="550" t="s">
        <v>1855</v>
      </c>
      <c r="C1485" s="550" t="s">
        <v>55</v>
      </c>
      <c r="D1485" s="549" t="s">
        <v>1856</v>
      </c>
      <c r="E1485" s="593" t="s">
        <v>1298</v>
      </c>
      <c r="F1485" s="593"/>
      <c r="G1485" s="550" t="s">
        <v>1857</v>
      </c>
      <c r="H1485" s="551">
        <v>4.2240000000000002E-4</v>
      </c>
      <c r="I1485" s="552" t="s">
        <v>2841</v>
      </c>
      <c r="J1485" s="561" t="s">
        <v>3126</v>
      </c>
    </row>
    <row r="1486" spans="1:10" ht="26.45">
      <c r="A1486" s="549" t="s">
        <v>2666</v>
      </c>
      <c r="B1486" s="550" t="s">
        <v>2182</v>
      </c>
      <c r="C1486" s="550" t="s">
        <v>55</v>
      </c>
      <c r="D1486" s="549" t="s">
        <v>2183</v>
      </c>
      <c r="E1486" s="593" t="s">
        <v>1220</v>
      </c>
      <c r="F1486" s="593"/>
      <c r="G1486" s="550" t="s">
        <v>57</v>
      </c>
      <c r="H1486" s="551">
        <v>1.0119999999999999E-4</v>
      </c>
      <c r="I1486" s="552" t="s">
        <v>2843</v>
      </c>
      <c r="J1486" s="561" t="s">
        <v>2880</v>
      </c>
    </row>
    <row r="1487" spans="1:10">
      <c r="A1487" s="549" t="s">
        <v>2666</v>
      </c>
      <c r="B1487" s="550" t="s">
        <v>1652</v>
      </c>
      <c r="C1487" s="550" t="s">
        <v>55</v>
      </c>
      <c r="D1487" s="549" t="s">
        <v>1653</v>
      </c>
      <c r="E1487" s="593" t="s">
        <v>1298</v>
      </c>
      <c r="F1487" s="593"/>
      <c r="G1487" s="550" t="s">
        <v>57</v>
      </c>
      <c r="H1487" s="551">
        <v>0.10750079999999999</v>
      </c>
      <c r="I1487" s="552" t="s">
        <v>2845</v>
      </c>
      <c r="J1487" s="561" t="s">
        <v>2873</v>
      </c>
    </row>
    <row r="1488" spans="1:10">
      <c r="A1488" s="549" t="s">
        <v>2666</v>
      </c>
      <c r="B1488" s="550" t="s">
        <v>2090</v>
      </c>
      <c r="C1488" s="550" t="s">
        <v>55</v>
      </c>
      <c r="D1488" s="549" t="s">
        <v>2091</v>
      </c>
      <c r="E1488" s="593" t="s">
        <v>1220</v>
      </c>
      <c r="F1488" s="593"/>
      <c r="G1488" s="550" t="s">
        <v>57</v>
      </c>
      <c r="H1488" s="551">
        <v>1.9008E-3</v>
      </c>
      <c r="I1488" s="552" t="s">
        <v>2847</v>
      </c>
      <c r="J1488" s="561" t="s">
        <v>3133</v>
      </c>
    </row>
    <row r="1489" spans="1:10">
      <c r="A1489" s="549" t="s">
        <v>2666</v>
      </c>
      <c r="B1489" s="550" t="s">
        <v>1543</v>
      </c>
      <c r="C1489" s="550" t="s">
        <v>55</v>
      </c>
      <c r="D1489" s="549" t="s">
        <v>1544</v>
      </c>
      <c r="E1489" s="593" t="s">
        <v>1220</v>
      </c>
      <c r="F1489" s="593"/>
      <c r="G1489" s="550" t="s">
        <v>57</v>
      </c>
      <c r="H1489" s="551">
        <v>0.10750079999999999</v>
      </c>
      <c r="I1489" s="552" t="s">
        <v>2849</v>
      </c>
      <c r="J1489" s="561" t="s">
        <v>3053</v>
      </c>
    </row>
    <row r="1490" spans="1:10">
      <c r="A1490" s="549" t="s">
        <v>2666</v>
      </c>
      <c r="B1490" s="550" t="s">
        <v>2442</v>
      </c>
      <c r="C1490" s="550" t="s">
        <v>55</v>
      </c>
      <c r="D1490" s="549" t="s">
        <v>2443</v>
      </c>
      <c r="E1490" s="593" t="s">
        <v>1220</v>
      </c>
      <c r="F1490" s="593"/>
      <c r="G1490" s="550" t="s">
        <v>57</v>
      </c>
      <c r="H1490" s="551">
        <v>5.0599999999999997E-5</v>
      </c>
      <c r="I1490" s="552" t="s">
        <v>2851</v>
      </c>
      <c r="J1490" s="561" t="s">
        <v>2972</v>
      </c>
    </row>
    <row r="1491" spans="1:10" ht="26.45">
      <c r="A1491" s="549" t="s">
        <v>2666</v>
      </c>
      <c r="B1491" s="550" t="s">
        <v>2139</v>
      </c>
      <c r="C1491" s="550" t="s">
        <v>55</v>
      </c>
      <c r="D1491" s="549" t="s">
        <v>2140</v>
      </c>
      <c r="E1491" s="593" t="s">
        <v>1220</v>
      </c>
      <c r="F1491" s="593"/>
      <c r="G1491" s="550" t="s">
        <v>1739</v>
      </c>
      <c r="H1491" s="551">
        <v>2.4288000000000001E-3</v>
      </c>
      <c r="I1491" s="552" t="s">
        <v>2853</v>
      </c>
      <c r="J1491" s="561" t="s">
        <v>3254</v>
      </c>
    </row>
    <row r="1492" spans="1:10" ht="26.45">
      <c r="A1492" s="549" t="s">
        <v>2666</v>
      </c>
      <c r="B1492" s="550" t="s">
        <v>1978</v>
      </c>
      <c r="C1492" s="550" t="s">
        <v>55</v>
      </c>
      <c r="D1492" s="549" t="s">
        <v>1979</v>
      </c>
      <c r="E1492" s="593" t="s">
        <v>1220</v>
      </c>
      <c r="F1492" s="593"/>
      <c r="G1492" s="550" t="s">
        <v>1739</v>
      </c>
      <c r="H1492" s="551">
        <v>8.4480000000000004E-4</v>
      </c>
      <c r="I1492" s="552" t="s">
        <v>2855</v>
      </c>
      <c r="J1492" s="561" t="s">
        <v>2886</v>
      </c>
    </row>
    <row r="1493" spans="1:10">
      <c r="A1493" s="549" t="s">
        <v>2666</v>
      </c>
      <c r="B1493" s="550" t="s">
        <v>1485</v>
      </c>
      <c r="C1493" s="550" t="s">
        <v>55</v>
      </c>
      <c r="D1493" s="549" t="s">
        <v>1486</v>
      </c>
      <c r="E1493" s="593" t="s">
        <v>1220</v>
      </c>
      <c r="F1493" s="593"/>
      <c r="G1493" s="550" t="s">
        <v>1456</v>
      </c>
      <c r="H1493" s="551">
        <v>6.72</v>
      </c>
      <c r="I1493" s="552" t="s">
        <v>3475</v>
      </c>
      <c r="J1493" s="561" t="s">
        <v>3476</v>
      </c>
    </row>
    <row r="1494" spans="1:10" ht="26.45">
      <c r="A1494" s="549" t="s">
        <v>2666</v>
      </c>
      <c r="B1494" s="550" t="s">
        <v>1483</v>
      </c>
      <c r="C1494" s="550" t="s">
        <v>55</v>
      </c>
      <c r="D1494" s="549" t="s">
        <v>1484</v>
      </c>
      <c r="E1494" s="593" t="s">
        <v>1440</v>
      </c>
      <c r="F1494" s="593"/>
      <c r="G1494" s="550" t="s">
        <v>1451</v>
      </c>
      <c r="H1494" s="551">
        <v>0.55000000000000004</v>
      </c>
      <c r="I1494" s="552" t="s">
        <v>2767</v>
      </c>
      <c r="J1494" s="561" t="s">
        <v>3469</v>
      </c>
    </row>
    <row r="1495" spans="1:10" ht="26.45">
      <c r="A1495" s="549" t="s">
        <v>2666</v>
      </c>
      <c r="B1495" s="550" t="s">
        <v>1454</v>
      </c>
      <c r="C1495" s="550" t="s">
        <v>55</v>
      </c>
      <c r="D1495" s="549" t="s">
        <v>1455</v>
      </c>
      <c r="E1495" s="593" t="s">
        <v>1220</v>
      </c>
      <c r="F1495" s="593"/>
      <c r="G1495" s="550" t="s">
        <v>1456</v>
      </c>
      <c r="H1495" s="551">
        <v>0.38</v>
      </c>
      <c r="I1495" s="552" t="s">
        <v>3470</v>
      </c>
      <c r="J1495" s="561" t="s">
        <v>3471</v>
      </c>
    </row>
    <row r="1496" spans="1:10">
      <c r="A1496" s="549" t="s">
        <v>2666</v>
      </c>
      <c r="B1496" s="550" t="s">
        <v>2567</v>
      </c>
      <c r="C1496" s="550" t="s">
        <v>55</v>
      </c>
      <c r="D1496" s="549" t="s">
        <v>2568</v>
      </c>
      <c r="E1496" s="593" t="s">
        <v>1220</v>
      </c>
      <c r="F1496" s="593"/>
      <c r="G1496" s="550" t="s">
        <v>57</v>
      </c>
      <c r="H1496" s="551">
        <v>1.1E-4</v>
      </c>
      <c r="I1496" s="552" t="s">
        <v>2974</v>
      </c>
      <c r="J1496" s="561" t="s">
        <v>2972</v>
      </c>
    </row>
    <row r="1497" spans="1:10">
      <c r="A1497" s="549" t="s">
        <v>2666</v>
      </c>
      <c r="B1497" s="550" t="s">
        <v>2551</v>
      </c>
      <c r="C1497" s="550" t="s">
        <v>55</v>
      </c>
      <c r="D1497" s="549" t="s">
        <v>2552</v>
      </c>
      <c r="E1497" s="593" t="s">
        <v>1220</v>
      </c>
      <c r="F1497" s="593"/>
      <c r="G1497" s="550" t="s">
        <v>57</v>
      </c>
      <c r="H1497" s="551">
        <v>1.1E-4</v>
      </c>
      <c r="I1497" s="552" t="s">
        <v>2976</v>
      </c>
      <c r="J1497" s="561" t="s">
        <v>2972</v>
      </c>
    </row>
    <row r="1498" spans="1:10">
      <c r="A1498" s="549" t="s">
        <v>2666</v>
      </c>
      <c r="B1498" s="550" t="s">
        <v>2513</v>
      </c>
      <c r="C1498" s="550" t="s">
        <v>55</v>
      </c>
      <c r="D1498" s="549" t="s">
        <v>2514</v>
      </c>
      <c r="E1498" s="593" t="s">
        <v>1220</v>
      </c>
      <c r="F1498" s="593"/>
      <c r="G1498" s="550" t="s">
        <v>233</v>
      </c>
      <c r="H1498" s="551">
        <v>3.8499999999999998E-4</v>
      </c>
      <c r="I1498" s="552" t="s">
        <v>2978</v>
      </c>
      <c r="J1498" s="561" t="s">
        <v>2972</v>
      </c>
    </row>
    <row r="1499" spans="1:10">
      <c r="A1499" s="549" t="s">
        <v>2666</v>
      </c>
      <c r="B1499" s="550" t="s">
        <v>2481</v>
      </c>
      <c r="C1499" s="550" t="s">
        <v>55</v>
      </c>
      <c r="D1499" s="549" t="s">
        <v>2482</v>
      </c>
      <c r="E1499" s="593" t="s">
        <v>1220</v>
      </c>
      <c r="F1499" s="593"/>
      <c r="G1499" s="550" t="s">
        <v>57</v>
      </c>
      <c r="H1499" s="551">
        <v>1.1E-4</v>
      </c>
      <c r="I1499" s="552" t="s">
        <v>2901</v>
      </c>
      <c r="J1499" s="561" t="s">
        <v>2972</v>
      </c>
    </row>
    <row r="1500" spans="1:10">
      <c r="A1500" s="549" t="s">
        <v>2666</v>
      </c>
      <c r="B1500" s="550" t="s">
        <v>2515</v>
      </c>
      <c r="C1500" s="550" t="s">
        <v>55</v>
      </c>
      <c r="D1500" s="549" t="s">
        <v>2516</v>
      </c>
      <c r="E1500" s="593" t="s">
        <v>1220</v>
      </c>
      <c r="F1500" s="593"/>
      <c r="G1500" s="550" t="s">
        <v>57</v>
      </c>
      <c r="H1500" s="551">
        <v>2.7500000000000002E-4</v>
      </c>
      <c r="I1500" s="552" t="s">
        <v>2883</v>
      </c>
      <c r="J1500" s="561" t="s">
        <v>2972</v>
      </c>
    </row>
    <row r="1501" spans="1:10">
      <c r="A1501" s="549" t="s">
        <v>2666</v>
      </c>
      <c r="B1501" s="550" t="s">
        <v>2509</v>
      </c>
      <c r="C1501" s="550" t="s">
        <v>55</v>
      </c>
      <c r="D1501" s="549" t="s">
        <v>2510</v>
      </c>
      <c r="E1501" s="593" t="s">
        <v>1220</v>
      </c>
      <c r="F1501" s="593"/>
      <c r="G1501" s="550" t="s">
        <v>57</v>
      </c>
      <c r="H1501" s="551">
        <v>2.2000000000000001E-4</v>
      </c>
      <c r="I1501" s="552" t="s">
        <v>2980</v>
      </c>
      <c r="J1501" s="561" t="s">
        <v>2972</v>
      </c>
    </row>
    <row r="1502" spans="1:10">
      <c r="A1502" s="549" t="s">
        <v>2666</v>
      </c>
      <c r="B1502" s="550" t="s">
        <v>2501</v>
      </c>
      <c r="C1502" s="550" t="s">
        <v>55</v>
      </c>
      <c r="D1502" s="549" t="s">
        <v>2502</v>
      </c>
      <c r="E1502" s="593" t="s">
        <v>1220</v>
      </c>
      <c r="F1502" s="593"/>
      <c r="G1502" s="550" t="s">
        <v>57</v>
      </c>
      <c r="H1502" s="551">
        <v>3.8499999999999998E-4</v>
      </c>
      <c r="I1502" s="552" t="s">
        <v>2982</v>
      </c>
      <c r="J1502" s="561" t="s">
        <v>2972</v>
      </c>
    </row>
    <row r="1503" spans="1:10">
      <c r="A1503" s="549" t="s">
        <v>2666</v>
      </c>
      <c r="B1503" s="550" t="s">
        <v>2565</v>
      </c>
      <c r="C1503" s="550" t="s">
        <v>55</v>
      </c>
      <c r="D1503" s="549" t="s">
        <v>2566</v>
      </c>
      <c r="E1503" s="593" t="s">
        <v>1220</v>
      </c>
      <c r="F1503" s="593"/>
      <c r="G1503" s="550" t="s">
        <v>57</v>
      </c>
      <c r="H1503" s="551">
        <v>5.5000000000000002E-5</v>
      </c>
      <c r="I1503" s="552" t="s">
        <v>2983</v>
      </c>
      <c r="J1503" s="561" t="s">
        <v>2972</v>
      </c>
    </row>
    <row r="1504" spans="1:10">
      <c r="A1504" s="549" t="s">
        <v>2666</v>
      </c>
      <c r="B1504" s="550" t="s">
        <v>2341</v>
      </c>
      <c r="C1504" s="550" t="s">
        <v>55</v>
      </c>
      <c r="D1504" s="549" t="s">
        <v>2342</v>
      </c>
      <c r="E1504" s="593" t="s">
        <v>1220</v>
      </c>
      <c r="F1504" s="593"/>
      <c r="G1504" s="550" t="s">
        <v>57</v>
      </c>
      <c r="H1504" s="551">
        <v>5.5000000000000002E-5</v>
      </c>
      <c r="I1504" s="552" t="s">
        <v>2984</v>
      </c>
      <c r="J1504" s="561" t="s">
        <v>2880</v>
      </c>
    </row>
    <row r="1505" spans="1:10">
      <c r="A1505" s="549" t="s">
        <v>2666</v>
      </c>
      <c r="B1505" s="550" t="s">
        <v>2569</v>
      </c>
      <c r="C1505" s="550" t="s">
        <v>55</v>
      </c>
      <c r="D1505" s="549" t="s">
        <v>2570</v>
      </c>
      <c r="E1505" s="593" t="s">
        <v>1220</v>
      </c>
      <c r="F1505" s="593"/>
      <c r="G1505" s="550" t="s">
        <v>57</v>
      </c>
      <c r="H1505" s="551">
        <v>5.5000000000000002E-5</v>
      </c>
      <c r="I1505" s="552" t="s">
        <v>2986</v>
      </c>
      <c r="J1505" s="561" t="s">
        <v>2972</v>
      </c>
    </row>
    <row r="1506" spans="1:10">
      <c r="A1506" s="549" t="s">
        <v>2666</v>
      </c>
      <c r="B1506" s="550" t="s">
        <v>2507</v>
      </c>
      <c r="C1506" s="550" t="s">
        <v>55</v>
      </c>
      <c r="D1506" s="549" t="s">
        <v>2508</v>
      </c>
      <c r="E1506" s="593" t="s">
        <v>1220</v>
      </c>
      <c r="F1506" s="593"/>
      <c r="G1506" s="550" t="s">
        <v>57</v>
      </c>
      <c r="H1506" s="551">
        <v>2.2000000000000001E-4</v>
      </c>
      <c r="I1506" s="552" t="s">
        <v>2937</v>
      </c>
      <c r="J1506" s="561" t="s">
        <v>2972</v>
      </c>
    </row>
    <row r="1507" spans="1:10">
      <c r="A1507" s="553"/>
      <c r="B1507" s="563"/>
      <c r="C1507" s="563"/>
      <c r="D1507" s="553"/>
      <c r="E1507" s="563" t="s">
        <v>2669</v>
      </c>
      <c r="F1507" s="566">
        <v>19.12</v>
      </c>
      <c r="G1507" s="553" t="s">
        <v>2670</v>
      </c>
      <c r="H1507" s="554">
        <v>0</v>
      </c>
      <c r="I1507" s="553" t="s">
        <v>2671</v>
      </c>
      <c r="J1507" s="554">
        <v>19.12</v>
      </c>
    </row>
    <row r="1508" spans="1:10" ht="14.45" thickBot="1">
      <c r="A1508" s="553"/>
      <c r="B1508" s="563"/>
      <c r="C1508" s="563"/>
      <c r="D1508" s="553"/>
      <c r="E1508" s="563" t="s">
        <v>2672</v>
      </c>
      <c r="F1508" s="566">
        <v>0</v>
      </c>
      <c r="G1508" s="553"/>
      <c r="H1508" s="595" t="s">
        <v>2673</v>
      </c>
      <c r="I1508" s="595"/>
      <c r="J1508" s="554">
        <v>211.9</v>
      </c>
    </row>
    <row r="1509" spans="1:10" ht="14.45" customHeight="1" thickTop="1">
      <c r="A1509" s="555"/>
      <c r="B1509" s="564"/>
      <c r="C1509" s="564"/>
      <c r="D1509" s="555"/>
      <c r="E1509" s="564"/>
      <c r="F1509" s="564"/>
      <c r="G1509" s="555"/>
      <c r="H1509" s="555"/>
      <c r="I1509" s="555"/>
      <c r="J1509" s="555"/>
    </row>
    <row r="1510" spans="1:10">
      <c r="A1510" s="543" t="s">
        <v>279</v>
      </c>
      <c r="B1510" s="461" t="s">
        <v>10</v>
      </c>
      <c r="C1510" s="461" t="s">
        <v>11</v>
      </c>
      <c r="D1510" s="543" t="s">
        <v>12</v>
      </c>
      <c r="E1510" s="589" t="s">
        <v>1209</v>
      </c>
      <c r="F1510" s="589"/>
      <c r="G1510" s="461" t="s">
        <v>13</v>
      </c>
      <c r="H1510" s="544" t="s">
        <v>14</v>
      </c>
      <c r="I1510" s="544" t="s">
        <v>1210</v>
      </c>
      <c r="J1510" s="544" t="s">
        <v>16</v>
      </c>
    </row>
    <row r="1511" spans="1:10" ht="52.9">
      <c r="A1511" s="545" t="s">
        <v>2661</v>
      </c>
      <c r="B1511" s="546" t="s">
        <v>280</v>
      </c>
      <c r="C1511" s="546" t="s">
        <v>55</v>
      </c>
      <c r="D1511" s="545" t="s">
        <v>3477</v>
      </c>
      <c r="E1511" s="596" t="s">
        <v>1218</v>
      </c>
      <c r="F1511" s="596"/>
      <c r="G1511" s="546" t="s">
        <v>46</v>
      </c>
      <c r="H1511" s="547">
        <v>1</v>
      </c>
      <c r="I1511" s="548">
        <v>190.91</v>
      </c>
      <c r="J1511" s="548">
        <v>190.91</v>
      </c>
    </row>
    <row r="1512" spans="1:10">
      <c r="A1512" s="543" t="s">
        <v>9</v>
      </c>
      <c r="B1512" s="461" t="s">
        <v>10</v>
      </c>
      <c r="C1512" s="461" t="s">
        <v>11</v>
      </c>
      <c r="D1512" s="543" t="s">
        <v>12</v>
      </c>
      <c r="E1512" s="589" t="s">
        <v>1209</v>
      </c>
      <c r="F1512" s="589"/>
      <c r="G1512" s="461" t="s">
        <v>13</v>
      </c>
      <c r="H1512" s="544" t="s">
        <v>14</v>
      </c>
      <c r="I1512" s="544" t="s">
        <v>1210</v>
      </c>
      <c r="J1512" s="544" t="s">
        <v>16</v>
      </c>
    </row>
    <row r="1513" spans="1:10" ht="26.45">
      <c r="A1513" s="549" t="s">
        <v>2666</v>
      </c>
      <c r="B1513" s="550" t="s">
        <v>1483</v>
      </c>
      <c r="C1513" s="550" t="s">
        <v>55</v>
      </c>
      <c r="D1513" s="549" t="s">
        <v>1484</v>
      </c>
      <c r="E1513" s="593" t="s">
        <v>1440</v>
      </c>
      <c r="F1513" s="593"/>
      <c r="G1513" s="550" t="s">
        <v>1451</v>
      </c>
      <c r="H1513" s="551">
        <v>0.55000000000000004</v>
      </c>
      <c r="I1513" s="552" t="s">
        <v>2767</v>
      </c>
      <c r="J1513" s="561" t="s">
        <v>3469</v>
      </c>
    </row>
    <row r="1514" spans="1:10">
      <c r="A1514" s="556" t="s">
        <v>2661</v>
      </c>
      <c r="B1514" s="557" t="s">
        <v>2769</v>
      </c>
      <c r="C1514" s="557" t="s">
        <v>55</v>
      </c>
      <c r="D1514" s="556" t="s">
        <v>2770</v>
      </c>
      <c r="E1514" s="594" t="s">
        <v>1393</v>
      </c>
      <c r="F1514" s="594"/>
      <c r="G1514" s="557" t="s">
        <v>1451</v>
      </c>
      <c r="H1514" s="558">
        <v>0.45</v>
      </c>
      <c r="I1514" s="559" t="s">
        <v>2771</v>
      </c>
      <c r="J1514" s="560" t="s">
        <v>3473</v>
      </c>
    </row>
    <row r="1515" spans="1:10">
      <c r="A1515" s="556" t="s">
        <v>2661</v>
      </c>
      <c r="B1515" s="557" t="s">
        <v>3353</v>
      </c>
      <c r="C1515" s="557" t="s">
        <v>55</v>
      </c>
      <c r="D1515" s="556" t="s">
        <v>3354</v>
      </c>
      <c r="E1515" s="594" t="s">
        <v>1393</v>
      </c>
      <c r="F1515" s="594"/>
      <c r="G1515" s="557" t="s">
        <v>1451</v>
      </c>
      <c r="H1515" s="558">
        <v>0.55000000000000004</v>
      </c>
      <c r="I1515" s="559" t="s">
        <v>3355</v>
      </c>
      <c r="J1515" s="560" t="s">
        <v>3472</v>
      </c>
    </row>
    <row r="1516" spans="1:10">
      <c r="A1516" s="556" t="s">
        <v>2661</v>
      </c>
      <c r="B1516" s="557" t="s">
        <v>3465</v>
      </c>
      <c r="C1516" s="557" t="s">
        <v>55</v>
      </c>
      <c r="D1516" s="556" t="s">
        <v>3466</v>
      </c>
      <c r="E1516" s="594" t="s">
        <v>3371</v>
      </c>
      <c r="F1516" s="594"/>
      <c r="G1516" s="557" t="s">
        <v>1456</v>
      </c>
      <c r="H1516" s="558">
        <v>8</v>
      </c>
      <c r="I1516" s="559" t="s">
        <v>3467</v>
      </c>
      <c r="J1516" s="560" t="s">
        <v>3468</v>
      </c>
    </row>
    <row r="1517" spans="1:10" ht="26.45">
      <c r="A1517" s="549" t="s">
        <v>2666</v>
      </c>
      <c r="B1517" s="550" t="s">
        <v>1454</v>
      </c>
      <c r="C1517" s="550" t="s">
        <v>55</v>
      </c>
      <c r="D1517" s="549" t="s">
        <v>1455</v>
      </c>
      <c r="E1517" s="593" t="s">
        <v>1220</v>
      </c>
      <c r="F1517" s="593"/>
      <c r="G1517" s="550" t="s">
        <v>1456</v>
      </c>
      <c r="H1517" s="551">
        <v>0.38</v>
      </c>
      <c r="I1517" s="552" t="s">
        <v>3470</v>
      </c>
      <c r="J1517" s="561" t="s">
        <v>3471</v>
      </c>
    </row>
    <row r="1518" spans="1:10" ht="26.45">
      <c r="A1518" s="549" t="s">
        <v>2666</v>
      </c>
      <c r="B1518" s="550" t="s">
        <v>1449</v>
      </c>
      <c r="C1518" s="550" t="s">
        <v>55</v>
      </c>
      <c r="D1518" s="549" t="s">
        <v>1450</v>
      </c>
      <c r="E1518" s="593" t="s">
        <v>1440</v>
      </c>
      <c r="F1518" s="593"/>
      <c r="G1518" s="550" t="s">
        <v>1451</v>
      </c>
      <c r="H1518" s="551">
        <v>0.45</v>
      </c>
      <c r="I1518" s="552" t="s">
        <v>2742</v>
      </c>
      <c r="J1518" s="561" t="s">
        <v>3462</v>
      </c>
    </row>
    <row r="1519" spans="1:10" ht="26.45">
      <c r="A1519" s="549" t="s">
        <v>2666</v>
      </c>
      <c r="B1519" s="550" t="s">
        <v>1466</v>
      </c>
      <c r="C1519" s="550" t="s">
        <v>55</v>
      </c>
      <c r="D1519" s="549" t="s">
        <v>1467</v>
      </c>
      <c r="E1519" s="593" t="s">
        <v>1220</v>
      </c>
      <c r="F1519" s="593"/>
      <c r="G1519" s="550" t="s">
        <v>46</v>
      </c>
      <c r="H1519" s="551">
        <v>1.05</v>
      </c>
      <c r="I1519" s="552" t="s">
        <v>3478</v>
      </c>
      <c r="J1519" s="561" t="s">
        <v>3479</v>
      </c>
    </row>
    <row r="1520" spans="1:10">
      <c r="A1520" s="589" t="s">
        <v>2820</v>
      </c>
      <c r="B1520" s="597"/>
      <c r="C1520" s="597"/>
      <c r="D1520" s="597"/>
      <c r="E1520" s="597"/>
      <c r="F1520" s="597"/>
      <c r="G1520" s="597"/>
      <c r="H1520" s="597"/>
      <c r="I1520" s="597"/>
      <c r="J1520" s="597"/>
    </row>
    <row r="1521" spans="1:10" ht="13.9" customHeight="1">
      <c r="A1521" s="543" t="s">
        <v>9</v>
      </c>
      <c r="B1521" s="461" t="s">
        <v>10</v>
      </c>
      <c r="C1521" s="461" t="s">
        <v>11</v>
      </c>
      <c r="D1521" s="543" t="s">
        <v>12</v>
      </c>
      <c r="E1521" s="589" t="s">
        <v>1209</v>
      </c>
      <c r="F1521" s="589"/>
      <c r="G1521" s="461" t="s">
        <v>13</v>
      </c>
      <c r="H1521" s="544" t="s">
        <v>14</v>
      </c>
      <c r="I1521" s="544" t="s">
        <v>1210</v>
      </c>
      <c r="J1521" s="544" t="s">
        <v>16</v>
      </c>
    </row>
    <row r="1522" spans="1:10" ht="26.45">
      <c r="A1522" s="549" t="s">
        <v>2666</v>
      </c>
      <c r="B1522" s="550" t="s">
        <v>1483</v>
      </c>
      <c r="C1522" s="550" t="s">
        <v>55</v>
      </c>
      <c r="D1522" s="549" t="s">
        <v>1484</v>
      </c>
      <c r="E1522" s="593" t="s">
        <v>1440</v>
      </c>
      <c r="F1522" s="593"/>
      <c r="G1522" s="550" t="s">
        <v>1451</v>
      </c>
      <c r="H1522" s="551">
        <v>0.55000000000000004</v>
      </c>
      <c r="I1522" s="552" t="s">
        <v>2767</v>
      </c>
      <c r="J1522" s="561" t="s">
        <v>3469</v>
      </c>
    </row>
    <row r="1523" spans="1:10" ht="26.45">
      <c r="A1523" s="549" t="s">
        <v>2666</v>
      </c>
      <c r="B1523" s="550" t="s">
        <v>2303</v>
      </c>
      <c r="C1523" s="550" t="s">
        <v>55</v>
      </c>
      <c r="D1523" s="549" t="s">
        <v>2304</v>
      </c>
      <c r="E1523" s="593" t="s">
        <v>1220</v>
      </c>
      <c r="F1523" s="593"/>
      <c r="G1523" s="550" t="s">
        <v>57</v>
      </c>
      <c r="H1523" s="551">
        <v>6.3360000000000001E-4</v>
      </c>
      <c r="I1523" s="552" t="s">
        <v>2821</v>
      </c>
      <c r="J1523" s="561" t="s">
        <v>2972</v>
      </c>
    </row>
    <row r="1524" spans="1:10">
      <c r="A1524" s="549" t="s">
        <v>2666</v>
      </c>
      <c r="B1524" s="550" t="s">
        <v>2412</v>
      </c>
      <c r="C1524" s="550" t="s">
        <v>55</v>
      </c>
      <c r="D1524" s="549" t="s">
        <v>2413</v>
      </c>
      <c r="E1524" s="593" t="s">
        <v>1220</v>
      </c>
      <c r="F1524" s="593"/>
      <c r="G1524" s="550" t="s">
        <v>57</v>
      </c>
      <c r="H1524" s="551">
        <v>1.518E-4</v>
      </c>
      <c r="I1524" s="552" t="s">
        <v>2823</v>
      </c>
      <c r="J1524" s="561" t="s">
        <v>2972</v>
      </c>
    </row>
    <row r="1525" spans="1:10">
      <c r="A1525" s="549" t="s">
        <v>2666</v>
      </c>
      <c r="B1525" s="550" t="s">
        <v>2169</v>
      </c>
      <c r="C1525" s="550" t="s">
        <v>55</v>
      </c>
      <c r="D1525" s="549" t="s">
        <v>2170</v>
      </c>
      <c r="E1525" s="593" t="s">
        <v>1220</v>
      </c>
      <c r="F1525" s="593"/>
      <c r="G1525" s="550" t="s">
        <v>57</v>
      </c>
      <c r="H1525" s="551">
        <v>4.7520000000000001E-3</v>
      </c>
      <c r="I1525" s="552" t="s">
        <v>2825</v>
      </c>
      <c r="J1525" s="561" t="s">
        <v>3254</v>
      </c>
    </row>
    <row r="1526" spans="1:10" ht="26.45">
      <c r="A1526" s="549" t="s">
        <v>2666</v>
      </c>
      <c r="B1526" s="550" t="s">
        <v>2391</v>
      </c>
      <c r="C1526" s="550" t="s">
        <v>55</v>
      </c>
      <c r="D1526" s="549" t="s">
        <v>2392</v>
      </c>
      <c r="E1526" s="593" t="s">
        <v>1220</v>
      </c>
      <c r="F1526" s="593"/>
      <c r="G1526" s="550" t="s">
        <v>57</v>
      </c>
      <c r="H1526" s="551">
        <v>2.1120000000000001E-4</v>
      </c>
      <c r="I1526" s="552" t="s">
        <v>2827</v>
      </c>
      <c r="J1526" s="561" t="s">
        <v>2972</v>
      </c>
    </row>
    <row r="1527" spans="1:10">
      <c r="A1527" s="549" t="s">
        <v>2666</v>
      </c>
      <c r="B1527" s="550" t="s">
        <v>1693</v>
      </c>
      <c r="C1527" s="550" t="s">
        <v>55</v>
      </c>
      <c r="D1527" s="549" t="s">
        <v>1694</v>
      </c>
      <c r="E1527" s="593" t="s">
        <v>1220</v>
      </c>
      <c r="F1527" s="593"/>
      <c r="G1527" s="550" t="s">
        <v>57</v>
      </c>
      <c r="H1527" s="551">
        <v>8.3584599999999995E-2</v>
      </c>
      <c r="I1527" s="552" t="s">
        <v>2829</v>
      </c>
      <c r="J1527" s="561" t="s">
        <v>3116</v>
      </c>
    </row>
    <row r="1528" spans="1:10">
      <c r="A1528" s="549" t="s">
        <v>2666</v>
      </c>
      <c r="B1528" s="550" t="s">
        <v>2360</v>
      </c>
      <c r="C1528" s="550" t="s">
        <v>55</v>
      </c>
      <c r="D1528" s="549" t="s">
        <v>2361</v>
      </c>
      <c r="E1528" s="593" t="s">
        <v>1220</v>
      </c>
      <c r="F1528" s="593"/>
      <c r="G1528" s="550" t="s">
        <v>2362</v>
      </c>
      <c r="H1528" s="551">
        <v>8.4480000000000004E-4</v>
      </c>
      <c r="I1528" s="552" t="s">
        <v>2831</v>
      </c>
      <c r="J1528" s="561" t="s">
        <v>2972</v>
      </c>
    </row>
    <row r="1529" spans="1:10">
      <c r="A1529" s="549" t="s">
        <v>2666</v>
      </c>
      <c r="B1529" s="550" t="s">
        <v>1729</v>
      </c>
      <c r="C1529" s="550" t="s">
        <v>55</v>
      </c>
      <c r="D1529" s="549" t="s">
        <v>1730</v>
      </c>
      <c r="E1529" s="593" t="s">
        <v>1220</v>
      </c>
      <c r="F1529" s="593"/>
      <c r="G1529" s="550" t="s">
        <v>57</v>
      </c>
      <c r="H1529" s="551">
        <v>1.5839999999999999E-3</v>
      </c>
      <c r="I1529" s="552" t="s">
        <v>2833</v>
      </c>
      <c r="J1529" s="561" t="s">
        <v>2890</v>
      </c>
    </row>
    <row r="1530" spans="1:10">
      <c r="A1530" s="549" t="s">
        <v>2666</v>
      </c>
      <c r="B1530" s="550" t="s">
        <v>1587</v>
      </c>
      <c r="C1530" s="550" t="s">
        <v>55</v>
      </c>
      <c r="D1530" s="549" t="s">
        <v>1588</v>
      </c>
      <c r="E1530" s="593" t="s">
        <v>1220</v>
      </c>
      <c r="F1530" s="593"/>
      <c r="G1530" s="550" t="s">
        <v>57</v>
      </c>
      <c r="H1530" s="551">
        <v>4.7520000000000001E-3</v>
      </c>
      <c r="I1530" s="552" t="s">
        <v>2835</v>
      </c>
      <c r="J1530" s="561" t="s">
        <v>2892</v>
      </c>
    </row>
    <row r="1531" spans="1:10">
      <c r="A1531" s="549" t="s">
        <v>2666</v>
      </c>
      <c r="B1531" s="550" t="s">
        <v>2381</v>
      </c>
      <c r="C1531" s="550" t="s">
        <v>55</v>
      </c>
      <c r="D1531" s="549" t="s">
        <v>2382</v>
      </c>
      <c r="E1531" s="593" t="s">
        <v>1220</v>
      </c>
      <c r="F1531" s="593"/>
      <c r="G1531" s="550" t="s">
        <v>57</v>
      </c>
      <c r="H1531" s="551">
        <v>1.0119999999999999E-4</v>
      </c>
      <c r="I1531" s="552" t="s">
        <v>2837</v>
      </c>
      <c r="J1531" s="561" t="s">
        <v>2972</v>
      </c>
    </row>
    <row r="1532" spans="1:10">
      <c r="A1532" s="549" t="s">
        <v>2666</v>
      </c>
      <c r="B1532" s="550" t="s">
        <v>1982</v>
      </c>
      <c r="C1532" s="550" t="s">
        <v>55</v>
      </c>
      <c r="D1532" s="549" t="s">
        <v>1983</v>
      </c>
      <c r="E1532" s="593" t="s">
        <v>1298</v>
      </c>
      <c r="F1532" s="593"/>
      <c r="G1532" s="550" t="s">
        <v>57</v>
      </c>
      <c r="H1532" s="551">
        <v>4.7520000000000001E-3</v>
      </c>
      <c r="I1532" s="552" t="s">
        <v>2839</v>
      </c>
      <c r="J1532" s="561" t="s">
        <v>2923</v>
      </c>
    </row>
    <row r="1533" spans="1:10">
      <c r="A1533" s="549" t="s">
        <v>2666</v>
      </c>
      <c r="B1533" s="550" t="s">
        <v>1855</v>
      </c>
      <c r="C1533" s="550" t="s">
        <v>55</v>
      </c>
      <c r="D1533" s="549" t="s">
        <v>1856</v>
      </c>
      <c r="E1533" s="593" t="s">
        <v>1298</v>
      </c>
      <c r="F1533" s="593"/>
      <c r="G1533" s="550" t="s">
        <v>1857</v>
      </c>
      <c r="H1533" s="551">
        <v>4.2240000000000002E-4</v>
      </c>
      <c r="I1533" s="552" t="s">
        <v>2841</v>
      </c>
      <c r="J1533" s="561" t="s">
        <v>3126</v>
      </c>
    </row>
    <row r="1534" spans="1:10" ht="26.45">
      <c r="A1534" s="549" t="s">
        <v>2666</v>
      </c>
      <c r="B1534" s="550" t="s">
        <v>2182</v>
      </c>
      <c r="C1534" s="550" t="s">
        <v>55</v>
      </c>
      <c r="D1534" s="549" t="s">
        <v>2183</v>
      </c>
      <c r="E1534" s="593" t="s">
        <v>1220</v>
      </c>
      <c r="F1534" s="593"/>
      <c r="G1534" s="550" t="s">
        <v>57</v>
      </c>
      <c r="H1534" s="551">
        <v>1.0119999999999999E-4</v>
      </c>
      <c r="I1534" s="552" t="s">
        <v>2843</v>
      </c>
      <c r="J1534" s="561" t="s">
        <v>2880</v>
      </c>
    </row>
    <row r="1535" spans="1:10">
      <c r="A1535" s="549" t="s">
        <v>2666</v>
      </c>
      <c r="B1535" s="550" t="s">
        <v>1652</v>
      </c>
      <c r="C1535" s="550" t="s">
        <v>55</v>
      </c>
      <c r="D1535" s="549" t="s">
        <v>1653</v>
      </c>
      <c r="E1535" s="593" t="s">
        <v>1298</v>
      </c>
      <c r="F1535" s="593"/>
      <c r="G1535" s="550" t="s">
        <v>57</v>
      </c>
      <c r="H1535" s="551">
        <v>0.10750079999999999</v>
      </c>
      <c r="I1535" s="552" t="s">
        <v>2845</v>
      </c>
      <c r="J1535" s="561" t="s">
        <v>2873</v>
      </c>
    </row>
    <row r="1536" spans="1:10">
      <c r="A1536" s="549" t="s">
        <v>2666</v>
      </c>
      <c r="B1536" s="550" t="s">
        <v>2090</v>
      </c>
      <c r="C1536" s="550" t="s">
        <v>55</v>
      </c>
      <c r="D1536" s="549" t="s">
        <v>2091</v>
      </c>
      <c r="E1536" s="593" t="s">
        <v>1220</v>
      </c>
      <c r="F1536" s="593"/>
      <c r="G1536" s="550" t="s">
        <v>57</v>
      </c>
      <c r="H1536" s="551">
        <v>1.9008E-3</v>
      </c>
      <c r="I1536" s="552" t="s">
        <v>2847</v>
      </c>
      <c r="J1536" s="561" t="s">
        <v>3133</v>
      </c>
    </row>
    <row r="1537" spans="1:10">
      <c r="A1537" s="549" t="s">
        <v>2666</v>
      </c>
      <c r="B1537" s="550" t="s">
        <v>1543</v>
      </c>
      <c r="C1537" s="550" t="s">
        <v>55</v>
      </c>
      <c r="D1537" s="549" t="s">
        <v>1544</v>
      </c>
      <c r="E1537" s="593" t="s">
        <v>1220</v>
      </c>
      <c r="F1537" s="593"/>
      <c r="G1537" s="550" t="s">
        <v>57</v>
      </c>
      <c r="H1537" s="551">
        <v>0.10750079999999999</v>
      </c>
      <c r="I1537" s="552" t="s">
        <v>2849</v>
      </c>
      <c r="J1537" s="561" t="s">
        <v>3053</v>
      </c>
    </row>
    <row r="1538" spans="1:10">
      <c r="A1538" s="549" t="s">
        <v>2666</v>
      </c>
      <c r="B1538" s="550" t="s">
        <v>2442</v>
      </c>
      <c r="C1538" s="550" t="s">
        <v>55</v>
      </c>
      <c r="D1538" s="549" t="s">
        <v>2443</v>
      </c>
      <c r="E1538" s="593" t="s">
        <v>1220</v>
      </c>
      <c r="F1538" s="593"/>
      <c r="G1538" s="550" t="s">
        <v>57</v>
      </c>
      <c r="H1538" s="551">
        <v>5.0599999999999997E-5</v>
      </c>
      <c r="I1538" s="552" t="s">
        <v>2851</v>
      </c>
      <c r="J1538" s="561" t="s">
        <v>2972</v>
      </c>
    </row>
    <row r="1539" spans="1:10" ht="26.45">
      <c r="A1539" s="549" t="s">
        <v>2666</v>
      </c>
      <c r="B1539" s="550" t="s">
        <v>2139</v>
      </c>
      <c r="C1539" s="550" t="s">
        <v>55</v>
      </c>
      <c r="D1539" s="549" t="s">
        <v>2140</v>
      </c>
      <c r="E1539" s="593" t="s">
        <v>1220</v>
      </c>
      <c r="F1539" s="593"/>
      <c r="G1539" s="550" t="s">
        <v>1739</v>
      </c>
      <c r="H1539" s="551">
        <v>2.4288000000000001E-3</v>
      </c>
      <c r="I1539" s="552" t="s">
        <v>2853</v>
      </c>
      <c r="J1539" s="561" t="s">
        <v>3254</v>
      </c>
    </row>
    <row r="1540" spans="1:10" ht="26.45">
      <c r="A1540" s="549" t="s">
        <v>2666</v>
      </c>
      <c r="B1540" s="550" t="s">
        <v>1978</v>
      </c>
      <c r="C1540" s="550" t="s">
        <v>55</v>
      </c>
      <c r="D1540" s="549" t="s">
        <v>1979</v>
      </c>
      <c r="E1540" s="593" t="s">
        <v>1220</v>
      </c>
      <c r="F1540" s="593"/>
      <c r="G1540" s="550" t="s">
        <v>1739</v>
      </c>
      <c r="H1540" s="551">
        <v>8.4480000000000004E-4</v>
      </c>
      <c r="I1540" s="552" t="s">
        <v>2855</v>
      </c>
      <c r="J1540" s="561" t="s">
        <v>2886</v>
      </c>
    </row>
    <row r="1541" spans="1:10">
      <c r="A1541" s="549" t="s">
        <v>2666</v>
      </c>
      <c r="B1541" s="550" t="s">
        <v>2567</v>
      </c>
      <c r="C1541" s="550" t="s">
        <v>55</v>
      </c>
      <c r="D1541" s="549" t="s">
        <v>2568</v>
      </c>
      <c r="E1541" s="593" t="s">
        <v>1220</v>
      </c>
      <c r="F1541" s="593"/>
      <c r="G1541" s="550" t="s">
        <v>57</v>
      </c>
      <c r="H1541" s="551">
        <v>1.1E-4</v>
      </c>
      <c r="I1541" s="552" t="s">
        <v>2974</v>
      </c>
      <c r="J1541" s="561" t="s">
        <v>2972</v>
      </c>
    </row>
    <row r="1542" spans="1:10">
      <c r="A1542" s="549" t="s">
        <v>2666</v>
      </c>
      <c r="B1542" s="550" t="s">
        <v>2551</v>
      </c>
      <c r="C1542" s="550" t="s">
        <v>55</v>
      </c>
      <c r="D1542" s="549" t="s">
        <v>2552</v>
      </c>
      <c r="E1542" s="593" t="s">
        <v>1220</v>
      </c>
      <c r="F1542" s="593"/>
      <c r="G1542" s="550" t="s">
        <v>57</v>
      </c>
      <c r="H1542" s="551">
        <v>1.1E-4</v>
      </c>
      <c r="I1542" s="552" t="s">
        <v>2976</v>
      </c>
      <c r="J1542" s="561" t="s">
        <v>2972</v>
      </c>
    </row>
    <row r="1543" spans="1:10">
      <c r="A1543" s="549" t="s">
        <v>2666</v>
      </c>
      <c r="B1543" s="550" t="s">
        <v>2513</v>
      </c>
      <c r="C1543" s="550" t="s">
        <v>55</v>
      </c>
      <c r="D1543" s="549" t="s">
        <v>2514</v>
      </c>
      <c r="E1543" s="593" t="s">
        <v>1220</v>
      </c>
      <c r="F1543" s="593"/>
      <c r="G1543" s="550" t="s">
        <v>233</v>
      </c>
      <c r="H1543" s="551">
        <v>3.8499999999999998E-4</v>
      </c>
      <c r="I1543" s="552" t="s">
        <v>2978</v>
      </c>
      <c r="J1543" s="561" t="s">
        <v>2972</v>
      </c>
    </row>
    <row r="1544" spans="1:10">
      <c r="A1544" s="549" t="s">
        <v>2666</v>
      </c>
      <c r="B1544" s="550" t="s">
        <v>2481</v>
      </c>
      <c r="C1544" s="550" t="s">
        <v>55</v>
      </c>
      <c r="D1544" s="549" t="s">
        <v>2482</v>
      </c>
      <c r="E1544" s="593" t="s">
        <v>1220</v>
      </c>
      <c r="F1544" s="593"/>
      <c r="G1544" s="550" t="s">
        <v>57</v>
      </c>
      <c r="H1544" s="551">
        <v>1.1E-4</v>
      </c>
      <c r="I1544" s="552" t="s">
        <v>2901</v>
      </c>
      <c r="J1544" s="561" t="s">
        <v>2972</v>
      </c>
    </row>
    <row r="1545" spans="1:10">
      <c r="A1545" s="549" t="s">
        <v>2666</v>
      </c>
      <c r="B1545" s="550" t="s">
        <v>2515</v>
      </c>
      <c r="C1545" s="550" t="s">
        <v>55</v>
      </c>
      <c r="D1545" s="549" t="s">
        <v>2516</v>
      </c>
      <c r="E1545" s="593" t="s">
        <v>1220</v>
      </c>
      <c r="F1545" s="593"/>
      <c r="G1545" s="550" t="s">
        <v>57</v>
      </c>
      <c r="H1545" s="551">
        <v>2.7500000000000002E-4</v>
      </c>
      <c r="I1545" s="552" t="s">
        <v>2883</v>
      </c>
      <c r="J1545" s="561" t="s">
        <v>2972</v>
      </c>
    </row>
    <row r="1546" spans="1:10">
      <c r="A1546" s="549" t="s">
        <v>2666</v>
      </c>
      <c r="B1546" s="550" t="s">
        <v>2509</v>
      </c>
      <c r="C1546" s="550" t="s">
        <v>55</v>
      </c>
      <c r="D1546" s="549" t="s">
        <v>2510</v>
      </c>
      <c r="E1546" s="593" t="s">
        <v>1220</v>
      </c>
      <c r="F1546" s="593"/>
      <c r="G1546" s="550" t="s">
        <v>57</v>
      </c>
      <c r="H1546" s="551">
        <v>2.2000000000000001E-4</v>
      </c>
      <c r="I1546" s="552" t="s">
        <v>2980</v>
      </c>
      <c r="J1546" s="561" t="s">
        <v>2972</v>
      </c>
    </row>
    <row r="1547" spans="1:10">
      <c r="A1547" s="549" t="s">
        <v>2666</v>
      </c>
      <c r="B1547" s="550" t="s">
        <v>2501</v>
      </c>
      <c r="C1547" s="550" t="s">
        <v>55</v>
      </c>
      <c r="D1547" s="549" t="s">
        <v>2502</v>
      </c>
      <c r="E1547" s="593" t="s">
        <v>1220</v>
      </c>
      <c r="F1547" s="593"/>
      <c r="G1547" s="550" t="s">
        <v>57</v>
      </c>
      <c r="H1547" s="551">
        <v>3.8499999999999998E-4</v>
      </c>
      <c r="I1547" s="552" t="s">
        <v>2982</v>
      </c>
      <c r="J1547" s="561" t="s">
        <v>2972</v>
      </c>
    </row>
    <row r="1548" spans="1:10">
      <c r="A1548" s="549" t="s">
        <v>2666</v>
      </c>
      <c r="B1548" s="550" t="s">
        <v>2565</v>
      </c>
      <c r="C1548" s="550" t="s">
        <v>55</v>
      </c>
      <c r="D1548" s="549" t="s">
        <v>2566</v>
      </c>
      <c r="E1548" s="593" t="s">
        <v>1220</v>
      </c>
      <c r="F1548" s="593"/>
      <c r="G1548" s="550" t="s">
        <v>57</v>
      </c>
      <c r="H1548" s="551">
        <v>5.5000000000000002E-5</v>
      </c>
      <c r="I1548" s="552" t="s">
        <v>2983</v>
      </c>
      <c r="J1548" s="561" t="s">
        <v>2972</v>
      </c>
    </row>
    <row r="1549" spans="1:10">
      <c r="A1549" s="549" t="s">
        <v>2666</v>
      </c>
      <c r="B1549" s="550" t="s">
        <v>2341</v>
      </c>
      <c r="C1549" s="550" t="s">
        <v>55</v>
      </c>
      <c r="D1549" s="549" t="s">
        <v>2342</v>
      </c>
      <c r="E1549" s="593" t="s">
        <v>1220</v>
      </c>
      <c r="F1549" s="593"/>
      <c r="G1549" s="550" t="s">
        <v>57</v>
      </c>
      <c r="H1549" s="551">
        <v>5.5000000000000002E-5</v>
      </c>
      <c r="I1549" s="552" t="s">
        <v>2984</v>
      </c>
      <c r="J1549" s="561" t="s">
        <v>2880</v>
      </c>
    </row>
    <row r="1550" spans="1:10">
      <c r="A1550" s="549" t="s">
        <v>2666</v>
      </c>
      <c r="B1550" s="550" t="s">
        <v>2569</v>
      </c>
      <c r="C1550" s="550" t="s">
        <v>55</v>
      </c>
      <c r="D1550" s="549" t="s">
        <v>2570</v>
      </c>
      <c r="E1550" s="593" t="s">
        <v>1220</v>
      </c>
      <c r="F1550" s="593"/>
      <c r="G1550" s="550" t="s">
        <v>57</v>
      </c>
      <c r="H1550" s="551">
        <v>5.5000000000000002E-5</v>
      </c>
      <c r="I1550" s="552" t="s">
        <v>2986</v>
      </c>
      <c r="J1550" s="561" t="s">
        <v>2972</v>
      </c>
    </row>
    <row r="1551" spans="1:10">
      <c r="A1551" s="549" t="s">
        <v>2666</v>
      </c>
      <c r="B1551" s="550" t="s">
        <v>2507</v>
      </c>
      <c r="C1551" s="550" t="s">
        <v>55</v>
      </c>
      <c r="D1551" s="549" t="s">
        <v>2508</v>
      </c>
      <c r="E1551" s="593" t="s">
        <v>1220</v>
      </c>
      <c r="F1551" s="593"/>
      <c r="G1551" s="550" t="s">
        <v>57</v>
      </c>
      <c r="H1551" s="551">
        <v>2.2000000000000001E-4</v>
      </c>
      <c r="I1551" s="552" t="s">
        <v>2937</v>
      </c>
      <c r="J1551" s="561" t="s">
        <v>2972</v>
      </c>
    </row>
    <row r="1552" spans="1:10" ht="26.45">
      <c r="A1552" s="549" t="s">
        <v>2666</v>
      </c>
      <c r="B1552" s="550" t="s">
        <v>1449</v>
      </c>
      <c r="C1552" s="550" t="s">
        <v>55</v>
      </c>
      <c r="D1552" s="549" t="s">
        <v>1450</v>
      </c>
      <c r="E1552" s="593" t="s">
        <v>1440</v>
      </c>
      <c r="F1552" s="593"/>
      <c r="G1552" s="550" t="s">
        <v>1451</v>
      </c>
      <c r="H1552" s="551">
        <v>0.50600000000000001</v>
      </c>
      <c r="I1552" s="552" t="s">
        <v>2742</v>
      </c>
      <c r="J1552" s="561" t="s">
        <v>3474</v>
      </c>
    </row>
    <row r="1553" spans="1:10">
      <c r="A1553" s="549" t="s">
        <v>2666</v>
      </c>
      <c r="B1553" s="550" t="s">
        <v>1485</v>
      </c>
      <c r="C1553" s="550" t="s">
        <v>55</v>
      </c>
      <c r="D1553" s="549" t="s">
        <v>1486</v>
      </c>
      <c r="E1553" s="593" t="s">
        <v>1220</v>
      </c>
      <c r="F1553" s="593"/>
      <c r="G1553" s="550" t="s">
        <v>1456</v>
      </c>
      <c r="H1553" s="551">
        <v>6.72</v>
      </c>
      <c r="I1553" s="552" t="s">
        <v>3475</v>
      </c>
      <c r="J1553" s="561" t="s">
        <v>3476</v>
      </c>
    </row>
    <row r="1554" spans="1:10" ht="26.45">
      <c r="A1554" s="549" t="s">
        <v>2666</v>
      </c>
      <c r="B1554" s="550" t="s">
        <v>1454</v>
      </c>
      <c r="C1554" s="550" t="s">
        <v>55</v>
      </c>
      <c r="D1554" s="549" t="s">
        <v>1455</v>
      </c>
      <c r="E1554" s="593" t="s">
        <v>1220</v>
      </c>
      <c r="F1554" s="593"/>
      <c r="G1554" s="550" t="s">
        <v>1456</v>
      </c>
      <c r="H1554" s="551">
        <v>0.38</v>
      </c>
      <c r="I1554" s="552" t="s">
        <v>3470</v>
      </c>
      <c r="J1554" s="561" t="s">
        <v>3471</v>
      </c>
    </row>
    <row r="1555" spans="1:10" ht="26.45">
      <c r="A1555" s="549" t="s">
        <v>2666</v>
      </c>
      <c r="B1555" s="550" t="s">
        <v>1466</v>
      </c>
      <c r="C1555" s="550" t="s">
        <v>55</v>
      </c>
      <c r="D1555" s="549" t="s">
        <v>1467</v>
      </c>
      <c r="E1555" s="593" t="s">
        <v>1220</v>
      </c>
      <c r="F1555" s="593"/>
      <c r="G1555" s="550" t="s">
        <v>46</v>
      </c>
      <c r="H1555" s="551">
        <v>1.05</v>
      </c>
      <c r="I1555" s="552" t="s">
        <v>3478</v>
      </c>
      <c r="J1555" s="561" t="s">
        <v>3479</v>
      </c>
    </row>
    <row r="1556" spans="1:10">
      <c r="A1556" s="553"/>
      <c r="B1556" s="563"/>
      <c r="C1556" s="563"/>
      <c r="D1556" s="553"/>
      <c r="E1556" s="563" t="s">
        <v>2669</v>
      </c>
      <c r="F1556" s="566">
        <v>19.12</v>
      </c>
      <c r="G1556" s="553" t="s">
        <v>2670</v>
      </c>
      <c r="H1556" s="554">
        <v>0</v>
      </c>
      <c r="I1556" s="553" t="s">
        <v>2671</v>
      </c>
      <c r="J1556" s="554">
        <v>19.12</v>
      </c>
    </row>
    <row r="1557" spans="1:10" ht="14.45" thickBot="1">
      <c r="A1557" s="553"/>
      <c r="B1557" s="563"/>
      <c r="C1557" s="563"/>
      <c r="D1557" s="553"/>
      <c r="E1557" s="563" t="s">
        <v>2672</v>
      </c>
      <c r="F1557" s="566">
        <v>0</v>
      </c>
      <c r="G1557" s="553"/>
      <c r="H1557" s="595" t="s">
        <v>2673</v>
      </c>
      <c r="I1557" s="595"/>
      <c r="J1557" s="554">
        <v>190.91</v>
      </c>
    </row>
    <row r="1558" spans="1:10" ht="14.45" customHeight="1" thickTop="1">
      <c r="A1558" s="555"/>
      <c r="B1558" s="564"/>
      <c r="C1558" s="564"/>
      <c r="D1558" s="555"/>
      <c r="E1558" s="564"/>
      <c r="F1558" s="564"/>
      <c r="G1558" s="555"/>
      <c r="H1558" s="555"/>
      <c r="I1558" s="555"/>
      <c r="J1558" s="555"/>
    </row>
    <row r="1559" spans="1:10">
      <c r="A1559" s="543" t="s">
        <v>282</v>
      </c>
      <c r="B1559" s="461" t="s">
        <v>10</v>
      </c>
      <c r="C1559" s="461" t="s">
        <v>11</v>
      </c>
      <c r="D1559" s="543" t="s">
        <v>12</v>
      </c>
      <c r="E1559" s="589" t="s">
        <v>1209</v>
      </c>
      <c r="F1559" s="589"/>
      <c r="G1559" s="461" t="s">
        <v>13</v>
      </c>
      <c r="H1559" s="544" t="s">
        <v>14</v>
      </c>
      <c r="I1559" s="544" t="s">
        <v>1210</v>
      </c>
      <c r="J1559" s="544" t="s">
        <v>16</v>
      </c>
    </row>
    <row r="1560" spans="1:10" ht="26.45">
      <c r="A1560" s="545" t="s">
        <v>2661</v>
      </c>
      <c r="B1560" s="546" t="s">
        <v>283</v>
      </c>
      <c r="C1560" s="546" t="s">
        <v>24</v>
      </c>
      <c r="D1560" s="545" t="s">
        <v>284</v>
      </c>
      <c r="E1560" s="596" t="s">
        <v>1368</v>
      </c>
      <c r="F1560" s="596"/>
      <c r="G1560" s="546" t="s">
        <v>33</v>
      </c>
      <c r="H1560" s="547">
        <v>1</v>
      </c>
      <c r="I1560" s="548">
        <v>14.27</v>
      </c>
      <c r="J1560" s="548">
        <v>14.27</v>
      </c>
    </row>
    <row r="1561" spans="1:10" ht="26.45">
      <c r="A1561" s="556" t="s">
        <v>2674</v>
      </c>
      <c r="B1561" s="557" t="s">
        <v>2684</v>
      </c>
      <c r="C1561" s="557" t="s">
        <v>44</v>
      </c>
      <c r="D1561" s="556" t="s">
        <v>2685</v>
      </c>
      <c r="E1561" s="594" t="s">
        <v>1216</v>
      </c>
      <c r="F1561" s="594"/>
      <c r="G1561" s="557" t="s">
        <v>75</v>
      </c>
      <c r="H1561" s="558">
        <v>0.3</v>
      </c>
      <c r="I1561" s="559">
        <v>21.72</v>
      </c>
      <c r="J1561" s="559">
        <v>6.51</v>
      </c>
    </row>
    <row r="1562" spans="1:10" ht="26.45" customHeight="1">
      <c r="A1562" s="556" t="s">
        <v>2674</v>
      </c>
      <c r="B1562" s="557" t="s">
        <v>3336</v>
      </c>
      <c r="C1562" s="557" t="s">
        <v>44</v>
      </c>
      <c r="D1562" s="556" t="s">
        <v>3337</v>
      </c>
      <c r="E1562" s="594" t="s">
        <v>1216</v>
      </c>
      <c r="F1562" s="594"/>
      <c r="G1562" s="557" t="s">
        <v>75</v>
      </c>
      <c r="H1562" s="558">
        <v>0.3</v>
      </c>
      <c r="I1562" s="559">
        <v>25.88</v>
      </c>
      <c r="J1562" s="559">
        <v>7.76</v>
      </c>
    </row>
    <row r="1563" spans="1:10" ht="26.45" customHeight="1">
      <c r="A1563" s="553"/>
      <c r="B1563" s="563"/>
      <c r="C1563" s="563"/>
      <c r="D1563" s="553"/>
      <c r="E1563" s="563" t="s">
        <v>2669</v>
      </c>
      <c r="F1563" s="566">
        <v>10.25</v>
      </c>
      <c r="G1563" s="553" t="s">
        <v>2670</v>
      </c>
      <c r="H1563" s="554">
        <v>0</v>
      </c>
      <c r="I1563" s="553" t="s">
        <v>2671</v>
      </c>
      <c r="J1563" s="554">
        <v>10.25</v>
      </c>
    </row>
    <row r="1564" spans="1:10" ht="14.45" thickBot="1">
      <c r="A1564" s="553"/>
      <c r="B1564" s="563"/>
      <c r="C1564" s="563"/>
      <c r="D1564" s="553"/>
      <c r="E1564" s="563" t="s">
        <v>2672</v>
      </c>
      <c r="F1564" s="566">
        <v>0</v>
      </c>
      <c r="G1564" s="553"/>
      <c r="H1564" s="595" t="s">
        <v>2673</v>
      </c>
      <c r="I1564" s="595"/>
      <c r="J1564" s="554">
        <v>14.27</v>
      </c>
    </row>
    <row r="1565" spans="1:10" ht="14.45" thickTop="1">
      <c r="A1565" s="555"/>
      <c r="B1565" s="564"/>
      <c r="C1565" s="564"/>
      <c r="D1565" s="555"/>
      <c r="E1565" s="564"/>
      <c r="F1565" s="564"/>
      <c r="G1565" s="555"/>
      <c r="H1565" s="555"/>
      <c r="I1565" s="555"/>
      <c r="J1565" s="555"/>
    </row>
    <row r="1566" spans="1:10">
      <c r="A1566" s="543" t="s">
        <v>288</v>
      </c>
      <c r="B1566" s="461" t="s">
        <v>10</v>
      </c>
      <c r="C1566" s="461" t="s">
        <v>11</v>
      </c>
      <c r="D1566" s="543" t="s">
        <v>12</v>
      </c>
      <c r="E1566" s="589" t="s">
        <v>1209</v>
      </c>
      <c r="F1566" s="589"/>
      <c r="G1566" s="461" t="s">
        <v>13</v>
      </c>
      <c r="H1566" s="544" t="s">
        <v>14</v>
      </c>
      <c r="I1566" s="544" t="s">
        <v>1210</v>
      </c>
      <c r="J1566" s="544" t="s">
        <v>16</v>
      </c>
    </row>
    <row r="1567" spans="1:10" ht="14.45" customHeight="1">
      <c r="A1567" s="545" t="s">
        <v>2661</v>
      </c>
      <c r="B1567" s="546" t="s">
        <v>289</v>
      </c>
      <c r="C1567" s="546" t="s">
        <v>44</v>
      </c>
      <c r="D1567" s="545" t="s">
        <v>290</v>
      </c>
      <c r="E1567" s="596" t="s">
        <v>1366</v>
      </c>
      <c r="F1567" s="596"/>
      <c r="G1567" s="546" t="s">
        <v>46</v>
      </c>
      <c r="H1567" s="547">
        <v>1</v>
      </c>
      <c r="I1567" s="548">
        <v>4.5</v>
      </c>
      <c r="J1567" s="548">
        <v>4.5</v>
      </c>
    </row>
    <row r="1568" spans="1:10" ht="26.45">
      <c r="A1568" s="556" t="s">
        <v>2674</v>
      </c>
      <c r="B1568" s="557" t="s">
        <v>3336</v>
      </c>
      <c r="C1568" s="557" t="s">
        <v>44</v>
      </c>
      <c r="D1568" s="556" t="s">
        <v>3337</v>
      </c>
      <c r="E1568" s="594" t="s">
        <v>1216</v>
      </c>
      <c r="F1568" s="594"/>
      <c r="G1568" s="557" t="s">
        <v>75</v>
      </c>
      <c r="H1568" s="558">
        <v>6.8099999999999994E-2</v>
      </c>
      <c r="I1568" s="559">
        <v>25.88</v>
      </c>
      <c r="J1568" s="559">
        <v>1.76</v>
      </c>
    </row>
    <row r="1569" spans="1:10" ht="26.45">
      <c r="A1569" s="556" t="s">
        <v>2674</v>
      </c>
      <c r="B1569" s="557" t="s">
        <v>2684</v>
      </c>
      <c r="C1569" s="557" t="s">
        <v>44</v>
      </c>
      <c r="D1569" s="556" t="s">
        <v>2685</v>
      </c>
      <c r="E1569" s="594" t="s">
        <v>1216</v>
      </c>
      <c r="F1569" s="594"/>
      <c r="G1569" s="557" t="s">
        <v>75</v>
      </c>
      <c r="H1569" s="558">
        <v>2.5499999999999998E-2</v>
      </c>
      <c r="I1569" s="559">
        <v>21.72</v>
      </c>
      <c r="J1569" s="559">
        <v>0.55000000000000004</v>
      </c>
    </row>
    <row r="1570" spans="1:10" ht="39.6">
      <c r="A1570" s="556" t="s">
        <v>2674</v>
      </c>
      <c r="B1570" s="557" t="s">
        <v>3480</v>
      </c>
      <c r="C1570" s="557" t="s">
        <v>44</v>
      </c>
      <c r="D1570" s="556" t="s">
        <v>3481</v>
      </c>
      <c r="E1570" s="594" t="s">
        <v>3371</v>
      </c>
      <c r="F1570" s="594"/>
      <c r="G1570" s="557" t="s">
        <v>115</v>
      </c>
      <c r="H1570" s="558">
        <v>3.7000000000000002E-3</v>
      </c>
      <c r="I1570" s="559">
        <v>593.20000000000005</v>
      </c>
      <c r="J1570" s="559">
        <v>2.19</v>
      </c>
    </row>
    <row r="1571" spans="1:10" ht="26.45" customHeight="1">
      <c r="A1571" s="553"/>
      <c r="B1571" s="563"/>
      <c r="C1571" s="563"/>
      <c r="D1571" s="553"/>
      <c r="E1571" s="563" t="s">
        <v>2669</v>
      </c>
      <c r="F1571" s="566">
        <v>1.87</v>
      </c>
      <c r="G1571" s="553" t="s">
        <v>2670</v>
      </c>
      <c r="H1571" s="554">
        <v>0</v>
      </c>
      <c r="I1571" s="553" t="s">
        <v>2671</v>
      </c>
      <c r="J1571" s="554">
        <v>1.87</v>
      </c>
    </row>
    <row r="1572" spans="1:10" ht="26.45" customHeight="1" thickBot="1">
      <c r="A1572" s="553"/>
      <c r="B1572" s="563"/>
      <c r="C1572" s="563"/>
      <c r="D1572" s="553"/>
      <c r="E1572" s="563" t="s">
        <v>2672</v>
      </c>
      <c r="F1572" s="566">
        <v>0</v>
      </c>
      <c r="G1572" s="553"/>
      <c r="H1572" s="595" t="s">
        <v>2673</v>
      </c>
      <c r="I1572" s="595"/>
      <c r="J1572" s="554">
        <v>4.5</v>
      </c>
    </row>
    <row r="1573" spans="1:10" ht="14.45" thickTop="1">
      <c r="A1573" s="555"/>
      <c r="B1573" s="564"/>
      <c r="C1573" s="564"/>
      <c r="D1573" s="555"/>
      <c r="E1573" s="564"/>
      <c r="F1573" s="564"/>
      <c r="G1573" s="555"/>
      <c r="H1573" s="555"/>
      <c r="I1573" s="555"/>
      <c r="J1573" s="555"/>
    </row>
    <row r="1574" spans="1:10">
      <c r="A1574" s="543" t="s">
        <v>291</v>
      </c>
      <c r="B1574" s="461" t="s">
        <v>10</v>
      </c>
      <c r="C1574" s="461" t="s">
        <v>11</v>
      </c>
      <c r="D1574" s="543" t="s">
        <v>12</v>
      </c>
      <c r="E1574" s="589" t="s">
        <v>1209</v>
      </c>
      <c r="F1574" s="589"/>
      <c r="G1574" s="461" t="s">
        <v>13</v>
      </c>
      <c r="H1574" s="544" t="s">
        <v>14</v>
      </c>
      <c r="I1574" s="544" t="s">
        <v>1210</v>
      </c>
      <c r="J1574" s="544" t="s">
        <v>16</v>
      </c>
    </row>
    <row r="1575" spans="1:10" ht="14.45" customHeight="1">
      <c r="A1575" s="545" t="s">
        <v>2661</v>
      </c>
      <c r="B1575" s="546" t="s">
        <v>292</v>
      </c>
      <c r="C1575" s="546" t="s">
        <v>44</v>
      </c>
      <c r="D1575" s="545" t="s">
        <v>293</v>
      </c>
      <c r="E1575" s="596" t="s">
        <v>1366</v>
      </c>
      <c r="F1575" s="596"/>
      <c r="G1575" s="546" t="s">
        <v>46</v>
      </c>
      <c r="H1575" s="547">
        <v>1</v>
      </c>
      <c r="I1575" s="548">
        <v>7.89</v>
      </c>
      <c r="J1575" s="548">
        <v>7.89</v>
      </c>
    </row>
    <row r="1576" spans="1:10" ht="26.45">
      <c r="A1576" s="556" t="s">
        <v>2674</v>
      </c>
      <c r="B1576" s="557" t="s">
        <v>2684</v>
      </c>
      <c r="C1576" s="557" t="s">
        <v>44</v>
      </c>
      <c r="D1576" s="556" t="s">
        <v>2685</v>
      </c>
      <c r="E1576" s="594" t="s">
        <v>1216</v>
      </c>
      <c r="F1576" s="594"/>
      <c r="G1576" s="557" t="s">
        <v>75</v>
      </c>
      <c r="H1576" s="558">
        <v>5.7500000000000002E-2</v>
      </c>
      <c r="I1576" s="559">
        <v>21.72</v>
      </c>
      <c r="J1576" s="559">
        <v>1.24</v>
      </c>
    </row>
    <row r="1577" spans="1:10" ht="39.6">
      <c r="A1577" s="556" t="s">
        <v>2674</v>
      </c>
      <c r="B1577" s="557" t="s">
        <v>3480</v>
      </c>
      <c r="C1577" s="557" t="s">
        <v>44</v>
      </c>
      <c r="D1577" s="556" t="s">
        <v>3481</v>
      </c>
      <c r="E1577" s="594" t="s">
        <v>3371</v>
      </c>
      <c r="F1577" s="594"/>
      <c r="G1577" s="557" t="s">
        <v>115</v>
      </c>
      <c r="H1577" s="558">
        <v>3.7000000000000002E-3</v>
      </c>
      <c r="I1577" s="559">
        <v>593.20000000000005</v>
      </c>
      <c r="J1577" s="559">
        <v>2.19</v>
      </c>
    </row>
    <row r="1578" spans="1:10" ht="26.45">
      <c r="A1578" s="556" t="s">
        <v>2674</v>
      </c>
      <c r="B1578" s="557" t="s">
        <v>3336</v>
      </c>
      <c r="C1578" s="557" t="s">
        <v>44</v>
      </c>
      <c r="D1578" s="556" t="s">
        <v>3337</v>
      </c>
      <c r="E1578" s="594" t="s">
        <v>1216</v>
      </c>
      <c r="F1578" s="594"/>
      <c r="G1578" s="557" t="s">
        <v>75</v>
      </c>
      <c r="H1578" s="558">
        <v>0.1724</v>
      </c>
      <c r="I1578" s="559">
        <v>25.88</v>
      </c>
      <c r="J1578" s="559">
        <v>4.46</v>
      </c>
    </row>
    <row r="1579" spans="1:10" ht="26.45" customHeight="1">
      <c r="A1579" s="553"/>
      <c r="B1579" s="563"/>
      <c r="C1579" s="563"/>
      <c r="D1579" s="553"/>
      <c r="E1579" s="563" t="s">
        <v>2669</v>
      </c>
      <c r="F1579" s="566">
        <v>4.3499999999999996</v>
      </c>
      <c r="G1579" s="553" t="s">
        <v>2670</v>
      </c>
      <c r="H1579" s="554">
        <v>0</v>
      </c>
      <c r="I1579" s="553" t="s">
        <v>2671</v>
      </c>
      <c r="J1579" s="554">
        <v>4.3499999999999996</v>
      </c>
    </row>
    <row r="1580" spans="1:10" ht="14.45" thickBot="1">
      <c r="A1580" s="553"/>
      <c r="B1580" s="563"/>
      <c r="C1580" s="563"/>
      <c r="D1580" s="553"/>
      <c r="E1580" s="563" t="s">
        <v>2672</v>
      </c>
      <c r="F1580" s="566">
        <v>0</v>
      </c>
      <c r="G1580" s="553"/>
      <c r="H1580" s="595" t="s">
        <v>2673</v>
      </c>
      <c r="I1580" s="595"/>
      <c r="J1580" s="554">
        <v>7.89</v>
      </c>
    </row>
    <row r="1581" spans="1:10" ht="26.45" customHeight="1" thickTop="1">
      <c r="A1581" s="555"/>
      <c r="B1581" s="564"/>
      <c r="C1581" s="564"/>
      <c r="D1581" s="555"/>
      <c r="E1581" s="564"/>
      <c r="F1581" s="564"/>
      <c r="G1581" s="555"/>
      <c r="H1581" s="555"/>
      <c r="I1581" s="555"/>
      <c r="J1581" s="555"/>
    </row>
    <row r="1582" spans="1:10">
      <c r="A1582" s="543" t="s">
        <v>294</v>
      </c>
      <c r="B1582" s="461" t="s">
        <v>10</v>
      </c>
      <c r="C1582" s="461" t="s">
        <v>11</v>
      </c>
      <c r="D1582" s="543" t="s">
        <v>12</v>
      </c>
      <c r="E1582" s="589" t="s">
        <v>1209</v>
      </c>
      <c r="F1582" s="589"/>
      <c r="G1582" s="461" t="s">
        <v>13</v>
      </c>
      <c r="H1582" s="544" t="s">
        <v>14</v>
      </c>
      <c r="I1582" s="544" t="s">
        <v>1210</v>
      </c>
      <c r="J1582" s="544" t="s">
        <v>16</v>
      </c>
    </row>
    <row r="1583" spans="1:10" ht="14.45" customHeight="1">
      <c r="A1583" s="545" t="s">
        <v>2661</v>
      </c>
      <c r="B1583" s="546" t="s">
        <v>295</v>
      </c>
      <c r="C1583" s="546" t="s">
        <v>44</v>
      </c>
      <c r="D1583" s="545" t="s">
        <v>296</v>
      </c>
      <c r="E1583" s="596" t="s">
        <v>1313</v>
      </c>
      <c r="F1583" s="596"/>
      <c r="G1583" s="546" t="s">
        <v>46</v>
      </c>
      <c r="H1583" s="547">
        <v>1</v>
      </c>
      <c r="I1583" s="548">
        <v>32.49</v>
      </c>
      <c r="J1583" s="548">
        <v>32.49</v>
      </c>
    </row>
    <row r="1584" spans="1:10" ht="26.45">
      <c r="A1584" s="556" t="s">
        <v>2674</v>
      </c>
      <c r="B1584" s="557" t="s">
        <v>2684</v>
      </c>
      <c r="C1584" s="557" t="s">
        <v>44</v>
      </c>
      <c r="D1584" s="556" t="s">
        <v>2685</v>
      </c>
      <c r="E1584" s="594" t="s">
        <v>1216</v>
      </c>
      <c r="F1584" s="594"/>
      <c r="G1584" s="557" t="s">
        <v>75</v>
      </c>
      <c r="H1584" s="558">
        <v>0.1953</v>
      </c>
      <c r="I1584" s="559">
        <v>21.72</v>
      </c>
      <c r="J1584" s="559">
        <v>4.24</v>
      </c>
    </row>
    <row r="1585" spans="1:10" ht="52.9">
      <c r="A1585" s="556" t="s">
        <v>2674</v>
      </c>
      <c r="B1585" s="557" t="s">
        <v>3391</v>
      </c>
      <c r="C1585" s="557" t="s">
        <v>44</v>
      </c>
      <c r="D1585" s="556" t="s">
        <v>3392</v>
      </c>
      <c r="E1585" s="594" t="s">
        <v>3371</v>
      </c>
      <c r="F1585" s="594"/>
      <c r="G1585" s="557" t="s">
        <v>115</v>
      </c>
      <c r="H1585" s="558">
        <v>3.04E-2</v>
      </c>
      <c r="I1585" s="559">
        <v>597.33000000000004</v>
      </c>
      <c r="J1585" s="559">
        <v>18.149999999999999</v>
      </c>
    </row>
    <row r="1586" spans="1:10" ht="26.45">
      <c r="A1586" s="556" t="s">
        <v>2674</v>
      </c>
      <c r="B1586" s="557" t="s">
        <v>3336</v>
      </c>
      <c r="C1586" s="557" t="s">
        <v>44</v>
      </c>
      <c r="D1586" s="556" t="s">
        <v>3337</v>
      </c>
      <c r="E1586" s="594" t="s">
        <v>1216</v>
      </c>
      <c r="F1586" s="594"/>
      <c r="G1586" s="557" t="s">
        <v>75</v>
      </c>
      <c r="H1586" s="558">
        <v>0.3906</v>
      </c>
      <c r="I1586" s="559">
        <v>25.88</v>
      </c>
      <c r="J1586" s="559">
        <v>10.1</v>
      </c>
    </row>
    <row r="1587" spans="1:10" ht="26.45" customHeight="1">
      <c r="A1587" s="553"/>
      <c r="B1587" s="563"/>
      <c r="C1587" s="563"/>
      <c r="D1587" s="553"/>
      <c r="E1587" s="563" t="s">
        <v>2669</v>
      </c>
      <c r="F1587" s="566">
        <v>12.1</v>
      </c>
      <c r="G1587" s="553" t="s">
        <v>2670</v>
      </c>
      <c r="H1587" s="554">
        <v>0</v>
      </c>
      <c r="I1587" s="553" t="s">
        <v>2671</v>
      </c>
      <c r="J1587" s="554">
        <v>12.1</v>
      </c>
    </row>
    <row r="1588" spans="1:10" ht="14.45" thickBot="1">
      <c r="A1588" s="553"/>
      <c r="B1588" s="563"/>
      <c r="C1588" s="563"/>
      <c r="D1588" s="553"/>
      <c r="E1588" s="563" t="s">
        <v>2672</v>
      </c>
      <c r="F1588" s="566">
        <v>0</v>
      </c>
      <c r="G1588" s="553"/>
      <c r="H1588" s="595" t="s">
        <v>2673</v>
      </c>
      <c r="I1588" s="595"/>
      <c r="J1588" s="554">
        <v>32.49</v>
      </c>
    </row>
    <row r="1589" spans="1:10" ht="26.45" customHeight="1" thickTop="1">
      <c r="A1589" s="555"/>
      <c r="B1589" s="564"/>
      <c r="C1589" s="564"/>
      <c r="D1589" s="555"/>
      <c r="E1589" s="564"/>
      <c r="F1589" s="564"/>
      <c r="G1589" s="555"/>
      <c r="H1589" s="555"/>
      <c r="I1589" s="555"/>
      <c r="J1589" s="555"/>
    </row>
    <row r="1590" spans="1:10">
      <c r="A1590" s="543" t="s">
        <v>297</v>
      </c>
      <c r="B1590" s="461" t="s">
        <v>10</v>
      </c>
      <c r="C1590" s="461" t="s">
        <v>11</v>
      </c>
      <c r="D1590" s="543" t="s">
        <v>12</v>
      </c>
      <c r="E1590" s="589" t="s">
        <v>1209</v>
      </c>
      <c r="F1590" s="589"/>
      <c r="G1590" s="461" t="s">
        <v>13</v>
      </c>
      <c r="H1590" s="544" t="s">
        <v>14</v>
      </c>
      <c r="I1590" s="544" t="s">
        <v>1210</v>
      </c>
      <c r="J1590" s="544" t="s">
        <v>16</v>
      </c>
    </row>
    <row r="1591" spans="1:10" ht="14.45" customHeight="1">
      <c r="A1591" s="545" t="s">
        <v>2661</v>
      </c>
      <c r="B1591" s="546" t="s">
        <v>298</v>
      </c>
      <c r="C1591" s="546" t="s">
        <v>44</v>
      </c>
      <c r="D1591" s="545" t="s">
        <v>299</v>
      </c>
      <c r="E1591" s="596" t="s">
        <v>1274</v>
      </c>
      <c r="F1591" s="596"/>
      <c r="G1591" s="546" t="s">
        <v>46</v>
      </c>
      <c r="H1591" s="547">
        <v>1</v>
      </c>
      <c r="I1591" s="548">
        <v>53.68</v>
      </c>
      <c r="J1591" s="548">
        <v>53.68</v>
      </c>
    </row>
    <row r="1592" spans="1:10" ht="26.45">
      <c r="A1592" s="556" t="s">
        <v>2674</v>
      </c>
      <c r="B1592" s="557" t="s">
        <v>3336</v>
      </c>
      <c r="C1592" s="557" t="s">
        <v>44</v>
      </c>
      <c r="D1592" s="556" t="s">
        <v>3337</v>
      </c>
      <c r="E1592" s="594" t="s">
        <v>1216</v>
      </c>
      <c r="F1592" s="594"/>
      <c r="G1592" s="557" t="s">
        <v>75</v>
      </c>
      <c r="H1592" s="558">
        <v>0.67900000000000005</v>
      </c>
      <c r="I1592" s="559">
        <v>25.88</v>
      </c>
      <c r="J1592" s="559">
        <v>17.57</v>
      </c>
    </row>
    <row r="1593" spans="1:10" ht="26.45">
      <c r="A1593" s="556" t="s">
        <v>2674</v>
      </c>
      <c r="B1593" s="557" t="s">
        <v>2684</v>
      </c>
      <c r="C1593" s="557" t="s">
        <v>44</v>
      </c>
      <c r="D1593" s="556" t="s">
        <v>2685</v>
      </c>
      <c r="E1593" s="594" t="s">
        <v>1216</v>
      </c>
      <c r="F1593" s="594"/>
      <c r="G1593" s="557" t="s">
        <v>75</v>
      </c>
      <c r="H1593" s="558">
        <v>0.67900000000000005</v>
      </c>
      <c r="I1593" s="559">
        <v>21.72</v>
      </c>
      <c r="J1593" s="559">
        <v>14.74</v>
      </c>
    </row>
    <row r="1594" spans="1:10" ht="52.9">
      <c r="A1594" s="556" t="s">
        <v>2674</v>
      </c>
      <c r="B1594" s="557" t="s">
        <v>3391</v>
      </c>
      <c r="C1594" s="557" t="s">
        <v>44</v>
      </c>
      <c r="D1594" s="556" t="s">
        <v>3392</v>
      </c>
      <c r="E1594" s="594" t="s">
        <v>3371</v>
      </c>
      <c r="F1594" s="594"/>
      <c r="G1594" s="557" t="s">
        <v>115</v>
      </c>
      <c r="H1594" s="558">
        <v>3.1399999999999997E-2</v>
      </c>
      <c r="I1594" s="559">
        <v>597.33000000000004</v>
      </c>
      <c r="J1594" s="559">
        <v>18.75</v>
      </c>
    </row>
    <row r="1595" spans="1:10" ht="26.45" customHeight="1">
      <c r="A1595" s="549" t="s">
        <v>2666</v>
      </c>
      <c r="B1595" s="550" t="s">
        <v>1889</v>
      </c>
      <c r="C1595" s="550" t="s">
        <v>44</v>
      </c>
      <c r="D1595" s="549" t="s">
        <v>1890</v>
      </c>
      <c r="E1595" s="593" t="s">
        <v>1220</v>
      </c>
      <c r="F1595" s="593"/>
      <c r="G1595" s="550" t="s">
        <v>46</v>
      </c>
      <c r="H1595" s="551">
        <v>0.13880000000000001</v>
      </c>
      <c r="I1595" s="552">
        <v>18.899999999999999</v>
      </c>
      <c r="J1595" s="552">
        <v>2.62</v>
      </c>
    </row>
    <row r="1596" spans="1:10" ht="26.45" customHeight="1">
      <c r="A1596" s="553"/>
      <c r="B1596" s="563"/>
      <c r="C1596" s="563"/>
      <c r="D1596" s="553"/>
      <c r="E1596" s="563" t="s">
        <v>2669</v>
      </c>
      <c r="F1596" s="566">
        <v>24.96</v>
      </c>
      <c r="G1596" s="553" t="s">
        <v>2670</v>
      </c>
      <c r="H1596" s="554">
        <v>0</v>
      </c>
      <c r="I1596" s="553" t="s">
        <v>2671</v>
      </c>
      <c r="J1596" s="554">
        <v>24.96</v>
      </c>
    </row>
    <row r="1597" spans="1:10" ht="14.45" thickBot="1">
      <c r="A1597" s="553"/>
      <c r="B1597" s="563"/>
      <c r="C1597" s="563"/>
      <c r="D1597" s="553"/>
      <c r="E1597" s="563" t="s">
        <v>2672</v>
      </c>
      <c r="F1597" s="566">
        <v>0</v>
      </c>
      <c r="G1597" s="553"/>
      <c r="H1597" s="595" t="s">
        <v>2673</v>
      </c>
      <c r="I1597" s="595"/>
      <c r="J1597" s="554">
        <v>53.68</v>
      </c>
    </row>
    <row r="1598" spans="1:10" ht="14.45" thickTop="1">
      <c r="A1598" s="555"/>
      <c r="B1598" s="564"/>
      <c r="C1598" s="564"/>
      <c r="D1598" s="555"/>
      <c r="E1598" s="564"/>
      <c r="F1598" s="564"/>
      <c r="G1598" s="555"/>
      <c r="H1598" s="555"/>
      <c r="I1598" s="555"/>
      <c r="J1598" s="555"/>
    </row>
    <row r="1599" spans="1:10">
      <c r="A1599" s="543" t="s">
        <v>300</v>
      </c>
      <c r="B1599" s="461" t="s">
        <v>10</v>
      </c>
      <c r="C1599" s="461" t="s">
        <v>11</v>
      </c>
      <c r="D1599" s="543" t="s">
        <v>12</v>
      </c>
      <c r="E1599" s="589" t="s">
        <v>1209</v>
      </c>
      <c r="F1599" s="589"/>
      <c r="G1599" s="461" t="s">
        <v>13</v>
      </c>
      <c r="H1599" s="544" t="s">
        <v>14</v>
      </c>
      <c r="I1599" s="544" t="s">
        <v>1210</v>
      </c>
      <c r="J1599" s="544" t="s">
        <v>16</v>
      </c>
    </row>
    <row r="1600" spans="1:10" ht="14.45" customHeight="1">
      <c r="A1600" s="545" t="s">
        <v>2661</v>
      </c>
      <c r="B1600" s="546" t="s">
        <v>301</v>
      </c>
      <c r="C1600" s="546" t="s">
        <v>55</v>
      </c>
      <c r="D1600" s="545" t="s">
        <v>3482</v>
      </c>
      <c r="E1600" s="596" t="s">
        <v>1257</v>
      </c>
      <c r="F1600" s="596"/>
      <c r="G1600" s="546" t="s">
        <v>46</v>
      </c>
      <c r="H1600" s="547">
        <v>1</v>
      </c>
      <c r="I1600" s="548">
        <v>7.74</v>
      </c>
      <c r="J1600" s="548">
        <v>7.74</v>
      </c>
    </row>
    <row r="1601" spans="1:10">
      <c r="A1601" s="543" t="s">
        <v>9</v>
      </c>
      <c r="B1601" s="461" t="s">
        <v>10</v>
      </c>
      <c r="C1601" s="461" t="s">
        <v>11</v>
      </c>
      <c r="D1601" s="543" t="s">
        <v>12</v>
      </c>
      <c r="E1601" s="589" t="s">
        <v>1209</v>
      </c>
      <c r="F1601" s="589"/>
      <c r="G1601" s="461" t="s">
        <v>13</v>
      </c>
      <c r="H1601" s="544" t="s">
        <v>14</v>
      </c>
      <c r="I1601" s="544" t="s">
        <v>1210</v>
      </c>
      <c r="J1601" s="544" t="s">
        <v>16</v>
      </c>
    </row>
    <row r="1602" spans="1:10">
      <c r="A1602" s="556" t="s">
        <v>2661</v>
      </c>
      <c r="B1602" s="557" t="s">
        <v>2769</v>
      </c>
      <c r="C1602" s="557" t="s">
        <v>55</v>
      </c>
      <c r="D1602" s="556" t="s">
        <v>2770</v>
      </c>
      <c r="E1602" s="594" t="s">
        <v>1393</v>
      </c>
      <c r="F1602" s="594"/>
      <c r="G1602" s="557" t="s">
        <v>1451</v>
      </c>
      <c r="H1602" s="558">
        <v>0.4</v>
      </c>
      <c r="I1602" s="559" t="s">
        <v>2771</v>
      </c>
      <c r="J1602" s="560" t="s">
        <v>3332</v>
      </c>
    </row>
    <row r="1603" spans="1:10" ht="13.9" customHeight="1">
      <c r="A1603" s="549" t="s">
        <v>2666</v>
      </c>
      <c r="B1603" s="550" t="s">
        <v>1449</v>
      </c>
      <c r="C1603" s="550" t="s">
        <v>55</v>
      </c>
      <c r="D1603" s="549" t="s">
        <v>1450</v>
      </c>
      <c r="E1603" s="593" t="s">
        <v>1440</v>
      </c>
      <c r="F1603" s="593"/>
      <c r="G1603" s="550" t="s">
        <v>1451</v>
      </c>
      <c r="H1603" s="551">
        <v>0.4</v>
      </c>
      <c r="I1603" s="552" t="s">
        <v>2742</v>
      </c>
      <c r="J1603" s="561" t="s">
        <v>3333</v>
      </c>
    </row>
    <row r="1604" spans="1:10">
      <c r="A1604" s="589" t="s">
        <v>2820</v>
      </c>
      <c r="B1604" s="597"/>
      <c r="C1604" s="597"/>
      <c r="D1604" s="597"/>
      <c r="E1604" s="597"/>
      <c r="F1604" s="597"/>
      <c r="G1604" s="597"/>
      <c r="H1604" s="597"/>
      <c r="I1604" s="597"/>
      <c r="J1604" s="597"/>
    </row>
    <row r="1605" spans="1:10">
      <c r="A1605" s="543" t="s">
        <v>9</v>
      </c>
      <c r="B1605" s="461" t="s">
        <v>10</v>
      </c>
      <c r="C1605" s="461" t="s">
        <v>11</v>
      </c>
      <c r="D1605" s="543" t="s">
        <v>12</v>
      </c>
      <c r="E1605" s="589" t="s">
        <v>1209</v>
      </c>
      <c r="F1605" s="589"/>
      <c r="G1605" s="461" t="s">
        <v>13</v>
      </c>
      <c r="H1605" s="544" t="s">
        <v>14</v>
      </c>
      <c r="I1605" s="544" t="s">
        <v>1210</v>
      </c>
      <c r="J1605" s="544" t="s">
        <v>16</v>
      </c>
    </row>
    <row r="1606" spans="1:10" ht="26.45">
      <c r="A1606" s="549" t="s">
        <v>2666</v>
      </c>
      <c r="B1606" s="550" t="s">
        <v>2303</v>
      </c>
      <c r="C1606" s="550" t="s">
        <v>55</v>
      </c>
      <c r="D1606" s="549" t="s">
        <v>2304</v>
      </c>
      <c r="E1606" s="593" t="s">
        <v>1220</v>
      </c>
      <c r="F1606" s="593"/>
      <c r="G1606" s="550" t="s">
        <v>57</v>
      </c>
      <c r="H1606" s="551">
        <v>2.4000000000000001E-4</v>
      </c>
      <c r="I1606" s="552" t="s">
        <v>2821</v>
      </c>
      <c r="J1606" s="561" t="s">
        <v>2972</v>
      </c>
    </row>
    <row r="1607" spans="1:10" ht="13.9" customHeight="1">
      <c r="A1607" s="549" t="s">
        <v>2666</v>
      </c>
      <c r="B1607" s="550" t="s">
        <v>2412</v>
      </c>
      <c r="C1607" s="550" t="s">
        <v>55</v>
      </c>
      <c r="D1607" s="549" t="s">
        <v>2413</v>
      </c>
      <c r="E1607" s="593" t="s">
        <v>1220</v>
      </c>
      <c r="F1607" s="593"/>
      <c r="G1607" s="550" t="s">
        <v>57</v>
      </c>
      <c r="H1607" s="551">
        <v>1.2E-4</v>
      </c>
      <c r="I1607" s="552" t="s">
        <v>2823</v>
      </c>
      <c r="J1607" s="561" t="s">
        <v>2972</v>
      </c>
    </row>
    <row r="1608" spans="1:10">
      <c r="A1608" s="549" t="s">
        <v>2666</v>
      </c>
      <c r="B1608" s="550" t="s">
        <v>2169</v>
      </c>
      <c r="C1608" s="550" t="s">
        <v>55</v>
      </c>
      <c r="D1608" s="549" t="s">
        <v>2170</v>
      </c>
      <c r="E1608" s="593" t="s">
        <v>1220</v>
      </c>
      <c r="F1608" s="593"/>
      <c r="G1608" s="550" t="s">
        <v>57</v>
      </c>
      <c r="H1608" s="551">
        <v>1.8E-3</v>
      </c>
      <c r="I1608" s="552" t="s">
        <v>2825</v>
      </c>
      <c r="J1608" s="561" t="s">
        <v>2972</v>
      </c>
    </row>
    <row r="1609" spans="1:10" ht="26.45">
      <c r="A1609" s="549" t="s">
        <v>2666</v>
      </c>
      <c r="B1609" s="550" t="s">
        <v>2391</v>
      </c>
      <c r="C1609" s="550" t="s">
        <v>55</v>
      </c>
      <c r="D1609" s="549" t="s">
        <v>2392</v>
      </c>
      <c r="E1609" s="593" t="s">
        <v>1220</v>
      </c>
      <c r="F1609" s="593"/>
      <c r="G1609" s="550" t="s">
        <v>57</v>
      </c>
      <c r="H1609" s="551">
        <v>8.0000000000000007E-5</v>
      </c>
      <c r="I1609" s="552" t="s">
        <v>2827</v>
      </c>
      <c r="J1609" s="561" t="s">
        <v>2972</v>
      </c>
    </row>
    <row r="1610" spans="1:10">
      <c r="A1610" s="549" t="s">
        <v>2666</v>
      </c>
      <c r="B1610" s="550" t="s">
        <v>1693</v>
      </c>
      <c r="C1610" s="550" t="s">
        <v>55</v>
      </c>
      <c r="D1610" s="549" t="s">
        <v>1694</v>
      </c>
      <c r="E1610" s="593" t="s">
        <v>1220</v>
      </c>
      <c r="F1610" s="593"/>
      <c r="G1610" s="550" t="s">
        <v>57</v>
      </c>
      <c r="H1610" s="551">
        <v>3.764E-2</v>
      </c>
      <c r="I1610" s="552" t="s">
        <v>2829</v>
      </c>
      <c r="J1610" s="561" t="s">
        <v>3255</v>
      </c>
    </row>
    <row r="1611" spans="1:10">
      <c r="A1611" s="549" t="s">
        <v>2666</v>
      </c>
      <c r="B1611" s="550" t="s">
        <v>2360</v>
      </c>
      <c r="C1611" s="550" t="s">
        <v>55</v>
      </c>
      <c r="D1611" s="549" t="s">
        <v>2361</v>
      </c>
      <c r="E1611" s="593" t="s">
        <v>1220</v>
      </c>
      <c r="F1611" s="593"/>
      <c r="G1611" s="550" t="s">
        <v>2362</v>
      </c>
      <c r="H1611" s="551">
        <v>3.2000000000000003E-4</v>
      </c>
      <c r="I1611" s="552" t="s">
        <v>2831</v>
      </c>
      <c r="J1611" s="561" t="s">
        <v>2972</v>
      </c>
    </row>
    <row r="1612" spans="1:10">
      <c r="A1612" s="549" t="s">
        <v>2666</v>
      </c>
      <c r="B1612" s="550" t="s">
        <v>1729</v>
      </c>
      <c r="C1612" s="550" t="s">
        <v>55</v>
      </c>
      <c r="D1612" s="549" t="s">
        <v>1730</v>
      </c>
      <c r="E1612" s="593" t="s">
        <v>1220</v>
      </c>
      <c r="F1612" s="593"/>
      <c r="G1612" s="550" t="s">
        <v>57</v>
      </c>
      <c r="H1612" s="551">
        <v>5.9999999999999995E-4</v>
      </c>
      <c r="I1612" s="552" t="s">
        <v>2833</v>
      </c>
      <c r="J1612" s="561" t="s">
        <v>2902</v>
      </c>
    </row>
    <row r="1613" spans="1:10">
      <c r="A1613" s="549" t="s">
        <v>2666</v>
      </c>
      <c r="B1613" s="550" t="s">
        <v>1587</v>
      </c>
      <c r="C1613" s="550" t="s">
        <v>55</v>
      </c>
      <c r="D1613" s="549" t="s">
        <v>1588</v>
      </c>
      <c r="E1613" s="593" t="s">
        <v>1220</v>
      </c>
      <c r="F1613" s="593"/>
      <c r="G1613" s="550" t="s">
        <v>57</v>
      </c>
      <c r="H1613" s="551">
        <v>1.8E-3</v>
      </c>
      <c r="I1613" s="552" t="s">
        <v>2835</v>
      </c>
      <c r="J1613" s="561" t="s">
        <v>2998</v>
      </c>
    </row>
    <row r="1614" spans="1:10">
      <c r="A1614" s="549" t="s">
        <v>2666</v>
      </c>
      <c r="B1614" s="550" t="s">
        <v>2381</v>
      </c>
      <c r="C1614" s="550" t="s">
        <v>55</v>
      </c>
      <c r="D1614" s="549" t="s">
        <v>2382</v>
      </c>
      <c r="E1614" s="593" t="s">
        <v>1220</v>
      </c>
      <c r="F1614" s="593"/>
      <c r="G1614" s="550" t="s">
        <v>57</v>
      </c>
      <c r="H1614" s="551">
        <v>8.0000000000000007E-5</v>
      </c>
      <c r="I1614" s="552" t="s">
        <v>2837</v>
      </c>
      <c r="J1614" s="561" t="s">
        <v>2972</v>
      </c>
    </row>
    <row r="1615" spans="1:10">
      <c r="A1615" s="549" t="s">
        <v>2666</v>
      </c>
      <c r="B1615" s="550" t="s">
        <v>1982</v>
      </c>
      <c r="C1615" s="550" t="s">
        <v>55</v>
      </c>
      <c r="D1615" s="549" t="s">
        <v>1983</v>
      </c>
      <c r="E1615" s="593" t="s">
        <v>1298</v>
      </c>
      <c r="F1615" s="593"/>
      <c r="G1615" s="550" t="s">
        <v>57</v>
      </c>
      <c r="H1615" s="551">
        <v>1.8E-3</v>
      </c>
      <c r="I1615" s="552" t="s">
        <v>2839</v>
      </c>
      <c r="J1615" s="561" t="s">
        <v>3254</v>
      </c>
    </row>
    <row r="1616" spans="1:10">
      <c r="A1616" s="549" t="s">
        <v>2666</v>
      </c>
      <c r="B1616" s="550" t="s">
        <v>1855</v>
      </c>
      <c r="C1616" s="550" t="s">
        <v>55</v>
      </c>
      <c r="D1616" s="549" t="s">
        <v>1856</v>
      </c>
      <c r="E1616" s="593" t="s">
        <v>1298</v>
      </c>
      <c r="F1616" s="593"/>
      <c r="G1616" s="550" t="s">
        <v>1857</v>
      </c>
      <c r="H1616" s="551">
        <v>1.6000000000000001E-4</v>
      </c>
      <c r="I1616" s="552" t="s">
        <v>2841</v>
      </c>
      <c r="J1616" s="561" t="s">
        <v>3256</v>
      </c>
    </row>
    <row r="1617" spans="1:10" ht="26.45">
      <c r="A1617" s="549" t="s">
        <v>2666</v>
      </c>
      <c r="B1617" s="550" t="s">
        <v>2182</v>
      </c>
      <c r="C1617" s="550" t="s">
        <v>55</v>
      </c>
      <c r="D1617" s="549" t="s">
        <v>2183</v>
      </c>
      <c r="E1617" s="593" t="s">
        <v>1220</v>
      </c>
      <c r="F1617" s="593"/>
      <c r="G1617" s="550" t="s">
        <v>57</v>
      </c>
      <c r="H1617" s="551">
        <v>8.0000000000000007E-5</v>
      </c>
      <c r="I1617" s="552" t="s">
        <v>2843</v>
      </c>
      <c r="J1617" s="561" t="s">
        <v>2880</v>
      </c>
    </row>
    <row r="1618" spans="1:10">
      <c r="A1618" s="549" t="s">
        <v>2666</v>
      </c>
      <c r="B1618" s="550" t="s">
        <v>1652</v>
      </c>
      <c r="C1618" s="550" t="s">
        <v>55</v>
      </c>
      <c r="D1618" s="549" t="s">
        <v>1653</v>
      </c>
      <c r="E1618" s="593" t="s">
        <v>1298</v>
      </c>
      <c r="F1618" s="593"/>
      <c r="G1618" s="550" t="s">
        <v>57</v>
      </c>
      <c r="H1618" s="551">
        <v>4.0719999999999999E-2</v>
      </c>
      <c r="I1618" s="552" t="s">
        <v>2845</v>
      </c>
      <c r="J1618" s="561" t="s">
        <v>3111</v>
      </c>
    </row>
    <row r="1619" spans="1:10">
      <c r="A1619" s="549" t="s">
        <v>2666</v>
      </c>
      <c r="B1619" s="550" t="s">
        <v>2090</v>
      </c>
      <c r="C1619" s="550" t="s">
        <v>55</v>
      </c>
      <c r="D1619" s="549" t="s">
        <v>2091</v>
      </c>
      <c r="E1619" s="593" t="s">
        <v>1220</v>
      </c>
      <c r="F1619" s="593"/>
      <c r="G1619" s="550" t="s">
        <v>57</v>
      </c>
      <c r="H1619" s="551">
        <v>7.2000000000000005E-4</v>
      </c>
      <c r="I1619" s="552" t="s">
        <v>2847</v>
      </c>
      <c r="J1619" s="561" t="s">
        <v>2880</v>
      </c>
    </row>
    <row r="1620" spans="1:10">
      <c r="A1620" s="549" t="s">
        <v>2666</v>
      </c>
      <c r="B1620" s="550" t="s">
        <v>1543</v>
      </c>
      <c r="C1620" s="550" t="s">
        <v>55</v>
      </c>
      <c r="D1620" s="549" t="s">
        <v>1544</v>
      </c>
      <c r="E1620" s="593" t="s">
        <v>1220</v>
      </c>
      <c r="F1620" s="593"/>
      <c r="G1620" s="550" t="s">
        <v>57</v>
      </c>
      <c r="H1620" s="551">
        <v>4.0719999999999999E-2</v>
      </c>
      <c r="I1620" s="552" t="s">
        <v>2849</v>
      </c>
      <c r="J1620" s="561" t="s">
        <v>3483</v>
      </c>
    </row>
    <row r="1621" spans="1:10">
      <c r="A1621" s="549" t="s">
        <v>2666</v>
      </c>
      <c r="B1621" s="550" t="s">
        <v>2442</v>
      </c>
      <c r="C1621" s="550" t="s">
        <v>55</v>
      </c>
      <c r="D1621" s="549" t="s">
        <v>2443</v>
      </c>
      <c r="E1621" s="593" t="s">
        <v>1220</v>
      </c>
      <c r="F1621" s="593"/>
      <c r="G1621" s="550" t="s">
        <v>57</v>
      </c>
      <c r="H1621" s="551">
        <v>4.0000000000000003E-5</v>
      </c>
      <c r="I1621" s="552" t="s">
        <v>2851</v>
      </c>
      <c r="J1621" s="561" t="s">
        <v>2972</v>
      </c>
    </row>
    <row r="1622" spans="1:10" ht="26.45">
      <c r="A1622" s="549" t="s">
        <v>2666</v>
      </c>
      <c r="B1622" s="550" t="s">
        <v>2139</v>
      </c>
      <c r="C1622" s="550" t="s">
        <v>55</v>
      </c>
      <c r="D1622" s="549" t="s">
        <v>2140</v>
      </c>
      <c r="E1622" s="593" t="s">
        <v>1220</v>
      </c>
      <c r="F1622" s="593"/>
      <c r="G1622" s="550" t="s">
        <v>1739</v>
      </c>
      <c r="H1622" s="551">
        <v>9.2000000000000003E-4</v>
      </c>
      <c r="I1622" s="552" t="s">
        <v>2853</v>
      </c>
      <c r="J1622" s="561" t="s">
        <v>2880</v>
      </c>
    </row>
    <row r="1623" spans="1:10" ht="26.45">
      <c r="A1623" s="549" t="s">
        <v>2666</v>
      </c>
      <c r="B1623" s="550" t="s">
        <v>1978</v>
      </c>
      <c r="C1623" s="550" t="s">
        <v>55</v>
      </c>
      <c r="D1623" s="549" t="s">
        <v>1979</v>
      </c>
      <c r="E1623" s="593" t="s">
        <v>1220</v>
      </c>
      <c r="F1623" s="593"/>
      <c r="G1623" s="550" t="s">
        <v>1739</v>
      </c>
      <c r="H1623" s="551">
        <v>3.2000000000000003E-4</v>
      </c>
      <c r="I1623" s="552" t="s">
        <v>2855</v>
      </c>
      <c r="J1623" s="561" t="s">
        <v>3254</v>
      </c>
    </row>
    <row r="1624" spans="1:10" ht="26.45">
      <c r="A1624" s="549" t="s">
        <v>2666</v>
      </c>
      <c r="B1624" s="550" t="s">
        <v>1449</v>
      </c>
      <c r="C1624" s="550" t="s">
        <v>55</v>
      </c>
      <c r="D1624" s="549" t="s">
        <v>1450</v>
      </c>
      <c r="E1624" s="593" t="s">
        <v>1440</v>
      </c>
      <c r="F1624" s="593"/>
      <c r="G1624" s="550" t="s">
        <v>1451</v>
      </c>
      <c r="H1624" s="551">
        <v>0.4</v>
      </c>
      <c r="I1624" s="552" t="s">
        <v>2742</v>
      </c>
      <c r="J1624" s="561" t="s">
        <v>3333</v>
      </c>
    </row>
    <row r="1625" spans="1:10">
      <c r="A1625" s="553"/>
      <c r="B1625" s="563"/>
      <c r="C1625" s="563"/>
      <c r="D1625" s="553"/>
      <c r="E1625" s="563" t="s">
        <v>2669</v>
      </c>
      <c r="F1625" s="566">
        <v>6.23</v>
      </c>
      <c r="G1625" s="553" t="s">
        <v>2670</v>
      </c>
      <c r="H1625" s="554">
        <v>0</v>
      </c>
      <c r="I1625" s="553" t="s">
        <v>2671</v>
      </c>
      <c r="J1625" s="554">
        <v>6.23</v>
      </c>
    </row>
    <row r="1626" spans="1:10" ht="14.45" thickBot="1">
      <c r="A1626" s="553"/>
      <c r="B1626" s="563"/>
      <c r="C1626" s="563"/>
      <c r="D1626" s="553"/>
      <c r="E1626" s="563" t="s">
        <v>2672</v>
      </c>
      <c r="F1626" s="566">
        <v>0</v>
      </c>
      <c r="G1626" s="553"/>
      <c r="H1626" s="595" t="s">
        <v>2673</v>
      </c>
      <c r="I1626" s="595"/>
      <c r="J1626" s="554">
        <v>7.74</v>
      </c>
    </row>
    <row r="1627" spans="1:10" ht="14.45" thickTop="1">
      <c r="A1627" s="555"/>
      <c r="B1627" s="564"/>
      <c r="C1627" s="564"/>
      <c r="D1627" s="555"/>
      <c r="E1627" s="564"/>
      <c r="F1627" s="564"/>
      <c r="G1627" s="555"/>
      <c r="H1627" s="555"/>
      <c r="I1627" s="555"/>
      <c r="J1627" s="555"/>
    </row>
    <row r="1628" spans="1:10">
      <c r="A1628" s="543" t="s">
        <v>305</v>
      </c>
      <c r="B1628" s="461" t="s">
        <v>10</v>
      </c>
      <c r="C1628" s="461" t="s">
        <v>11</v>
      </c>
      <c r="D1628" s="543" t="s">
        <v>12</v>
      </c>
      <c r="E1628" s="589" t="s">
        <v>1209</v>
      </c>
      <c r="F1628" s="589"/>
      <c r="G1628" s="461" t="s">
        <v>13</v>
      </c>
      <c r="H1628" s="544" t="s">
        <v>14</v>
      </c>
      <c r="I1628" s="544" t="s">
        <v>1210</v>
      </c>
      <c r="J1628" s="544" t="s">
        <v>16</v>
      </c>
    </row>
    <row r="1629" spans="1:10" ht="14.45" customHeight="1">
      <c r="A1629" s="545" t="s">
        <v>2661</v>
      </c>
      <c r="B1629" s="546" t="s">
        <v>306</v>
      </c>
      <c r="C1629" s="546" t="s">
        <v>44</v>
      </c>
      <c r="D1629" s="545" t="s">
        <v>307</v>
      </c>
      <c r="E1629" s="596" t="s">
        <v>1261</v>
      </c>
      <c r="F1629" s="596"/>
      <c r="G1629" s="546" t="s">
        <v>46</v>
      </c>
      <c r="H1629" s="547">
        <v>1</v>
      </c>
      <c r="I1629" s="548">
        <v>16.46</v>
      </c>
      <c r="J1629" s="548">
        <v>16.46</v>
      </c>
    </row>
    <row r="1630" spans="1:10" ht="26.45">
      <c r="A1630" s="556" t="s">
        <v>2674</v>
      </c>
      <c r="B1630" s="557" t="s">
        <v>2684</v>
      </c>
      <c r="C1630" s="557" t="s">
        <v>44</v>
      </c>
      <c r="D1630" s="556" t="s">
        <v>2685</v>
      </c>
      <c r="E1630" s="594" t="s">
        <v>1216</v>
      </c>
      <c r="F1630" s="594"/>
      <c r="G1630" s="557" t="s">
        <v>75</v>
      </c>
      <c r="H1630" s="558">
        <v>0.1203</v>
      </c>
      <c r="I1630" s="559">
        <v>21.72</v>
      </c>
      <c r="J1630" s="559">
        <v>2.61</v>
      </c>
    </row>
    <row r="1631" spans="1:10" ht="26.45">
      <c r="A1631" s="556" t="s">
        <v>2674</v>
      </c>
      <c r="B1631" s="557" t="s">
        <v>2678</v>
      </c>
      <c r="C1631" s="557" t="s">
        <v>44</v>
      </c>
      <c r="D1631" s="556" t="s">
        <v>2679</v>
      </c>
      <c r="E1631" s="594" t="s">
        <v>1216</v>
      </c>
      <c r="F1631" s="594"/>
      <c r="G1631" s="557" t="s">
        <v>75</v>
      </c>
      <c r="H1631" s="558">
        <v>0.36099999999999999</v>
      </c>
      <c r="I1631" s="559">
        <v>27.34</v>
      </c>
      <c r="J1631" s="559">
        <v>9.86</v>
      </c>
    </row>
    <row r="1632" spans="1:10">
      <c r="A1632" s="549" t="s">
        <v>2666</v>
      </c>
      <c r="B1632" s="550" t="s">
        <v>1661</v>
      </c>
      <c r="C1632" s="550" t="s">
        <v>44</v>
      </c>
      <c r="D1632" s="549" t="s">
        <v>1662</v>
      </c>
      <c r="E1632" s="593" t="s">
        <v>1220</v>
      </c>
      <c r="F1632" s="593"/>
      <c r="G1632" s="550" t="s">
        <v>970</v>
      </c>
      <c r="H1632" s="551">
        <v>1.3389</v>
      </c>
      <c r="I1632" s="552">
        <v>2.93</v>
      </c>
      <c r="J1632" s="552">
        <v>3.92</v>
      </c>
    </row>
    <row r="1633" spans="1:10" ht="26.45" customHeight="1">
      <c r="A1633" s="549" t="s">
        <v>2666</v>
      </c>
      <c r="B1633" s="550" t="s">
        <v>2291</v>
      </c>
      <c r="C1633" s="550" t="s">
        <v>44</v>
      </c>
      <c r="D1633" s="549" t="s">
        <v>2292</v>
      </c>
      <c r="E1633" s="593" t="s">
        <v>1220</v>
      </c>
      <c r="F1633" s="593"/>
      <c r="G1633" s="550" t="s">
        <v>26</v>
      </c>
      <c r="H1633" s="551">
        <v>8.0199999999999994E-2</v>
      </c>
      <c r="I1633" s="552">
        <v>0.99</v>
      </c>
      <c r="J1633" s="552">
        <v>7.0000000000000007E-2</v>
      </c>
    </row>
    <row r="1634" spans="1:10" ht="26.45" customHeight="1">
      <c r="A1634" s="553"/>
      <c r="B1634" s="563"/>
      <c r="C1634" s="563"/>
      <c r="D1634" s="553"/>
      <c r="E1634" s="563" t="s">
        <v>2669</v>
      </c>
      <c r="F1634" s="566">
        <v>8.68</v>
      </c>
      <c r="G1634" s="553" t="s">
        <v>2670</v>
      </c>
      <c r="H1634" s="554">
        <v>0</v>
      </c>
      <c r="I1634" s="553" t="s">
        <v>2671</v>
      </c>
      <c r="J1634" s="554">
        <v>8.68</v>
      </c>
    </row>
    <row r="1635" spans="1:10" ht="14.45" thickBot="1">
      <c r="A1635" s="553"/>
      <c r="B1635" s="563"/>
      <c r="C1635" s="563"/>
      <c r="D1635" s="553"/>
      <c r="E1635" s="563" t="s">
        <v>2672</v>
      </c>
      <c r="F1635" s="566">
        <v>0</v>
      </c>
      <c r="G1635" s="553"/>
      <c r="H1635" s="595" t="s">
        <v>2673</v>
      </c>
      <c r="I1635" s="595"/>
      <c r="J1635" s="554">
        <v>16.46</v>
      </c>
    </row>
    <row r="1636" spans="1:10" ht="14.45" thickTop="1">
      <c r="A1636" s="555"/>
      <c r="B1636" s="564"/>
      <c r="C1636" s="564"/>
      <c r="D1636" s="555"/>
      <c r="E1636" s="564"/>
      <c r="F1636" s="564"/>
      <c r="G1636" s="555"/>
      <c r="H1636" s="555"/>
      <c r="I1636" s="555"/>
      <c r="J1636" s="555"/>
    </row>
    <row r="1637" spans="1:10">
      <c r="A1637" s="543" t="s">
        <v>308</v>
      </c>
      <c r="B1637" s="461" t="s">
        <v>10</v>
      </c>
      <c r="C1637" s="461" t="s">
        <v>11</v>
      </c>
      <c r="D1637" s="543" t="s">
        <v>12</v>
      </c>
      <c r="E1637" s="589" t="s">
        <v>1209</v>
      </c>
      <c r="F1637" s="589"/>
      <c r="G1637" s="461" t="s">
        <v>13</v>
      </c>
      <c r="H1637" s="544" t="s">
        <v>14</v>
      </c>
      <c r="I1637" s="544" t="s">
        <v>1210</v>
      </c>
      <c r="J1637" s="544" t="s">
        <v>16</v>
      </c>
    </row>
    <row r="1638" spans="1:10" ht="14.45" customHeight="1">
      <c r="A1638" s="545" t="s">
        <v>2661</v>
      </c>
      <c r="B1638" s="546" t="s">
        <v>309</v>
      </c>
      <c r="C1638" s="546" t="s">
        <v>44</v>
      </c>
      <c r="D1638" s="545" t="s">
        <v>310</v>
      </c>
      <c r="E1638" s="596" t="s">
        <v>1261</v>
      </c>
      <c r="F1638" s="596"/>
      <c r="G1638" s="546" t="s">
        <v>46</v>
      </c>
      <c r="H1638" s="547">
        <v>1</v>
      </c>
      <c r="I1638" s="548">
        <v>3.97</v>
      </c>
      <c r="J1638" s="548">
        <v>3.97</v>
      </c>
    </row>
    <row r="1639" spans="1:10" ht="26.45">
      <c r="A1639" s="556" t="s">
        <v>2674</v>
      </c>
      <c r="B1639" s="557" t="s">
        <v>2678</v>
      </c>
      <c r="C1639" s="557" t="s">
        <v>44</v>
      </c>
      <c r="D1639" s="556" t="s">
        <v>2679</v>
      </c>
      <c r="E1639" s="594" t="s">
        <v>1216</v>
      </c>
      <c r="F1639" s="594"/>
      <c r="G1639" s="557" t="s">
        <v>75</v>
      </c>
      <c r="H1639" s="558">
        <v>6.6600000000000006E-2</v>
      </c>
      <c r="I1639" s="559">
        <v>27.34</v>
      </c>
      <c r="J1639" s="559">
        <v>1.82</v>
      </c>
    </row>
    <row r="1640" spans="1:10" ht="26.45">
      <c r="A1640" s="556" t="s">
        <v>2674</v>
      </c>
      <c r="B1640" s="557" t="s">
        <v>2684</v>
      </c>
      <c r="C1640" s="557" t="s">
        <v>44</v>
      </c>
      <c r="D1640" s="556" t="s">
        <v>2685</v>
      </c>
      <c r="E1640" s="594" t="s">
        <v>1216</v>
      </c>
      <c r="F1640" s="594"/>
      <c r="G1640" s="557" t="s">
        <v>75</v>
      </c>
      <c r="H1640" s="558">
        <v>2.2200000000000001E-2</v>
      </c>
      <c r="I1640" s="559">
        <v>21.72</v>
      </c>
      <c r="J1640" s="559">
        <v>0.48</v>
      </c>
    </row>
    <row r="1641" spans="1:10">
      <c r="A1641" s="549" t="s">
        <v>2666</v>
      </c>
      <c r="B1641" s="550" t="s">
        <v>1647</v>
      </c>
      <c r="C1641" s="550" t="s">
        <v>44</v>
      </c>
      <c r="D1641" s="549" t="s">
        <v>1648</v>
      </c>
      <c r="E1641" s="593" t="s">
        <v>1220</v>
      </c>
      <c r="F1641" s="593"/>
      <c r="G1641" s="550" t="s">
        <v>1499</v>
      </c>
      <c r="H1641" s="551">
        <v>0.1666</v>
      </c>
      <c r="I1641" s="552">
        <v>10.07</v>
      </c>
      <c r="J1641" s="552">
        <v>1.67</v>
      </c>
    </row>
    <row r="1642" spans="1:10" ht="26.45" customHeight="1">
      <c r="A1642" s="553"/>
      <c r="B1642" s="563"/>
      <c r="C1642" s="563"/>
      <c r="D1642" s="553"/>
      <c r="E1642" s="563" t="s">
        <v>2669</v>
      </c>
      <c r="F1642" s="566">
        <v>1.59</v>
      </c>
      <c r="G1642" s="553" t="s">
        <v>2670</v>
      </c>
      <c r="H1642" s="554">
        <v>0</v>
      </c>
      <c r="I1642" s="553" t="s">
        <v>2671</v>
      </c>
      <c r="J1642" s="554">
        <v>1.59</v>
      </c>
    </row>
    <row r="1643" spans="1:10" ht="26.45" customHeight="1" thickBot="1">
      <c r="A1643" s="553"/>
      <c r="B1643" s="563"/>
      <c r="C1643" s="563"/>
      <c r="D1643" s="553"/>
      <c r="E1643" s="563" t="s">
        <v>2672</v>
      </c>
      <c r="F1643" s="566">
        <v>0</v>
      </c>
      <c r="G1643" s="553"/>
      <c r="H1643" s="595" t="s">
        <v>2673</v>
      </c>
      <c r="I1643" s="595"/>
      <c r="J1643" s="554">
        <v>3.97</v>
      </c>
    </row>
    <row r="1644" spans="1:10" ht="14.45" thickTop="1">
      <c r="A1644" s="555"/>
      <c r="B1644" s="564"/>
      <c r="C1644" s="564"/>
      <c r="D1644" s="555"/>
      <c r="E1644" s="564"/>
      <c r="F1644" s="564"/>
      <c r="G1644" s="555"/>
      <c r="H1644" s="555"/>
      <c r="I1644" s="555"/>
      <c r="J1644" s="555"/>
    </row>
    <row r="1645" spans="1:10">
      <c r="A1645" s="543" t="s">
        <v>311</v>
      </c>
      <c r="B1645" s="461" t="s">
        <v>10</v>
      </c>
      <c r="C1645" s="461" t="s">
        <v>11</v>
      </c>
      <c r="D1645" s="543" t="s">
        <v>12</v>
      </c>
      <c r="E1645" s="589" t="s">
        <v>1209</v>
      </c>
      <c r="F1645" s="589"/>
      <c r="G1645" s="461" t="s">
        <v>13</v>
      </c>
      <c r="H1645" s="544" t="s">
        <v>14</v>
      </c>
      <c r="I1645" s="544" t="s">
        <v>1210</v>
      </c>
      <c r="J1645" s="544" t="s">
        <v>16</v>
      </c>
    </row>
    <row r="1646" spans="1:10" ht="14.45" customHeight="1">
      <c r="A1646" s="545" t="s">
        <v>2661</v>
      </c>
      <c r="B1646" s="546" t="s">
        <v>312</v>
      </c>
      <c r="C1646" s="546" t="s">
        <v>44</v>
      </c>
      <c r="D1646" s="545" t="s">
        <v>3484</v>
      </c>
      <c r="E1646" s="596" t="s">
        <v>1261</v>
      </c>
      <c r="F1646" s="596"/>
      <c r="G1646" s="546" t="s">
        <v>46</v>
      </c>
      <c r="H1646" s="547">
        <v>1</v>
      </c>
      <c r="I1646" s="548">
        <v>13.06</v>
      </c>
      <c r="J1646" s="548">
        <v>13.06</v>
      </c>
    </row>
    <row r="1647" spans="1:10" ht="26.45">
      <c r="A1647" s="556" t="s">
        <v>2674</v>
      </c>
      <c r="B1647" s="557" t="s">
        <v>2678</v>
      </c>
      <c r="C1647" s="557" t="s">
        <v>44</v>
      </c>
      <c r="D1647" s="556" t="s">
        <v>2679</v>
      </c>
      <c r="E1647" s="594" t="s">
        <v>1216</v>
      </c>
      <c r="F1647" s="594"/>
      <c r="G1647" s="557" t="s">
        <v>75</v>
      </c>
      <c r="H1647" s="558">
        <v>0.16309999999999999</v>
      </c>
      <c r="I1647" s="559">
        <v>27.34</v>
      </c>
      <c r="J1647" s="559">
        <v>4.45</v>
      </c>
    </row>
    <row r="1648" spans="1:10" ht="26.45">
      <c r="A1648" s="556" t="s">
        <v>2674</v>
      </c>
      <c r="B1648" s="557" t="s">
        <v>2684</v>
      </c>
      <c r="C1648" s="557" t="s">
        <v>44</v>
      </c>
      <c r="D1648" s="556" t="s">
        <v>2685</v>
      </c>
      <c r="E1648" s="594" t="s">
        <v>1216</v>
      </c>
      <c r="F1648" s="594"/>
      <c r="G1648" s="557" t="s">
        <v>75</v>
      </c>
      <c r="H1648" s="558">
        <v>5.4399999999999997E-2</v>
      </c>
      <c r="I1648" s="559">
        <v>21.72</v>
      </c>
      <c r="J1648" s="559">
        <v>1.18</v>
      </c>
    </row>
    <row r="1649" spans="1:10">
      <c r="A1649" s="549" t="s">
        <v>2666</v>
      </c>
      <c r="B1649" s="550" t="s">
        <v>1514</v>
      </c>
      <c r="C1649" s="550" t="s">
        <v>44</v>
      </c>
      <c r="D1649" s="549" t="s">
        <v>1515</v>
      </c>
      <c r="E1649" s="593" t="s">
        <v>1220</v>
      </c>
      <c r="F1649" s="593"/>
      <c r="G1649" s="550" t="s">
        <v>1499</v>
      </c>
      <c r="H1649" s="551">
        <v>0.22850000000000001</v>
      </c>
      <c r="I1649" s="552">
        <v>32.56</v>
      </c>
      <c r="J1649" s="552">
        <v>7.43</v>
      </c>
    </row>
    <row r="1650" spans="1:10" ht="26.45" customHeight="1">
      <c r="A1650" s="553"/>
      <c r="B1650" s="563"/>
      <c r="C1650" s="563"/>
      <c r="D1650" s="553"/>
      <c r="E1650" s="563" t="s">
        <v>2669</v>
      </c>
      <c r="F1650" s="566">
        <v>3.91</v>
      </c>
      <c r="G1650" s="553" t="s">
        <v>2670</v>
      </c>
      <c r="H1650" s="554">
        <v>0</v>
      </c>
      <c r="I1650" s="553" t="s">
        <v>2671</v>
      </c>
      <c r="J1650" s="554">
        <v>3.91</v>
      </c>
    </row>
    <row r="1651" spans="1:10" ht="26.45" customHeight="1" thickBot="1">
      <c r="A1651" s="553"/>
      <c r="B1651" s="563"/>
      <c r="C1651" s="563"/>
      <c r="D1651" s="553"/>
      <c r="E1651" s="563" t="s">
        <v>2672</v>
      </c>
      <c r="F1651" s="566">
        <v>0</v>
      </c>
      <c r="G1651" s="553"/>
      <c r="H1651" s="595" t="s">
        <v>2673</v>
      </c>
      <c r="I1651" s="595"/>
      <c r="J1651" s="554">
        <v>13.06</v>
      </c>
    </row>
    <row r="1652" spans="1:10" ht="14.45" thickTop="1">
      <c r="A1652" s="555"/>
      <c r="B1652" s="564"/>
      <c r="C1652" s="564"/>
      <c r="D1652" s="555"/>
      <c r="E1652" s="564"/>
      <c r="F1652" s="564"/>
      <c r="G1652" s="555"/>
      <c r="H1652" s="555"/>
      <c r="I1652" s="555"/>
      <c r="J1652" s="555"/>
    </row>
    <row r="1653" spans="1:10">
      <c r="A1653" s="543" t="s">
        <v>316</v>
      </c>
      <c r="B1653" s="461" t="s">
        <v>10</v>
      </c>
      <c r="C1653" s="461" t="s">
        <v>11</v>
      </c>
      <c r="D1653" s="543" t="s">
        <v>12</v>
      </c>
      <c r="E1653" s="589" t="s">
        <v>1209</v>
      </c>
      <c r="F1653" s="589"/>
      <c r="G1653" s="461" t="s">
        <v>13</v>
      </c>
      <c r="H1653" s="544" t="s">
        <v>14</v>
      </c>
      <c r="I1653" s="544" t="s">
        <v>1210</v>
      </c>
      <c r="J1653" s="544" t="s">
        <v>16</v>
      </c>
    </row>
    <row r="1654" spans="1:10" ht="14.45" customHeight="1">
      <c r="A1654" s="545" t="s">
        <v>2661</v>
      </c>
      <c r="B1654" s="546" t="s">
        <v>317</v>
      </c>
      <c r="C1654" s="546" t="s">
        <v>44</v>
      </c>
      <c r="D1654" s="545" t="s">
        <v>318</v>
      </c>
      <c r="E1654" s="596" t="s">
        <v>1224</v>
      </c>
      <c r="F1654" s="596"/>
      <c r="G1654" s="546" t="s">
        <v>46</v>
      </c>
      <c r="H1654" s="547">
        <v>1</v>
      </c>
      <c r="I1654" s="548">
        <v>378.74</v>
      </c>
      <c r="J1654" s="548">
        <v>378.74</v>
      </c>
    </row>
    <row r="1655" spans="1:10" ht="26.45">
      <c r="A1655" s="556" t="s">
        <v>2674</v>
      </c>
      <c r="B1655" s="557" t="s">
        <v>3338</v>
      </c>
      <c r="C1655" s="557" t="s">
        <v>44</v>
      </c>
      <c r="D1655" s="556" t="s">
        <v>3339</v>
      </c>
      <c r="E1655" s="594" t="s">
        <v>1216</v>
      </c>
      <c r="F1655" s="594"/>
      <c r="G1655" s="557" t="s">
        <v>75</v>
      </c>
      <c r="H1655" s="558">
        <v>1.1200000000000001</v>
      </c>
      <c r="I1655" s="559">
        <v>25.76</v>
      </c>
      <c r="J1655" s="559">
        <v>28.85</v>
      </c>
    </row>
    <row r="1656" spans="1:10" ht="26.45">
      <c r="A1656" s="556" t="s">
        <v>2674</v>
      </c>
      <c r="B1656" s="557" t="s">
        <v>2684</v>
      </c>
      <c r="C1656" s="557" t="s">
        <v>44</v>
      </c>
      <c r="D1656" s="556" t="s">
        <v>2685</v>
      </c>
      <c r="E1656" s="594" t="s">
        <v>1216</v>
      </c>
      <c r="F1656" s="594"/>
      <c r="G1656" s="557" t="s">
        <v>75</v>
      </c>
      <c r="H1656" s="558">
        <v>0.31109999999999999</v>
      </c>
      <c r="I1656" s="559">
        <v>21.72</v>
      </c>
      <c r="J1656" s="559">
        <v>6.75</v>
      </c>
    </row>
    <row r="1657" spans="1:10">
      <c r="A1657" s="549" t="s">
        <v>2666</v>
      </c>
      <c r="B1657" s="550" t="s">
        <v>1633</v>
      </c>
      <c r="C1657" s="550" t="s">
        <v>44</v>
      </c>
      <c r="D1657" s="549" t="s">
        <v>1634</v>
      </c>
      <c r="E1657" s="593" t="s">
        <v>1220</v>
      </c>
      <c r="F1657" s="593"/>
      <c r="G1657" s="550" t="s">
        <v>970</v>
      </c>
      <c r="H1657" s="551">
        <v>4.91</v>
      </c>
      <c r="I1657" s="552">
        <v>3.07</v>
      </c>
      <c r="J1657" s="552">
        <v>15.07</v>
      </c>
    </row>
    <row r="1658" spans="1:10" ht="26.45" customHeight="1">
      <c r="A1658" s="549" t="s">
        <v>2666</v>
      </c>
      <c r="B1658" s="550" t="s">
        <v>1603</v>
      </c>
      <c r="C1658" s="550" t="s">
        <v>44</v>
      </c>
      <c r="D1658" s="549" t="s">
        <v>1604</v>
      </c>
      <c r="E1658" s="593" t="s">
        <v>1220</v>
      </c>
      <c r="F1658" s="593"/>
      <c r="G1658" s="550" t="s">
        <v>970</v>
      </c>
      <c r="H1658" s="551">
        <v>3.38</v>
      </c>
      <c r="I1658" s="552">
        <v>5.87</v>
      </c>
      <c r="J1658" s="552">
        <v>19.84</v>
      </c>
    </row>
    <row r="1659" spans="1:10" ht="26.45" customHeight="1">
      <c r="A1659" s="549" t="s">
        <v>2666</v>
      </c>
      <c r="B1659" s="550" t="s">
        <v>1445</v>
      </c>
      <c r="C1659" s="550" t="s">
        <v>44</v>
      </c>
      <c r="D1659" s="549" t="s">
        <v>1446</v>
      </c>
      <c r="E1659" s="593" t="s">
        <v>1220</v>
      </c>
      <c r="F1659" s="593"/>
      <c r="G1659" s="550" t="s">
        <v>46</v>
      </c>
      <c r="H1659" s="551">
        <v>1.0900000000000001</v>
      </c>
      <c r="I1659" s="552">
        <v>282.77999999999997</v>
      </c>
      <c r="J1659" s="552">
        <v>308.23</v>
      </c>
    </row>
    <row r="1660" spans="1:10">
      <c r="A1660" s="553"/>
      <c r="B1660" s="563"/>
      <c r="C1660" s="563"/>
      <c r="D1660" s="553"/>
      <c r="E1660" s="563" t="s">
        <v>2669</v>
      </c>
      <c r="F1660" s="566">
        <v>26</v>
      </c>
      <c r="G1660" s="553" t="s">
        <v>2670</v>
      </c>
      <c r="H1660" s="554">
        <v>0</v>
      </c>
      <c r="I1660" s="553" t="s">
        <v>2671</v>
      </c>
      <c r="J1660" s="554">
        <v>26</v>
      </c>
    </row>
    <row r="1661" spans="1:10" ht="14.45" thickBot="1">
      <c r="A1661" s="553"/>
      <c r="B1661" s="563"/>
      <c r="C1661" s="563"/>
      <c r="D1661" s="553"/>
      <c r="E1661" s="563" t="s">
        <v>2672</v>
      </c>
      <c r="F1661" s="566">
        <v>0</v>
      </c>
      <c r="G1661" s="553"/>
      <c r="H1661" s="595" t="s">
        <v>2673</v>
      </c>
      <c r="I1661" s="595"/>
      <c r="J1661" s="554">
        <v>378.74</v>
      </c>
    </row>
    <row r="1662" spans="1:10" ht="14.45" thickTop="1">
      <c r="A1662" s="555"/>
      <c r="B1662" s="564"/>
      <c r="C1662" s="564"/>
      <c r="D1662" s="555"/>
      <c r="E1662" s="564"/>
      <c r="F1662" s="564"/>
      <c r="G1662" s="555"/>
      <c r="H1662" s="555"/>
      <c r="I1662" s="555"/>
      <c r="J1662" s="555"/>
    </row>
    <row r="1663" spans="1:10">
      <c r="A1663" s="543" t="s">
        <v>319</v>
      </c>
      <c r="B1663" s="461" t="s">
        <v>10</v>
      </c>
      <c r="C1663" s="461" t="s">
        <v>11</v>
      </c>
      <c r="D1663" s="543" t="s">
        <v>12</v>
      </c>
      <c r="E1663" s="589" t="s">
        <v>1209</v>
      </c>
      <c r="F1663" s="589"/>
      <c r="G1663" s="461" t="s">
        <v>13</v>
      </c>
      <c r="H1663" s="544" t="s">
        <v>14</v>
      </c>
      <c r="I1663" s="544" t="s">
        <v>1210</v>
      </c>
      <c r="J1663" s="544" t="s">
        <v>16</v>
      </c>
    </row>
    <row r="1664" spans="1:10" ht="14.45" customHeight="1">
      <c r="A1664" s="545" t="s">
        <v>2661</v>
      </c>
      <c r="B1664" s="546" t="s">
        <v>320</v>
      </c>
      <c r="C1664" s="546" t="s">
        <v>55</v>
      </c>
      <c r="D1664" s="545" t="s">
        <v>3485</v>
      </c>
      <c r="E1664" s="596" t="s">
        <v>1218</v>
      </c>
      <c r="F1664" s="596"/>
      <c r="G1664" s="546" t="s">
        <v>46</v>
      </c>
      <c r="H1664" s="547">
        <v>1</v>
      </c>
      <c r="I1664" s="548">
        <v>139.87</v>
      </c>
      <c r="J1664" s="548">
        <v>139.87</v>
      </c>
    </row>
    <row r="1665" spans="1:10">
      <c r="A1665" s="543" t="s">
        <v>9</v>
      </c>
      <c r="B1665" s="461" t="s">
        <v>10</v>
      </c>
      <c r="C1665" s="461" t="s">
        <v>11</v>
      </c>
      <c r="D1665" s="543" t="s">
        <v>12</v>
      </c>
      <c r="E1665" s="589" t="s">
        <v>1209</v>
      </c>
      <c r="F1665" s="589"/>
      <c r="G1665" s="461" t="s">
        <v>13</v>
      </c>
      <c r="H1665" s="544" t="s">
        <v>14</v>
      </c>
      <c r="I1665" s="544" t="s">
        <v>1210</v>
      </c>
      <c r="J1665" s="544" t="s">
        <v>16</v>
      </c>
    </row>
    <row r="1666" spans="1:10">
      <c r="A1666" s="556" t="s">
        <v>2661</v>
      </c>
      <c r="B1666" s="557" t="s">
        <v>3486</v>
      </c>
      <c r="C1666" s="557" t="s">
        <v>55</v>
      </c>
      <c r="D1666" s="556" t="s">
        <v>3487</v>
      </c>
      <c r="E1666" s="594" t="s">
        <v>3371</v>
      </c>
      <c r="F1666" s="594"/>
      <c r="G1666" s="557" t="s">
        <v>1456</v>
      </c>
      <c r="H1666" s="558">
        <v>4</v>
      </c>
      <c r="I1666" s="559" t="s">
        <v>3239</v>
      </c>
      <c r="J1666" s="560" t="s">
        <v>3488</v>
      </c>
    </row>
    <row r="1667" spans="1:10" ht="26.45">
      <c r="A1667" s="549" t="s">
        <v>2666</v>
      </c>
      <c r="B1667" s="550" t="s">
        <v>1449</v>
      </c>
      <c r="C1667" s="550" t="s">
        <v>55</v>
      </c>
      <c r="D1667" s="549" t="s">
        <v>1450</v>
      </c>
      <c r="E1667" s="593" t="s">
        <v>1440</v>
      </c>
      <c r="F1667" s="593"/>
      <c r="G1667" s="550" t="s">
        <v>1451</v>
      </c>
      <c r="H1667" s="551">
        <v>0.34</v>
      </c>
      <c r="I1667" s="552" t="s">
        <v>2742</v>
      </c>
      <c r="J1667" s="561" t="s">
        <v>3489</v>
      </c>
    </row>
    <row r="1668" spans="1:10" ht="26.45">
      <c r="A1668" s="549" t="s">
        <v>2666</v>
      </c>
      <c r="B1668" s="550" t="s">
        <v>1454</v>
      </c>
      <c r="C1668" s="550" t="s">
        <v>55</v>
      </c>
      <c r="D1668" s="549" t="s">
        <v>1455</v>
      </c>
      <c r="E1668" s="593" t="s">
        <v>1220</v>
      </c>
      <c r="F1668" s="593"/>
      <c r="G1668" s="550" t="s">
        <v>1456</v>
      </c>
      <c r="H1668" s="551">
        <v>0.66</v>
      </c>
      <c r="I1668" s="552" t="s">
        <v>3470</v>
      </c>
      <c r="J1668" s="561" t="s">
        <v>3490</v>
      </c>
    </row>
    <row r="1669" spans="1:10" ht="26.45">
      <c r="A1669" s="549" t="s">
        <v>2666</v>
      </c>
      <c r="B1669" s="550" t="s">
        <v>1483</v>
      </c>
      <c r="C1669" s="550" t="s">
        <v>55</v>
      </c>
      <c r="D1669" s="549" t="s">
        <v>1484</v>
      </c>
      <c r="E1669" s="593" t="s">
        <v>1440</v>
      </c>
      <c r="F1669" s="593"/>
      <c r="G1669" s="550" t="s">
        <v>1451</v>
      </c>
      <c r="H1669" s="551">
        <v>0.4</v>
      </c>
      <c r="I1669" s="552" t="s">
        <v>2767</v>
      </c>
      <c r="J1669" s="561" t="s">
        <v>3334</v>
      </c>
    </row>
    <row r="1670" spans="1:10">
      <c r="A1670" s="556" t="s">
        <v>2661</v>
      </c>
      <c r="B1670" s="557" t="s">
        <v>2769</v>
      </c>
      <c r="C1670" s="557" t="s">
        <v>55</v>
      </c>
      <c r="D1670" s="556" t="s">
        <v>2770</v>
      </c>
      <c r="E1670" s="594" t="s">
        <v>1393</v>
      </c>
      <c r="F1670" s="594"/>
      <c r="G1670" s="557" t="s">
        <v>1451</v>
      </c>
      <c r="H1670" s="558">
        <v>0.34</v>
      </c>
      <c r="I1670" s="559" t="s">
        <v>2771</v>
      </c>
      <c r="J1670" s="560" t="s">
        <v>3491</v>
      </c>
    </row>
    <row r="1671" spans="1:10">
      <c r="A1671" s="549" t="s">
        <v>2666</v>
      </c>
      <c r="B1671" s="550" t="s">
        <v>1936</v>
      </c>
      <c r="C1671" s="550" t="s">
        <v>55</v>
      </c>
      <c r="D1671" s="549" t="s">
        <v>1937</v>
      </c>
      <c r="E1671" s="593" t="s">
        <v>1220</v>
      </c>
      <c r="F1671" s="593"/>
      <c r="G1671" s="550" t="s">
        <v>46</v>
      </c>
      <c r="H1671" s="551">
        <v>1.05</v>
      </c>
      <c r="I1671" s="552" t="s">
        <v>3492</v>
      </c>
      <c r="J1671" s="561" t="s">
        <v>3493</v>
      </c>
    </row>
    <row r="1672" spans="1:10">
      <c r="A1672" s="556" t="s">
        <v>2661</v>
      </c>
      <c r="B1672" s="557" t="s">
        <v>3353</v>
      </c>
      <c r="C1672" s="557" t="s">
        <v>55</v>
      </c>
      <c r="D1672" s="556" t="s">
        <v>3354</v>
      </c>
      <c r="E1672" s="594" t="s">
        <v>1393</v>
      </c>
      <c r="F1672" s="594"/>
      <c r="G1672" s="557" t="s">
        <v>1451</v>
      </c>
      <c r="H1672" s="558">
        <v>0.4</v>
      </c>
      <c r="I1672" s="559" t="s">
        <v>3355</v>
      </c>
      <c r="J1672" s="560" t="s">
        <v>3494</v>
      </c>
    </row>
    <row r="1673" spans="1:10">
      <c r="A1673" s="589" t="s">
        <v>2820</v>
      </c>
      <c r="B1673" s="597"/>
      <c r="C1673" s="597"/>
      <c r="D1673" s="597"/>
      <c r="E1673" s="597"/>
      <c r="F1673" s="597"/>
      <c r="G1673" s="597"/>
      <c r="H1673" s="597"/>
      <c r="I1673" s="597"/>
      <c r="J1673" s="597"/>
    </row>
    <row r="1674" spans="1:10">
      <c r="A1674" s="543" t="s">
        <v>9</v>
      </c>
      <c r="B1674" s="461" t="s">
        <v>10</v>
      </c>
      <c r="C1674" s="461" t="s">
        <v>11</v>
      </c>
      <c r="D1674" s="543" t="s">
        <v>12</v>
      </c>
      <c r="E1674" s="589" t="s">
        <v>1209</v>
      </c>
      <c r="F1674" s="589"/>
      <c r="G1674" s="461" t="s">
        <v>13</v>
      </c>
      <c r="H1674" s="544" t="s">
        <v>14</v>
      </c>
      <c r="I1674" s="544" t="s">
        <v>1210</v>
      </c>
      <c r="J1674" s="544" t="s">
        <v>16</v>
      </c>
    </row>
    <row r="1675" spans="1:10" ht="26.45">
      <c r="A1675" s="549" t="s">
        <v>2666</v>
      </c>
      <c r="B1675" s="550" t="s">
        <v>2303</v>
      </c>
      <c r="C1675" s="550" t="s">
        <v>55</v>
      </c>
      <c r="D1675" s="549" t="s">
        <v>2304</v>
      </c>
      <c r="E1675" s="593" t="s">
        <v>1220</v>
      </c>
      <c r="F1675" s="593"/>
      <c r="G1675" s="550" t="s">
        <v>57</v>
      </c>
      <c r="H1675" s="551">
        <v>4.6079999999999998E-4</v>
      </c>
      <c r="I1675" s="552" t="s">
        <v>2821</v>
      </c>
      <c r="J1675" s="561" t="s">
        <v>2972</v>
      </c>
    </row>
    <row r="1676" spans="1:10" ht="13.9" customHeight="1">
      <c r="A1676" s="549" t="s">
        <v>2666</v>
      </c>
      <c r="B1676" s="550" t="s">
        <v>2412</v>
      </c>
      <c r="C1676" s="550" t="s">
        <v>55</v>
      </c>
      <c r="D1676" s="549" t="s">
        <v>2413</v>
      </c>
      <c r="E1676" s="593" t="s">
        <v>1220</v>
      </c>
      <c r="F1676" s="593"/>
      <c r="G1676" s="550" t="s">
        <v>57</v>
      </c>
      <c r="H1676" s="551">
        <v>1.104E-4</v>
      </c>
      <c r="I1676" s="552" t="s">
        <v>2823</v>
      </c>
      <c r="J1676" s="561" t="s">
        <v>2972</v>
      </c>
    </row>
    <row r="1677" spans="1:10">
      <c r="A1677" s="549" t="s">
        <v>2666</v>
      </c>
      <c r="B1677" s="550" t="s">
        <v>2169</v>
      </c>
      <c r="C1677" s="550" t="s">
        <v>55</v>
      </c>
      <c r="D1677" s="549" t="s">
        <v>2170</v>
      </c>
      <c r="E1677" s="593" t="s">
        <v>1220</v>
      </c>
      <c r="F1677" s="593"/>
      <c r="G1677" s="550" t="s">
        <v>57</v>
      </c>
      <c r="H1677" s="551">
        <v>3.4559999999999999E-3</v>
      </c>
      <c r="I1677" s="552" t="s">
        <v>2825</v>
      </c>
      <c r="J1677" s="561" t="s">
        <v>2880</v>
      </c>
    </row>
    <row r="1678" spans="1:10" ht="26.45">
      <c r="A1678" s="549" t="s">
        <v>2666</v>
      </c>
      <c r="B1678" s="550" t="s">
        <v>2391</v>
      </c>
      <c r="C1678" s="550" t="s">
        <v>55</v>
      </c>
      <c r="D1678" s="549" t="s">
        <v>2392</v>
      </c>
      <c r="E1678" s="593" t="s">
        <v>1220</v>
      </c>
      <c r="F1678" s="593"/>
      <c r="G1678" s="550" t="s">
        <v>57</v>
      </c>
      <c r="H1678" s="551">
        <v>1.5359999999999999E-4</v>
      </c>
      <c r="I1678" s="552" t="s">
        <v>2827</v>
      </c>
      <c r="J1678" s="561" t="s">
        <v>2972</v>
      </c>
    </row>
    <row r="1679" spans="1:10">
      <c r="A1679" s="549" t="s">
        <v>2666</v>
      </c>
      <c r="B1679" s="550" t="s">
        <v>1693</v>
      </c>
      <c r="C1679" s="550" t="s">
        <v>55</v>
      </c>
      <c r="D1679" s="549" t="s">
        <v>1694</v>
      </c>
      <c r="E1679" s="593" t="s">
        <v>1220</v>
      </c>
      <c r="F1679" s="593"/>
      <c r="G1679" s="550" t="s">
        <v>57</v>
      </c>
      <c r="H1679" s="551">
        <v>6.0788799999999997E-2</v>
      </c>
      <c r="I1679" s="552" t="s">
        <v>2829</v>
      </c>
      <c r="J1679" s="561" t="s">
        <v>3425</v>
      </c>
    </row>
    <row r="1680" spans="1:10">
      <c r="A1680" s="549" t="s">
        <v>2666</v>
      </c>
      <c r="B1680" s="550" t="s">
        <v>2360</v>
      </c>
      <c r="C1680" s="550" t="s">
        <v>55</v>
      </c>
      <c r="D1680" s="549" t="s">
        <v>2361</v>
      </c>
      <c r="E1680" s="593" t="s">
        <v>1220</v>
      </c>
      <c r="F1680" s="593"/>
      <c r="G1680" s="550" t="s">
        <v>2362</v>
      </c>
      <c r="H1680" s="551">
        <v>6.1439999999999997E-4</v>
      </c>
      <c r="I1680" s="552" t="s">
        <v>2831</v>
      </c>
      <c r="J1680" s="561" t="s">
        <v>2972</v>
      </c>
    </row>
    <row r="1681" spans="1:10">
      <c r="A1681" s="549" t="s">
        <v>2666</v>
      </c>
      <c r="B1681" s="550" t="s">
        <v>1729</v>
      </c>
      <c r="C1681" s="550" t="s">
        <v>55</v>
      </c>
      <c r="D1681" s="549" t="s">
        <v>1730</v>
      </c>
      <c r="E1681" s="593" t="s">
        <v>1220</v>
      </c>
      <c r="F1681" s="593"/>
      <c r="G1681" s="550" t="s">
        <v>57</v>
      </c>
      <c r="H1681" s="551">
        <v>1.152E-3</v>
      </c>
      <c r="I1681" s="552" t="s">
        <v>2833</v>
      </c>
      <c r="J1681" s="561" t="s">
        <v>2884</v>
      </c>
    </row>
    <row r="1682" spans="1:10">
      <c r="A1682" s="549" t="s">
        <v>2666</v>
      </c>
      <c r="B1682" s="550" t="s">
        <v>1587</v>
      </c>
      <c r="C1682" s="550" t="s">
        <v>55</v>
      </c>
      <c r="D1682" s="549" t="s">
        <v>1588</v>
      </c>
      <c r="E1682" s="593" t="s">
        <v>1220</v>
      </c>
      <c r="F1682" s="593"/>
      <c r="G1682" s="550" t="s">
        <v>57</v>
      </c>
      <c r="H1682" s="551">
        <v>3.4559999999999999E-3</v>
      </c>
      <c r="I1682" s="552" t="s">
        <v>2835</v>
      </c>
      <c r="J1682" s="561" t="s">
        <v>2898</v>
      </c>
    </row>
    <row r="1683" spans="1:10">
      <c r="A1683" s="549" t="s">
        <v>2666</v>
      </c>
      <c r="B1683" s="550" t="s">
        <v>2381</v>
      </c>
      <c r="C1683" s="550" t="s">
        <v>55</v>
      </c>
      <c r="D1683" s="549" t="s">
        <v>2382</v>
      </c>
      <c r="E1683" s="593" t="s">
        <v>1220</v>
      </c>
      <c r="F1683" s="593"/>
      <c r="G1683" s="550" t="s">
        <v>57</v>
      </c>
      <c r="H1683" s="551">
        <v>7.36E-5</v>
      </c>
      <c r="I1683" s="552" t="s">
        <v>2837</v>
      </c>
      <c r="J1683" s="561" t="s">
        <v>2972</v>
      </c>
    </row>
    <row r="1684" spans="1:10">
      <c r="A1684" s="549" t="s">
        <v>2666</v>
      </c>
      <c r="B1684" s="550" t="s">
        <v>1982</v>
      </c>
      <c r="C1684" s="550" t="s">
        <v>55</v>
      </c>
      <c r="D1684" s="549" t="s">
        <v>1983</v>
      </c>
      <c r="E1684" s="593" t="s">
        <v>1298</v>
      </c>
      <c r="F1684" s="593"/>
      <c r="G1684" s="550" t="s">
        <v>57</v>
      </c>
      <c r="H1684" s="551">
        <v>3.4559999999999999E-3</v>
      </c>
      <c r="I1684" s="552" t="s">
        <v>2839</v>
      </c>
      <c r="J1684" s="561" t="s">
        <v>3256</v>
      </c>
    </row>
    <row r="1685" spans="1:10">
      <c r="A1685" s="549" t="s">
        <v>2666</v>
      </c>
      <c r="B1685" s="550" t="s">
        <v>1855</v>
      </c>
      <c r="C1685" s="550" t="s">
        <v>55</v>
      </c>
      <c r="D1685" s="549" t="s">
        <v>1856</v>
      </c>
      <c r="E1685" s="593" t="s">
        <v>1298</v>
      </c>
      <c r="F1685" s="593"/>
      <c r="G1685" s="550" t="s">
        <v>1857</v>
      </c>
      <c r="H1685" s="551">
        <v>3.0719999999999999E-4</v>
      </c>
      <c r="I1685" s="552" t="s">
        <v>2841</v>
      </c>
      <c r="J1685" s="561" t="s">
        <v>2977</v>
      </c>
    </row>
    <row r="1686" spans="1:10" ht="26.45">
      <c r="A1686" s="549" t="s">
        <v>2666</v>
      </c>
      <c r="B1686" s="550" t="s">
        <v>2182</v>
      </c>
      <c r="C1686" s="550" t="s">
        <v>55</v>
      </c>
      <c r="D1686" s="549" t="s">
        <v>2183</v>
      </c>
      <c r="E1686" s="593" t="s">
        <v>1220</v>
      </c>
      <c r="F1686" s="593"/>
      <c r="G1686" s="550" t="s">
        <v>57</v>
      </c>
      <c r="H1686" s="551">
        <v>7.36E-5</v>
      </c>
      <c r="I1686" s="552" t="s">
        <v>2843</v>
      </c>
      <c r="J1686" s="561" t="s">
        <v>2880</v>
      </c>
    </row>
    <row r="1687" spans="1:10">
      <c r="A1687" s="549" t="s">
        <v>2666</v>
      </c>
      <c r="B1687" s="550" t="s">
        <v>1652</v>
      </c>
      <c r="C1687" s="550" t="s">
        <v>55</v>
      </c>
      <c r="D1687" s="549" t="s">
        <v>1653</v>
      </c>
      <c r="E1687" s="593" t="s">
        <v>1298</v>
      </c>
      <c r="F1687" s="593"/>
      <c r="G1687" s="550" t="s">
        <v>57</v>
      </c>
      <c r="H1687" s="551">
        <v>7.8182399999999999E-2</v>
      </c>
      <c r="I1687" s="552" t="s">
        <v>2845</v>
      </c>
      <c r="J1687" s="561" t="s">
        <v>2928</v>
      </c>
    </row>
    <row r="1688" spans="1:10">
      <c r="A1688" s="549" t="s">
        <v>2666</v>
      </c>
      <c r="B1688" s="550" t="s">
        <v>2090</v>
      </c>
      <c r="C1688" s="550" t="s">
        <v>55</v>
      </c>
      <c r="D1688" s="549" t="s">
        <v>2091</v>
      </c>
      <c r="E1688" s="593" t="s">
        <v>1220</v>
      </c>
      <c r="F1688" s="593"/>
      <c r="G1688" s="550" t="s">
        <v>57</v>
      </c>
      <c r="H1688" s="551">
        <v>1.3824E-3</v>
      </c>
      <c r="I1688" s="552" t="s">
        <v>2847</v>
      </c>
      <c r="J1688" s="561" t="s">
        <v>3254</v>
      </c>
    </row>
    <row r="1689" spans="1:10">
      <c r="A1689" s="549" t="s">
        <v>2666</v>
      </c>
      <c r="B1689" s="550" t="s">
        <v>1543</v>
      </c>
      <c r="C1689" s="550" t="s">
        <v>55</v>
      </c>
      <c r="D1689" s="549" t="s">
        <v>1544</v>
      </c>
      <c r="E1689" s="593" t="s">
        <v>1220</v>
      </c>
      <c r="F1689" s="593"/>
      <c r="G1689" s="550" t="s">
        <v>57</v>
      </c>
      <c r="H1689" s="551">
        <v>7.8182399999999999E-2</v>
      </c>
      <c r="I1689" s="552" t="s">
        <v>2849</v>
      </c>
      <c r="J1689" s="561" t="s">
        <v>2997</v>
      </c>
    </row>
    <row r="1690" spans="1:10">
      <c r="A1690" s="549" t="s">
        <v>2666</v>
      </c>
      <c r="B1690" s="550" t="s">
        <v>2442</v>
      </c>
      <c r="C1690" s="550" t="s">
        <v>55</v>
      </c>
      <c r="D1690" s="549" t="s">
        <v>2443</v>
      </c>
      <c r="E1690" s="593" t="s">
        <v>1220</v>
      </c>
      <c r="F1690" s="593"/>
      <c r="G1690" s="550" t="s">
        <v>57</v>
      </c>
      <c r="H1690" s="551">
        <v>3.68E-5</v>
      </c>
      <c r="I1690" s="552" t="s">
        <v>2851</v>
      </c>
      <c r="J1690" s="561" t="s">
        <v>2972</v>
      </c>
    </row>
    <row r="1691" spans="1:10" ht="26.45">
      <c r="A1691" s="549" t="s">
        <v>2666</v>
      </c>
      <c r="B1691" s="550" t="s">
        <v>2139</v>
      </c>
      <c r="C1691" s="550" t="s">
        <v>55</v>
      </c>
      <c r="D1691" s="549" t="s">
        <v>2140</v>
      </c>
      <c r="E1691" s="593" t="s">
        <v>1220</v>
      </c>
      <c r="F1691" s="593"/>
      <c r="G1691" s="550" t="s">
        <v>1739</v>
      </c>
      <c r="H1691" s="551">
        <v>1.7664E-3</v>
      </c>
      <c r="I1691" s="552" t="s">
        <v>2853</v>
      </c>
      <c r="J1691" s="561" t="s">
        <v>2880</v>
      </c>
    </row>
    <row r="1692" spans="1:10" ht="26.45">
      <c r="A1692" s="549" t="s">
        <v>2666</v>
      </c>
      <c r="B1692" s="550" t="s">
        <v>1978</v>
      </c>
      <c r="C1692" s="550" t="s">
        <v>55</v>
      </c>
      <c r="D1692" s="549" t="s">
        <v>1979</v>
      </c>
      <c r="E1692" s="593" t="s">
        <v>1220</v>
      </c>
      <c r="F1692" s="593"/>
      <c r="G1692" s="550" t="s">
        <v>1739</v>
      </c>
      <c r="H1692" s="551">
        <v>6.1439999999999997E-4</v>
      </c>
      <c r="I1692" s="552" t="s">
        <v>2855</v>
      </c>
      <c r="J1692" s="561" t="s">
        <v>3256</v>
      </c>
    </row>
    <row r="1693" spans="1:10">
      <c r="A1693" s="549" t="s">
        <v>2666</v>
      </c>
      <c r="B1693" s="550" t="s">
        <v>2270</v>
      </c>
      <c r="C1693" s="550" t="s">
        <v>55</v>
      </c>
      <c r="D1693" s="549" t="s">
        <v>2271</v>
      </c>
      <c r="E1693" s="593" t="s">
        <v>1220</v>
      </c>
      <c r="F1693" s="593"/>
      <c r="G1693" s="550" t="s">
        <v>1456</v>
      </c>
      <c r="H1693" s="551">
        <v>3.36</v>
      </c>
      <c r="I1693" s="552" t="s">
        <v>3473</v>
      </c>
      <c r="J1693" s="561" t="s">
        <v>3495</v>
      </c>
    </row>
    <row r="1694" spans="1:10" ht="26.45">
      <c r="A1694" s="549" t="s">
        <v>2666</v>
      </c>
      <c r="B1694" s="550" t="s">
        <v>1449</v>
      </c>
      <c r="C1694" s="550" t="s">
        <v>55</v>
      </c>
      <c r="D1694" s="549" t="s">
        <v>1450</v>
      </c>
      <c r="E1694" s="593" t="s">
        <v>1440</v>
      </c>
      <c r="F1694" s="593"/>
      <c r="G1694" s="550" t="s">
        <v>1451</v>
      </c>
      <c r="H1694" s="551">
        <v>0.36799999999999999</v>
      </c>
      <c r="I1694" s="552" t="s">
        <v>2742</v>
      </c>
      <c r="J1694" s="561" t="s">
        <v>3496</v>
      </c>
    </row>
    <row r="1695" spans="1:10" ht="26.45">
      <c r="A1695" s="549" t="s">
        <v>2666</v>
      </c>
      <c r="B1695" s="550" t="s">
        <v>1454</v>
      </c>
      <c r="C1695" s="550" t="s">
        <v>55</v>
      </c>
      <c r="D1695" s="549" t="s">
        <v>1455</v>
      </c>
      <c r="E1695" s="593" t="s">
        <v>1220</v>
      </c>
      <c r="F1695" s="593"/>
      <c r="G1695" s="550" t="s">
        <v>1456</v>
      </c>
      <c r="H1695" s="551">
        <v>0.66</v>
      </c>
      <c r="I1695" s="552" t="s">
        <v>3470</v>
      </c>
      <c r="J1695" s="561" t="s">
        <v>3490</v>
      </c>
    </row>
    <row r="1696" spans="1:10" ht="26.45">
      <c r="A1696" s="549" t="s">
        <v>2666</v>
      </c>
      <c r="B1696" s="550" t="s">
        <v>1483</v>
      </c>
      <c r="C1696" s="550" t="s">
        <v>55</v>
      </c>
      <c r="D1696" s="549" t="s">
        <v>1484</v>
      </c>
      <c r="E1696" s="593" t="s">
        <v>1440</v>
      </c>
      <c r="F1696" s="593"/>
      <c r="G1696" s="550" t="s">
        <v>1451</v>
      </c>
      <c r="H1696" s="551">
        <v>0.4</v>
      </c>
      <c r="I1696" s="552" t="s">
        <v>2767</v>
      </c>
      <c r="J1696" s="561" t="s">
        <v>3334</v>
      </c>
    </row>
    <row r="1697" spans="1:10">
      <c r="A1697" s="549" t="s">
        <v>2666</v>
      </c>
      <c r="B1697" s="550" t="s">
        <v>1936</v>
      </c>
      <c r="C1697" s="550" t="s">
        <v>55</v>
      </c>
      <c r="D1697" s="549" t="s">
        <v>1937</v>
      </c>
      <c r="E1697" s="593" t="s">
        <v>1220</v>
      </c>
      <c r="F1697" s="593"/>
      <c r="G1697" s="550" t="s">
        <v>46</v>
      </c>
      <c r="H1697" s="551">
        <v>1.05</v>
      </c>
      <c r="I1697" s="552" t="s">
        <v>3492</v>
      </c>
      <c r="J1697" s="561" t="s">
        <v>3493</v>
      </c>
    </row>
    <row r="1698" spans="1:10">
      <c r="A1698" s="549" t="s">
        <v>2666</v>
      </c>
      <c r="B1698" s="550" t="s">
        <v>2567</v>
      </c>
      <c r="C1698" s="550" t="s">
        <v>55</v>
      </c>
      <c r="D1698" s="549" t="s">
        <v>2568</v>
      </c>
      <c r="E1698" s="593" t="s">
        <v>1220</v>
      </c>
      <c r="F1698" s="593"/>
      <c r="G1698" s="550" t="s">
        <v>57</v>
      </c>
      <c r="H1698" s="551">
        <v>8.0000000000000007E-5</v>
      </c>
      <c r="I1698" s="552" t="s">
        <v>2974</v>
      </c>
      <c r="J1698" s="561" t="s">
        <v>2972</v>
      </c>
    </row>
    <row r="1699" spans="1:10">
      <c r="A1699" s="549" t="s">
        <v>2666</v>
      </c>
      <c r="B1699" s="550" t="s">
        <v>2551</v>
      </c>
      <c r="C1699" s="550" t="s">
        <v>55</v>
      </c>
      <c r="D1699" s="549" t="s">
        <v>2552</v>
      </c>
      <c r="E1699" s="593" t="s">
        <v>1220</v>
      </c>
      <c r="F1699" s="593"/>
      <c r="G1699" s="550" t="s">
        <v>57</v>
      </c>
      <c r="H1699" s="551">
        <v>8.0000000000000007E-5</v>
      </c>
      <c r="I1699" s="552" t="s">
        <v>2976</v>
      </c>
      <c r="J1699" s="561" t="s">
        <v>2972</v>
      </c>
    </row>
    <row r="1700" spans="1:10">
      <c r="A1700" s="549" t="s">
        <v>2666</v>
      </c>
      <c r="B1700" s="550" t="s">
        <v>2513</v>
      </c>
      <c r="C1700" s="550" t="s">
        <v>55</v>
      </c>
      <c r="D1700" s="549" t="s">
        <v>2514</v>
      </c>
      <c r="E1700" s="593" t="s">
        <v>1220</v>
      </c>
      <c r="F1700" s="593"/>
      <c r="G1700" s="550" t="s">
        <v>233</v>
      </c>
      <c r="H1700" s="551">
        <v>2.7999999999999998E-4</v>
      </c>
      <c r="I1700" s="552" t="s">
        <v>2978</v>
      </c>
      <c r="J1700" s="561" t="s">
        <v>2972</v>
      </c>
    </row>
    <row r="1701" spans="1:10">
      <c r="A1701" s="549" t="s">
        <v>2666</v>
      </c>
      <c r="B1701" s="550" t="s">
        <v>2481</v>
      </c>
      <c r="C1701" s="550" t="s">
        <v>55</v>
      </c>
      <c r="D1701" s="549" t="s">
        <v>2482</v>
      </c>
      <c r="E1701" s="593" t="s">
        <v>1220</v>
      </c>
      <c r="F1701" s="593"/>
      <c r="G1701" s="550" t="s">
        <v>57</v>
      </c>
      <c r="H1701" s="551">
        <v>8.0000000000000007E-5</v>
      </c>
      <c r="I1701" s="552" t="s">
        <v>2901</v>
      </c>
      <c r="J1701" s="561" t="s">
        <v>2972</v>
      </c>
    </row>
    <row r="1702" spans="1:10">
      <c r="A1702" s="549" t="s">
        <v>2666</v>
      </c>
      <c r="B1702" s="550" t="s">
        <v>2515</v>
      </c>
      <c r="C1702" s="550" t="s">
        <v>55</v>
      </c>
      <c r="D1702" s="549" t="s">
        <v>2516</v>
      </c>
      <c r="E1702" s="593" t="s">
        <v>1220</v>
      </c>
      <c r="F1702" s="593"/>
      <c r="G1702" s="550" t="s">
        <v>57</v>
      </c>
      <c r="H1702" s="551">
        <v>2.0000000000000001E-4</v>
      </c>
      <c r="I1702" s="552" t="s">
        <v>2883</v>
      </c>
      <c r="J1702" s="561" t="s">
        <v>2972</v>
      </c>
    </row>
    <row r="1703" spans="1:10">
      <c r="A1703" s="549" t="s">
        <v>2666</v>
      </c>
      <c r="B1703" s="550" t="s">
        <v>2509</v>
      </c>
      <c r="C1703" s="550" t="s">
        <v>55</v>
      </c>
      <c r="D1703" s="549" t="s">
        <v>2510</v>
      </c>
      <c r="E1703" s="593" t="s">
        <v>1220</v>
      </c>
      <c r="F1703" s="593"/>
      <c r="G1703" s="550" t="s">
        <v>57</v>
      </c>
      <c r="H1703" s="551">
        <v>1.6000000000000001E-4</v>
      </c>
      <c r="I1703" s="552" t="s">
        <v>2980</v>
      </c>
      <c r="J1703" s="561" t="s">
        <v>2972</v>
      </c>
    </row>
    <row r="1704" spans="1:10">
      <c r="A1704" s="549" t="s">
        <v>2666</v>
      </c>
      <c r="B1704" s="550" t="s">
        <v>2501</v>
      </c>
      <c r="C1704" s="550" t="s">
        <v>55</v>
      </c>
      <c r="D1704" s="549" t="s">
        <v>2502</v>
      </c>
      <c r="E1704" s="593" t="s">
        <v>1220</v>
      </c>
      <c r="F1704" s="593"/>
      <c r="G1704" s="550" t="s">
        <v>57</v>
      </c>
      <c r="H1704" s="551">
        <v>2.7999999999999998E-4</v>
      </c>
      <c r="I1704" s="552" t="s">
        <v>2982</v>
      </c>
      <c r="J1704" s="561" t="s">
        <v>2972</v>
      </c>
    </row>
    <row r="1705" spans="1:10">
      <c r="A1705" s="549" t="s">
        <v>2666</v>
      </c>
      <c r="B1705" s="550" t="s">
        <v>2565</v>
      </c>
      <c r="C1705" s="550" t="s">
        <v>55</v>
      </c>
      <c r="D1705" s="549" t="s">
        <v>2566</v>
      </c>
      <c r="E1705" s="593" t="s">
        <v>1220</v>
      </c>
      <c r="F1705" s="593"/>
      <c r="G1705" s="550" t="s">
        <v>57</v>
      </c>
      <c r="H1705" s="551">
        <v>4.0000000000000003E-5</v>
      </c>
      <c r="I1705" s="552" t="s">
        <v>2983</v>
      </c>
      <c r="J1705" s="561" t="s">
        <v>2972</v>
      </c>
    </row>
    <row r="1706" spans="1:10">
      <c r="A1706" s="549" t="s">
        <v>2666</v>
      </c>
      <c r="B1706" s="550" t="s">
        <v>2341</v>
      </c>
      <c r="C1706" s="550" t="s">
        <v>55</v>
      </c>
      <c r="D1706" s="549" t="s">
        <v>2342</v>
      </c>
      <c r="E1706" s="593" t="s">
        <v>1220</v>
      </c>
      <c r="F1706" s="593"/>
      <c r="G1706" s="550" t="s">
        <v>57</v>
      </c>
      <c r="H1706" s="551">
        <v>4.0000000000000003E-5</v>
      </c>
      <c r="I1706" s="552" t="s">
        <v>2984</v>
      </c>
      <c r="J1706" s="561" t="s">
        <v>2880</v>
      </c>
    </row>
    <row r="1707" spans="1:10">
      <c r="A1707" s="549" t="s">
        <v>2666</v>
      </c>
      <c r="B1707" s="550" t="s">
        <v>2569</v>
      </c>
      <c r="C1707" s="550" t="s">
        <v>55</v>
      </c>
      <c r="D1707" s="549" t="s">
        <v>2570</v>
      </c>
      <c r="E1707" s="593" t="s">
        <v>1220</v>
      </c>
      <c r="F1707" s="593"/>
      <c r="G1707" s="550" t="s">
        <v>57</v>
      </c>
      <c r="H1707" s="551">
        <v>4.0000000000000003E-5</v>
      </c>
      <c r="I1707" s="552" t="s">
        <v>2986</v>
      </c>
      <c r="J1707" s="561" t="s">
        <v>2972</v>
      </c>
    </row>
    <row r="1708" spans="1:10">
      <c r="A1708" s="549" t="s">
        <v>2666</v>
      </c>
      <c r="B1708" s="550" t="s">
        <v>2507</v>
      </c>
      <c r="C1708" s="550" t="s">
        <v>55</v>
      </c>
      <c r="D1708" s="549" t="s">
        <v>2508</v>
      </c>
      <c r="E1708" s="593" t="s">
        <v>1220</v>
      </c>
      <c r="F1708" s="593"/>
      <c r="G1708" s="550" t="s">
        <v>57</v>
      </c>
      <c r="H1708" s="551">
        <v>1.6000000000000001E-4</v>
      </c>
      <c r="I1708" s="552" t="s">
        <v>2937</v>
      </c>
      <c r="J1708" s="561" t="s">
        <v>2972</v>
      </c>
    </row>
    <row r="1709" spans="1:10">
      <c r="A1709" s="553"/>
      <c r="B1709" s="563"/>
      <c r="C1709" s="563"/>
      <c r="D1709" s="553"/>
      <c r="E1709" s="563" t="s">
        <v>2669</v>
      </c>
      <c r="F1709" s="566">
        <v>13.91</v>
      </c>
      <c r="G1709" s="553" t="s">
        <v>2670</v>
      </c>
      <c r="H1709" s="554">
        <v>0</v>
      </c>
      <c r="I1709" s="553" t="s">
        <v>2671</v>
      </c>
      <c r="J1709" s="554">
        <v>13.91</v>
      </c>
    </row>
    <row r="1710" spans="1:10" ht="14.45" thickBot="1">
      <c r="A1710" s="553"/>
      <c r="B1710" s="563"/>
      <c r="C1710" s="563"/>
      <c r="D1710" s="553"/>
      <c r="E1710" s="563" t="s">
        <v>2672</v>
      </c>
      <c r="F1710" s="566">
        <v>0</v>
      </c>
      <c r="G1710" s="553"/>
      <c r="H1710" s="595" t="s">
        <v>2673</v>
      </c>
      <c r="I1710" s="595"/>
      <c r="J1710" s="554">
        <v>139.87</v>
      </c>
    </row>
    <row r="1711" spans="1:10" ht="14.45" thickTop="1">
      <c r="A1711" s="555"/>
      <c r="B1711" s="564"/>
      <c r="C1711" s="564"/>
      <c r="D1711" s="555"/>
      <c r="E1711" s="564"/>
      <c r="F1711" s="564"/>
      <c r="G1711" s="555"/>
      <c r="H1711" s="555"/>
      <c r="I1711" s="555"/>
      <c r="J1711" s="555"/>
    </row>
    <row r="1712" spans="1:10">
      <c r="A1712" s="543" t="s">
        <v>327</v>
      </c>
      <c r="B1712" s="461" t="s">
        <v>10</v>
      </c>
      <c r="C1712" s="461" t="s">
        <v>11</v>
      </c>
      <c r="D1712" s="543" t="s">
        <v>12</v>
      </c>
      <c r="E1712" s="589" t="s">
        <v>1209</v>
      </c>
      <c r="F1712" s="589"/>
      <c r="G1712" s="461" t="s">
        <v>13</v>
      </c>
      <c r="H1712" s="544" t="s">
        <v>14</v>
      </c>
      <c r="I1712" s="544" t="s">
        <v>1210</v>
      </c>
      <c r="J1712" s="544" t="s">
        <v>16</v>
      </c>
    </row>
    <row r="1713" spans="1:10" ht="14.45" customHeight="1">
      <c r="A1713" s="545" t="s">
        <v>2661</v>
      </c>
      <c r="B1713" s="546" t="s">
        <v>328</v>
      </c>
      <c r="C1713" s="546" t="s">
        <v>24</v>
      </c>
      <c r="D1713" s="545" t="s">
        <v>329</v>
      </c>
      <c r="E1713" s="596" t="s">
        <v>1347</v>
      </c>
      <c r="F1713" s="596"/>
      <c r="G1713" s="546" t="s">
        <v>46</v>
      </c>
      <c r="H1713" s="547">
        <v>1</v>
      </c>
      <c r="I1713" s="548">
        <v>58.6</v>
      </c>
      <c r="J1713" s="548">
        <v>58.6</v>
      </c>
    </row>
    <row r="1714" spans="1:10" ht="26.45">
      <c r="A1714" s="556" t="s">
        <v>2674</v>
      </c>
      <c r="B1714" s="557" t="s">
        <v>3442</v>
      </c>
      <c r="C1714" s="557" t="s">
        <v>44</v>
      </c>
      <c r="D1714" s="556" t="s">
        <v>3443</v>
      </c>
      <c r="E1714" s="594" t="s">
        <v>1216</v>
      </c>
      <c r="F1714" s="594"/>
      <c r="G1714" s="557" t="s">
        <v>75</v>
      </c>
      <c r="H1714" s="558">
        <v>0.43062</v>
      </c>
      <c r="I1714" s="559">
        <v>27.58</v>
      </c>
      <c r="J1714" s="559">
        <v>11.87</v>
      </c>
    </row>
    <row r="1715" spans="1:10" ht="26.45">
      <c r="A1715" s="556" t="s">
        <v>2674</v>
      </c>
      <c r="B1715" s="557" t="s">
        <v>3440</v>
      </c>
      <c r="C1715" s="557" t="s">
        <v>44</v>
      </c>
      <c r="D1715" s="556" t="s">
        <v>3441</v>
      </c>
      <c r="E1715" s="594" t="s">
        <v>1216</v>
      </c>
      <c r="F1715" s="594"/>
      <c r="G1715" s="557" t="s">
        <v>75</v>
      </c>
      <c r="H1715" s="558">
        <v>0.30758999999999997</v>
      </c>
      <c r="I1715" s="559">
        <v>22.69</v>
      </c>
      <c r="J1715" s="559">
        <v>6.97</v>
      </c>
    </row>
    <row r="1716" spans="1:10" ht="52.9">
      <c r="A1716" s="549" t="s">
        <v>2666</v>
      </c>
      <c r="B1716" s="550" t="s">
        <v>1735</v>
      </c>
      <c r="C1716" s="550" t="s">
        <v>24</v>
      </c>
      <c r="D1716" s="549" t="s">
        <v>1736</v>
      </c>
      <c r="E1716" s="593" t="s">
        <v>1220</v>
      </c>
      <c r="F1716" s="593"/>
      <c r="G1716" s="550" t="s">
        <v>33</v>
      </c>
      <c r="H1716" s="551">
        <v>1</v>
      </c>
      <c r="I1716" s="552">
        <v>39.76</v>
      </c>
      <c r="J1716" s="552">
        <v>39.76</v>
      </c>
    </row>
    <row r="1717" spans="1:10" ht="26.45" customHeight="1">
      <c r="A1717" s="553"/>
      <c r="B1717" s="563"/>
      <c r="C1717" s="563"/>
      <c r="D1717" s="553"/>
      <c r="E1717" s="563" t="s">
        <v>2669</v>
      </c>
      <c r="F1717" s="566">
        <v>13.89</v>
      </c>
      <c r="G1717" s="553" t="s">
        <v>2670</v>
      </c>
      <c r="H1717" s="554">
        <v>0</v>
      </c>
      <c r="I1717" s="553" t="s">
        <v>2671</v>
      </c>
      <c r="J1717" s="554">
        <v>13.89</v>
      </c>
    </row>
    <row r="1718" spans="1:10" ht="26.45" customHeight="1" thickBot="1">
      <c r="A1718" s="553"/>
      <c r="B1718" s="563"/>
      <c r="C1718" s="563"/>
      <c r="D1718" s="553"/>
      <c r="E1718" s="563" t="s">
        <v>2672</v>
      </c>
      <c r="F1718" s="566">
        <v>0</v>
      </c>
      <c r="G1718" s="553"/>
      <c r="H1718" s="595" t="s">
        <v>2673</v>
      </c>
      <c r="I1718" s="595"/>
      <c r="J1718" s="554">
        <v>58.6</v>
      </c>
    </row>
    <row r="1719" spans="1:10" ht="14.45" thickTop="1">
      <c r="A1719" s="555"/>
      <c r="B1719" s="564"/>
      <c r="C1719" s="564"/>
      <c r="D1719" s="555"/>
      <c r="E1719" s="564"/>
      <c r="F1719" s="564"/>
      <c r="G1719" s="555"/>
      <c r="H1719" s="555"/>
      <c r="I1719" s="555"/>
      <c r="J1719" s="555"/>
    </row>
    <row r="1720" spans="1:10">
      <c r="A1720" s="543" t="s">
        <v>330</v>
      </c>
      <c r="B1720" s="461" t="s">
        <v>10</v>
      </c>
      <c r="C1720" s="461" t="s">
        <v>11</v>
      </c>
      <c r="D1720" s="543" t="s">
        <v>12</v>
      </c>
      <c r="E1720" s="589" t="s">
        <v>1209</v>
      </c>
      <c r="F1720" s="589"/>
      <c r="G1720" s="461" t="s">
        <v>13</v>
      </c>
      <c r="H1720" s="544" t="s">
        <v>14</v>
      </c>
      <c r="I1720" s="544" t="s">
        <v>1210</v>
      </c>
      <c r="J1720" s="544" t="s">
        <v>16</v>
      </c>
    </row>
    <row r="1721" spans="1:10" ht="14.45" customHeight="1">
      <c r="A1721" s="545" t="s">
        <v>2661</v>
      </c>
      <c r="B1721" s="546" t="s">
        <v>331</v>
      </c>
      <c r="C1721" s="546" t="s">
        <v>24</v>
      </c>
      <c r="D1721" s="545" t="s">
        <v>332</v>
      </c>
      <c r="E1721" s="596" t="s">
        <v>1222</v>
      </c>
      <c r="F1721" s="596"/>
      <c r="G1721" s="546" t="s">
        <v>46</v>
      </c>
      <c r="H1721" s="547">
        <v>1</v>
      </c>
      <c r="I1721" s="548">
        <v>62.89</v>
      </c>
      <c r="J1721" s="548">
        <v>62.89</v>
      </c>
    </row>
    <row r="1722" spans="1:10" ht="26.45">
      <c r="A1722" s="556" t="s">
        <v>2674</v>
      </c>
      <c r="B1722" s="557" t="s">
        <v>3442</v>
      </c>
      <c r="C1722" s="557" t="s">
        <v>44</v>
      </c>
      <c r="D1722" s="556" t="s">
        <v>3443</v>
      </c>
      <c r="E1722" s="594" t="s">
        <v>1216</v>
      </c>
      <c r="F1722" s="594"/>
      <c r="G1722" s="557" t="s">
        <v>75</v>
      </c>
      <c r="H1722" s="558">
        <v>0.11</v>
      </c>
      <c r="I1722" s="559">
        <v>27.58</v>
      </c>
      <c r="J1722" s="559">
        <v>3.03</v>
      </c>
    </row>
    <row r="1723" spans="1:10" ht="26.45">
      <c r="A1723" s="556" t="s">
        <v>2674</v>
      </c>
      <c r="B1723" s="557" t="s">
        <v>3440</v>
      </c>
      <c r="C1723" s="557" t="s">
        <v>44</v>
      </c>
      <c r="D1723" s="556" t="s">
        <v>3441</v>
      </c>
      <c r="E1723" s="594" t="s">
        <v>1216</v>
      </c>
      <c r="F1723" s="594"/>
      <c r="G1723" s="557" t="s">
        <v>75</v>
      </c>
      <c r="H1723" s="558">
        <v>0.11</v>
      </c>
      <c r="I1723" s="559">
        <v>22.69</v>
      </c>
      <c r="J1723" s="559">
        <v>2.4900000000000002</v>
      </c>
    </row>
    <row r="1724" spans="1:10" ht="26.45">
      <c r="A1724" s="549" t="s">
        <v>2666</v>
      </c>
      <c r="B1724" s="550" t="s">
        <v>1964</v>
      </c>
      <c r="C1724" s="550" t="s">
        <v>44</v>
      </c>
      <c r="D1724" s="549" t="s">
        <v>1965</v>
      </c>
      <c r="E1724" s="593" t="s">
        <v>1220</v>
      </c>
      <c r="F1724" s="593"/>
      <c r="G1724" s="550" t="s">
        <v>26</v>
      </c>
      <c r="H1724" s="551">
        <v>4</v>
      </c>
      <c r="I1724" s="552">
        <v>2.29</v>
      </c>
      <c r="J1724" s="552">
        <v>9.16</v>
      </c>
    </row>
    <row r="1725" spans="1:10" ht="26.45" customHeight="1">
      <c r="A1725" s="549" t="s">
        <v>2666</v>
      </c>
      <c r="B1725" s="550" t="s">
        <v>1725</v>
      </c>
      <c r="C1725" s="550" t="s">
        <v>55</v>
      </c>
      <c r="D1725" s="549" t="s">
        <v>1726</v>
      </c>
      <c r="E1725" s="593" t="s">
        <v>1220</v>
      </c>
      <c r="F1725" s="593"/>
      <c r="G1725" s="550" t="s">
        <v>268</v>
      </c>
      <c r="H1725" s="551">
        <v>3.3</v>
      </c>
      <c r="I1725" s="552">
        <v>13.02</v>
      </c>
      <c r="J1725" s="552">
        <v>42.96</v>
      </c>
    </row>
    <row r="1726" spans="1:10" ht="26.45" customHeight="1">
      <c r="A1726" s="549" t="s">
        <v>2666</v>
      </c>
      <c r="B1726" s="550" t="s">
        <v>1917</v>
      </c>
      <c r="C1726" s="550" t="s">
        <v>44</v>
      </c>
      <c r="D1726" s="549" t="s">
        <v>1918</v>
      </c>
      <c r="E1726" s="593" t="s">
        <v>1220</v>
      </c>
      <c r="F1726" s="593"/>
      <c r="G1726" s="550" t="s">
        <v>1919</v>
      </c>
      <c r="H1726" s="551">
        <v>0.2</v>
      </c>
      <c r="I1726" s="552">
        <v>26.26</v>
      </c>
      <c r="J1726" s="552">
        <v>5.25</v>
      </c>
    </row>
    <row r="1727" spans="1:10">
      <c r="A1727" s="553"/>
      <c r="B1727" s="563"/>
      <c r="C1727" s="563"/>
      <c r="D1727" s="553"/>
      <c r="E1727" s="563" t="s">
        <v>2669</v>
      </c>
      <c r="F1727" s="566">
        <v>4.04</v>
      </c>
      <c r="G1727" s="553" t="s">
        <v>2670</v>
      </c>
      <c r="H1727" s="554">
        <v>0</v>
      </c>
      <c r="I1727" s="553" t="s">
        <v>2671</v>
      </c>
      <c r="J1727" s="554">
        <v>4.04</v>
      </c>
    </row>
    <row r="1728" spans="1:10" ht="14.45" thickBot="1">
      <c r="A1728" s="553"/>
      <c r="B1728" s="563"/>
      <c r="C1728" s="563"/>
      <c r="D1728" s="553"/>
      <c r="E1728" s="563" t="s">
        <v>2672</v>
      </c>
      <c r="F1728" s="566">
        <v>0</v>
      </c>
      <c r="G1728" s="553"/>
      <c r="H1728" s="595" t="s">
        <v>2673</v>
      </c>
      <c r="I1728" s="595"/>
      <c r="J1728" s="554">
        <v>62.89</v>
      </c>
    </row>
    <row r="1729" spans="1:10" ht="14.45" thickTop="1">
      <c r="A1729" s="555"/>
      <c r="B1729" s="564"/>
      <c r="C1729" s="564"/>
      <c r="D1729" s="555"/>
      <c r="E1729" s="564"/>
      <c r="F1729" s="564"/>
      <c r="G1729" s="555"/>
      <c r="H1729" s="555"/>
      <c r="I1729" s="555"/>
      <c r="J1729" s="555"/>
    </row>
    <row r="1730" spans="1:10">
      <c r="A1730" s="543" t="s">
        <v>333</v>
      </c>
      <c r="B1730" s="461" t="s">
        <v>10</v>
      </c>
      <c r="C1730" s="461" t="s">
        <v>11</v>
      </c>
      <c r="D1730" s="543" t="s">
        <v>12</v>
      </c>
      <c r="E1730" s="589" t="s">
        <v>1209</v>
      </c>
      <c r="F1730" s="589"/>
      <c r="G1730" s="461" t="s">
        <v>13</v>
      </c>
      <c r="H1730" s="544" t="s">
        <v>14</v>
      </c>
      <c r="I1730" s="544" t="s">
        <v>1210</v>
      </c>
      <c r="J1730" s="544" t="s">
        <v>16</v>
      </c>
    </row>
    <row r="1731" spans="1:10" ht="14.45" customHeight="1">
      <c r="A1731" s="545" t="s">
        <v>2661</v>
      </c>
      <c r="B1731" s="546" t="s">
        <v>334</v>
      </c>
      <c r="C1731" s="546" t="s">
        <v>24</v>
      </c>
      <c r="D1731" s="545" t="s">
        <v>3497</v>
      </c>
      <c r="E1731" s="596" t="s">
        <v>1222</v>
      </c>
      <c r="F1731" s="596"/>
      <c r="G1731" s="546" t="s">
        <v>46</v>
      </c>
      <c r="H1731" s="547">
        <v>1</v>
      </c>
      <c r="I1731" s="548">
        <v>892.79</v>
      </c>
      <c r="J1731" s="548">
        <v>892.79</v>
      </c>
    </row>
    <row r="1732" spans="1:10" ht="26.45">
      <c r="A1732" s="556" t="s">
        <v>2674</v>
      </c>
      <c r="B1732" s="557" t="s">
        <v>3442</v>
      </c>
      <c r="C1732" s="557" t="s">
        <v>44</v>
      </c>
      <c r="D1732" s="556" t="s">
        <v>3443</v>
      </c>
      <c r="E1732" s="594" t="s">
        <v>1216</v>
      </c>
      <c r="F1732" s="594"/>
      <c r="G1732" s="557" t="s">
        <v>75</v>
      </c>
      <c r="H1732" s="558">
        <v>2.5175000000000001</v>
      </c>
      <c r="I1732" s="559">
        <v>27.58</v>
      </c>
      <c r="J1732" s="559">
        <v>69.430000000000007</v>
      </c>
    </row>
    <row r="1733" spans="1:10" ht="26.45">
      <c r="A1733" s="556" t="s">
        <v>2674</v>
      </c>
      <c r="B1733" s="557" t="s">
        <v>3440</v>
      </c>
      <c r="C1733" s="557" t="s">
        <v>44</v>
      </c>
      <c r="D1733" s="556" t="s">
        <v>3441</v>
      </c>
      <c r="E1733" s="594" t="s">
        <v>1216</v>
      </c>
      <c r="F1733" s="594"/>
      <c r="G1733" s="557" t="s">
        <v>75</v>
      </c>
      <c r="H1733" s="558">
        <v>10.069900000000001</v>
      </c>
      <c r="I1733" s="559">
        <v>22.69</v>
      </c>
      <c r="J1733" s="559">
        <v>228.48</v>
      </c>
    </row>
    <row r="1734" spans="1:10" ht="26.45" customHeight="1">
      <c r="A1734" s="549" t="s">
        <v>2666</v>
      </c>
      <c r="B1734" s="550" t="s">
        <v>1462</v>
      </c>
      <c r="C1734" s="550" t="s">
        <v>24</v>
      </c>
      <c r="D1734" s="549" t="s">
        <v>1463</v>
      </c>
      <c r="E1734" s="593" t="s">
        <v>1220</v>
      </c>
      <c r="F1734" s="593"/>
      <c r="G1734" s="550" t="s">
        <v>33</v>
      </c>
      <c r="H1734" s="551">
        <v>1.3</v>
      </c>
      <c r="I1734" s="552">
        <v>167.35</v>
      </c>
      <c r="J1734" s="552">
        <v>217.55</v>
      </c>
    </row>
    <row r="1735" spans="1:10" ht="26.45" customHeight="1">
      <c r="A1735" s="549" t="s">
        <v>2666</v>
      </c>
      <c r="B1735" s="550" t="s">
        <v>1489</v>
      </c>
      <c r="C1735" s="550" t="s">
        <v>44</v>
      </c>
      <c r="D1735" s="549" t="s">
        <v>1490</v>
      </c>
      <c r="E1735" s="593" t="s">
        <v>1220</v>
      </c>
      <c r="F1735" s="593"/>
      <c r="G1735" s="550" t="s">
        <v>970</v>
      </c>
      <c r="H1735" s="551">
        <v>1.5054000000000001</v>
      </c>
      <c r="I1735" s="552">
        <v>75.69</v>
      </c>
      <c r="J1735" s="552">
        <v>113.94</v>
      </c>
    </row>
    <row r="1736" spans="1:10" ht="26.45" customHeight="1">
      <c r="A1736" s="549" t="s">
        <v>2666</v>
      </c>
      <c r="B1736" s="550" t="s">
        <v>2092</v>
      </c>
      <c r="C1736" s="550" t="s">
        <v>44</v>
      </c>
      <c r="D1736" s="549" t="s">
        <v>2093</v>
      </c>
      <c r="E1736" s="593" t="s">
        <v>1220</v>
      </c>
      <c r="F1736" s="593"/>
      <c r="G1736" s="550" t="s">
        <v>152</v>
      </c>
      <c r="H1736" s="551">
        <v>1.2749999999999999</v>
      </c>
      <c r="I1736" s="552">
        <v>0.84</v>
      </c>
      <c r="J1736" s="552">
        <v>1.07</v>
      </c>
    </row>
    <row r="1737" spans="1:10">
      <c r="A1737" s="549" t="s">
        <v>2666</v>
      </c>
      <c r="B1737" s="550" t="s">
        <v>1713</v>
      </c>
      <c r="C1737" s="550" t="s">
        <v>55</v>
      </c>
      <c r="D1737" s="549" t="s">
        <v>1714</v>
      </c>
      <c r="E1737" s="593" t="s">
        <v>1220</v>
      </c>
      <c r="F1737" s="593"/>
      <c r="G1737" s="550" t="s">
        <v>57</v>
      </c>
      <c r="H1737" s="551">
        <v>6.2725</v>
      </c>
      <c r="I1737" s="552">
        <v>1.67</v>
      </c>
      <c r="J1737" s="552">
        <v>10.47</v>
      </c>
    </row>
    <row r="1738" spans="1:10" ht="39.6">
      <c r="A1738" s="549" t="s">
        <v>2666</v>
      </c>
      <c r="B1738" s="550" t="s">
        <v>1504</v>
      </c>
      <c r="C1738" s="550" t="s">
        <v>44</v>
      </c>
      <c r="D1738" s="549" t="s">
        <v>1505</v>
      </c>
      <c r="E1738" s="593" t="s">
        <v>1220</v>
      </c>
      <c r="F1738" s="593"/>
      <c r="G1738" s="550" t="s">
        <v>970</v>
      </c>
      <c r="H1738" s="551">
        <v>2.4834999999999998</v>
      </c>
      <c r="I1738" s="552">
        <v>37.14</v>
      </c>
      <c r="J1738" s="552">
        <v>92.23</v>
      </c>
    </row>
    <row r="1739" spans="1:10">
      <c r="A1739" s="549" t="s">
        <v>2666</v>
      </c>
      <c r="B1739" s="550" t="s">
        <v>1474</v>
      </c>
      <c r="C1739" s="550" t="s">
        <v>55</v>
      </c>
      <c r="D1739" s="549" t="s">
        <v>1475</v>
      </c>
      <c r="E1739" s="593" t="s">
        <v>1220</v>
      </c>
      <c r="F1739" s="593"/>
      <c r="G1739" s="550" t="s">
        <v>1476</v>
      </c>
      <c r="H1739" s="551">
        <v>1</v>
      </c>
      <c r="I1739" s="552">
        <v>159.62</v>
      </c>
      <c r="J1739" s="552">
        <v>159.62</v>
      </c>
    </row>
    <row r="1740" spans="1:10">
      <c r="A1740" s="553"/>
      <c r="B1740" s="563"/>
      <c r="C1740" s="563"/>
      <c r="D1740" s="553"/>
      <c r="E1740" s="563" t="s">
        <v>2669</v>
      </c>
      <c r="F1740" s="566">
        <v>213.32</v>
      </c>
      <c r="G1740" s="553" t="s">
        <v>2670</v>
      </c>
      <c r="H1740" s="554">
        <v>0</v>
      </c>
      <c r="I1740" s="553" t="s">
        <v>2671</v>
      </c>
      <c r="J1740" s="554">
        <v>213.32</v>
      </c>
    </row>
    <row r="1741" spans="1:10" ht="14.45" thickBot="1">
      <c r="A1741" s="553"/>
      <c r="B1741" s="563"/>
      <c r="C1741" s="563"/>
      <c r="D1741" s="553"/>
      <c r="E1741" s="563" t="s">
        <v>2672</v>
      </c>
      <c r="F1741" s="566">
        <v>0</v>
      </c>
      <c r="G1741" s="553"/>
      <c r="H1741" s="595" t="s">
        <v>2673</v>
      </c>
      <c r="I1741" s="595"/>
      <c r="J1741" s="554">
        <v>892.79</v>
      </c>
    </row>
    <row r="1742" spans="1:10" ht="14.45" thickTop="1">
      <c r="A1742" s="555"/>
      <c r="B1742" s="564"/>
      <c r="C1742" s="564"/>
      <c r="D1742" s="555"/>
      <c r="E1742" s="564"/>
      <c r="F1742" s="564"/>
      <c r="G1742" s="555"/>
      <c r="H1742" s="555"/>
      <c r="I1742" s="555"/>
      <c r="J1742" s="555"/>
    </row>
    <row r="1743" spans="1:10">
      <c r="A1743" s="543" t="s">
        <v>341</v>
      </c>
      <c r="B1743" s="461" t="s">
        <v>10</v>
      </c>
      <c r="C1743" s="461" t="s">
        <v>11</v>
      </c>
      <c r="D1743" s="543" t="s">
        <v>12</v>
      </c>
      <c r="E1743" s="589" t="s">
        <v>1209</v>
      </c>
      <c r="F1743" s="589"/>
      <c r="G1743" s="461" t="s">
        <v>13</v>
      </c>
      <c r="H1743" s="544" t="s">
        <v>14</v>
      </c>
      <c r="I1743" s="544" t="s">
        <v>1210</v>
      </c>
      <c r="J1743" s="544" t="s">
        <v>16</v>
      </c>
    </row>
    <row r="1744" spans="1:10" ht="14.45" customHeight="1">
      <c r="A1744" s="545" t="s">
        <v>2661</v>
      </c>
      <c r="B1744" s="546" t="s">
        <v>342</v>
      </c>
      <c r="C1744" s="546" t="s">
        <v>44</v>
      </c>
      <c r="D1744" s="545" t="s">
        <v>343</v>
      </c>
      <c r="E1744" s="596" t="s">
        <v>1261</v>
      </c>
      <c r="F1744" s="596"/>
      <c r="G1744" s="546" t="s">
        <v>46</v>
      </c>
      <c r="H1744" s="547">
        <v>1</v>
      </c>
      <c r="I1744" s="548">
        <v>19.62</v>
      </c>
      <c r="J1744" s="548">
        <v>19.62</v>
      </c>
    </row>
    <row r="1745" spans="1:10" ht="26.45">
      <c r="A1745" s="556" t="s">
        <v>2674</v>
      </c>
      <c r="B1745" s="557" t="s">
        <v>2684</v>
      </c>
      <c r="C1745" s="557" t="s">
        <v>44</v>
      </c>
      <c r="D1745" s="556" t="s">
        <v>2685</v>
      </c>
      <c r="E1745" s="594" t="s">
        <v>1216</v>
      </c>
      <c r="F1745" s="594"/>
      <c r="G1745" s="557" t="s">
        <v>75</v>
      </c>
      <c r="H1745" s="558">
        <v>0.16850000000000001</v>
      </c>
      <c r="I1745" s="559">
        <v>21.72</v>
      </c>
      <c r="J1745" s="559">
        <v>3.65</v>
      </c>
    </row>
    <row r="1746" spans="1:10" ht="26.45">
      <c r="A1746" s="556" t="s">
        <v>2674</v>
      </c>
      <c r="B1746" s="557" t="s">
        <v>2678</v>
      </c>
      <c r="C1746" s="557" t="s">
        <v>44</v>
      </c>
      <c r="D1746" s="556" t="s">
        <v>2679</v>
      </c>
      <c r="E1746" s="594" t="s">
        <v>1216</v>
      </c>
      <c r="F1746" s="594"/>
      <c r="G1746" s="557" t="s">
        <v>75</v>
      </c>
      <c r="H1746" s="558">
        <v>0.50539999999999996</v>
      </c>
      <c r="I1746" s="559">
        <v>27.34</v>
      </c>
      <c r="J1746" s="559">
        <v>13.81</v>
      </c>
    </row>
    <row r="1747" spans="1:10" ht="26.45">
      <c r="A1747" s="549" t="s">
        <v>2666</v>
      </c>
      <c r="B1747" s="550" t="s">
        <v>2291</v>
      </c>
      <c r="C1747" s="550" t="s">
        <v>44</v>
      </c>
      <c r="D1747" s="549" t="s">
        <v>2292</v>
      </c>
      <c r="E1747" s="593" t="s">
        <v>1220</v>
      </c>
      <c r="F1747" s="593"/>
      <c r="G1747" s="550" t="s">
        <v>26</v>
      </c>
      <c r="H1747" s="551">
        <v>4.0099999999999997E-2</v>
      </c>
      <c r="I1747" s="552">
        <v>0.99</v>
      </c>
      <c r="J1747" s="552">
        <v>0.03</v>
      </c>
    </row>
    <row r="1748" spans="1:10" ht="26.45" customHeight="1">
      <c r="A1748" s="549" t="s">
        <v>2666</v>
      </c>
      <c r="B1748" s="550" t="s">
        <v>1661</v>
      </c>
      <c r="C1748" s="550" t="s">
        <v>44</v>
      </c>
      <c r="D1748" s="549" t="s">
        <v>1662</v>
      </c>
      <c r="E1748" s="593" t="s">
        <v>1220</v>
      </c>
      <c r="F1748" s="593"/>
      <c r="G1748" s="550" t="s">
        <v>970</v>
      </c>
      <c r="H1748" s="551">
        <v>0.7288</v>
      </c>
      <c r="I1748" s="552">
        <v>2.93</v>
      </c>
      <c r="J1748" s="552">
        <v>2.13</v>
      </c>
    </row>
    <row r="1749" spans="1:10" ht="26.45" customHeight="1">
      <c r="A1749" s="553"/>
      <c r="B1749" s="563"/>
      <c r="C1749" s="563"/>
      <c r="D1749" s="553"/>
      <c r="E1749" s="563" t="s">
        <v>2669</v>
      </c>
      <c r="F1749" s="566">
        <v>12.15</v>
      </c>
      <c r="G1749" s="553" t="s">
        <v>2670</v>
      </c>
      <c r="H1749" s="554">
        <v>0</v>
      </c>
      <c r="I1749" s="553" t="s">
        <v>2671</v>
      </c>
      <c r="J1749" s="554">
        <v>12.15</v>
      </c>
    </row>
    <row r="1750" spans="1:10" ht="14.45" thickBot="1">
      <c r="A1750" s="553"/>
      <c r="B1750" s="563"/>
      <c r="C1750" s="563"/>
      <c r="D1750" s="553"/>
      <c r="E1750" s="563" t="s">
        <v>2672</v>
      </c>
      <c r="F1750" s="566">
        <v>0</v>
      </c>
      <c r="G1750" s="553"/>
      <c r="H1750" s="595" t="s">
        <v>2673</v>
      </c>
      <c r="I1750" s="595"/>
      <c r="J1750" s="554">
        <v>19.62</v>
      </c>
    </row>
    <row r="1751" spans="1:10" ht="14.45" thickTop="1">
      <c r="A1751" s="555"/>
      <c r="B1751" s="564"/>
      <c r="C1751" s="564"/>
      <c r="D1751" s="555"/>
      <c r="E1751" s="564"/>
      <c r="F1751" s="564"/>
      <c r="G1751" s="555"/>
      <c r="H1751" s="555"/>
      <c r="I1751" s="555"/>
      <c r="J1751" s="555"/>
    </row>
    <row r="1752" spans="1:10">
      <c r="A1752" s="543" t="s">
        <v>344</v>
      </c>
      <c r="B1752" s="461" t="s">
        <v>10</v>
      </c>
      <c r="C1752" s="461" t="s">
        <v>11</v>
      </c>
      <c r="D1752" s="543" t="s">
        <v>12</v>
      </c>
      <c r="E1752" s="589" t="s">
        <v>1209</v>
      </c>
      <c r="F1752" s="589"/>
      <c r="G1752" s="461" t="s">
        <v>13</v>
      </c>
      <c r="H1752" s="544" t="s">
        <v>14</v>
      </c>
      <c r="I1752" s="544" t="s">
        <v>1210</v>
      </c>
      <c r="J1752" s="544" t="s">
        <v>16</v>
      </c>
    </row>
    <row r="1753" spans="1:10" ht="14.45" customHeight="1">
      <c r="A1753" s="545" t="s">
        <v>2661</v>
      </c>
      <c r="B1753" s="546" t="s">
        <v>345</v>
      </c>
      <c r="C1753" s="546" t="s">
        <v>44</v>
      </c>
      <c r="D1753" s="545" t="s">
        <v>346</v>
      </c>
      <c r="E1753" s="596" t="s">
        <v>1261</v>
      </c>
      <c r="F1753" s="596"/>
      <c r="G1753" s="546" t="s">
        <v>46</v>
      </c>
      <c r="H1753" s="547">
        <v>1</v>
      </c>
      <c r="I1753" s="548">
        <v>4.87</v>
      </c>
      <c r="J1753" s="548">
        <v>4.87</v>
      </c>
    </row>
    <row r="1754" spans="1:10" ht="26.45">
      <c r="A1754" s="556" t="s">
        <v>2674</v>
      </c>
      <c r="B1754" s="557" t="s">
        <v>2678</v>
      </c>
      <c r="C1754" s="557" t="s">
        <v>44</v>
      </c>
      <c r="D1754" s="556" t="s">
        <v>2679</v>
      </c>
      <c r="E1754" s="594" t="s">
        <v>1216</v>
      </c>
      <c r="F1754" s="594"/>
      <c r="G1754" s="557" t="s">
        <v>75</v>
      </c>
      <c r="H1754" s="558">
        <v>9.2700000000000005E-2</v>
      </c>
      <c r="I1754" s="559">
        <v>27.34</v>
      </c>
      <c r="J1754" s="559">
        <v>2.5299999999999998</v>
      </c>
    </row>
    <row r="1755" spans="1:10" ht="26.45">
      <c r="A1755" s="556" t="s">
        <v>2674</v>
      </c>
      <c r="B1755" s="557" t="s">
        <v>2684</v>
      </c>
      <c r="C1755" s="557" t="s">
        <v>44</v>
      </c>
      <c r="D1755" s="556" t="s">
        <v>2685</v>
      </c>
      <c r="E1755" s="594" t="s">
        <v>1216</v>
      </c>
      <c r="F1755" s="594"/>
      <c r="G1755" s="557" t="s">
        <v>75</v>
      </c>
      <c r="H1755" s="558">
        <v>3.09E-2</v>
      </c>
      <c r="I1755" s="559">
        <v>21.72</v>
      </c>
      <c r="J1755" s="559">
        <v>0.67</v>
      </c>
    </row>
    <row r="1756" spans="1:10">
      <c r="A1756" s="549" t="s">
        <v>2666</v>
      </c>
      <c r="B1756" s="550" t="s">
        <v>1647</v>
      </c>
      <c r="C1756" s="550" t="s">
        <v>44</v>
      </c>
      <c r="D1756" s="549" t="s">
        <v>1648</v>
      </c>
      <c r="E1756" s="593" t="s">
        <v>1220</v>
      </c>
      <c r="F1756" s="593"/>
      <c r="G1756" s="550" t="s">
        <v>1499</v>
      </c>
      <c r="H1756" s="551">
        <v>0.1666</v>
      </c>
      <c r="I1756" s="552">
        <v>10.07</v>
      </c>
      <c r="J1756" s="552">
        <v>1.67</v>
      </c>
    </row>
    <row r="1757" spans="1:10" ht="26.45" customHeight="1">
      <c r="A1757" s="553"/>
      <c r="B1757" s="563"/>
      <c r="C1757" s="563"/>
      <c r="D1757" s="553"/>
      <c r="E1757" s="563" t="s">
        <v>2669</v>
      </c>
      <c r="F1757" s="566">
        <v>2.2200000000000002</v>
      </c>
      <c r="G1757" s="553" t="s">
        <v>2670</v>
      </c>
      <c r="H1757" s="554">
        <v>0</v>
      </c>
      <c r="I1757" s="553" t="s">
        <v>2671</v>
      </c>
      <c r="J1757" s="554">
        <v>2.2200000000000002</v>
      </c>
    </row>
    <row r="1758" spans="1:10" ht="26.45" customHeight="1" thickBot="1">
      <c r="A1758" s="553"/>
      <c r="B1758" s="563"/>
      <c r="C1758" s="563"/>
      <c r="D1758" s="553"/>
      <c r="E1758" s="563" t="s">
        <v>2672</v>
      </c>
      <c r="F1758" s="566">
        <v>0</v>
      </c>
      <c r="G1758" s="553"/>
      <c r="H1758" s="595" t="s">
        <v>2673</v>
      </c>
      <c r="I1758" s="595"/>
      <c r="J1758" s="554">
        <v>4.87</v>
      </c>
    </row>
    <row r="1759" spans="1:10" ht="14.45" thickTop="1">
      <c r="A1759" s="555"/>
      <c r="B1759" s="564"/>
      <c r="C1759" s="564"/>
      <c r="D1759" s="555"/>
      <c r="E1759" s="564"/>
      <c r="F1759" s="564"/>
      <c r="G1759" s="555"/>
      <c r="H1759" s="555"/>
      <c r="I1759" s="555"/>
      <c r="J1759" s="555"/>
    </row>
    <row r="1760" spans="1:10">
      <c r="A1760" s="543" t="s">
        <v>347</v>
      </c>
      <c r="B1760" s="461" t="s">
        <v>10</v>
      </c>
      <c r="C1760" s="461" t="s">
        <v>11</v>
      </c>
      <c r="D1760" s="543" t="s">
        <v>12</v>
      </c>
      <c r="E1760" s="589" t="s">
        <v>1209</v>
      </c>
      <c r="F1760" s="589"/>
      <c r="G1760" s="461" t="s">
        <v>13</v>
      </c>
      <c r="H1760" s="544" t="s">
        <v>14</v>
      </c>
      <c r="I1760" s="544" t="s">
        <v>1210</v>
      </c>
      <c r="J1760" s="544" t="s">
        <v>16</v>
      </c>
    </row>
    <row r="1761" spans="1:10" ht="14.45" customHeight="1">
      <c r="A1761" s="545" t="s">
        <v>2661</v>
      </c>
      <c r="B1761" s="546" t="s">
        <v>348</v>
      </c>
      <c r="C1761" s="546" t="s">
        <v>44</v>
      </c>
      <c r="D1761" s="545" t="s">
        <v>3498</v>
      </c>
      <c r="E1761" s="596" t="s">
        <v>1261</v>
      </c>
      <c r="F1761" s="596"/>
      <c r="G1761" s="546" t="s">
        <v>46</v>
      </c>
      <c r="H1761" s="547">
        <v>1</v>
      </c>
      <c r="I1761" s="548">
        <v>15.27</v>
      </c>
      <c r="J1761" s="548">
        <v>15.27</v>
      </c>
    </row>
    <row r="1762" spans="1:10" ht="26.45">
      <c r="A1762" s="556" t="s">
        <v>2674</v>
      </c>
      <c r="B1762" s="557" t="s">
        <v>2678</v>
      </c>
      <c r="C1762" s="557" t="s">
        <v>44</v>
      </c>
      <c r="D1762" s="556" t="s">
        <v>2679</v>
      </c>
      <c r="E1762" s="594" t="s">
        <v>1216</v>
      </c>
      <c r="F1762" s="594"/>
      <c r="G1762" s="557" t="s">
        <v>75</v>
      </c>
      <c r="H1762" s="558">
        <v>0.22700000000000001</v>
      </c>
      <c r="I1762" s="559">
        <v>27.34</v>
      </c>
      <c r="J1762" s="559">
        <v>6.2</v>
      </c>
    </row>
    <row r="1763" spans="1:10" ht="26.45">
      <c r="A1763" s="556" t="s">
        <v>2674</v>
      </c>
      <c r="B1763" s="557" t="s">
        <v>2684</v>
      </c>
      <c r="C1763" s="557" t="s">
        <v>44</v>
      </c>
      <c r="D1763" s="556" t="s">
        <v>2685</v>
      </c>
      <c r="E1763" s="594" t="s">
        <v>1216</v>
      </c>
      <c r="F1763" s="594"/>
      <c r="G1763" s="557" t="s">
        <v>75</v>
      </c>
      <c r="H1763" s="558">
        <v>7.5700000000000003E-2</v>
      </c>
      <c r="I1763" s="559">
        <v>21.72</v>
      </c>
      <c r="J1763" s="559">
        <v>1.64</v>
      </c>
    </row>
    <row r="1764" spans="1:10">
      <c r="A1764" s="549" t="s">
        <v>2666</v>
      </c>
      <c r="B1764" s="550" t="s">
        <v>1514</v>
      </c>
      <c r="C1764" s="550" t="s">
        <v>44</v>
      </c>
      <c r="D1764" s="549" t="s">
        <v>1515</v>
      </c>
      <c r="E1764" s="593" t="s">
        <v>1220</v>
      </c>
      <c r="F1764" s="593"/>
      <c r="G1764" s="550" t="s">
        <v>1499</v>
      </c>
      <c r="H1764" s="551">
        <v>0.22850000000000001</v>
      </c>
      <c r="I1764" s="552">
        <v>32.56</v>
      </c>
      <c r="J1764" s="552">
        <v>7.43</v>
      </c>
    </row>
    <row r="1765" spans="1:10" ht="26.45" customHeight="1">
      <c r="A1765" s="553"/>
      <c r="B1765" s="563"/>
      <c r="C1765" s="563"/>
      <c r="D1765" s="553"/>
      <c r="E1765" s="563" t="s">
        <v>2669</v>
      </c>
      <c r="F1765" s="566">
        <v>5.45</v>
      </c>
      <c r="G1765" s="553" t="s">
        <v>2670</v>
      </c>
      <c r="H1765" s="554">
        <v>0</v>
      </c>
      <c r="I1765" s="553" t="s">
        <v>2671</v>
      </c>
      <c r="J1765" s="554">
        <v>5.45</v>
      </c>
    </row>
    <row r="1766" spans="1:10" ht="26.45" customHeight="1" thickBot="1">
      <c r="A1766" s="553"/>
      <c r="B1766" s="563"/>
      <c r="C1766" s="563"/>
      <c r="D1766" s="553"/>
      <c r="E1766" s="563" t="s">
        <v>2672</v>
      </c>
      <c r="F1766" s="566">
        <v>0</v>
      </c>
      <c r="G1766" s="553"/>
      <c r="H1766" s="595" t="s">
        <v>2673</v>
      </c>
      <c r="I1766" s="595"/>
      <c r="J1766" s="554">
        <v>15.27</v>
      </c>
    </row>
    <row r="1767" spans="1:10" ht="14.45" thickTop="1">
      <c r="A1767" s="555"/>
      <c r="B1767" s="564"/>
      <c r="C1767" s="564"/>
      <c r="D1767" s="555"/>
      <c r="E1767" s="564"/>
      <c r="F1767" s="564"/>
      <c r="G1767" s="555"/>
      <c r="H1767" s="555"/>
      <c r="I1767" s="555"/>
      <c r="J1767" s="555"/>
    </row>
    <row r="1768" spans="1:10">
      <c r="A1768" s="543" t="s">
        <v>358</v>
      </c>
      <c r="B1768" s="461" t="s">
        <v>10</v>
      </c>
      <c r="C1768" s="461" t="s">
        <v>11</v>
      </c>
      <c r="D1768" s="543" t="s">
        <v>12</v>
      </c>
      <c r="E1768" s="589" t="s">
        <v>1209</v>
      </c>
      <c r="F1768" s="589"/>
      <c r="G1768" s="461" t="s">
        <v>13</v>
      </c>
      <c r="H1768" s="544" t="s">
        <v>14</v>
      </c>
      <c r="I1768" s="544" t="s">
        <v>1210</v>
      </c>
      <c r="J1768" s="544" t="s">
        <v>16</v>
      </c>
    </row>
    <row r="1769" spans="1:10" ht="14.45" customHeight="1">
      <c r="A1769" s="545" t="s">
        <v>2661</v>
      </c>
      <c r="B1769" s="546" t="s">
        <v>359</v>
      </c>
      <c r="C1769" s="546" t="s">
        <v>24</v>
      </c>
      <c r="D1769" s="545" t="s">
        <v>360</v>
      </c>
      <c r="E1769" s="596" t="s">
        <v>1376</v>
      </c>
      <c r="F1769" s="596"/>
      <c r="G1769" s="546" t="s">
        <v>26</v>
      </c>
      <c r="H1769" s="547">
        <v>1</v>
      </c>
      <c r="I1769" s="548">
        <v>204.76</v>
      </c>
      <c r="J1769" s="548">
        <v>204.76</v>
      </c>
    </row>
    <row r="1770" spans="1:10" ht="26.45">
      <c r="A1770" s="556" t="s">
        <v>2674</v>
      </c>
      <c r="B1770" s="557" t="s">
        <v>3499</v>
      </c>
      <c r="C1770" s="557" t="s">
        <v>44</v>
      </c>
      <c r="D1770" s="556" t="s">
        <v>3500</v>
      </c>
      <c r="E1770" s="594" t="s">
        <v>1216</v>
      </c>
      <c r="F1770" s="594"/>
      <c r="G1770" s="557" t="s">
        <v>75</v>
      </c>
      <c r="H1770" s="558">
        <v>0.8458</v>
      </c>
      <c r="I1770" s="559">
        <v>25.76</v>
      </c>
      <c r="J1770" s="559">
        <v>21.78</v>
      </c>
    </row>
    <row r="1771" spans="1:10" ht="26.45">
      <c r="A1771" s="556" t="s">
        <v>2674</v>
      </c>
      <c r="B1771" s="557" t="s">
        <v>2684</v>
      </c>
      <c r="C1771" s="557" t="s">
        <v>44</v>
      </c>
      <c r="D1771" s="556" t="s">
        <v>2685</v>
      </c>
      <c r="E1771" s="594" t="s">
        <v>1216</v>
      </c>
      <c r="F1771" s="594"/>
      <c r="G1771" s="557" t="s">
        <v>75</v>
      </c>
      <c r="H1771" s="558">
        <v>0.26650000000000001</v>
      </c>
      <c r="I1771" s="559">
        <v>21.72</v>
      </c>
      <c r="J1771" s="559">
        <v>5.78</v>
      </c>
    </row>
    <row r="1772" spans="1:10">
      <c r="A1772" s="549" t="s">
        <v>2666</v>
      </c>
      <c r="B1772" s="550" t="s">
        <v>2076</v>
      </c>
      <c r="C1772" s="550" t="s">
        <v>44</v>
      </c>
      <c r="D1772" s="549" t="s">
        <v>2077</v>
      </c>
      <c r="E1772" s="593" t="s">
        <v>1220</v>
      </c>
      <c r="F1772" s="593"/>
      <c r="G1772" s="550" t="s">
        <v>970</v>
      </c>
      <c r="H1772" s="551">
        <v>0.52710000000000001</v>
      </c>
      <c r="I1772" s="552">
        <v>33.82</v>
      </c>
      <c r="J1772" s="552">
        <v>17.82</v>
      </c>
    </row>
    <row r="1773" spans="1:10" ht="26.45" customHeight="1">
      <c r="A1773" s="549" t="s">
        <v>2666</v>
      </c>
      <c r="B1773" s="550" t="s">
        <v>1796</v>
      </c>
      <c r="C1773" s="550" t="s">
        <v>24</v>
      </c>
      <c r="D1773" s="549" t="s">
        <v>1797</v>
      </c>
      <c r="E1773" s="593" t="s">
        <v>1220</v>
      </c>
      <c r="F1773" s="593"/>
      <c r="G1773" s="550" t="s">
        <v>776</v>
      </c>
      <c r="H1773" s="551">
        <v>1</v>
      </c>
      <c r="I1773" s="552">
        <v>159.38</v>
      </c>
      <c r="J1773" s="552">
        <v>159.38</v>
      </c>
    </row>
    <row r="1774" spans="1:10" ht="26.45" customHeight="1">
      <c r="A1774" s="553"/>
      <c r="B1774" s="563"/>
      <c r="C1774" s="563"/>
      <c r="D1774" s="553"/>
      <c r="E1774" s="563" t="s">
        <v>2669</v>
      </c>
      <c r="F1774" s="566">
        <v>20.11</v>
      </c>
      <c r="G1774" s="553" t="s">
        <v>2670</v>
      </c>
      <c r="H1774" s="554">
        <v>0</v>
      </c>
      <c r="I1774" s="553" t="s">
        <v>2671</v>
      </c>
      <c r="J1774" s="554">
        <v>20.11</v>
      </c>
    </row>
    <row r="1775" spans="1:10" ht="14.45" thickBot="1">
      <c r="A1775" s="553"/>
      <c r="B1775" s="563"/>
      <c r="C1775" s="563"/>
      <c r="D1775" s="553"/>
      <c r="E1775" s="563" t="s">
        <v>2672</v>
      </c>
      <c r="F1775" s="566">
        <v>0</v>
      </c>
      <c r="G1775" s="553"/>
      <c r="H1775" s="595" t="s">
        <v>2673</v>
      </c>
      <c r="I1775" s="595"/>
      <c r="J1775" s="554">
        <v>204.76</v>
      </c>
    </row>
    <row r="1776" spans="1:10" ht="14.45" thickTop="1">
      <c r="A1776" s="555"/>
      <c r="B1776" s="564"/>
      <c r="C1776" s="564"/>
      <c r="D1776" s="555"/>
      <c r="E1776" s="564"/>
      <c r="F1776" s="564"/>
      <c r="G1776" s="555"/>
      <c r="H1776" s="555"/>
      <c r="I1776" s="555"/>
      <c r="J1776" s="555"/>
    </row>
    <row r="1777" spans="1:10">
      <c r="A1777" s="543" t="s">
        <v>363</v>
      </c>
      <c r="B1777" s="461" t="s">
        <v>10</v>
      </c>
      <c r="C1777" s="461" t="s">
        <v>11</v>
      </c>
      <c r="D1777" s="543" t="s">
        <v>12</v>
      </c>
      <c r="E1777" s="589" t="s">
        <v>1209</v>
      </c>
      <c r="F1777" s="589"/>
      <c r="G1777" s="461" t="s">
        <v>13</v>
      </c>
      <c r="H1777" s="544" t="s">
        <v>14</v>
      </c>
      <c r="I1777" s="544" t="s">
        <v>1210</v>
      </c>
      <c r="J1777" s="544" t="s">
        <v>16</v>
      </c>
    </row>
    <row r="1778" spans="1:10" ht="14.45" customHeight="1">
      <c r="A1778" s="545" t="s">
        <v>2661</v>
      </c>
      <c r="B1778" s="546" t="s">
        <v>364</v>
      </c>
      <c r="C1778" s="546" t="s">
        <v>44</v>
      </c>
      <c r="D1778" s="545" t="s">
        <v>365</v>
      </c>
      <c r="E1778" s="596" t="s">
        <v>1376</v>
      </c>
      <c r="F1778" s="596"/>
      <c r="G1778" s="546" t="s">
        <v>26</v>
      </c>
      <c r="H1778" s="547">
        <v>1</v>
      </c>
      <c r="I1778" s="548">
        <v>626.85</v>
      </c>
      <c r="J1778" s="548">
        <v>626.85</v>
      </c>
    </row>
    <row r="1779" spans="1:10" ht="26.45">
      <c r="A1779" s="556" t="s">
        <v>2674</v>
      </c>
      <c r="B1779" s="557" t="s">
        <v>2684</v>
      </c>
      <c r="C1779" s="557" t="s">
        <v>44</v>
      </c>
      <c r="D1779" s="556" t="s">
        <v>2685</v>
      </c>
      <c r="E1779" s="594" t="s">
        <v>1216</v>
      </c>
      <c r="F1779" s="594"/>
      <c r="G1779" s="557" t="s">
        <v>75</v>
      </c>
      <c r="H1779" s="558">
        <v>3.5634300000000001E-2</v>
      </c>
      <c r="I1779" s="559">
        <v>21.72</v>
      </c>
      <c r="J1779" s="559">
        <v>0.77</v>
      </c>
    </row>
    <row r="1780" spans="1:10" ht="26.45">
      <c r="A1780" s="556" t="s">
        <v>2674</v>
      </c>
      <c r="B1780" s="557" t="s">
        <v>2694</v>
      </c>
      <c r="C1780" s="557" t="s">
        <v>44</v>
      </c>
      <c r="D1780" s="556" t="s">
        <v>2695</v>
      </c>
      <c r="E1780" s="594" t="s">
        <v>1216</v>
      </c>
      <c r="F1780" s="594"/>
      <c r="G1780" s="557" t="s">
        <v>75</v>
      </c>
      <c r="H1780" s="558">
        <v>9.2836600000000005E-2</v>
      </c>
      <c r="I1780" s="559">
        <v>30.41</v>
      </c>
      <c r="J1780" s="559">
        <v>2.82</v>
      </c>
    </row>
    <row r="1781" spans="1:10" ht="26.45">
      <c r="A1781" s="549" t="s">
        <v>2666</v>
      </c>
      <c r="B1781" s="550" t="s">
        <v>1802</v>
      </c>
      <c r="C1781" s="550" t="s">
        <v>44</v>
      </c>
      <c r="D1781" s="549" t="s">
        <v>1803</v>
      </c>
      <c r="E1781" s="593" t="s">
        <v>1220</v>
      </c>
      <c r="F1781" s="593"/>
      <c r="G1781" s="550" t="s">
        <v>26</v>
      </c>
      <c r="H1781" s="551">
        <v>1</v>
      </c>
      <c r="I1781" s="552">
        <v>623.26</v>
      </c>
      <c r="J1781" s="552">
        <v>623.26</v>
      </c>
    </row>
    <row r="1782" spans="1:10" ht="26.45" customHeight="1">
      <c r="A1782" s="553"/>
      <c r="B1782" s="563"/>
      <c r="C1782" s="563"/>
      <c r="D1782" s="553"/>
      <c r="E1782" s="563" t="s">
        <v>2669</v>
      </c>
      <c r="F1782" s="566">
        <v>2.77</v>
      </c>
      <c r="G1782" s="553" t="s">
        <v>2670</v>
      </c>
      <c r="H1782" s="554">
        <v>0</v>
      </c>
      <c r="I1782" s="553" t="s">
        <v>2671</v>
      </c>
      <c r="J1782" s="554">
        <v>2.77</v>
      </c>
    </row>
    <row r="1783" spans="1:10" ht="26.45" customHeight="1" thickBot="1">
      <c r="A1783" s="553"/>
      <c r="B1783" s="563"/>
      <c r="C1783" s="563"/>
      <c r="D1783" s="553"/>
      <c r="E1783" s="563" t="s">
        <v>2672</v>
      </c>
      <c r="F1783" s="566">
        <v>0</v>
      </c>
      <c r="G1783" s="553"/>
      <c r="H1783" s="595" t="s">
        <v>2673</v>
      </c>
      <c r="I1783" s="595"/>
      <c r="J1783" s="554">
        <v>626.85</v>
      </c>
    </row>
    <row r="1784" spans="1:10" ht="14.45" thickTop="1">
      <c r="A1784" s="555"/>
      <c r="B1784" s="564"/>
      <c r="C1784" s="564"/>
      <c r="D1784" s="555"/>
      <c r="E1784" s="564"/>
      <c r="F1784" s="564"/>
      <c r="G1784" s="555"/>
      <c r="H1784" s="555"/>
      <c r="I1784" s="555"/>
      <c r="J1784" s="555"/>
    </row>
    <row r="1785" spans="1:10">
      <c r="A1785" s="543" t="s">
        <v>366</v>
      </c>
      <c r="B1785" s="461" t="s">
        <v>10</v>
      </c>
      <c r="C1785" s="461" t="s">
        <v>11</v>
      </c>
      <c r="D1785" s="543" t="s">
        <v>12</v>
      </c>
      <c r="E1785" s="589" t="s">
        <v>1209</v>
      </c>
      <c r="F1785" s="589"/>
      <c r="G1785" s="461" t="s">
        <v>13</v>
      </c>
      <c r="H1785" s="544" t="s">
        <v>14</v>
      </c>
      <c r="I1785" s="544" t="s">
        <v>1210</v>
      </c>
      <c r="J1785" s="544" t="s">
        <v>16</v>
      </c>
    </row>
    <row r="1786" spans="1:10" ht="14.45" customHeight="1">
      <c r="A1786" s="545" t="s">
        <v>2661</v>
      </c>
      <c r="B1786" s="546" t="s">
        <v>367</v>
      </c>
      <c r="C1786" s="546" t="s">
        <v>24</v>
      </c>
      <c r="D1786" s="545" t="s">
        <v>368</v>
      </c>
      <c r="E1786" s="596" t="s">
        <v>1266</v>
      </c>
      <c r="F1786" s="596"/>
      <c r="G1786" s="546" t="s">
        <v>26</v>
      </c>
      <c r="H1786" s="547">
        <v>1</v>
      </c>
      <c r="I1786" s="548">
        <v>141.84</v>
      </c>
      <c r="J1786" s="548">
        <v>141.84</v>
      </c>
    </row>
    <row r="1787" spans="1:10" ht="26.45">
      <c r="A1787" s="556" t="s">
        <v>2674</v>
      </c>
      <c r="B1787" s="557" t="s">
        <v>2694</v>
      </c>
      <c r="C1787" s="557" t="s">
        <v>44</v>
      </c>
      <c r="D1787" s="556" t="s">
        <v>2695</v>
      </c>
      <c r="E1787" s="594" t="s">
        <v>1216</v>
      </c>
      <c r="F1787" s="594"/>
      <c r="G1787" s="557" t="s">
        <v>75</v>
      </c>
      <c r="H1787" s="558">
        <v>0.1</v>
      </c>
      <c r="I1787" s="559">
        <v>30.41</v>
      </c>
      <c r="J1787" s="559">
        <v>3.04</v>
      </c>
    </row>
    <row r="1788" spans="1:10" ht="26.45">
      <c r="A1788" s="556" t="s">
        <v>2674</v>
      </c>
      <c r="B1788" s="557" t="s">
        <v>2684</v>
      </c>
      <c r="C1788" s="557" t="s">
        <v>44</v>
      </c>
      <c r="D1788" s="556" t="s">
        <v>2685</v>
      </c>
      <c r="E1788" s="594" t="s">
        <v>1216</v>
      </c>
      <c r="F1788" s="594"/>
      <c r="G1788" s="557" t="s">
        <v>75</v>
      </c>
      <c r="H1788" s="558">
        <v>0.03</v>
      </c>
      <c r="I1788" s="559">
        <v>21.72</v>
      </c>
      <c r="J1788" s="559">
        <v>0.65</v>
      </c>
    </row>
    <row r="1789" spans="1:10" ht="26.45" customHeight="1">
      <c r="A1789" s="549" t="s">
        <v>2666</v>
      </c>
      <c r="B1789" s="550" t="s">
        <v>1873</v>
      </c>
      <c r="C1789" s="550" t="s">
        <v>44</v>
      </c>
      <c r="D1789" s="549" t="s">
        <v>1874</v>
      </c>
      <c r="E1789" s="593" t="s">
        <v>1220</v>
      </c>
      <c r="F1789" s="593"/>
      <c r="G1789" s="550" t="s">
        <v>26</v>
      </c>
      <c r="H1789" s="551">
        <v>1</v>
      </c>
      <c r="I1789" s="552">
        <v>138.01</v>
      </c>
      <c r="J1789" s="552">
        <v>138.01</v>
      </c>
    </row>
    <row r="1790" spans="1:10" ht="26.45" customHeight="1">
      <c r="A1790" s="549" t="s">
        <v>2666</v>
      </c>
      <c r="B1790" s="550" t="s">
        <v>2613</v>
      </c>
      <c r="C1790" s="550" t="s">
        <v>44</v>
      </c>
      <c r="D1790" s="549" t="s">
        <v>2614</v>
      </c>
      <c r="E1790" s="593" t="s">
        <v>1220</v>
      </c>
      <c r="F1790" s="593"/>
      <c r="G1790" s="550" t="s">
        <v>26</v>
      </c>
      <c r="H1790" s="551">
        <v>3.04E-2</v>
      </c>
      <c r="I1790" s="552">
        <v>4.72</v>
      </c>
      <c r="J1790" s="552">
        <v>0.14000000000000001</v>
      </c>
    </row>
    <row r="1791" spans="1:10" ht="26.45" customHeight="1">
      <c r="A1791" s="553"/>
      <c r="B1791" s="563"/>
      <c r="C1791" s="563"/>
      <c r="D1791" s="553"/>
      <c r="E1791" s="563" t="s">
        <v>2669</v>
      </c>
      <c r="F1791" s="566">
        <v>2.86</v>
      </c>
      <c r="G1791" s="553" t="s">
        <v>2670</v>
      </c>
      <c r="H1791" s="554">
        <v>0</v>
      </c>
      <c r="I1791" s="553" t="s">
        <v>2671</v>
      </c>
      <c r="J1791" s="554">
        <v>2.86</v>
      </c>
    </row>
    <row r="1792" spans="1:10" ht="14.45" thickBot="1">
      <c r="A1792" s="553"/>
      <c r="B1792" s="563"/>
      <c r="C1792" s="563"/>
      <c r="D1792" s="553"/>
      <c r="E1792" s="563" t="s">
        <v>2672</v>
      </c>
      <c r="F1792" s="566">
        <v>0</v>
      </c>
      <c r="G1792" s="553"/>
      <c r="H1792" s="595" t="s">
        <v>2673</v>
      </c>
      <c r="I1792" s="595"/>
      <c r="J1792" s="554">
        <v>141.84</v>
      </c>
    </row>
    <row r="1793" spans="1:10" ht="14.45" thickTop="1">
      <c r="A1793" s="555"/>
      <c r="B1793" s="564"/>
      <c r="C1793" s="564"/>
      <c r="D1793" s="555"/>
      <c r="E1793" s="564"/>
      <c r="F1793" s="564"/>
      <c r="G1793" s="555"/>
      <c r="H1793" s="555"/>
      <c r="I1793" s="555"/>
      <c r="J1793" s="555"/>
    </row>
    <row r="1794" spans="1:10">
      <c r="A1794" s="543" t="s">
        <v>369</v>
      </c>
      <c r="B1794" s="461" t="s">
        <v>10</v>
      </c>
      <c r="C1794" s="461" t="s">
        <v>11</v>
      </c>
      <c r="D1794" s="543" t="s">
        <v>12</v>
      </c>
      <c r="E1794" s="589" t="s">
        <v>1209</v>
      </c>
      <c r="F1794" s="589"/>
      <c r="G1794" s="461" t="s">
        <v>13</v>
      </c>
      <c r="H1794" s="544" t="s">
        <v>14</v>
      </c>
      <c r="I1794" s="544" t="s">
        <v>1210</v>
      </c>
      <c r="J1794" s="544" t="s">
        <v>16</v>
      </c>
    </row>
    <row r="1795" spans="1:10" ht="14.45" customHeight="1">
      <c r="A1795" s="545" t="s">
        <v>2661</v>
      </c>
      <c r="B1795" s="546" t="s">
        <v>370</v>
      </c>
      <c r="C1795" s="546" t="s">
        <v>44</v>
      </c>
      <c r="D1795" s="545" t="s">
        <v>371</v>
      </c>
      <c r="E1795" s="596" t="s">
        <v>1376</v>
      </c>
      <c r="F1795" s="596"/>
      <c r="G1795" s="546" t="s">
        <v>26</v>
      </c>
      <c r="H1795" s="547">
        <v>1</v>
      </c>
      <c r="I1795" s="548">
        <v>194.83</v>
      </c>
      <c r="J1795" s="548">
        <v>194.83</v>
      </c>
    </row>
    <row r="1796" spans="1:10" ht="26.45">
      <c r="A1796" s="556" t="s">
        <v>2674</v>
      </c>
      <c r="B1796" s="557" t="s">
        <v>2694</v>
      </c>
      <c r="C1796" s="557" t="s">
        <v>44</v>
      </c>
      <c r="D1796" s="556" t="s">
        <v>2695</v>
      </c>
      <c r="E1796" s="594" t="s">
        <v>1216</v>
      </c>
      <c r="F1796" s="594"/>
      <c r="G1796" s="557" t="s">
        <v>75</v>
      </c>
      <c r="H1796" s="558">
        <v>0.30426449999999999</v>
      </c>
      <c r="I1796" s="559">
        <v>30.41</v>
      </c>
      <c r="J1796" s="559">
        <v>9.25</v>
      </c>
    </row>
    <row r="1797" spans="1:10" ht="26.45">
      <c r="A1797" s="556" t="s">
        <v>2674</v>
      </c>
      <c r="B1797" s="557" t="s">
        <v>2684</v>
      </c>
      <c r="C1797" s="557" t="s">
        <v>44</v>
      </c>
      <c r="D1797" s="556" t="s">
        <v>2685</v>
      </c>
      <c r="E1797" s="594" t="s">
        <v>1216</v>
      </c>
      <c r="F1797" s="594"/>
      <c r="G1797" s="557" t="s">
        <v>75</v>
      </c>
      <c r="H1797" s="558">
        <v>0.1167884</v>
      </c>
      <c r="I1797" s="559">
        <v>21.72</v>
      </c>
      <c r="J1797" s="559">
        <v>2.5299999999999998</v>
      </c>
    </row>
    <row r="1798" spans="1:10">
      <c r="A1798" s="549" t="s">
        <v>2666</v>
      </c>
      <c r="B1798" s="550" t="s">
        <v>1773</v>
      </c>
      <c r="C1798" s="550" t="s">
        <v>44</v>
      </c>
      <c r="D1798" s="549" t="s">
        <v>1774</v>
      </c>
      <c r="E1798" s="593" t="s">
        <v>1220</v>
      </c>
      <c r="F1798" s="593"/>
      <c r="G1798" s="550" t="s">
        <v>26</v>
      </c>
      <c r="H1798" s="551">
        <v>1</v>
      </c>
      <c r="I1798" s="552">
        <v>183.05</v>
      </c>
      <c r="J1798" s="552">
        <v>183.05</v>
      </c>
    </row>
    <row r="1799" spans="1:10" ht="26.45" customHeight="1">
      <c r="A1799" s="553"/>
      <c r="B1799" s="563"/>
      <c r="C1799" s="563"/>
      <c r="D1799" s="553"/>
      <c r="E1799" s="563" t="s">
        <v>2669</v>
      </c>
      <c r="F1799" s="566">
        <v>9.09</v>
      </c>
      <c r="G1799" s="553" t="s">
        <v>2670</v>
      </c>
      <c r="H1799" s="554">
        <v>0</v>
      </c>
      <c r="I1799" s="553" t="s">
        <v>2671</v>
      </c>
      <c r="J1799" s="554">
        <v>9.09</v>
      </c>
    </row>
    <row r="1800" spans="1:10" ht="26.45" customHeight="1" thickBot="1">
      <c r="A1800" s="553"/>
      <c r="B1800" s="563"/>
      <c r="C1800" s="563"/>
      <c r="D1800" s="553"/>
      <c r="E1800" s="563" t="s">
        <v>2672</v>
      </c>
      <c r="F1800" s="566">
        <v>0</v>
      </c>
      <c r="G1800" s="553"/>
      <c r="H1800" s="595" t="s">
        <v>2673</v>
      </c>
      <c r="I1800" s="595"/>
      <c r="J1800" s="554">
        <v>194.83</v>
      </c>
    </row>
    <row r="1801" spans="1:10" ht="14.45" thickTop="1">
      <c r="A1801" s="555"/>
      <c r="B1801" s="564"/>
      <c r="C1801" s="564"/>
      <c r="D1801" s="555"/>
      <c r="E1801" s="564"/>
      <c r="F1801" s="564"/>
      <c r="G1801" s="555"/>
      <c r="H1801" s="555"/>
      <c r="I1801" s="555"/>
      <c r="J1801" s="555"/>
    </row>
    <row r="1802" spans="1:10">
      <c r="A1802" s="543" t="s">
        <v>372</v>
      </c>
      <c r="B1802" s="461" t="s">
        <v>10</v>
      </c>
      <c r="C1802" s="461" t="s">
        <v>11</v>
      </c>
      <c r="D1802" s="543" t="s">
        <v>12</v>
      </c>
      <c r="E1802" s="589" t="s">
        <v>1209</v>
      </c>
      <c r="F1802" s="589"/>
      <c r="G1802" s="461" t="s">
        <v>13</v>
      </c>
      <c r="H1802" s="544" t="s">
        <v>14</v>
      </c>
      <c r="I1802" s="544" t="s">
        <v>1210</v>
      </c>
      <c r="J1802" s="544" t="s">
        <v>16</v>
      </c>
    </row>
    <row r="1803" spans="1:10" ht="14.45" customHeight="1">
      <c r="A1803" s="545" t="s">
        <v>2661</v>
      </c>
      <c r="B1803" s="546" t="s">
        <v>373</v>
      </c>
      <c r="C1803" s="546" t="s">
        <v>44</v>
      </c>
      <c r="D1803" s="545" t="s">
        <v>374</v>
      </c>
      <c r="E1803" s="596" t="s">
        <v>1376</v>
      </c>
      <c r="F1803" s="596"/>
      <c r="G1803" s="546" t="s">
        <v>26</v>
      </c>
      <c r="H1803" s="547">
        <v>1</v>
      </c>
      <c r="I1803" s="548">
        <v>64.510000000000005</v>
      </c>
      <c r="J1803" s="548">
        <v>64.510000000000005</v>
      </c>
    </row>
    <row r="1804" spans="1:10" ht="26.45">
      <c r="A1804" s="556" t="s">
        <v>2674</v>
      </c>
      <c r="B1804" s="557" t="s">
        <v>2694</v>
      </c>
      <c r="C1804" s="557" t="s">
        <v>44</v>
      </c>
      <c r="D1804" s="556" t="s">
        <v>2695</v>
      </c>
      <c r="E1804" s="594" t="s">
        <v>1216</v>
      </c>
      <c r="F1804" s="594"/>
      <c r="G1804" s="557" t="s">
        <v>75</v>
      </c>
      <c r="H1804" s="558">
        <v>0.17908479999999999</v>
      </c>
      <c r="I1804" s="559">
        <v>30.41</v>
      </c>
      <c r="J1804" s="559">
        <v>5.44</v>
      </c>
    </row>
    <row r="1805" spans="1:10" ht="26.45">
      <c r="A1805" s="556" t="s">
        <v>2674</v>
      </c>
      <c r="B1805" s="557" t="s">
        <v>2684</v>
      </c>
      <c r="C1805" s="557" t="s">
        <v>44</v>
      </c>
      <c r="D1805" s="556" t="s">
        <v>2685</v>
      </c>
      <c r="E1805" s="594" t="s">
        <v>1216</v>
      </c>
      <c r="F1805" s="594"/>
      <c r="G1805" s="557" t="s">
        <v>75</v>
      </c>
      <c r="H1805" s="558">
        <v>6.8739599999999998E-2</v>
      </c>
      <c r="I1805" s="559">
        <v>21.72</v>
      </c>
      <c r="J1805" s="559">
        <v>1.49</v>
      </c>
    </row>
    <row r="1806" spans="1:10" ht="26.45">
      <c r="A1806" s="549" t="s">
        <v>2666</v>
      </c>
      <c r="B1806" s="550" t="s">
        <v>1966</v>
      </c>
      <c r="C1806" s="550" t="s">
        <v>44</v>
      </c>
      <c r="D1806" s="549" t="s">
        <v>1967</v>
      </c>
      <c r="E1806" s="593" t="s">
        <v>1220</v>
      </c>
      <c r="F1806" s="593"/>
      <c r="G1806" s="550" t="s">
        <v>26</v>
      </c>
      <c r="H1806" s="551">
        <v>1</v>
      </c>
      <c r="I1806" s="552">
        <v>57.58</v>
      </c>
      <c r="J1806" s="552">
        <v>57.58</v>
      </c>
    </row>
    <row r="1807" spans="1:10" ht="26.45" customHeight="1">
      <c r="A1807" s="553"/>
      <c r="B1807" s="563"/>
      <c r="C1807" s="563"/>
      <c r="D1807" s="553"/>
      <c r="E1807" s="563" t="s">
        <v>2669</v>
      </c>
      <c r="F1807" s="566">
        <v>5.35</v>
      </c>
      <c r="G1807" s="553" t="s">
        <v>2670</v>
      </c>
      <c r="H1807" s="554">
        <v>0</v>
      </c>
      <c r="I1807" s="553" t="s">
        <v>2671</v>
      </c>
      <c r="J1807" s="554">
        <v>5.35</v>
      </c>
    </row>
    <row r="1808" spans="1:10" ht="26.45" customHeight="1" thickBot="1">
      <c r="A1808" s="553"/>
      <c r="B1808" s="563"/>
      <c r="C1808" s="563"/>
      <c r="D1808" s="553"/>
      <c r="E1808" s="563" t="s">
        <v>2672</v>
      </c>
      <c r="F1808" s="566">
        <v>0</v>
      </c>
      <c r="G1808" s="553"/>
      <c r="H1808" s="595" t="s">
        <v>2673</v>
      </c>
      <c r="I1808" s="595"/>
      <c r="J1808" s="554">
        <v>64.510000000000005</v>
      </c>
    </row>
    <row r="1809" spans="1:10" ht="14.45" thickTop="1">
      <c r="A1809" s="555"/>
      <c r="B1809" s="564"/>
      <c r="C1809" s="564"/>
      <c r="D1809" s="555"/>
      <c r="E1809" s="564"/>
      <c r="F1809" s="564"/>
      <c r="G1809" s="555"/>
      <c r="H1809" s="555"/>
      <c r="I1809" s="555"/>
      <c r="J1809" s="555"/>
    </row>
    <row r="1810" spans="1:10">
      <c r="A1810" s="543" t="s">
        <v>375</v>
      </c>
      <c r="B1810" s="461" t="s">
        <v>10</v>
      </c>
      <c r="C1810" s="461" t="s">
        <v>11</v>
      </c>
      <c r="D1810" s="543" t="s">
        <v>12</v>
      </c>
      <c r="E1810" s="589" t="s">
        <v>1209</v>
      </c>
      <c r="F1810" s="589"/>
      <c r="G1810" s="461" t="s">
        <v>13</v>
      </c>
      <c r="H1810" s="544" t="s">
        <v>14</v>
      </c>
      <c r="I1810" s="544" t="s">
        <v>1210</v>
      </c>
      <c r="J1810" s="544" t="s">
        <v>16</v>
      </c>
    </row>
    <row r="1811" spans="1:10" ht="14.45" customHeight="1">
      <c r="A1811" s="545" t="s">
        <v>2661</v>
      </c>
      <c r="B1811" s="546" t="s">
        <v>376</v>
      </c>
      <c r="C1811" s="546" t="s">
        <v>44</v>
      </c>
      <c r="D1811" s="545" t="s">
        <v>377</v>
      </c>
      <c r="E1811" s="596" t="s">
        <v>1376</v>
      </c>
      <c r="F1811" s="596"/>
      <c r="G1811" s="546" t="s">
        <v>26</v>
      </c>
      <c r="H1811" s="547">
        <v>1</v>
      </c>
      <c r="I1811" s="548">
        <v>51.86</v>
      </c>
      <c r="J1811" s="548">
        <v>51.86</v>
      </c>
    </row>
    <row r="1812" spans="1:10" ht="26.45">
      <c r="A1812" s="556" t="s">
        <v>2674</v>
      </c>
      <c r="B1812" s="557" t="s">
        <v>2694</v>
      </c>
      <c r="C1812" s="557" t="s">
        <v>44</v>
      </c>
      <c r="D1812" s="556" t="s">
        <v>2695</v>
      </c>
      <c r="E1812" s="594" t="s">
        <v>1216</v>
      </c>
      <c r="F1812" s="594"/>
      <c r="G1812" s="557" t="s">
        <v>75</v>
      </c>
      <c r="H1812" s="558">
        <v>0.15033540000000001</v>
      </c>
      <c r="I1812" s="559">
        <v>30.41</v>
      </c>
      <c r="J1812" s="559">
        <v>4.57</v>
      </c>
    </row>
    <row r="1813" spans="1:10" ht="26.45">
      <c r="A1813" s="556" t="s">
        <v>2674</v>
      </c>
      <c r="B1813" s="557" t="s">
        <v>2684</v>
      </c>
      <c r="C1813" s="557" t="s">
        <v>44</v>
      </c>
      <c r="D1813" s="556" t="s">
        <v>2685</v>
      </c>
      <c r="E1813" s="594" t="s">
        <v>1216</v>
      </c>
      <c r="F1813" s="594"/>
      <c r="G1813" s="557" t="s">
        <v>75</v>
      </c>
      <c r="H1813" s="558">
        <v>5.7704499999999999E-2</v>
      </c>
      <c r="I1813" s="559">
        <v>21.72</v>
      </c>
      <c r="J1813" s="559">
        <v>1.25</v>
      </c>
    </row>
    <row r="1814" spans="1:10">
      <c r="A1814" s="549" t="s">
        <v>2666</v>
      </c>
      <c r="B1814" s="550" t="s">
        <v>2014</v>
      </c>
      <c r="C1814" s="550" t="s">
        <v>44</v>
      </c>
      <c r="D1814" s="549" t="s">
        <v>2015</v>
      </c>
      <c r="E1814" s="593" t="s">
        <v>1220</v>
      </c>
      <c r="F1814" s="593"/>
      <c r="G1814" s="550" t="s">
        <v>26</v>
      </c>
      <c r="H1814" s="551">
        <v>1</v>
      </c>
      <c r="I1814" s="552">
        <v>45.95</v>
      </c>
      <c r="J1814" s="552">
        <v>45.95</v>
      </c>
    </row>
    <row r="1815" spans="1:10" ht="26.45" customHeight="1">
      <c r="A1815" s="549" t="s">
        <v>2666</v>
      </c>
      <c r="B1815" s="550" t="s">
        <v>2613</v>
      </c>
      <c r="C1815" s="550" t="s">
        <v>44</v>
      </c>
      <c r="D1815" s="549" t="s">
        <v>2614</v>
      </c>
      <c r="E1815" s="593" t="s">
        <v>1220</v>
      </c>
      <c r="F1815" s="593"/>
      <c r="G1815" s="550" t="s">
        <v>26</v>
      </c>
      <c r="H1815" s="551">
        <v>2.1000000000000001E-2</v>
      </c>
      <c r="I1815" s="552">
        <v>4.72</v>
      </c>
      <c r="J1815" s="552">
        <v>0.09</v>
      </c>
    </row>
    <row r="1816" spans="1:10" ht="26.45" customHeight="1">
      <c r="A1816" s="553"/>
      <c r="B1816" s="563"/>
      <c r="C1816" s="563"/>
      <c r="D1816" s="553"/>
      <c r="E1816" s="563" t="s">
        <v>2669</v>
      </c>
      <c r="F1816" s="566">
        <v>4.4800000000000004</v>
      </c>
      <c r="G1816" s="553" t="s">
        <v>2670</v>
      </c>
      <c r="H1816" s="554">
        <v>0</v>
      </c>
      <c r="I1816" s="553" t="s">
        <v>2671</v>
      </c>
      <c r="J1816" s="554">
        <v>4.4800000000000004</v>
      </c>
    </row>
    <row r="1817" spans="1:10" ht="14.45" thickBot="1">
      <c r="A1817" s="553"/>
      <c r="B1817" s="563"/>
      <c r="C1817" s="563"/>
      <c r="D1817" s="553"/>
      <c r="E1817" s="563" t="s">
        <v>2672</v>
      </c>
      <c r="F1817" s="566">
        <v>0</v>
      </c>
      <c r="G1817" s="553"/>
      <c r="H1817" s="595" t="s">
        <v>2673</v>
      </c>
      <c r="I1817" s="595"/>
      <c r="J1817" s="554">
        <v>51.86</v>
      </c>
    </row>
    <row r="1818" spans="1:10" ht="14.45" thickTop="1">
      <c r="A1818" s="555"/>
      <c r="B1818" s="564"/>
      <c r="C1818" s="564"/>
      <c r="D1818" s="555"/>
      <c r="E1818" s="564"/>
      <c r="F1818" s="564"/>
      <c r="G1818" s="555"/>
      <c r="H1818" s="555"/>
      <c r="I1818" s="555"/>
      <c r="J1818" s="555"/>
    </row>
    <row r="1819" spans="1:10">
      <c r="A1819" s="543" t="s">
        <v>380</v>
      </c>
      <c r="B1819" s="461" t="s">
        <v>10</v>
      </c>
      <c r="C1819" s="461" t="s">
        <v>11</v>
      </c>
      <c r="D1819" s="543" t="s">
        <v>12</v>
      </c>
      <c r="E1819" s="589" t="s">
        <v>1209</v>
      </c>
      <c r="F1819" s="589"/>
      <c r="G1819" s="461" t="s">
        <v>13</v>
      </c>
      <c r="H1819" s="544" t="s">
        <v>14</v>
      </c>
      <c r="I1819" s="544" t="s">
        <v>1210</v>
      </c>
      <c r="J1819" s="544" t="s">
        <v>16</v>
      </c>
    </row>
    <row r="1820" spans="1:10" ht="14.45" customHeight="1">
      <c r="A1820" s="545" t="s">
        <v>2661</v>
      </c>
      <c r="B1820" s="546" t="s">
        <v>381</v>
      </c>
      <c r="C1820" s="546" t="s">
        <v>24</v>
      </c>
      <c r="D1820" s="545" t="s">
        <v>382</v>
      </c>
      <c r="E1820" s="596" t="s">
        <v>1266</v>
      </c>
      <c r="F1820" s="596"/>
      <c r="G1820" s="546" t="s">
        <v>26</v>
      </c>
      <c r="H1820" s="547">
        <v>1</v>
      </c>
      <c r="I1820" s="548">
        <v>72.98</v>
      </c>
      <c r="J1820" s="548">
        <v>72.98</v>
      </c>
    </row>
    <row r="1821" spans="1:10" ht="26.45">
      <c r="A1821" s="556" t="s">
        <v>2674</v>
      </c>
      <c r="B1821" s="557" t="s">
        <v>2694</v>
      </c>
      <c r="C1821" s="557" t="s">
        <v>44</v>
      </c>
      <c r="D1821" s="556" t="s">
        <v>2695</v>
      </c>
      <c r="E1821" s="594" t="s">
        <v>1216</v>
      </c>
      <c r="F1821" s="594"/>
      <c r="G1821" s="557" t="s">
        <v>75</v>
      </c>
      <c r="H1821" s="558">
        <v>0.31619999999999998</v>
      </c>
      <c r="I1821" s="559">
        <v>30.41</v>
      </c>
      <c r="J1821" s="559">
        <v>9.61</v>
      </c>
    </row>
    <row r="1822" spans="1:10" ht="26.45">
      <c r="A1822" s="556" t="s">
        <v>2674</v>
      </c>
      <c r="B1822" s="557" t="s">
        <v>2684</v>
      </c>
      <c r="C1822" s="557" t="s">
        <v>44</v>
      </c>
      <c r="D1822" s="556" t="s">
        <v>2685</v>
      </c>
      <c r="E1822" s="594" t="s">
        <v>1216</v>
      </c>
      <c r="F1822" s="594"/>
      <c r="G1822" s="557" t="s">
        <v>75</v>
      </c>
      <c r="H1822" s="558">
        <v>9.9599999999999994E-2</v>
      </c>
      <c r="I1822" s="559">
        <v>21.72</v>
      </c>
      <c r="J1822" s="559">
        <v>2.16</v>
      </c>
    </row>
    <row r="1823" spans="1:10" ht="26.45" customHeight="1">
      <c r="A1823" s="549" t="s">
        <v>2666</v>
      </c>
      <c r="B1823" s="550" t="s">
        <v>2016</v>
      </c>
      <c r="C1823" s="550" t="s">
        <v>44</v>
      </c>
      <c r="D1823" s="549" t="s">
        <v>2017</v>
      </c>
      <c r="E1823" s="593" t="s">
        <v>1220</v>
      </c>
      <c r="F1823" s="593"/>
      <c r="G1823" s="550" t="s">
        <v>26</v>
      </c>
      <c r="H1823" s="551">
        <v>1</v>
      </c>
      <c r="I1823" s="552">
        <v>61.21</v>
      </c>
      <c r="J1823" s="552">
        <v>61.21</v>
      </c>
    </row>
    <row r="1824" spans="1:10" ht="26.45" customHeight="1">
      <c r="A1824" s="553"/>
      <c r="B1824" s="563"/>
      <c r="C1824" s="563"/>
      <c r="D1824" s="553"/>
      <c r="E1824" s="563" t="s">
        <v>2669</v>
      </c>
      <c r="F1824" s="566">
        <v>9.11</v>
      </c>
      <c r="G1824" s="553" t="s">
        <v>2670</v>
      </c>
      <c r="H1824" s="554">
        <v>0</v>
      </c>
      <c r="I1824" s="553" t="s">
        <v>2671</v>
      </c>
      <c r="J1824" s="554">
        <v>9.11</v>
      </c>
    </row>
    <row r="1825" spans="1:10" ht="26.45" customHeight="1" thickBot="1">
      <c r="A1825" s="553"/>
      <c r="B1825" s="563"/>
      <c r="C1825" s="563"/>
      <c r="D1825" s="553"/>
      <c r="E1825" s="563" t="s">
        <v>2672</v>
      </c>
      <c r="F1825" s="566">
        <v>0</v>
      </c>
      <c r="G1825" s="553"/>
      <c r="H1825" s="595" t="s">
        <v>2673</v>
      </c>
      <c r="I1825" s="595"/>
      <c r="J1825" s="554">
        <v>72.98</v>
      </c>
    </row>
    <row r="1826" spans="1:10" ht="14.45" thickTop="1">
      <c r="A1826" s="555"/>
      <c r="B1826" s="564"/>
      <c r="C1826" s="564"/>
      <c r="D1826" s="555"/>
      <c r="E1826" s="564"/>
      <c r="F1826" s="564"/>
      <c r="G1826" s="555"/>
      <c r="H1826" s="555"/>
      <c r="I1826" s="555"/>
      <c r="J1826" s="555"/>
    </row>
    <row r="1827" spans="1:10">
      <c r="A1827" s="543" t="s">
        <v>383</v>
      </c>
      <c r="B1827" s="461" t="s">
        <v>10</v>
      </c>
      <c r="C1827" s="461" t="s">
        <v>11</v>
      </c>
      <c r="D1827" s="543" t="s">
        <v>12</v>
      </c>
      <c r="E1827" s="589" t="s">
        <v>1209</v>
      </c>
      <c r="F1827" s="589"/>
      <c r="G1827" s="461" t="s">
        <v>13</v>
      </c>
      <c r="H1827" s="544" t="s">
        <v>14</v>
      </c>
      <c r="I1827" s="544" t="s">
        <v>1210</v>
      </c>
      <c r="J1827" s="544" t="s">
        <v>16</v>
      </c>
    </row>
    <row r="1828" spans="1:10" ht="14.45" customHeight="1">
      <c r="A1828" s="545" t="s">
        <v>2661</v>
      </c>
      <c r="B1828" s="546" t="s">
        <v>384</v>
      </c>
      <c r="C1828" s="546" t="s">
        <v>44</v>
      </c>
      <c r="D1828" s="545" t="s">
        <v>385</v>
      </c>
      <c r="E1828" s="596" t="s">
        <v>1376</v>
      </c>
      <c r="F1828" s="596"/>
      <c r="G1828" s="546" t="s">
        <v>26</v>
      </c>
      <c r="H1828" s="547">
        <v>1</v>
      </c>
      <c r="I1828" s="548">
        <v>73.36</v>
      </c>
      <c r="J1828" s="548">
        <v>73.36</v>
      </c>
    </row>
    <row r="1829" spans="1:10" ht="26.45">
      <c r="A1829" s="556" t="s">
        <v>2674</v>
      </c>
      <c r="B1829" s="557" t="s">
        <v>2694</v>
      </c>
      <c r="C1829" s="557" t="s">
        <v>44</v>
      </c>
      <c r="D1829" s="556" t="s">
        <v>2695</v>
      </c>
      <c r="E1829" s="594" t="s">
        <v>1216</v>
      </c>
      <c r="F1829" s="594"/>
      <c r="G1829" s="557" t="s">
        <v>75</v>
      </c>
      <c r="H1829" s="558">
        <v>0.37613799999999997</v>
      </c>
      <c r="I1829" s="559">
        <v>30.41</v>
      </c>
      <c r="J1829" s="559">
        <v>11.43</v>
      </c>
    </row>
    <row r="1830" spans="1:10" ht="26.45">
      <c r="A1830" s="556" t="s">
        <v>2674</v>
      </c>
      <c r="B1830" s="557" t="s">
        <v>2684</v>
      </c>
      <c r="C1830" s="557" t="s">
        <v>44</v>
      </c>
      <c r="D1830" s="556" t="s">
        <v>2685</v>
      </c>
      <c r="E1830" s="594" t="s">
        <v>1216</v>
      </c>
      <c r="F1830" s="594"/>
      <c r="G1830" s="557" t="s">
        <v>75</v>
      </c>
      <c r="H1830" s="558">
        <v>0.14437620000000001</v>
      </c>
      <c r="I1830" s="559">
        <v>21.72</v>
      </c>
      <c r="J1830" s="559">
        <v>3.13</v>
      </c>
    </row>
    <row r="1831" spans="1:10" ht="26.45">
      <c r="A1831" s="549" t="s">
        <v>2666</v>
      </c>
      <c r="B1831" s="550" t="s">
        <v>2020</v>
      </c>
      <c r="C1831" s="550" t="s">
        <v>44</v>
      </c>
      <c r="D1831" s="549" t="s">
        <v>2021</v>
      </c>
      <c r="E1831" s="593" t="s">
        <v>1220</v>
      </c>
      <c r="F1831" s="593"/>
      <c r="G1831" s="550" t="s">
        <v>26</v>
      </c>
      <c r="H1831" s="551">
        <v>1</v>
      </c>
      <c r="I1831" s="552">
        <v>58.8</v>
      </c>
      <c r="J1831" s="552">
        <v>58.8</v>
      </c>
    </row>
    <row r="1832" spans="1:10" ht="26.45" customHeight="1">
      <c r="A1832" s="553"/>
      <c r="B1832" s="563"/>
      <c r="C1832" s="563"/>
      <c r="D1832" s="553"/>
      <c r="E1832" s="563" t="s">
        <v>2669</v>
      </c>
      <c r="F1832" s="566">
        <v>11.24</v>
      </c>
      <c r="G1832" s="553" t="s">
        <v>2670</v>
      </c>
      <c r="H1832" s="554">
        <v>0</v>
      </c>
      <c r="I1832" s="553" t="s">
        <v>2671</v>
      </c>
      <c r="J1832" s="554">
        <v>11.24</v>
      </c>
    </row>
    <row r="1833" spans="1:10" ht="26.45" customHeight="1" thickBot="1">
      <c r="A1833" s="553"/>
      <c r="B1833" s="563"/>
      <c r="C1833" s="563"/>
      <c r="D1833" s="553"/>
      <c r="E1833" s="563" t="s">
        <v>2672</v>
      </c>
      <c r="F1833" s="566">
        <v>0</v>
      </c>
      <c r="G1833" s="553"/>
      <c r="H1833" s="595" t="s">
        <v>2673</v>
      </c>
      <c r="I1833" s="595"/>
      <c r="J1833" s="554">
        <v>73.36</v>
      </c>
    </row>
    <row r="1834" spans="1:10" ht="14.45" thickTop="1">
      <c r="A1834" s="555"/>
      <c r="B1834" s="564"/>
      <c r="C1834" s="564"/>
      <c r="D1834" s="555"/>
      <c r="E1834" s="564"/>
      <c r="F1834" s="564"/>
      <c r="G1834" s="555"/>
      <c r="H1834" s="555"/>
      <c r="I1834" s="555"/>
      <c r="J1834" s="555"/>
    </row>
    <row r="1835" spans="1:10">
      <c r="A1835" s="543" t="s">
        <v>386</v>
      </c>
      <c r="B1835" s="461" t="s">
        <v>10</v>
      </c>
      <c r="C1835" s="461" t="s">
        <v>11</v>
      </c>
      <c r="D1835" s="543" t="s">
        <v>12</v>
      </c>
      <c r="E1835" s="589" t="s">
        <v>1209</v>
      </c>
      <c r="F1835" s="589"/>
      <c r="G1835" s="461" t="s">
        <v>13</v>
      </c>
      <c r="H1835" s="544" t="s">
        <v>14</v>
      </c>
      <c r="I1835" s="544" t="s">
        <v>1210</v>
      </c>
      <c r="J1835" s="544" t="s">
        <v>16</v>
      </c>
    </row>
    <row r="1836" spans="1:10" ht="14.45" customHeight="1">
      <c r="A1836" s="545" t="s">
        <v>2661</v>
      </c>
      <c r="B1836" s="546" t="s">
        <v>387</v>
      </c>
      <c r="C1836" s="546" t="s">
        <v>44</v>
      </c>
      <c r="D1836" s="545" t="s">
        <v>388</v>
      </c>
      <c r="E1836" s="596" t="s">
        <v>1376</v>
      </c>
      <c r="F1836" s="596"/>
      <c r="G1836" s="546" t="s">
        <v>26</v>
      </c>
      <c r="H1836" s="547">
        <v>1</v>
      </c>
      <c r="I1836" s="548">
        <v>284.7</v>
      </c>
      <c r="J1836" s="548">
        <v>284.7</v>
      </c>
    </row>
    <row r="1837" spans="1:10" ht="26.45">
      <c r="A1837" s="556" t="s">
        <v>2674</v>
      </c>
      <c r="B1837" s="557" t="s">
        <v>2684</v>
      </c>
      <c r="C1837" s="557" t="s">
        <v>44</v>
      </c>
      <c r="D1837" s="556" t="s">
        <v>2685</v>
      </c>
      <c r="E1837" s="594" t="s">
        <v>1216</v>
      </c>
      <c r="F1837" s="594"/>
      <c r="G1837" s="557" t="s">
        <v>75</v>
      </c>
      <c r="H1837" s="558">
        <v>0.43312859999999997</v>
      </c>
      <c r="I1837" s="559">
        <v>21.72</v>
      </c>
      <c r="J1837" s="559">
        <v>9.4</v>
      </c>
    </row>
    <row r="1838" spans="1:10" ht="26.45">
      <c r="A1838" s="556" t="s">
        <v>2674</v>
      </c>
      <c r="B1838" s="557" t="s">
        <v>2694</v>
      </c>
      <c r="C1838" s="557" t="s">
        <v>44</v>
      </c>
      <c r="D1838" s="556" t="s">
        <v>2695</v>
      </c>
      <c r="E1838" s="594" t="s">
        <v>1216</v>
      </c>
      <c r="F1838" s="594"/>
      <c r="G1838" s="557" t="s">
        <v>75</v>
      </c>
      <c r="H1838" s="558">
        <v>1.128414</v>
      </c>
      <c r="I1838" s="559">
        <v>30.41</v>
      </c>
      <c r="J1838" s="559">
        <v>34.31</v>
      </c>
    </row>
    <row r="1839" spans="1:10" ht="39.6">
      <c r="A1839" s="549" t="s">
        <v>2666</v>
      </c>
      <c r="B1839" s="550" t="s">
        <v>1999</v>
      </c>
      <c r="C1839" s="550" t="s">
        <v>44</v>
      </c>
      <c r="D1839" s="549" t="s">
        <v>2000</v>
      </c>
      <c r="E1839" s="593" t="s">
        <v>1220</v>
      </c>
      <c r="F1839" s="593"/>
      <c r="G1839" s="550" t="s">
        <v>26</v>
      </c>
      <c r="H1839" s="551">
        <v>6</v>
      </c>
      <c r="I1839" s="552">
        <v>16.02</v>
      </c>
      <c r="J1839" s="552">
        <v>96.12</v>
      </c>
    </row>
    <row r="1840" spans="1:10" ht="26.45" customHeight="1">
      <c r="A1840" s="549" t="s">
        <v>2666</v>
      </c>
      <c r="B1840" s="550" t="s">
        <v>1932</v>
      </c>
      <c r="C1840" s="550" t="s">
        <v>44</v>
      </c>
      <c r="D1840" s="549" t="s">
        <v>1933</v>
      </c>
      <c r="E1840" s="593" t="s">
        <v>1220</v>
      </c>
      <c r="F1840" s="593"/>
      <c r="G1840" s="550" t="s">
        <v>26</v>
      </c>
      <c r="H1840" s="551">
        <v>1</v>
      </c>
      <c r="I1840" s="552">
        <v>144.87</v>
      </c>
      <c r="J1840" s="552">
        <v>144.87</v>
      </c>
    </row>
    <row r="1841" spans="1:10" ht="26.45" customHeight="1">
      <c r="A1841" s="553"/>
      <c r="B1841" s="563"/>
      <c r="C1841" s="563"/>
      <c r="D1841" s="553"/>
      <c r="E1841" s="563" t="s">
        <v>2669</v>
      </c>
      <c r="F1841" s="566">
        <v>33.729999999999997</v>
      </c>
      <c r="G1841" s="553" t="s">
        <v>2670</v>
      </c>
      <c r="H1841" s="554">
        <v>0</v>
      </c>
      <c r="I1841" s="553" t="s">
        <v>2671</v>
      </c>
      <c r="J1841" s="554">
        <v>33.729999999999997</v>
      </c>
    </row>
    <row r="1842" spans="1:10" ht="14.45" thickBot="1">
      <c r="A1842" s="553"/>
      <c r="B1842" s="563"/>
      <c r="C1842" s="563"/>
      <c r="D1842" s="553"/>
      <c r="E1842" s="563" t="s">
        <v>2672</v>
      </c>
      <c r="F1842" s="566">
        <v>0</v>
      </c>
      <c r="G1842" s="553"/>
      <c r="H1842" s="595" t="s">
        <v>2673</v>
      </c>
      <c r="I1842" s="595"/>
      <c r="J1842" s="554">
        <v>284.7</v>
      </c>
    </row>
    <row r="1843" spans="1:10" ht="14.45" thickTop="1">
      <c r="A1843" s="555"/>
      <c r="B1843" s="564"/>
      <c r="C1843" s="564"/>
      <c r="D1843" s="555"/>
      <c r="E1843" s="564"/>
      <c r="F1843" s="564"/>
      <c r="G1843" s="555"/>
      <c r="H1843" s="555"/>
      <c r="I1843" s="555"/>
      <c r="J1843" s="555"/>
    </row>
    <row r="1844" spans="1:10">
      <c r="A1844" s="543" t="s">
        <v>389</v>
      </c>
      <c r="B1844" s="461" t="s">
        <v>10</v>
      </c>
      <c r="C1844" s="461" t="s">
        <v>11</v>
      </c>
      <c r="D1844" s="543" t="s">
        <v>12</v>
      </c>
      <c r="E1844" s="589" t="s">
        <v>1209</v>
      </c>
      <c r="F1844" s="589"/>
      <c r="G1844" s="461" t="s">
        <v>13</v>
      </c>
      <c r="H1844" s="544" t="s">
        <v>14</v>
      </c>
      <c r="I1844" s="544" t="s">
        <v>1210</v>
      </c>
      <c r="J1844" s="544" t="s">
        <v>16</v>
      </c>
    </row>
    <row r="1845" spans="1:10" ht="14.45" customHeight="1">
      <c r="A1845" s="545" t="s">
        <v>2661</v>
      </c>
      <c r="B1845" s="546" t="s">
        <v>390</v>
      </c>
      <c r="C1845" s="546" t="s">
        <v>24</v>
      </c>
      <c r="D1845" s="545" t="s">
        <v>3501</v>
      </c>
      <c r="E1845" s="596" t="s">
        <v>1266</v>
      </c>
      <c r="F1845" s="596"/>
      <c r="G1845" s="546" t="s">
        <v>33</v>
      </c>
      <c r="H1845" s="547">
        <v>1</v>
      </c>
      <c r="I1845" s="548">
        <v>805.28</v>
      </c>
      <c r="J1845" s="548">
        <v>805.28</v>
      </c>
    </row>
    <row r="1846" spans="1:10" ht="26.45">
      <c r="A1846" s="556" t="s">
        <v>2674</v>
      </c>
      <c r="B1846" s="557" t="s">
        <v>2684</v>
      </c>
      <c r="C1846" s="557" t="s">
        <v>44</v>
      </c>
      <c r="D1846" s="556" t="s">
        <v>2685</v>
      </c>
      <c r="E1846" s="594" t="s">
        <v>1216</v>
      </c>
      <c r="F1846" s="594"/>
      <c r="G1846" s="557" t="s">
        <v>75</v>
      </c>
      <c r="H1846" s="558">
        <v>1.23</v>
      </c>
      <c r="I1846" s="559">
        <v>21.72</v>
      </c>
      <c r="J1846" s="559">
        <v>26.71</v>
      </c>
    </row>
    <row r="1847" spans="1:10" ht="26.45">
      <c r="A1847" s="556" t="s">
        <v>2674</v>
      </c>
      <c r="B1847" s="557" t="s">
        <v>3499</v>
      </c>
      <c r="C1847" s="557" t="s">
        <v>44</v>
      </c>
      <c r="D1847" s="556" t="s">
        <v>3500</v>
      </c>
      <c r="E1847" s="594" t="s">
        <v>1216</v>
      </c>
      <c r="F1847" s="594"/>
      <c r="G1847" s="557" t="s">
        <v>75</v>
      </c>
      <c r="H1847" s="558">
        <v>1.74</v>
      </c>
      <c r="I1847" s="559">
        <v>25.76</v>
      </c>
      <c r="J1847" s="559">
        <v>44.82</v>
      </c>
    </row>
    <row r="1848" spans="1:10" ht="26.45" customHeight="1">
      <c r="A1848" s="549" t="s">
        <v>2666</v>
      </c>
      <c r="B1848" s="550" t="s">
        <v>1635</v>
      </c>
      <c r="C1848" s="550" t="s">
        <v>44</v>
      </c>
      <c r="D1848" s="549" t="s">
        <v>1636</v>
      </c>
      <c r="E1848" s="593" t="s">
        <v>1220</v>
      </c>
      <c r="F1848" s="593"/>
      <c r="G1848" s="550" t="s">
        <v>46</v>
      </c>
      <c r="H1848" s="551">
        <v>1.0049999999999999</v>
      </c>
      <c r="I1848" s="552">
        <v>664.15</v>
      </c>
      <c r="J1848" s="552">
        <v>667.47</v>
      </c>
    </row>
    <row r="1849" spans="1:10" ht="26.45" customHeight="1">
      <c r="A1849" s="549" t="s">
        <v>2666</v>
      </c>
      <c r="B1849" s="550" t="s">
        <v>2078</v>
      </c>
      <c r="C1849" s="550" t="s">
        <v>44</v>
      </c>
      <c r="D1849" s="549" t="s">
        <v>2079</v>
      </c>
      <c r="E1849" s="593" t="s">
        <v>1220</v>
      </c>
      <c r="F1849" s="593"/>
      <c r="G1849" s="550" t="s">
        <v>26</v>
      </c>
      <c r="H1849" s="551">
        <v>4</v>
      </c>
      <c r="I1849" s="552">
        <v>0.93</v>
      </c>
      <c r="J1849" s="552">
        <v>3.72</v>
      </c>
    </row>
    <row r="1850" spans="1:10" ht="26.45" customHeight="1">
      <c r="A1850" s="549" t="s">
        <v>2666</v>
      </c>
      <c r="B1850" s="550" t="s">
        <v>2076</v>
      </c>
      <c r="C1850" s="550" t="s">
        <v>44</v>
      </c>
      <c r="D1850" s="549" t="s">
        <v>2077</v>
      </c>
      <c r="E1850" s="593" t="s">
        <v>1220</v>
      </c>
      <c r="F1850" s="593"/>
      <c r="G1850" s="550" t="s">
        <v>970</v>
      </c>
      <c r="H1850" s="551">
        <v>0.52280000000000004</v>
      </c>
      <c r="I1850" s="552">
        <v>33.82</v>
      </c>
      <c r="J1850" s="552">
        <v>17.68</v>
      </c>
    </row>
    <row r="1851" spans="1:10" ht="26.45">
      <c r="A1851" s="549" t="s">
        <v>2666</v>
      </c>
      <c r="B1851" s="550" t="s">
        <v>2072</v>
      </c>
      <c r="C1851" s="550" t="s">
        <v>44</v>
      </c>
      <c r="D1851" s="549" t="s">
        <v>2073</v>
      </c>
      <c r="E1851" s="593" t="s">
        <v>1220</v>
      </c>
      <c r="F1851" s="593"/>
      <c r="G1851" s="550" t="s">
        <v>26</v>
      </c>
      <c r="H1851" s="551">
        <v>2</v>
      </c>
      <c r="I1851" s="552">
        <v>20.27</v>
      </c>
      <c r="J1851" s="552">
        <v>40.54</v>
      </c>
    </row>
    <row r="1852" spans="1:10">
      <c r="A1852" s="549" t="s">
        <v>2666</v>
      </c>
      <c r="B1852" s="550" t="s">
        <v>2395</v>
      </c>
      <c r="C1852" s="550" t="s">
        <v>44</v>
      </c>
      <c r="D1852" s="549" t="s">
        <v>2396</v>
      </c>
      <c r="E1852" s="593" t="s">
        <v>1220</v>
      </c>
      <c r="F1852" s="593"/>
      <c r="G1852" s="550" t="s">
        <v>970</v>
      </c>
      <c r="H1852" s="551">
        <v>3.5099999999999999E-2</v>
      </c>
      <c r="I1852" s="552">
        <v>123.67</v>
      </c>
      <c r="J1852" s="552">
        <v>4.34</v>
      </c>
    </row>
    <row r="1853" spans="1:10">
      <c r="A1853" s="553"/>
      <c r="B1853" s="563"/>
      <c r="C1853" s="563"/>
      <c r="D1853" s="553"/>
      <c r="E1853" s="563" t="s">
        <v>2669</v>
      </c>
      <c r="F1853" s="566">
        <v>51.63</v>
      </c>
      <c r="G1853" s="553" t="s">
        <v>2670</v>
      </c>
      <c r="H1853" s="554">
        <v>0</v>
      </c>
      <c r="I1853" s="553" t="s">
        <v>2671</v>
      </c>
      <c r="J1853" s="554">
        <v>51.63</v>
      </c>
    </row>
    <row r="1854" spans="1:10" ht="14.45" thickBot="1">
      <c r="A1854" s="553"/>
      <c r="B1854" s="563"/>
      <c r="C1854" s="563"/>
      <c r="D1854" s="553"/>
      <c r="E1854" s="563" t="s">
        <v>2672</v>
      </c>
      <c r="F1854" s="566">
        <v>0</v>
      </c>
      <c r="G1854" s="553"/>
      <c r="H1854" s="595" t="s">
        <v>2673</v>
      </c>
      <c r="I1854" s="595"/>
      <c r="J1854" s="554">
        <v>805.28</v>
      </c>
    </row>
    <row r="1855" spans="1:10" ht="14.45" thickTop="1">
      <c r="A1855" s="555"/>
      <c r="B1855" s="564"/>
      <c r="C1855" s="564"/>
      <c r="D1855" s="555"/>
      <c r="E1855" s="564"/>
      <c r="F1855" s="564"/>
      <c r="G1855" s="555"/>
      <c r="H1855" s="555"/>
      <c r="I1855" s="555"/>
      <c r="J1855" s="555"/>
    </row>
    <row r="1856" spans="1:10">
      <c r="A1856" s="543" t="s">
        <v>394</v>
      </c>
      <c r="B1856" s="461" t="s">
        <v>10</v>
      </c>
      <c r="C1856" s="461" t="s">
        <v>11</v>
      </c>
      <c r="D1856" s="543" t="s">
        <v>12</v>
      </c>
      <c r="E1856" s="589" t="s">
        <v>1209</v>
      </c>
      <c r="F1856" s="589"/>
      <c r="G1856" s="461" t="s">
        <v>13</v>
      </c>
      <c r="H1856" s="544" t="s">
        <v>14</v>
      </c>
      <c r="I1856" s="544" t="s">
        <v>1210</v>
      </c>
      <c r="J1856" s="544" t="s">
        <v>16</v>
      </c>
    </row>
    <row r="1857" spans="1:10" ht="14.45" customHeight="1">
      <c r="A1857" s="545" t="s">
        <v>2661</v>
      </c>
      <c r="B1857" s="546" t="s">
        <v>395</v>
      </c>
      <c r="C1857" s="546" t="s">
        <v>55</v>
      </c>
      <c r="D1857" s="545" t="s">
        <v>396</v>
      </c>
      <c r="E1857" s="596" t="s">
        <v>1372</v>
      </c>
      <c r="F1857" s="596"/>
      <c r="G1857" s="546" t="s">
        <v>46</v>
      </c>
      <c r="H1857" s="547">
        <v>1</v>
      </c>
      <c r="I1857" s="548">
        <v>572.95000000000005</v>
      </c>
      <c r="J1857" s="548">
        <v>572.95000000000005</v>
      </c>
    </row>
    <row r="1858" spans="1:10">
      <c r="A1858" s="543" t="s">
        <v>9</v>
      </c>
      <c r="B1858" s="461" t="s">
        <v>10</v>
      </c>
      <c r="C1858" s="461" t="s">
        <v>11</v>
      </c>
      <c r="D1858" s="543" t="s">
        <v>12</v>
      </c>
      <c r="E1858" s="589" t="s">
        <v>1209</v>
      </c>
      <c r="F1858" s="589"/>
      <c r="G1858" s="461" t="s">
        <v>13</v>
      </c>
      <c r="H1858" s="544" t="s">
        <v>14</v>
      </c>
      <c r="I1858" s="544" t="s">
        <v>1210</v>
      </c>
      <c r="J1858" s="544" t="s">
        <v>16</v>
      </c>
    </row>
    <row r="1859" spans="1:10">
      <c r="A1859" s="556" t="s">
        <v>2661</v>
      </c>
      <c r="B1859" s="557" t="s">
        <v>2769</v>
      </c>
      <c r="C1859" s="557" t="s">
        <v>55</v>
      </c>
      <c r="D1859" s="556" t="s">
        <v>2770</v>
      </c>
      <c r="E1859" s="594" t="s">
        <v>1393</v>
      </c>
      <c r="F1859" s="594"/>
      <c r="G1859" s="557" t="s">
        <v>1451</v>
      </c>
      <c r="H1859" s="558">
        <v>0.3</v>
      </c>
      <c r="I1859" s="559" t="s">
        <v>2771</v>
      </c>
      <c r="J1859" s="560" t="s">
        <v>2914</v>
      </c>
    </row>
    <row r="1860" spans="1:10" ht="26.45">
      <c r="A1860" s="549" t="s">
        <v>2666</v>
      </c>
      <c r="B1860" s="550" t="s">
        <v>1449</v>
      </c>
      <c r="C1860" s="550" t="s">
        <v>55</v>
      </c>
      <c r="D1860" s="549" t="s">
        <v>1450</v>
      </c>
      <c r="E1860" s="593" t="s">
        <v>1440</v>
      </c>
      <c r="F1860" s="593"/>
      <c r="G1860" s="550" t="s">
        <v>1451</v>
      </c>
      <c r="H1860" s="551">
        <v>0.3</v>
      </c>
      <c r="I1860" s="552" t="s">
        <v>2742</v>
      </c>
      <c r="J1860" s="561" t="s">
        <v>3502</v>
      </c>
    </row>
    <row r="1861" spans="1:10" ht="26.45">
      <c r="A1861" s="549" t="s">
        <v>2666</v>
      </c>
      <c r="B1861" s="550" t="s">
        <v>1483</v>
      </c>
      <c r="C1861" s="550" t="s">
        <v>55</v>
      </c>
      <c r="D1861" s="549" t="s">
        <v>1484</v>
      </c>
      <c r="E1861" s="593" t="s">
        <v>1440</v>
      </c>
      <c r="F1861" s="593"/>
      <c r="G1861" s="550" t="s">
        <v>1451</v>
      </c>
      <c r="H1861" s="551">
        <v>0.3</v>
      </c>
      <c r="I1861" s="552" t="s">
        <v>2767</v>
      </c>
      <c r="J1861" s="561" t="s">
        <v>3439</v>
      </c>
    </row>
    <row r="1862" spans="1:10">
      <c r="A1862" s="549" t="s">
        <v>2666</v>
      </c>
      <c r="B1862" s="550" t="s">
        <v>1756</v>
      </c>
      <c r="C1862" s="550" t="s">
        <v>55</v>
      </c>
      <c r="D1862" s="549" t="s">
        <v>396</v>
      </c>
      <c r="E1862" s="593" t="s">
        <v>1220</v>
      </c>
      <c r="F1862" s="593"/>
      <c r="G1862" s="550" t="s">
        <v>46</v>
      </c>
      <c r="H1862" s="551">
        <v>1</v>
      </c>
      <c r="I1862" s="552" t="s">
        <v>3503</v>
      </c>
      <c r="J1862" s="561" t="s">
        <v>3503</v>
      </c>
    </row>
    <row r="1863" spans="1:10">
      <c r="A1863" s="556" t="s">
        <v>2661</v>
      </c>
      <c r="B1863" s="557" t="s">
        <v>3353</v>
      </c>
      <c r="C1863" s="557" t="s">
        <v>55</v>
      </c>
      <c r="D1863" s="556" t="s">
        <v>3354</v>
      </c>
      <c r="E1863" s="594" t="s">
        <v>1393</v>
      </c>
      <c r="F1863" s="594"/>
      <c r="G1863" s="557" t="s">
        <v>1451</v>
      </c>
      <c r="H1863" s="558">
        <v>0.3</v>
      </c>
      <c r="I1863" s="559" t="s">
        <v>3355</v>
      </c>
      <c r="J1863" s="560" t="s">
        <v>3504</v>
      </c>
    </row>
    <row r="1864" spans="1:10">
      <c r="A1864" s="589" t="s">
        <v>2820</v>
      </c>
      <c r="B1864" s="597"/>
      <c r="C1864" s="597"/>
      <c r="D1864" s="597"/>
      <c r="E1864" s="597"/>
      <c r="F1864" s="597"/>
      <c r="G1864" s="597"/>
      <c r="H1864" s="597"/>
      <c r="I1864" s="597"/>
      <c r="J1864" s="597"/>
    </row>
    <row r="1865" spans="1:10">
      <c r="A1865" s="543" t="s">
        <v>9</v>
      </c>
      <c r="B1865" s="461" t="s">
        <v>10</v>
      </c>
      <c r="C1865" s="461" t="s">
        <v>11</v>
      </c>
      <c r="D1865" s="543" t="s">
        <v>12</v>
      </c>
      <c r="E1865" s="589" t="s">
        <v>1209</v>
      </c>
      <c r="F1865" s="589"/>
      <c r="G1865" s="461" t="s">
        <v>13</v>
      </c>
      <c r="H1865" s="544" t="s">
        <v>14</v>
      </c>
      <c r="I1865" s="544" t="s">
        <v>1210</v>
      </c>
      <c r="J1865" s="544" t="s">
        <v>16</v>
      </c>
    </row>
    <row r="1866" spans="1:10" ht="26.45">
      <c r="A1866" s="549" t="s">
        <v>2666</v>
      </c>
      <c r="B1866" s="550" t="s">
        <v>2303</v>
      </c>
      <c r="C1866" s="550" t="s">
        <v>55</v>
      </c>
      <c r="D1866" s="549" t="s">
        <v>2304</v>
      </c>
      <c r="E1866" s="593" t="s">
        <v>1220</v>
      </c>
      <c r="F1866" s="593"/>
      <c r="G1866" s="550" t="s">
        <v>57</v>
      </c>
      <c r="H1866" s="551">
        <v>3.6000000000000002E-4</v>
      </c>
      <c r="I1866" s="552" t="s">
        <v>2821</v>
      </c>
      <c r="J1866" s="561" t="s">
        <v>2972</v>
      </c>
    </row>
    <row r="1867" spans="1:10" ht="13.9" customHeight="1">
      <c r="A1867" s="549" t="s">
        <v>2666</v>
      </c>
      <c r="B1867" s="550" t="s">
        <v>2412</v>
      </c>
      <c r="C1867" s="550" t="s">
        <v>55</v>
      </c>
      <c r="D1867" s="549" t="s">
        <v>2413</v>
      </c>
      <c r="E1867" s="593" t="s">
        <v>1220</v>
      </c>
      <c r="F1867" s="593"/>
      <c r="G1867" s="550" t="s">
        <v>57</v>
      </c>
      <c r="H1867" s="551">
        <v>9.0000000000000006E-5</v>
      </c>
      <c r="I1867" s="552" t="s">
        <v>2823</v>
      </c>
      <c r="J1867" s="561" t="s">
        <v>2972</v>
      </c>
    </row>
    <row r="1868" spans="1:10">
      <c r="A1868" s="549" t="s">
        <v>2666</v>
      </c>
      <c r="B1868" s="550" t="s">
        <v>2169</v>
      </c>
      <c r="C1868" s="550" t="s">
        <v>55</v>
      </c>
      <c r="D1868" s="549" t="s">
        <v>2170</v>
      </c>
      <c r="E1868" s="593" t="s">
        <v>1220</v>
      </c>
      <c r="F1868" s="593"/>
      <c r="G1868" s="550" t="s">
        <v>57</v>
      </c>
      <c r="H1868" s="551">
        <v>2.7000000000000001E-3</v>
      </c>
      <c r="I1868" s="552" t="s">
        <v>2825</v>
      </c>
      <c r="J1868" s="561" t="s">
        <v>2880</v>
      </c>
    </row>
    <row r="1869" spans="1:10" ht="26.45">
      <c r="A1869" s="549" t="s">
        <v>2666</v>
      </c>
      <c r="B1869" s="550" t="s">
        <v>2391</v>
      </c>
      <c r="C1869" s="550" t="s">
        <v>55</v>
      </c>
      <c r="D1869" s="549" t="s">
        <v>2392</v>
      </c>
      <c r="E1869" s="593" t="s">
        <v>1220</v>
      </c>
      <c r="F1869" s="593"/>
      <c r="G1869" s="550" t="s">
        <v>57</v>
      </c>
      <c r="H1869" s="551">
        <v>1.2E-4</v>
      </c>
      <c r="I1869" s="552" t="s">
        <v>2827</v>
      </c>
      <c r="J1869" s="561" t="s">
        <v>2972</v>
      </c>
    </row>
    <row r="1870" spans="1:10">
      <c r="A1870" s="549" t="s">
        <v>2666</v>
      </c>
      <c r="B1870" s="550" t="s">
        <v>1693</v>
      </c>
      <c r="C1870" s="550" t="s">
        <v>55</v>
      </c>
      <c r="D1870" s="549" t="s">
        <v>1694</v>
      </c>
      <c r="E1870" s="593" t="s">
        <v>1220</v>
      </c>
      <c r="F1870" s="593"/>
      <c r="G1870" s="550" t="s">
        <v>57</v>
      </c>
      <c r="H1870" s="551">
        <v>4.7849999999999997E-2</v>
      </c>
      <c r="I1870" s="552" t="s">
        <v>2829</v>
      </c>
      <c r="J1870" s="561" t="s">
        <v>3224</v>
      </c>
    </row>
    <row r="1871" spans="1:10">
      <c r="A1871" s="549" t="s">
        <v>2666</v>
      </c>
      <c r="B1871" s="550" t="s">
        <v>2360</v>
      </c>
      <c r="C1871" s="550" t="s">
        <v>55</v>
      </c>
      <c r="D1871" s="549" t="s">
        <v>2361</v>
      </c>
      <c r="E1871" s="593" t="s">
        <v>1220</v>
      </c>
      <c r="F1871" s="593"/>
      <c r="G1871" s="550" t="s">
        <v>2362</v>
      </c>
      <c r="H1871" s="551">
        <v>4.8000000000000001E-4</v>
      </c>
      <c r="I1871" s="552" t="s">
        <v>2831</v>
      </c>
      <c r="J1871" s="561" t="s">
        <v>2972</v>
      </c>
    </row>
    <row r="1872" spans="1:10">
      <c r="A1872" s="549" t="s">
        <v>2666</v>
      </c>
      <c r="B1872" s="550" t="s">
        <v>1729</v>
      </c>
      <c r="C1872" s="550" t="s">
        <v>55</v>
      </c>
      <c r="D1872" s="549" t="s">
        <v>1730</v>
      </c>
      <c r="E1872" s="593" t="s">
        <v>1220</v>
      </c>
      <c r="F1872" s="593"/>
      <c r="G1872" s="550" t="s">
        <v>57</v>
      </c>
      <c r="H1872" s="551">
        <v>8.9999999999999998E-4</v>
      </c>
      <c r="I1872" s="552" t="s">
        <v>2833</v>
      </c>
      <c r="J1872" s="561" t="s">
        <v>3117</v>
      </c>
    </row>
    <row r="1873" spans="1:10">
      <c r="A1873" s="549" t="s">
        <v>2666</v>
      </c>
      <c r="B1873" s="550" t="s">
        <v>1587</v>
      </c>
      <c r="C1873" s="550" t="s">
        <v>55</v>
      </c>
      <c r="D1873" s="549" t="s">
        <v>1588</v>
      </c>
      <c r="E1873" s="593" t="s">
        <v>1220</v>
      </c>
      <c r="F1873" s="593"/>
      <c r="G1873" s="550" t="s">
        <v>57</v>
      </c>
      <c r="H1873" s="551">
        <v>2.7000000000000001E-3</v>
      </c>
      <c r="I1873" s="552" t="s">
        <v>2835</v>
      </c>
      <c r="J1873" s="561" t="s">
        <v>3299</v>
      </c>
    </row>
    <row r="1874" spans="1:10">
      <c r="A1874" s="549" t="s">
        <v>2666</v>
      </c>
      <c r="B1874" s="550" t="s">
        <v>2381</v>
      </c>
      <c r="C1874" s="550" t="s">
        <v>55</v>
      </c>
      <c r="D1874" s="549" t="s">
        <v>2382</v>
      </c>
      <c r="E1874" s="593" t="s">
        <v>1220</v>
      </c>
      <c r="F1874" s="593"/>
      <c r="G1874" s="550" t="s">
        <v>57</v>
      </c>
      <c r="H1874" s="551">
        <v>6.0000000000000002E-5</v>
      </c>
      <c r="I1874" s="552" t="s">
        <v>2837</v>
      </c>
      <c r="J1874" s="561" t="s">
        <v>2972</v>
      </c>
    </row>
    <row r="1875" spans="1:10">
      <c r="A1875" s="549" t="s">
        <v>2666</v>
      </c>
      <c r="B1875" s="550" t="s">
        <v>1982</v>
      </c>
      <c r="C1875" s="550" t="s">
        <v>55</v>
      </c>
      <c r="D1875" s="549" t="s">
        <v>1983</v>
      </c>
      <c r="E1875" s="593" t="s">
        <v>1298</v>
      </c>
      <c r="F1875" s="593"/>
      <c r="G1875" s="550" t="s">
        <v>57</v>
      </c>
      <c r="H1875" s="551">
        <v>2.7000000000000001E-3</v>
      </c>
      <c r="I1875" s="552" t="s">
        <v>2839</v>
      </c>
      <c r="J1875" s="561" t="s">
        <v>3133</v>
      </c>
    </row>
    <row r="1876" spans="1:10">
      <c r="A1876" s="549" t="s">
        <v>2666</v>
      </c>
      <c r="B1876" s="550" t="s">
        <v>1855</v>
      </c>
      <c r="C1876" s="550" t="s">
        <v>55</v>
      </c>
      <c r="D1876" s="549" t="s">
        <v>1856</v>
      </c>
      <c r="E1876" s="593" t="s">
        <v>1298</v>
      </c>
      <c r="F1876" s="593"/>
      <c r="G1876" s="550" t="s">
        <v>1857</v>
      </c>
      <c r="H1876" s="551">
        <v>2.4000000000000001E-4</v>
      </c>
      <c r="I1876" s="552" t="s">
        <v>2841</v>
      </c>
      <c r="J1876" s="561" t="s">
        <v>3009</v>
      </c>
    </row>
    <row r="1877" spans="1:10" ht="26.45">
      <c r="A1877" s="549" t="s">
        <v>2666</v>
      </c>
      <c r="B1877" s="550" t="s">
        <v>2182</v>
      </c>
      <c r="C1877" s="550" t="s">
        <v>55</v>
      </c>
      <c r="D1877" s="549" t="s">
        <v>2183</v>
      </c>
      <c r="E1877" s="593" t="s">
        <v>1220</v>
      </c>
      <c r="F1877" s="593"/>
      <c r="G1877" s="550" t="s">
        <v>57</v>
      </c>
      <c r="H1877" s="551">
        <v>6.0000000000000002E-5</v>
      </c>
      <c r="I1877" s="552" t="s">
        <v>2843</v>
      </c>
      <c r="J1877" s="561" t="s">
        <v>2880</v>
      </c>
    </row>
    <row r="1878" spans="1:10">
      <c r="A1878" s="549" t="s">
        <v>2666</v>
      </c>
      <c r="B1878" s="550" t="s">
        <v>1652</v>
      </c>
      <c r="C1878" s="550" t="s">
        <v>55</v>
      </c>
      <c r="D1878" s="549" t="s">
        <v>1653</v>
      </c>
      <c r="E1878" s="593" t="s">
        <v>1298</v>
      </c>
      <c r="F1878" s="593"/>
      <c r="G1878" s="550" t="s">
        <v>57</v>
      </c>
      <c r="H1878" s="551">
        <v>6.1080000000000002E-2</v>
      </c>
      <c r="I1878" s="552" t="s">
        <v>2845</v>
      </c>
      <c r="J1878" s="561" t="s">
        <v>2890</v>
      </c>
    </row>
    <row r="1879" spans="1:10">
      <c r="A1879" s="549" t="s">
        <v>2666</v>
      </c>
      <c r="B1879" s="550" t="s">
        <v>2090</v>
      </c>
      <c r="C1879" s="550" t="s">
        <v>55</v>
      </c>
      <c r="D1879" s="549" t="s">
        <v>2091</v>
      </c>
      <c r="E1879" s="593" t="s">
        <v>1220</v>
      </c>
      <c r="F1879" s="593"/>
      <c r="G1879" s="550" t="s">
        <v>57</v>
      </c>
      <c r="H1879" s="551">
        <v>1.08E-3</v>
      </c>
      <c r="I1879" s="552" t="s">
        <v>2847</v>
      </c>
      <c r="J1879" s="561" t="s">
        <v>2880</v>
      </c>
    </row>
    <row r="1880" spans="1:10">
      <c r="A1880" s="549" t="s">
        <v>2666</v>
      </c>
      <c r="B1880" s="550" t="s">
        <v>1543</v>
      </c>
      <c r="C1880" s="550" t="s">
        <v>55</v>
      </c>
      <c r="D1880" s="549" t="s">
        <v>1544</v>
      </c>
      <c r="E1880" s="593" t="s">
        <v>1220</v>
      </c>
      <c r="F1880" s="593"/>
      <c r="G1880" s="550" t="s">
        <v>57</v>
      </c>
      <c r="H1880" s="551">
        <v>6.1080000000000002E-2</v>
      </c>
      <c r="I1880" s="552" t="s">
        <v>2849</v>
      </c>
      <c r="J1880" s="561" t="s">
        <v>3505</v>
      </c>
    </row>
    <row r="1881" spans="1:10">
      <c r="A1881" s="549" t="s">
        <v>2666</v>
      </c>
      <c r="B1881" s="550" t="s">
        <v>2442</v>
      </c>
      <c r="C1881" s="550" t="s">
        <v>55</v>
      </c>
      <c r="D1881" s="549" t="s">
        <v>2443</v>
      </c>
      <c r="E1881" s="593" t="s">
        <v>1220</v>
      </c>
      <c r="F1881" s="593"/>
      <c r="G1881" s="550" t="s">
        <v>57</v>
      </c>
      <c r="H1881" s="551">
        <v>3.0000000000000001E-5</v>
      </c>
      <c r="I1881" s="552" t="s">
        <v>2851</v>
      </c>
      <c r="J1881" s="561" t="s">
        <v>2972</v>
      </c>
    </row>
    <row r="1882" spans="1:10" ht="26.45">
      <c r="A1882" s="549" t="s">
        <v>2666</v>
      </c>
      <c r="B1882" s="550" t="s">
        <v>2139</v>
      </c>
      <c r="C1882" s="550" t="s">
        <v>55</v>
      </c>
      <c r="D1882" s="549" t="s">
        <v>2140</v>
      </c>
      <c r="E1882" s="593" t="s">
        <v>1220</v>
      </c>
      <c r="F1882" s="593"/>
      <c r="G1882" s="550" t="s">
        <v>1739</v>
      </c>
      <c r="H1882" s="551">
        <v>1.3799999999999999E-3</v>
      </c>
      <c r="I1882" s="552" t="s">
        <v>2853</v>
      </c>
      <c r="J1882" s="561" t="s">
        <v>2880</v>
      </c>
    </row>
    <row r="1883" spans="1:10" ht="26.45">
      <c r="A1883" s="549" t="s">
        <v>2666</v>
      </c>
      <c r="B1883" s="550" t="s">
        <v>1978</v>
      </c>
      <c r="C1883" s="550" t="s">
        <v>55</v>
      </c>
      <c r="D1883" s="549" t="s">
        <v>1979</v>
      </c>
      <c r="E1883" s="593" t="s">
        <v>1220</v>
      </c>
      <c r="F1883" s="593"/>
      <c r="G1883" s="550" t="s">
        <v>1739</v>
      </c>
      <c r="H1883" s="551">
        <v>4.8000000000000001E-4</v>
      </c>
      <c r="I1883" s="552" t="s">
        <v>2855</v>
      </c>
      <c r="J1883" s="561" t="s">
        <v>3133</v>
      </c>
    </row>
    <row r="1884" spans="1:10" ht="26.45">
      <c r="A1884" s="549" t="s">
        <v>2666</v>
      </c>
      <c r="B1884" s="550" t="s">
        <v>1449</v>
      </c>
      <c r="C1884" s="550" t="s">
        <v>55</v>
      </c>
      <c r="D1884" s="549" t="s">
        <v>1450</v>
      </c>
      <c r="E1884" s="593" t="s">
        <v>1440</v>
      </c>
      <c r="F1884" s="593"/>
      <c r="G1884" s="550" t="s">
        <v>1451</v>
      </c>
      <c r="H1884" s="551">
        <v>0.3</v>
      </c>
      <c r="I1884" s="552" t="s">
        <v>2742</v>
      </c>
      <c r="J1884" s="561" t="s">
        <v>3502</v>
      </c>
    </row>
    <row r="1885" spans="1:10" ht="26.45">
      <c r="A1885" s="549" t="s">
        <v>2666</v>
      </c>
      <c r="B1885" s="550" t="s">
        <v>1483</v>
      </c>
      <c r="C1885" s="550" t="s">
        <v>55</v>
      </c>
      <c r="D1885" s="549" t="s">
        <v>1484</v>
      </c>
      <c r="E1885" s="593" t="s">
        <v>1440</v>
      </c>
      <c r="F1885" s="593"/>
      <c r="G1885" s="550" t="s">
        <v>1451</v>
      </c>
      <c r="H1885" s="551">
        <v>0.3</v>
      </c>
      <c r="I1885" s="552" t="s">
        <v>2767</v>
      </c>
      <c r="J1885" s="561" t="s">
        <v>3439</v>
      </c>
    </row>
    <row r="1886" spans="1:10">
      <c r="A1886" s="549" t="s">
        <v>2666</v>
      </c>
      <c r="B1886" s="550" t="s">
        <v>1756</v>
      </c>
      <c r="C1886" s="550" t="s">
        <v>55</v>
      </c>
      <c r="D1886" s="549" t="s">
        <v>396</v>
      </c>
      <c r="E1886" s="593" t="s">
        <v>1220</v>
      </c>
      <c r="F1886" s="593"/>
      <c r="G1886" s="550" t="s">
        <v>46</v>
      </c>
      <c r="H1886" s="551">
        <v>1</v>
      </c>
      <c r="I1886" s="552" t="s">
        <v>3503</v>
      </c>
      <c r="J1886" s="561" t="s">
        <v>3503</v>
      </c>
    </row>
    <row r="1887" spans="1:10">
      <c r="A1887" s="549" t="s">
        <v>2666</v>
      </c>
      <c r="B1887" s="550" t="s">
        <v>2567</v>
      </c>
      <c r="C1887" s="550" t="s">
        <v>55</v>
      </c>
      <c r="D1887" s="549" t="s">
        <v>2568</v>
      </c>
      <c r="E1887" s="593" t="s">
        <v>1220</v>
      </c>
      <c r="F1887" s="593"/>
      <c r="G1887" s="550" t="s">
        <v>57</v>
      </c>
      <c r="H1887" s="551">
        <v>6.0000000000000002E-5</v>
      </c>
      <c r="I1887" s="552" t="s">
        <v>2974</v>
      </c>
      <c r="J1887" s="561" t="s">
        <v>2972</v>
      </c>
    </row>
    <row r="1888" spans="1:10">
      <c r="A1888" s="549" t="s">
        <v>2666</v>
      </c>
      <c r="B1888" s="550" t="s">
        <v>2551</v>
      </c>
      <c r="C1888" s="550" t="s">
        <v>55</v>
      </c>
      <c r="D1888" s="549" t="s">
        <v>2552</v>
      </c>
      <c r="E1888" s="593" t="s">
        <v>1220</v>
      </c>
      <c r="F1888" s="593"/>
      <c r="G1888" s="550" t="s">
        <v>57</v>
      </c>
      <c r="H1888" s="551">
        <v>6.0000000000000002E-5</v>
      </c>
      <c r="I1888" s="552" t="s">
        <v>2976</v>
      </c>
      <c r="J1888" s="561" t="s">
        <v>2972</v>
      </c>
    </row>
    <row r="1889" spans="1:10">
      <c r="A1889" s="549" t="s">
        <v>2666</v>
      </c>
      <c r="B1889" s="550" t="s">
        <v>2513</v>
      </c>
      <c r="C1889" s="550" t="s">
        <v>55</v>
      </c>
      <c r="D1889" s="549" t="s">
        <v>2514</v>
      </c>
      <c r="E1889" s="593" t="s">
        <v>1220</v>
      </c>
      <c r="F1889" s="593"/>
      <c r="G1889" s="550" t="s">
        <v>233</v>
      </c>
      <c r="H1889" s="551">
        <v>2.1000000000000001E-4</v>
      </c>
      <c r="I1889" s="552" t="s">
        <v>2978</v>
      </c>
      <c r="J1889" s="561" t="s">
        <v>2972</v>
      </c>
    </row>
    <row r="1890" spans="1:10">
      <c r="A1890" s="549" t="s">
        <v>2666</v>
      </c>
      <c r="B1890" s="550" t="s">
        <v>2481</v>
      </c>
      <c r="C1890" s="550" t="s">
        <v>55</v>
      </c>
      <c r="D1890" s="549" t="s">
        <v>2482</v>
      </c>
      <c r="E1890" s="593" t="s">
        <v>1220</v>
      </c>
      <c r="F1890" s="593"/>
      <c r="G1890" s="550" t="s">
        <v>57</v>
      </c>
      <c r="H1890" s="551">
        <v>6.0000000000000002E-5</v>
      </c>
      <c r="I1890" s="552" t="s">
        <v>2901</v>
      </c>
      <c r="J1890" s="561" t="s">
        <v>2972</v>
      </c>
    </row>
    <row r="1891" spans="1:10">
      <c r="A1891" s="549" t="s">
        <v>2666</v>
      </c>
      <c r="B1891" s="550" t="s">
        <v>2515</v>
      </c>
      <c r="C1891" s="550" t="s">
        <v>55</v>
      </c>
      <c r="D1891" s="549" t="s">
        <v>2516</v>
      </c>
      <c r="E1891" s="593" t="s">
        <v>1220</v>
      </c>
      <c r="F1891" s="593"/>
      <c r="G1891" s="550" t="s">
        <v>57</v>
      </c>
      <c r="H1891" s="551">
        <v>1.4999999999999999E-4</v>
      </c>
      <c r="I1891" s="552" t="s">
        <v>2883</v>
      </c>
      <c r="J1891" s="561" t="s">
        <v>2972</v>
      </c>
    </row>
    <row r="1892" spans="1:10">
      <c r="A1892" s="549" t="s">
        <v>2666</v>
      </c>
      <c r="B1892" s="550" t="s">
        <v>2509</v>
      </c>
      <c r="C1892" s="550" t="s">
        <v>55</v>
      </c>
      <c r="D1892" s="549" t="s">
        <v>2510</v>
      </c>
      <c r="E1892" s="593" t="s">
        <v>1220</v>
      </c>
      <c r="F1892" s="593"/>
      <c r="G1892" s="550" t="s">
        <v>57</v>
      </c>
      <c r="H1892" s="551">
        <v>1.2E-4</v>
      </c>
      <c r="I1892" s="552" t="s">
        <v>2980</v>
      </c>
      <c r="J1892" s="561" t="s">
        <v>2972</v>
      </c>
    </row>
    <row r="1893" spans="1:10">
      <c r="A1893" s="549" t="s">
        <v>2666</v>
      </c>
      <c r="B1893" s="550" t="s">
        <v>2501</v>
      </c>
      <c r="C1893" s="550" t="s">
        <v>55</v>
      </c>
      <c r="D1893" s="549" t="s">
        <v>2502</v>
      </c>
      <c r="E1893" s="593" t="s">
        <v>1220</v>
      </c>
      <c r="F1893" s="593"/>
      <c r="G1893" s="550" t="s">
        <v>57</v>
      </c>
      <c r="H1893" s="551">
        <v>2.1000000000000001E-4</v>
      </c>
      <c r="I1893" s="552" t="s">
        <v>2982</v>
      </c>
      <c r="J1893" s="561" t="s">
        <v>2972</v>
      </c>
    </row>
    <row r="1894" spans="1:10">
      <c r="A1894" s="549" t="s">
        <v>2666</v>
      </c>
      <c r="B1894" s="550" t="s">
        <v>2565</v>
      </c>
      <c r="C1894" s="550" t="s">
        <v>55</v>
      </c>
      <c r="D1894" s="549" t="s">
        <v>2566</v>
      </c>
      <c r="E1894" s="593" t="s">
        <v>1220</v>
      </c>
      <c r="F1894" s="593"/>
      <c r="G1894" s="550" t="s">
        <v>57</v>
      </c>
      <c r="H1894" s="551">
        <v>3.0000000000000001E-5</v>
      </c>
      <c r="I1894" s="552" t="s">
        <v>2983</v>
      </c>
      <c r="J1894" s="561" t="s">
        <v>2972</v>
      </c>
    </row>
    <row r="1895" spans="1:10">
      <c r="A1895" s="549" t="s">
        <v>2666</v>
      </c>
      <c r="B1895" s="550" t="s">
        <v>2341</v>
      </c>
      <c r="C1895" s="550" t="s">
        <v>55</v>
      </c>
      <c r="D1895" s="549" t="s">
        <v>2342</v>
      </c>
      <c r="E1895" s="593" t="s">
        <v>1220</v>
      </c>
      <c r="F1895" s="593"/>
      <c r="G1895" s="550" t="s">
        <v>57</v>
      </c>
      <c r="H1895" s="551">
        <v>3.0000000000000001E-5</v>
      </c>
      <c r="I1895" s="552" t="s">
        <v>2984</v>
      </c>
      <c r="J1895" s="561" t="s">
        <v>2972</v>
      </c>
    </row>
    <row r="1896" spans="1:10">
      <c r="A1896" s="549" t="s">
        <v>2666</v>
      </c>
      <c r="B1896" s="550" t="s">
        <v>2569</v>
      </c>
      <c r="C1896" s="550" t="s">
        <v>55</v>
      </c>
      <c r="D1896" s="549" t="s">
        <v>2570</v>
      </c>
      <c r="E1896" s="593" t="s">
        <v>1220</v>
      </c>
      <c r="F1896" s="593"/>
      <c r="G1896" s="550" t="s">
        <v>57</v>
      </c>
      <c r="H1896" s="551">
        <v>3.0000000000000001E-5</v>
      </c>
      <c r="I1896" s="552" t="s">
        <v>2986</v>
      </c>
      <c r="J1896" s="561" t="s">
        <v>2972</v>
      </c>
    </row>
    <row r="1897" spans="1:10">
      <c r="A1897" s="549" t="s">
        <v>2666</v>
      </c>
      <c r="B1897" s="550" t="s">
        <v>2507</v>
      </c>
      <c r="C1897" s="550" t="s">
        <v>55</v>
      </c>
      <c r="D1897" s="549" t="s">
        <v>2508</v>
      </c>
      <c r="E1897" s="593" t="s">
        <v>1220</v>
      </c>
      <c r="F1897" s="593"/>
      <c r="G1897" s="550" t="s">
        <v>57</v>
      </c>
      <c r="H1897" s="551">
        <v>1.2E-4</v>
      </c>
      <c r="I1897" s="552" t="s">
        <v>2937</v>
      </c>
      <c r="J1897" s="561" t="s">
        <v>2972</v>
      </c>
    </row>
    <row r="1898" spans="1:10">
      <c r="A1898" s="553"/>
      <c r="B1898" s="563"/>
      <c r="C1898" s="563"/>
      <c r="D1898" s="553"/>
      <c r="E1898" s="563" t="s">
        <v>2669</v>
      </c>
      <c r="F1898" s="566">
        <v>10.8</v>
      </c>
      <c r="G1898" s="553" t="s">
        <v>2670</v>
      </c>
      <c r="H1898" s="554">
        <v>0</v>
      </c>
      <c r="I1898" s="553" t="s">
        <v>2671</v>
      </c>
      <c r="J1898" s="554">
        <v>10.8</v>
      </c>
    </row>
    <row r="1899" spans="1:10" ht="14.45" thickBot="1">
      <c r="A1899" s="553"/>
      <c r="B1899" s="563"/>
      <c r="C1899" s="563"/>
      <c r="D1899" s="553"/>
      <c r="E1899" s="563" t="s">
        <v>2672</v>
      </c>
      <c r="F1899" s="566">
        <v>0</v>
      </c>
      <c r="G1899" s="553"/>
      <c r="H1899" s="595" t="s">
        <v>2673</v>
      </c>
      <c r="I1899" s="595"/>
      <c r="J1899" s="554">
        <v>572.95000000000005</v>
      </c>
    </row>
    <row r="1900" spans="1:10" ht="14.45" thickTop="1">
      <c r="A1900" s="555"/>
      <c r="B1900" s="564"/>
      <c r="C1900" s="564"/>
      <c r="D1900" s="555"/>
      <c r="E1900" s="564"/>
      <c r="F1900" s="564"/>
      <c r="G1900" s="555"/>
      <c r="H1900" s="555"/>
      <c r="I1900" s="555"/>
      <c r="J1900" s="555"/>
    </row>
    <row r="1901" spans="1:10">
      <c r="A1901" s="543" t="s">
        <v>400</v>
      </c>
      <c r="B1901" s="461" t="s">
        <v>10</v>
      </c>
      <c r="C1901" s="461" t="s">
        <v>11</v>
      </c>
      <c r="D1901" s="543" t="s">
        <v>12</v>
      </c>
      <c r="E1901" s="589" t="s">
        <v>1209</v>
      </c>
      <c r="F1901" s="589"/>
      <c r="G1901" s="461" t="s">
        <v>13</v>
      </c>
      <c r="H1901" s="544" t="s">
        <v>14</v>
      </c>
      <c r="I1901" s="544" t="s">
        <v>1210</v>
      </c>
      <c r="J1901" s="544" t="s">
        <v>16</v>
      </c>
    </row>
    <row r="1902" spans="1:10" ht="14.45" customHeight="1">
      <c r="A1902" s="545" t="s">
        <v>2661</v>
      </c>
      <c r="B1902" s="546" t="s">
        <v>401</v>
      </c>
      <c r="C1902" s="546" t="s">
        <v>44</v>
      </c>
      <c r="D1902" s="545" t="s">
        <v>402</v>
      </c>
      <c r="E1902" s="596" t="s">
        <v>1385</v>
      </c>
      <c r="F1902" s="596"/>
      <c r="G1902" s="546" t="s">
        <v>152</v>
      </c>
      <c r="H1902" s="547">
        <v>1</v>
      </c>
      <c r="I1902" s="548">
        <v>24.61</v>
      </c>
      <c r="J1902" s="548">
        <v>24.61</v>
      </c>
    </row>
    <row r="1903" spans="1:10" ht="26.45">
      <c r="A1903" s="556" t="s">
        <v>2674</v>
      </c>
      <c r="B1903" s="557" t="s">
        <v>3367</v>
      </c>
      <c r="C1903" s="557" t="s">
        <v>44</v>
      </c>
      <c r="D1903" s="556" t="s">
        <v>3368</v>
      </c>
      <c r="E1903" s="594" t="s">
        <v>1216</v>
      </c>
      <c r="F1903" s="594"/>
      <c r="G1903" s="557" t="s">
        <v>75</v>
      </c>
      <c r="H1903" s="558">
        <v>0.38</v>
      </c>
      <c r="I1903" s="559">
        <v>22.35</v>
      </c>
      <c r="J1903" s="559">
        <v>8.49</v>
      </c>
    </row>
    <row r="1904" spans="1:10" ht="26.45">
      <c r="A1904" s="556" t="s">
        <v>2674</v>
      </c>
      <c r="B1904" s="557" t="s">
        <v>2694</v>
      </c>
      <c r="C1904" s="557" t="s">
        <v>44</v>
      </c>
      <c r="D1904" s="556" t="s">
        <v>2695</v>
      </c>
      <c r="E1904" s="594" t="s">
        <v>1216</v>
      </c>
      <c r="F1904" s="594"/>
      <c r="G1904" s="557" t="s">
        <v>75</v>
      </c>
      <c r="H1904" s="558">
        <v>0.38</v>
      </c>
      <c r="I1904" s="559">
        <v>30.41</v>
      </c>
      <c r="J1904" s="559">
        <v>11.55</v>
      </c>
    </row>
    <row r="1905" spans="1:10" ht="26.45" customHeight="1">
      <c r="A1905" s="549" t="s">
        <v>2666</v>
      </c>
      <c r="B1905" s="550" t="s">
        <v>1962</v>
      </c>
      <c r="C1905" s="550" t="s">
        <v>44</v>
      </c>
      <c r="D1905" s="549" t="s">
        <v>1963</v>
      </c>
      <c r="E1905" s="593" t="s">
        <v>1220</v>
      </c>
      <c r="F1905" s="593"/>
      <c r="G1905" s="550" t="s">
        <v>152</v>
      </c>
      <c r="H1905" s="551">
        <v>1.0492999999999999</v>
      </c>
      <c r="I1905" s="552">
        <v>4.2</v>
      </c>
      <c r="J1905" s="552">
        <v>4.4000000000000004</v>
      </c>
    </row>
    <row r="1906" spans="1:10" ht="26.45" customHeight="1">
      <c r="A1906" s="549" t="s">
        <v>2666</v>
      </c>
      <c r="B1906" s="550" t="s">
        <v>2436</v>
      </c>
      <c r="C1906" s="550" t="s">
        <v>44</v>
      </c>
      <c r="D1906" s="549" t="s">
        <v>2437</v>
      </c>
      <c r="E1906" s="593" t="s">
        <v>1220</v>
      </c>
      <c r="F1906" s="593"/>
      <c r="G1906" s="550" t="s">
        <v>26</v>
      </c>
      <c r="H1906" s="551">
        <v>8.8599999999999998E-2</v>
      </c>
      <c r="I1906" s="552">
        <v>1.97</v>
      </c>
      <c r="J1906" s="552">
        <v>0.17</v>
      </c>
    </row>
    <row r="1907" spans="1:10" ht="26.45" customHeight="1">
      <c r="A1907" s="553"/>
      <c r="B1907" s="563"/>
      <c r="C1907" s="563"/>
      <c r="D1907" s="553"/>
      <c r="E1907" s="563" t="s">
        <v>2669</v>
      </c>
      <c r="F1907" s="566">
        <v>15.26</v>
      </c>
      <c r="G1907" s="553" t="s">
        <v>2670</v>
      </c>
      <c r="H1907" s="554">
        <v>0</v>
      </c>
      <c r="I1907" s="553" t="s">
        <v>2671</v>
      </c>
      <c r="J1907" s="554">
        <v>15.26</v>
      </c>
    </row>
    <row r="1908" spans="1:10" ht="14.45" thickBot="1">
      <c r="A1908" s="553"/>
      <c r="B1908" s="563"/>
      <c r="C1908" s="563"/>
      <c r="D1908" s="553"/>
      <c r="E1908" s="563" t="s">
        <v>2672</v>
      </c>
      <c r="F1908" s="566">
        <v>0</v>
      </c>
      <c r="G1908" s="553"/>
      <c r="H1908" s="595" t="s">
        <v>2673</v>
      </c>
      <c r="I1908" s="595"/>
      <c r="J1908" s="554">
        <v>24.61</v>
      </c>
    </row>
    <row r="1909" spans="1:10" ht="14.45" thickTop="1">
      <c r="A1909" s="555"/>
      <c r="B1909" s="564"/>
      <c r="C1909" s="564"/>
      <c r="D1909" s="555"/>
      <c r="E1909" s="564"/>
      <c r="F1909" s="564"/>
      <c r="G1909" s="555"/>
      <c r="H1909" s="555"/>
      <c r="I1909" s="555"/>
      <c r="J1909" s="555"/>
    </row>
    <row r="1910" spans="1:10">
      <c r="A1910" s="543" t="s">
        <v>403</v>
      </c>
      <c r="B1910" s="461" t="s">
        <v>10</v>
      </c>
      <c r="C1910" s="461" t="s">
        <v>11</v>
      </c>
      <c r="D1910" s="543" t="s">
        <v>12</v>
      </c>
      <c r="E1910" s="589" t="s">
        <v>1209</v>
      </c>
      <c r="F1910" s="589"/>
      <c r="G1910" s="461" t="s">
        <v>13</v>
      </c>
      <c r="H1910" s="544" t="s">
        <v>14</v>
      </c>
      <c r="I1910" s="544" t="s">
        <v>1210</v>
      </c>
      <c r="J1910" s="544" t="s">
        <v>16</v>
      </c>
    </row>
    <row r="1911" spans="1:10" ht="14.45" customHeight="1">
      <c r="A1911" s="545" t="s">
        <v>2661</v>
      </c>
      <c r="B1911" s="546" t="s">
        <v>404</v>
      </c>
      <c r="C1911" s="546" t="s">
        <v>44</v>
      </c>
      <c r="D1911" s="545" t="s">
        <v>405</v>
      </c>
      <c r="E1911" s="596" t="s">
        <v>1385</v>
      </c>
      <c r="F1911" s="596"/>
      <c r="G1911" s="546" t="s">
        <v>26</v>
      </c>
      <c r="H1911" s="547">
        <v>1</v>
      </c>
      <c r="I1911" s="548">
        <v>11.96</v>
      </c>
      <c r="J1911" s="548">
        <v>11.96</v>
      </c>
    </row>
    <row r="1912" spans="1:10" ht="26.45">
      <c r="A1912" s="556" t="s">
        <v>2674</v>
      </c>
      <c r="B1912" s="557" t="s">
        <v>2694</v>
      </c>
      <c r="C1912" s="557" t="s">
        <v>44</v>
      </c>
      <c r="D1912" s="556" t="s">
        <v>2695</v>
      </c>
      <c r="E1912" s="594" t="s">
        <v>1216</v>
      </c>
      <c r="F1912" s="594"/>
      <c r="G1912" s="557" t="s">
        <v>75</v>
      </c>
      <c r="H1912" s="558">
        <v>0.152</v>
      </c>
      <c r="I1912" s="559">
        <v>30.41</v>
      </c>
      <c r="J1912" s="559">
        <v>4.62</v>
      </c>
    </row>
    <row r="1913" spans="1:10" ht="26.45">
      <c r="A1913" s="556" t="s">
        <v>2674</v>
      </c>
      <c r="B1913" s="557" t="s">
        <v>3367</v>
      </c>
      <c r="C1913" s="557" t="s">
        <v>44</v>
      </c>
      <c r="D1913" s="556" t="s">
        <v>3368</v>
      </c>
      <c r="E1913" s="594" t="s">
        <v>1216</v>
      </c>
      <c r="F1913" s="594"/>
      <c r="G1913" s="557" t="s">
        <v>75</v>
      </c>
      <c r="H1913" s="558">
        <v>0.152</v>
      </c>
      <c r="I1913" s="559">
        <v>22.35</v>
      </c>
      <c r="J1913" s="559">
        <v>3.39</v>
      </c>
    </row>
    <row r="1914" spans="1:10" ht="26.45" customHeight="1">
      <c r="A1914" s="549" t="s">
        <v>2666</v>
      </c>
      <c r="B1914" s="550" t="s">
        <v>2436</v>
      </c>
      <c r="C1914" s="550" t="s">
        <v>44</v>
      </c>
      <c r="D1914" s="549" t="s">
        <v>2437</v>
      </c>
      <c r="E1914" s="593" t="s">
        <v>1220</v>
      </c>
      <c r="F1914" s="593"/>
      <c r="G1914" s="550" t="s">
        <v>26</v>
      </c>
      <c r="H1914" s="551">
        <v>3.3799999999999997E-2</v>
      </c>
      <c r="I1914" s="552">
        <v>1.97</v>
      </c>
      <c r="J1914" s="552">
        <v>0.06</v>
      </c>
    </row>
    <row r="1915" spans="1:10" ht="26.45" customHeight="1">
      <c r="A1915" s="549" t="s">
        <v>2666</v>
      </c>
      <c r="B1915" s="550" t="s">
        <v>2491</v>
      </c>
      <c r="C1915" s="550" t="s">
        <v>44</v>
      </c>
      <c r="D1915" s="549" t="s">
        <v>2492</v>
      </c>
      <c r="E1915" s="593" t="s">
        <v>1220</v>
      </c>
      <c r="F1915" s="593"/>
      <c r="G1915" s="550" t="s">
        <v>26</v>
      </c>
      <c r="H1915" s="551">
        <v>1</v>
      </c>
      <c r="I1915" s="552">
        <v>3.02</v>
      </c>
      <c r="J1915" s="552">
        <v>3.02</v>
      </c>
    </row>
    <row r="1916" spans="1:10" ht="26.45" customHeight="1">
      <c r="A1916" s="549" t="s">
        <v>2666</v>
      </c>
      <c r="B1916" s="550" t="s">
        <v>2333</v>
      </c>
      <c r="C1916" s="550" t="s">
        <v>44</v>
      </c>
      <c r="D1916" s="549" t="s">
        <v>2334</v>
      </c>
      <c r="E1916" s="593" t="s">
        <v>1220</v>
      </c>
      <c r="F1916" s="593"/>
      <c r="G1916" s="550" t="s">
        <v>26</v>
      </c>
      <c r="H1916" s="551">
        <v>7.1000000000000004E-3</v>
      </c>
      <c r="I1916" s="552">
        <v>54.7</v>
      </c>
      <c r="J1916" s="552">
        <v>0.38</v>
      </c>
    </row>
    <row r="1917" spans="1:10" ht="26.45">
      <c r="A1917" s="549" t="s">
        <v>2666</v>
      </c>
      <c r="B1917" s="550" t="s">
        <v>2274</v>
      </c>
      <c r="C1917" s="550" t="s">
        <v>44</v>
      </c>
      <c r="D1917" s="549" t="s">
        <v>2275</v>
      </c>
      <c r="E1917" s="593" t="s">
        <v>1220</v>
      </c>
      <c r="F1917" s="593"/>
      <c r="G1917" s="550" t="s">
        <v>26</v>
      </c>
      <c r="H1917" s="551">
        <v>8.0000000000000002E-3</v>
      </c>
      <c r="I1917" s="552">
        <v>61.98</v>
      </c>
      <c r="J1917" s="552">
        <v>0.49</v>
      </c>
    </row>
    <row r="1918" spans="1:10">
      <c r="A1918" s="553"/>
      <c r="B1918" s="563"/>
      <c r="C1918" s="563"/>
      <c r="D1918" s="553"/>
      <c r="E1918" s="563" t="s">
        <v>2669</v>
      </c>
      <c r="F1918" s="566">
        <v>6.1</v>
      </c>
      <c r="G1918" s="553" t="s">
        <v>2670</v>
      </c>
      <c r="H1918" s="554">
        <v>0</v>
      </c>
      <c r="I1918" s="553" t="s">
        <v>2671</v>
      </c>
      <c r="J1918" s="554">
        <v>6.1</v>
      </c>
    </row>
    <row r="1919" spans="1:10" ht="14.45" thickBot="1">
      <c r="A1919" s="553"/>
      <c r="B1919" s="563"/>
      <c r="C1919" s="563"/>
      <c r="D1919" s="553"/>
      <c r="E1919" s="563" t="s">
        <v>2672</v>
      </c>
      <c r="F1919" s="566">
        <v>0</v>
      </c>
      <c r="G1919" s="553"/>
      <c r="H1919" s="595" t="s">
        <v>2673</v>
      </c>
      <c r="I1919" s="595"/>
      <c r="J1919" s="554">
        <v>11.96</v>
      </c>
    </row>
    <row r="1920" spans="1:10" ht="14.45" thickTop="1">
      <c r="A1920" s="555"/>
      <c r="B1920" s="564"/>
      <c r="C1920" s="564"/>
      <c r="D1920" s="555"/>
      <c r="E1920" s="564"/>
      <c r="F1920" s="564"/>
      <c r="G1920" s="555"/>
      <c r="H1920" s="555"/>
      <c r="I1920" s="555"/>
      <c r="J1920" s="555"/>
    </row>
    <row r="1921" spans="1:10">
      <c r="A1921" s="543" t="s">
        <v>406</v>
      </c>
      <c r="B1921" s="461" t="s">
        <v>10</v>
      </c>
      <c r="C1921" s="461" t="s">
        <v>11</v>
      </c>
      <c r="D1921" s="543" t="s">
        <v>12</v>
      </c>
      <c r="E1921" s="589" t="s">
        <v>1209</v>
      </c>
      <c r="F1921" s="589"/>
      <c r="G1921" s="461" t="s">
        <v>13</v>
      </c>
      <c r="H1921" s="544" t="s">
        <v>14</v>
      </c>
      <c r="I1921" s="544" t="s">
        <v>1210</v>
      </c>
      <c r="J1921" s="544" t="s">
        <v>16</v>
      </c>
    </row>
    <row r="1922" spans="1:10" ht="14.45" customHeight="1">
      <c r="A1922" s="545" t="s">
        <v>2661</v>
      </c>
      <c r="B1922" s="546" t="s">
        <v>407</v>
      </c>
      <c r="C1922" s="546" t="s">
        <v>44</v>
      </c>
      <c r="D1922" s="545" t="s">
        <v>408</v>
      </c>
      <c r="E1922" s="596" t="s">
        <v>1385</v>
      </c>
      <c r="F1922" s="596"/>
      <c r="G1922" s="546" t="s">
        <v>26</v>
      </c>
      <c r="H1922" s="547">
        <v>1</v>
      </c>
      <c r="I1922" s="548">
        <v>13.14</v>
      </c>
      <c r="J1922" s="548">
        <v>13.14</v>
      </c>
    </row>
    <row r="1923" spans="1:10" ht="26.45">
      <c r="A1923" s="556" t="s">
        <v>2674</v>
      </c>
      <c r="B1923" s="557" t="s">
        <v>2694</v>
      </c>
      <c r="C1923" s="557" t="s">
        <v>44</v>
      </c>
      <c r="D1923" s="556" t="s">
        <v>2695</v>
      </c>
      <c r="E1923" s="594" t="s">
        <v>1216</v>
      </c>
      <c r="F1923" s="594"/>
      <c r="G1923" s="557" t="s">
        <v>75</v>
      </c>
      <c r="H1923" s="558">
        <v>0.13120000000000001</v>
      </c>
      <c r="I1923" s="559">
        <v>30.41</v>
      </c>
      <c r="J1923" s="559">
        <v>3.98</v>
      </c>
    </row>
    <row r="1924" spans="1:10" ht="26.45">
      <c r="A1924" s="556" t="s">
        <v>2674</v>
      </c>
      <c r="B1924" s="557" t="s">
        <v>3367</v>
      </c>
      <c r="C1924" s="557" t="s">
        <v>44</v>
      </c>
      <c r="D1924" s="556" t="s">
        <v>3368</v>
      </c>
      <c r="E1924" s="594" t="s">
        <v>1216</v>
      </c>
      <c r="F1924" s="594"/>
      <c r="G1924" s="557" t="s">
        <v>75</v>
      </c>
      <c r="H1924" s="558">
        <v>0.13120000000000001</v>
      </c>
      <c r="I1924" s="559">
        <v>22.35</v>
      </c>
      <c r="J1924" s="559">
        <v>2.93</v>
      </c>
    </row>
    <row r="1925" spans="1:10" ht="26.45">
      <c r="A1925" s="549" t="s">
        <v>2666</v>
      </c>
      <c r="B1925" s="550" t="s">
        <v>2505</v>
      </c>
      <c r="C1925" s="550" t="s">
        <v>44</v>
      </c>
      <c r="D1925" s="549" t="s">
        <v>2506</v>
      </c>
      <c r="E1925" s="593" t="s">
        <v>1220</v>
      </c>
      <c r="F1925" s="593"/>
      <c r="G1925" s="550" t="s">
        <v>26</v>
      </c>
      <c r="H1925" s="551">
        <v>1</v>
      </c>
      <c r="I1925" s="552">
        <v>5.42</v>
      </c>
      <c r="J1925" s="552">
        <v>5.42</v>
      </c>
    </row>
    <row r="1926" spans="1:10" ht="26.45" customHeight="1">
      <c r="A1926" s="549" t="s">
        <v>2666</v>
      </c>
      <c r="B1926" s="550" t="s">
        <v>2333</v>
      </c>
      <c r="C1926" s="550" t="s">
        <v>44</v>
      </c>
      <c r="D1926" s="549" t="s">
        <v>2334</v>
      </c>
      <c r="E1926" s="593" t="s">
        <v>1220</v>
      </c>
      <c r="F1926" s="593"/>
      <c r="G1926" s="550" t="s">
        <v>26</v>
      </c>
      <c r="H1926" s="551">
        <v>5.8999999999999999E-3</v>
      </c>
      <c r="I1926" s="552">
        <v>54.7</v>
      </c>
      <c r="J1926" s="552">
        <v>0.32</v>
      </c>
    </row>
    <row r="1927" spans="1:10" ht="26.45" customHeight="1">
      <c r="A1927" s="549" t="s">
        <v>2666</v>
      </c>
      <c r="B1927" s="550" t="s">
        <v>2436</v>
      </c>
      <c r="C1927" s="550" t="s">
        <v>44</v>
      </c>
      <c r="D1927" s="549" t="s">
        <v>2437</v>
      </c>
      <c r="E1927" s="593" t="s">
        <v>1220</v>
      </c>
      <c r="F1927" s="593"/>
      <c r="G1927" s="550" t="s">
        <v>26</v>
      </c>
      <c r="H1927" s="551">
        <v>3.15E-2</v>
      </c>
      <c r="I1927" s="552">
        <v>1.97</v>
      </c>
      <c r="J1927" s="552">
        <v>0.06</v>
      </c>
    </row>
    <row r="1928" spans="1:10" ht="26.45">
      <c r="A1928" s="549" t="s">
        <v>2666</v>
      </c>
      <c r="B1928" s="550" t="s">
        <v>2274</v>
      </c>
      <c r="C1928" s="550" t="s">
        <v>44</v>
      </c>
      <c r="D1928" s="549" t="s">
        <v>2275</v>
      </c>
      <c r="E1928" s="593" t="s">
        <v>1220</v>
      </c>
      <c r="F1928" s="593"/>
      <c r="G1928" s="550" t="s">
        <v>26</v>
      </c>
      <c r="H1928" s="551">
        <v>7.0000000000000001E-3</v>
      </c>
      <c r="I1928" s="552">
        <v>61.98</v>
      </c>
      <c r="J1928" s="552">
        <v>0.43</v>
      </c>
    </row>
    <row r="1929" spans="1:10">
      <c r="A1929" s="553"/>
      <c r="B1929" s="563"/>
      <c r="C1929" s="563"/>
      <c r="D1929" s="553"/>
      <c r="E1929" s="563" t="s">
        <v>2669</v>
      </c>
      <c r="F1929" s="566">
        <v>5.26</v>
      </c>
      <c r="G1929" s="553" t="s">
        <v>2670</v>
      </c>
      <c r="H1929" s="554">
        <v>0</v>
      </c>
      <c r="I1929" s="553" t="s">
        <v>2671</v>
      </c>
      <c r="J1929" s="554">
        <v>5.26</v>
      </c>
    </row>
    <row r="1930" spans="1:10" ht="14.45" thickBot="1">
      <c r="A1930" s="553"/>
      <c r="B1930" s="563"/>
      <c r="C1930" s="563"/>
      <c r="D1930" s="553"/>
      <c r="E1930" s="563" t="s">
        <v>2672</v>
      </c>
      <c r="F1930" s="566">
        <v>0</v>
      </c>
      <c r="G1930" s="553"/>
      <c r="H1930" s="595" t="s">
        <v>2673</v>
      </c>
      <c r="I1930" s="595"/>
      <c r="J1930" s="554">
        <v>13.14</v>
      </c>
    </row>
    <row r="1931" spans="1:10" ht="14.45" thickTop="1">
      <c r="A1931" s="555"/>
      <c r="B1931" s="564"/>
      <c r="C1931" s="564"/>
      <c r="D1931" s="555"/>
      <c r="E1931" s="564"/>
      <c r="F1931" s="564"/>
      <c r="G1931" s="555"/>
      <c r="H1931" s="555"/>
      <c r="I1931" s="555"/>
      <c r="J1931" s="555"/>
    </row>
    <row r="1932" spans="1:10">
      <c r="A1932" s="543" t="s">
        <v>409</v>
      </c>
      <c r="B1932" s="461" t="s">
        <v>10</v>
      </c>
      <c r="C1932" s="461" t="s">
        <v>11</v>
      </c>
      <c r="D1932" s="543" t="s">
        <v>12</v>
      </c>
      <c r="E1932" s="589" t="s">
        <v>1209</v>
      </c>
      <c r="F1932" s="589"/>
      <c r="G1932" s="461" t="s">
        <v>13</v>
      </c>
      <c r="H1932" s="544" t="s">
        <v>14</v>
      </c>
      <c r="I1932" s="544" t="s">
        <v>1210</v>
      </c>
      <c r="J1932" s="544" t="s">
        <v>16</v>
      </c>
    </row>
    <row r="1933" spans="1:10" ht="14.45" customHeight="1">
      <c r="A1933" s="545" t="s">
        <v>2661</v>
      </c>
      <c r="B1933" s="546" t="s">
        <v>410</v>
      </c>
      <c r="C1933" s="546" t="s">
        <v>44</v>
      </c>
      <c r="D1933" s="545" t="s">
        <v>411</v>
      </c>
      <c r="E1933" s="596" t="s">
        <v>1385</v>
      </c>
      <c r="F1933" s="596"/>
      <c r="G1933" s="546" t="s">
        <v>26</v>
      </c>
      <c r="H1933" s="547">
        <v>1</v>
      </c>
      <c r="I1933" s="548">
        <v>20.55</v>
      </c>
      <c r="J1933" s="548">
        <v>20.55</v>
      </c>
    </row>
    <row r="1934" spans="1:10" ht="26.45">
      <c r="A1934" s="556" t="s">
        <v>2674</v>
      </c>
      <c r="B1934" s="557" t="s">
        <v>3367</v>
      </c>
      <c r="C1934" s="557" t="s">
        <v>44</v>
      </c>
      <c r="D1934" s="556" t="s">
        <v>3368</v>
      </c>
      <c r="E1934" s="594" t="s">
        <v>1216</v>
      </c>
      <c r="F1934" s="594"/>
      <c r="G1934" s="557" t="s">
        <v>75</v>
      </c>
      <c r="H1934" s="558">
        <v>0.17480000000000001</v>
      </c>
      <c r="I1934" s="559">
        <v>22.35</v>
      </c>
      <c r="J1934" s="559">
        <v>3.9</v>
      </c>
    </row>
    <row r="1935" spans="1:10" ht="26.45">
      <c r="A1935" s="556" t="s">
        <v>2674</v>
      </c>
      <c r="B1935" s="557" t="s">
        <v>2694</v>
      </c>
      <c r="C1935" s="557" t="s">
        <v>44</v>
      </c>
      <c r="D1935" s="556" t="s">
        <v>2695</v>
      </c>
      <c r="E1935" s="594" t="s">
        <v>1216</v>
      </c>
      <c r="F1935" s="594"/>
      <c r="G1935" s="557" t="s">
        <v>75</v>
      </c>
      <c r="H1935" s="558">
        <v>0.17480000000000001</v>
      </c>
      <c r="I1935" s="559">
        <v>30.41</v>
      </c>
      <c r="J1935" s="559">
        <v>5.31</v>
      </c>
    </row>
    <row r="1936" spans="1:10">
      <c r="A1936" s="549" t="s">
        <v>2666</v>
      </c>
      <c r="B1936" s="550" t="s">
        <v>2333</v>
      </c>
      <c r="C1936" s="550" t="s">
        <v>44</v>
      </c>
      <c r="D1936" s="549" t="s">
        <v>2334</v>
      </c>
      <c r="E1936" s="593" t="s">
        <v>1220</v>
      </c>
      <c r="F1936" s="593"/>
      <c r="G1936" s="550" t="s">
        <v>26</v>
      </c>
      <c r="H1936" s="551">
        <v>8.8000000000000005E-3</v>
      </c>
      <c r="I1936" s="552">
        <v>54.7</v>
      </c>
      <c r="J1936" s="552">
        <v>0.48</v>
      </c>
    </row>
    <row r="1937" spans="1:10" ht="26.45" customHeight="1">
      <c r="A1937" s="549" t="s">
        <v>2666</v>
      </c>
      <c r="B1937" s="550" t="s">
        <v>2436</v>
      </c>
      <c r="C1937" s="550" t="s">
        <v>44</v>
      </c>
      <c r="D1937" s="549" t="s">
        <v>2437</v>
      </c>
      <c r="E1937" s="593" t="s">
        <v>1220</v>
      </c>
      <c r="F1937" s="593"/>
      <c r="G1937" s="550" t="s">
        <v>26</v>
      </c>
      <c r="H1937" s="551">
        <v>4.8399999999999999E-2</v>
      </c>
      <c r="I1937" s="552">
        <v>1.97</v>
      </c>
      <c r="J1937" s="552">
        <v>0.09</v>
      </c>
    </row>
    <row r="1938" spans="1:10" ht="26.45" customHeight="1">
      <c r="A1938" s="549" t="s">
        <v>2666</v>
      </c>
      <c r="B1938" s="550" t="s">
        <v>2274</v>
      </c>
      <c r="C1938" s="550" t="s">
        <v>44</v>
      </c>
      <c r="D1938" s="549" t="s">
        <v>2275</v>
      </c>
      <c r="E1938" s="593" t="s">
        <v>1220</v>
      </c>
      <c r="F1938" s="593"/>
      <c r="G1938" s="550" t="s">
        <v>26</v>
      </c>
      <c r="H1938" s="551">
        <v>1.0500000000000001E-2</v>
      </c>
      <c r="I1938" s="552">
        <v>61.98</v>
      </c>
      <c r="J1938" s="552">
        <v>0.65</v>
      </c>
    </row>
    <row r="1939" spans="1:10" ht="26.45">
      <c r="A1939" s="549" t="s">
        <v>2666</v>
      </c>
      <c r="B1939" s="550" t="s">
        <v>2348</v>
      </c>
      <c r="C1939" s="550" t="s">
        <v>44</v>
      </c>
      <c r="D1939" s="549" t="s">
        <v>2349</v>
      </c>
      <c r="E1939" s="593" t="s">
        <v>1220</v>
      </c>
      <c r="F1939" s="593"/>
      <c r="G1939" s="550" t="s">
        <v>26</v>
      </c>
      <c r="H1939" s="551">
        <v>1</v>
      </c>
      <c r="I1939" s="552">
        <v>10.119999999999999</v>
      </c>
      <c r="J1939" s="552">
        <v>10.119999999999999</v>
      </c>
    </row>
    <row r="1940" spans="1:10">
      <c r="A1940" s="553"/>
      <c r="B1940" s="563"/>
      <c r="C1940" s="563"/>
      <c r="D1940" s="553"/>
      <c r="E1940" s="563" t="s">
        <v>2669</v>
      </c>
      <c r="F1940" s="566">
        <v>7.01</v>
      </c>
      <c r="G1940" s="553" t="s">
        <v>2670</v>
      </c>
      <c r="H1940" s="554">
        <v>0</v>
      </c>
      <c r="I1940" s="553" t="s">
        <v>2671</v>
      </c>
      <c r="J1940" s="554">
        <v>7.01</v>
      </c>
    </row>
    <row r="1941" spans="1:10" ht="14.45" thickBot="1">
      <c r="A1941" s="553"/>
      <c r="B1941" s="563"/>
      <c r="C1941" s="563"/>
      <c r="D1941" s="553"/>
      <c r="E1941" s="563" t="s">
        <v>2672</v>
      </c>
      <c r="F1941" s="566">
        <v>0</v>
      </c>
      <c r="G1941" s="553"/>
      <c r="H1941" s="595" t="s">
        <v>2673</v>
      </c>
      <c r="I1941" s="595"/>
      <c r="J1941" s="554">
        <v>20.55</v>
      </c>
    </row>
    <row r="1942" spans="1:10" ht="14.45" thickTop="1">
      <c r="A1942" s="555"/>
      <c r="B1942" s="564"/>
      <c r="C1942" s="564"/>
      <c r="D1942" s="555"/>
      <c r="E1942" s="564"/>
      <c r="F1942" s="564"/>
      <c r="G1942" s="555"/>
      <c r="H1942" s="555"/>
      <c r="I1942" s="555"/>
      <c r="J1942" s="555"/>
    </row>
    <row r="1943" spans="1:10">
      <c r="A1943" s="543" t="s">
        <v>412</v>
      </c>
      <c r="B1943" s="461" t="s">
        <v>10</v>
      </c>
      <c r="C1943" s="461" t="s">
        <v>11</v>
      </c>
      <c r="D1943" s="543" t="s">
        <v>12</v>
      </c>
      <c r="E1943" s="589" t="s">
        <v>1209</v>
      </c>
      <c r="F1943" s="589"/>
      <c r="G1943" s="461" t="s">
        <v>13</v>
      </c>
      <c r="H1943" s="544" t="s">
        <v>14</v>
      </c>
      <c r="I1943" s="544" t="s">
        <v>1210</v>
      </c>
      <c r="J1943" s="544" t="s">
        <v>16</v>
      </c>
    </row>
    <row r="1944" spans="1:10" ht="14.45" customHeight="1">
      <c r="A1944" s="545" t="s">
        <v>2661</v>
      </c>
      <c r="B1944" s="546" t="s">
        <v>413</v>
      </c>
      <c r="C1944" s="546" t="s">
        <v>55</v>
      </c>
      <c r="D1944" s="545" t="s">
        <v>414</v>
      </c>
      <c r="E1944" s="596" t="s">
        <v>1389</v>
      </c>
      <c r="F1944" s="596"/>
      <c r="G1944" s="546" t="s">
        <v>57</v>
      </c>
      <c r="H1944" s="547">
        <v>1</v>
      </c>
      <c r="I1944" s="548">
        <v>166.09</v>
      </c>
      <c r="J1944" s="548">
        <v>166.09</v>
      </c>
    </row>
    <row r="1945" spans="1:10">
      <c r="A1945" s="543" t="s">
        <v>9</v>
      </c>
      <c r="B1945" s="461" t="s">
        <v>10</v>
      </c>
      <c r="C1945" s="461" t="s">
        <v>11</v>
      </c>
      <c r="D1945" s="543" t="s">
        <v>12</v>
      </c>
      <c r="E1945" s="589" t="s">
        <v>1209</v>
      </c>
      <c r="F1945" s="589"/>
      <c r="G1945" s="461" t="s">
        <v>13</v>
      </c>
      <c r="H1945" s="544" t="s">
        <v>14</v>
      </c>
      <c r="I1945" s="544" t="s">
        <v>1210</v>
      </c>
      <c r="J1945" s="544" t="s">
        <v>16</v>
      </c>
    </row>
    <row r="1946" spans="1:10">
      <c r="A1946" s="556" t="s">
        <v>2661</v>
      </c>
      <c r="B1946" s="557" t="s">
        <v>2799</v>
      </c>
      <c r="C1946" s="557" t="s">
        <v>55</v>
      </c>
      <c r="D1946" s="556" t="s">
        <v>2800</v>
      </c>
      <c r="E1946" s="594" t="s">
        <v>1393</v>
      </c>
      <c r="F1946" s="594"/>
      <c r="G1946" s="557" t="s">
        <v>1451</v>
      </c>
      <c r="H1946" s="558">
        <v>0.8</v>
      </c>
      <c r="I1946" s="559" t="s">
        <v>2801</v>
      </c>
      <c r="J1946" s="560" t="s">
        <v>3506</v>
      </c>
    </row>
    <row r="1947" spans="1:10" ht="13.9" customHeight="1">
      <c r="A1947" s="549" t="s">
        <v>2666</v>
      </c>
      <c r="B1947" s="550" t="s">
        <v>2174</v>
      </c>
      <c r="C1947" s="550" t="s">
        <v>55</v>
      </c>
      <c r="D1947" s="549" t="s">
        <v>2175</v>
      </c>
      <c r="E1947" s="593" t="s">
        <v>1220</v>
      </c>
      <c r="F1947" s="593"/>
      <c r="G1947" s="550" t="s">
        <v>57</v>
      </c>
      <c r="H1947" s="551">
        <v>1</v>
      </c>
      <c r="I1947" s="552" t="s">
        <v>3507</v>
      </c>
      <c r="J1947" s="561" t="s">
        <v>3507</v>
      </c>
    </row>
    <row r="1948" spans="1:10">
      <c r="A1948" s="549" t="s">
        <v>2666</v>
      </c>
      <c r="B1948" s="550" t="s">
        <v>2485</v>
      </c>
      <c r="C1948" s="550" t="s">
        <v>55</v>
      </c>
      <c r="D1948" s="549" t="s">
        <v>2486</v>
      </c>
      <c r="E1948" s="593" t="s">
        <v>1220</v>
      </c>
      <c r="F1948" s="593"/>
      <c r="G1948" s="550" t="s">
        <v>268</v>
      </c>
      <c r="H1948" s="551">
        <v>1.2</v>
      </c>
      <c r="I1948" s="552" t="s">
        <v>2863</v>
      </c>
      <c r="J1948" s="561" t="s">
        <v>3116</v>
      </c>
    </row>
    <row r="1949" spans="1:10">
      <c r="A1949" s="556" t="s">
        <v>2661</v>
      </c>
      <c r="B1949" s="557" t="s">
        <v>2769</v>
      </c>
      <c r="C1949" s="557" t="s">
        <v>55</v>
      </c>
      <c r="D1949" s="556" t="s">
        <v>2770</v>
      </c>
      <c r="E1949" s="594" t="s">
        <v>1393</v>
      </c>
      <c r="F1949" s="594"/>
      <c r="G1949" s="557" t="s">
        <v>1451</v>
      </c>
      <c r="H1949" s="558">
        <v>0.54</v>
      </c>
      <c r="I1949" s="559" t="s">
        <v>2771</v>
      </c>
      <c r="J1949" s="560" t="s">
        <v>3508</v>
      </c>
    </row>
    <row r="1950" spans="1:10" ht="26.45">
      <c r="A1950" s="549" t="s">
        <v>2666</v>
      </c>
      <c r="B1950" s="550" t="s">
        <v>2113</v>
      </c>
      <c r="C1950" s="550" t="s">
        <v>55</v>
      </c>
      <c r="D1950" s="549" t="s">
        <v>2114</v>
      </c>
      <c r="E1950" s="593" t="s">
        <v>1220</v>
      </c>
      <c r="F1950" s="593"/>
      <c r="G1950" s="550" t="s">
        <v>57</v>
      </c>
      <c r="H1950" s="551">
        <v>1</v>
      </c>
      <c r="I1950" s="552" t="s">
        <v>3509</v>
      </c>
      <c r="J1950" s="561" t="s">
        <v>3509</v>
      </c>
    </row>
    <row r="1951" spans="1:10" ht="26.45">
      <c r="A1951" s="549" t="s">
        <v>2666</v>
      </c>
      <c r="B1951" s="550" t="s">
        <v>1449</v>
      </c>
      <c r="C1951" s="550" t="s">
        <v>55</v>
      </c>
      <c r="D1951" s="549" t="s">
        <v>1450</v>
      </c>
      <c r="E1951" s="593" t="s">
        <v>1440</v>
      </c>
      <c r="F1951" s="593"/>
      <c r="G1951" s="550" t="s">
        <v>1451</v>
      </c>
      <c r="H1951" s="551">
        <v>0.54</v>
      </c>
      <c r="I1951" s="552" t="s">
        <v>2742</v>
      </c>
      <c r="J1951" s="561" t="s">
        <v>3510</v>
      </c>
    </row>
    <row r="1952" spans="1:10" ht="26.45">
      <c r="A1952" s="549" t="s">
        <v>2666</v>
      </c>
      <c r="B1952" s="550" t="s">
        <v>1685</v>
      </c>
      <c r="C1952" s="550" t="s">
        <v>55</v>
      </c>
      <c r="D1952" s="549" t="s">
        <v>1686</v>
      </c>
      <c r="E1952" s="593" t="s">
        <v>1440</v>
      </c>
      <c r="F1952" s="593"/>
      <c r="G1952" s="550" t="s">
        <v>1451</v>
      </c>
      <c r="H1952" s="551">
        <v>0.8</v>
      </c>
      <c r="I1952" s="552" t="s">
        <v>2767</v>
      </c>
      <c r="J1952" s="561" t="s">
        <v>3511</v>
      </c>
    </row>
    <row r="1953" spans="1:10">
      <c r="A1953" s="589" t="s">
        <v>2820</v>
      </c>
      <c r="B1953" s="597"/>
      <c r="C1953" s="597"/>
      <c r="D1953" s="597"/>
      <c r="E1953" s="597"/>
      <c r="F1953" s="597"/>
      <c r="G1953" s="597"/>
      <c r="H1953" s="597"/>
      <c r="I1953" s="597"/>
      <c r="J1953" s="597"/>
    </row>
    <row r="1954" spans="1:10">
      <c r="A1954" s="543" t="s">
        <v>9</v>
      </c>
      <c r="B1954" s="461" t="s">
        <v>10</v>
      </c>
      <c r="C1954" s="461" t="s">
        <v>11</v>
      </c>
      <c r="D1954" s="543" t="s">
        <v>12</v>
      </c>
      <c r="E1954" s="589" t="s">
        <v>1209</v>
      </c>
      <c r="F1954" s="589"/>
      <c r="G1954" s="461" t="s">
        <v>13</v>
      </c>
      <c r="H1954" s="544" t="s">
        <v>14</v>
      </c>
      <c r="I1954" s="544" t="s">
        <v>1210</v>
      </c>
      <c r="J1954" s="544" t="s">
        <v>16</v>
      </c>
    </row>
    <row r="1955" spans="1:10">
      <c r="A1955" s="549" t="s">
        <v>2666</v>
      </c>
      <c r="B1955" s="550" t="s">
        <v>2651</v>
      </c>
      <c r="C1955" s="550" t="s">
        <v>55</v>
      </c>
      <c r="D1955" s="549" t="s">
        <v>2652</v>
      </c>
      <c r="E1955" s="593" t="s">
        <v>1220</v>
      </c>
      <c r="F1955" s="593"/>
      <c r="G1955" s="550" t="s">
        <v>57</v>
      </c>
      <c r="H1955" s="551">
        <v>8.0000000000000007E-5</v>
      </c>
      <c r="I1955" s="552" t="s">
        <v>2922</v>
      </c>
      <c r="J1955" s="561" t="s">
        <v>2972</v>
      </c>
    </row>
    <row r="1956" spans="1:10" ht="13.9" customHeight="1">
      <c r="A1956" s="549" t="s">
        <v>2666</v>
      </c>
      <c r="B1956" s="550" t="s">
        <v>1978</v>
      </c>
      <c r="C1956" s="550" t="s">
        <v>55</v>
      </c>
      <c r="D1956" s="549" t="s">
        <v>1979</v>
      </c>
      <c r="E1956" s="593" t="s">
        <v>1220</v>
      </c>
      <c r="F1956" s="593"/>
      <c r="G1956" s="550" t="s">
        <v>1739</v>
      </c>
      <c r="H1956" s="551">
        <v>1.072E-3</v>
      </c>
      <c r="I1956" s="552" t="s">
        <v>2855</v>
      </c>
      <c r="J1956" s="561" t="s">
        <v>3009</v>
      </c>
    </row>
    <row r="1957" spans="1:10">
      <c r="A1957" s="549" t="s">
        <v>2666</v>
      </c>
      <c r="B1957" s="550" t="s">
        <v>1543</v>
      </c>
      <c r="C1957" s="550" t="s">
        <v>55</v>
      </c>
      <c r="D1957" s="549" t="s">
        <v>1544</v>
      </c>
      <c r="E1957" s="593" t="s">
        <v>1220</v>
      </c>
      <c r="F1957" s="593"/>
      <c r="G1957" s="550" t="s">
        <v>57</v>
      </c>
      <c r="H1957" s="551">
        <v>0.13641200000000001</v>
      </c>
      <c r="I1957" s="552" t="s">
        <v>2849</v>
      </c>
      <c r="J1957" s="561" t="s">
        <v>3512</v>
      </c>
    </row>
    <row r="1958" spans="1:10">
      <c r="A1958" s="549" t="s">
        <v>2666</v>
      </c>
      <c r="B1958" s="550" t="s">
        <v>2169</v>
      </c>
      <c r="C1958" s="550" t="s">
        <v>55</v>
      </c>
      <c r="D1958" s="549" t="s">
        <v>2170</v>
      </c>
      <c r="E1958" s="593" t="s">
        <v>1220</v>
      </c>
      <c r="F1958" s="593"/>
      <c r="G1958" s="550" t="s">
        <v>57</v>
      </c>
      <c r="H1958" s="551">
        <v>6.0299999999999998E-3</v>
      </c>
      <c r="I1958" s="552" t="s">
        <v>2825</v>
      </c>
      <c r="J1958" s="561" t="s">
        <v>3254</v>
      </c>
    </row>
    <row r="1959" spans="1:10">
      <c r="A1959" s="549" t="s">
        <v>2666</v>
      </c>
      <c r="B1959" s="550" t="s">
        <v>1855</v>
      </c>
      <c r="C1959" s="550" t="s">
        <v>55</v>
      </c>
      <c r="D1959" s="549" t="s">
        <v>1856</v>
      </c>
      <c r="E1959" s="593" t="s">
        <v>1298</v>
      </c>
      <c r="F1959" s="593"/>
      <c r="G1959" s="550" t="s">
        <v>1857</v>
      </c>
      <c r="H1959" s="551">
        <v>5.3600000000000002E-4</v>
      </c>
      <c r="I1959" s="552" t="s">
        <v>2841</v>
      </c>
      <c r="J1959" s="561" t="s">
        <v>3255</v>
      </c>
    </row>
    <row r="1960" spans="1:10">
      <c r="A1960" s="549" t="s">
        <v>2666</v>
      </c>
      <c r="B1960" s="550" t="s">
        <v>2587</v>
      </c>
      <c r="C1960" s="550" t="s">
        <v>55</v>
      </c>
      <c r="D1960" s="549" t="s">
        <v>2588</v>
      </c>
      <c r="E1960" s="593" t="s">
        <v>1220</v>
      </c>
      <c r="F1960" s="593"/>
      <c r="G1960" s="550" t="s">
        <v>57</v>
      </c>
      <c r="H1960" s="551">
        <v>5.5999999999999995E-4</v>
      </c>
      <c r="I1960" s="552" t="s">
        <v>2924</v>
      </c>
      <c r="J1960" s="561" t="s">
        <v>2880</v>
      </c>
    </row>
    <row r="1961" spans="1:10">
      <c r="A1961" s="549" t="s">
        <v>2666</v>
      </c>
      <c r="B1961" s="550" t="s">
        <v>2557</v>
      </c>
      <c r="C1961" s="550" t="s">
        <v>55</v>
      </c>
      <c r="D1961" s="549" t="s">
        <v>2558</v>
      </c>
      <c r="E1961" s="593" t="s">
        <v>1220</v>
      </c>
      <c r="F1961" s="593"/>
      <c r="G1961" s="550" t="s">
        <v>57</v>
      </c>
      <c r="H1961" s="551">
        <v>4.8000000000000001E-4</v>
      </c>
      <c r="I1961" s="552" t="s">
        <v>2925</v>
      </c>
      <c r="J1961" s="561" t="s">
        <v>3254</v>
      </c>
    </row>
    <row r="1962" spans="1:10">
      <c r="A1962" s="549" t="s">
        <v>2666</v>
      </c>
      <c r="B1962" s="550" t="s">
        <v>1982</v>
      </c>
      <c r="C1962" s="550" t="s">
        <v>55</v>
      </c>
      <c r="D1962" s="549" t="s">
        <v>1983</v>
      </c>
      <c r="E1962" s="593" t="s">
        <v>1298</v>
      </c>
      <c r="F1962" s="593"/>
      <c r="G1962" s="550" t="s">
        <v>57</v>
      </c>
      <c r="H1962" s="551">
        <v>6.0299999999999998E-3</v>
      </c>
      <c r="I1962" s="552" t="s">
        <v>2839</v>
      </c>
      <c r="J1962" s="561" t="s">
        <v>3009</v>
      </c>
    </row>
    <row r="1963" spans="1:10">
      <c r="A1963" s="549" t="s">
        <v>2666</v>
      </c>
      <c r="B1963" s="550" t="s">
        <v>1693</v>
      </c>
      <c r="C1963" s="550" t="s">
        <v>55</v>
      </c>
      <c r="D1963" s="549" t="s">
        <v>1694</v>
      </c>
      <c r="E1963" s="593" t="s">
        <v>1220</v>
      </c>
      <c r="F1963" s="593"/>
      <c r="G1963" s="550" t="s">
        <v>57</v>
      </c>
      <c r="H1963" s="551">
        <v>0.103134</v>
      </c>
      <c r="I1963" s="552" t="s">
        <v>2829</v>
      </c>
      <c r="J1963" s="561" t="s">
        <v>3288</v>
      </c>
    </row>
    <row r="1964" spans="1:10">
      <c r="A1964" s="549" t="s">
        <v>2666</v>
      </c>
      <c r="B1964" s="550" t="s">
        <v>2611</v>
      </c>
      <c r="C1964" s="550" t="s">
        <v>55</v>
      </c>
      <c r="D1964" s="549" t="s">
        <v>2612</v>
      </c>
      <c r="E1964" s="593" t="s">
        <v>1220</v>
      </c>
      <c r="F1964" s="593"/>
      <c r="G1964" s="550" t="s">
        <v>57</v>
      </c>
      <c r="H1964" s="551">
        <v>3.2000000000000003E-4</v>
      </c>
      <c r="I1964" s="552" t="s">
        <v>2927</v>
      </c>
      <c r="J1964" s="561" t="s">
        <v>2880</v>
      </c>
    </row>
    <row r="1965" spans="1:10">
      <c r="A1965" s="549" t="s">
        <v>2666</v>
      </c>
      <c r="B1965" s="550" t="s">
        <v>1729</v>
      </c>
      <c r="C1965" s="550" t="s">
        <v>55</v>
      </c>
      <c r="D1965" s="549" t="s">
        <v>1730</v>
      </c>
      <c r="E1965" s="593" t="s">
        <v>1220</v>
      </c>
      <c r="F1965" s="593"/>
      <c r="G1965" s="550" t="s">
        <v>57</v>
      </c>
      <c r="H1965" s="551">
        <v>2.0100000000000001E-3</v>
      </c>
      <c r="I1965" s="552" t="s">
        <v>2833</v>
      </c>
      <c r="J1965" s="561" t="s">
        <v>3345</v>
      </c>
    </row>
    <row r="1966" spans="1:10">
      <c r="A1966" s="549" t="s">
        <v>2666</v>
      </c>
      <c r="B1966" s="550" t="s">
        <v>2360</v>
      </c>
      <c r="C1966" s="550" t="s">
        <v>55</v>
      </c>
      <c r="D1966" s="549" t="s">
        <v>2361</v>
      </c>
      <c r="E1966" s="593" t="s">
        <v>1220</v>
      </c>
      <c r="F1966" s="593"/>
      <c r="G1966" s="550" t="s">
        <v>2362</v>
      </c>
      <c r="H1966" s="551">
        <v>1.072E-3</v>
      </c>
      <c r="I1966" s="552" t="s">
        <v>2831</v>
      </c>
      <c r="J1966" s="561" t="s">
        <v>2972</v>
      </c>
    </row>
    <row r="1967" spans="1:10">
      <c r="A1967" s="549" t="s">
        <v>2666</v>
      </c>
      <c r="B1967" s="550" t="s">
        <v>2090</v>
      </c>
      <c r="C1967" s="550" t="s">
        <v>55</v>
      </c>
      <c r="D1967" s="549" t="s">
        <v>2091</v>
      </c>
      <c r="E1967" s="593" t="s">
        <v>1220</v>
      </c>
      <c r="F1967" s="593"/>
      <c r="G1967" s="550" t="s">
        <v>57</v>
      </c>
      <c r="H1967" s="551">
        <v>2.4120000000000001E-3</v>
      </c>
      <c r="I1967" s="552" t="s">
        <v>2847</v>
      </c>
      <c r="J1967" s="561" t="s">
        <v>3256</v>
      </c>
    </row>
    <row r="1968" spans="1:10" ht="26.45">
      <c r="A1968" s="549" t="s">
        <v>2666</v>
      </c>
      <c r="B1968" s="550" t="s">
        <v>2303</v>
      </c>
      <c r="C1968" s="550" t="s">
        <v>55</v>
      </c>
      <c r="D1968" s="549" t="s">
        <v>2304</v>
      </c>
      <c r="E1968" s="593" t="s">
        <v>1220</v>
      </c>
      <c r="F1968" s="593"/>
      <c r="G1968" s="550" t="s">
        <v>57</v>
      </c>
      <c r="H1968" s="551">
        <v>8.0400000000000003E-4</v>
      </c>
      <c r="I1968" s="552" t="s">
        <v>2821</v>
      </c>
      <c r="J1968" s="561" t="s">
        <v>2880</v>
      </c>
    </row>
    <row r="1969" spans="1:10">
      <c r="A1969" s="549" t="s">
        <v>2666</v>
      </c>
      <c r="B1969" s="550" t="s">
        <v>2537</v>
      </c>
      <c r="C1969" s="550" t="s">
        <v>55</v>
      </c>
      <c r="D1969" s="549" t="s">
        <v>2538</v>
      </c>
      <c r="E1969" s="593" t="s">
        <v>1220</v>
      </c>
      <c r="F1969" s="593"/>
      <c r="G1969" s="550" t="s">
        <v>57</v>
      </c>
      <c r="H1969" s="551">
        <v>8.8000000000000003E-4</v>
      </c>
      <c r="I1969" s="552" t="s">
        <v>2929</v>
      </c>
      <c r="J1969" s="561" t="s">
        <v>3133</v>
      </c>
    </row>
    <row r="1970" spans="1:10">
      <c r="A1970" s="549" t="s">
        <v>2666</v>
      </c>
      <c r="B1970" s="550" t="s">
        <v>2541</v>
      </c>
      <c r="C1970" s="550" t="s">
        <v>55</v>
      </c>
      <c r="D1970" s="549" t="s">
        <v>2542</v>
      </c>
      <c r="E1970" s="593" t="s">
        <v>1220</v>
      </c>
      <c r="F1970" s="593"/>
      <c r="G1970" s="550" t="s">
        <v>57</v>
      </c>
      <c r="H1970" s="551">
        <v>3.2000000000000003E-4</v>
      </c>
      <c r="I1970" s="552" t="s">
        <v>2931</v>
      </c>
      <c r="J1970" s="561" t="s">
        <v>3254</v>
      </c>
    </row>
    <row r="1971" spans="1:10">
      <c r="A1971" s="549" t="s">
        <v>2666</v>
      </c>
      <c r="B1971" s="550" t="s">
        <v>2637</v>
      </c>
      <c r="C1971" s="550" t="s">
        <v>55</v>
      </c>
      <c r="D1971" s="549" t="s">
        <v>2638</v>
      </c>
      <c r="E1971" s="593" t="s">
        <v>1220</v>
      </c>
      <c r="F1971" s="593"/>
      <c r="G1971" s="550" t="s">
        <v>57</v>
      </c>
      <c r="H1971" s="551">
        <v>8.0000000000000007E-5</v>
      </c>
      <c r="I1971" s="552" t="s">
        <v>2933</v>
      </c>
      <c r="J1971" s="561" t="s">
        <v>2972</v>
      </c>
    </row>
    <row r="1972" spans="1:10">
      <c r="A1972" s="549" t="s">
        <v>2666</v>
      </c>
      <c r="B1972" s="550" t="s">
        <v>1652</v>
      </c>
      <c r="C1972" s="550" t="s">
        <v>55</v>
      </c>
      <c r="D1972" s="549" t="s">
        <v>1653</v>
      </c>
      <c r="E1972" s="593" t="s">
        <v>1298</v>
      </c>
      <c r="F1972" s="593"/>
      <c r="G1972" s="550" t="s">
        <v>57</v>
      </c>
      <c r="H1972" s="551">
        <v>0.13641200000000001</v>
      </c>
      <c r="I1972" s="552" t="s">
        <v>2845</v>
      </c>
      <c r="J1972" s="561" t="s">
        <v>3513</v>
      </c>
    </row>
    <row r="1973" spans="1:10" ht="26.45">
      <c r="A1973" s="549" t="s">
        <v>2666</v>
      </c>
      <c r="B1973" s="550" t="s">
        <v>2139</v>
      </c>
      <c r="C1973" s="550" t="s">
        <v>55</v>
      </c>
      <c r="D1973" s="549" t="s">
        <v>2140</v>
      </c>
      <c r="E1973" s="593" t="s">
        <v>1220</v>
      </c>
      <c r="F1973" s="593"/>
      <c r="G1973" s="550" t="s">
        <v>1739</v>
      </c>
      <c r="H1973" s="551">
        <v>3.0820000000000001E-3</v>
      </c>
      <c r="I1973" s="552" t="s">
        <v>2853</v>
      </c>
      <c r="J1973" s="561" t="s">
        <v>3133</v>
      </c>
    </row>
    <row r="1974" spans="1:10">
      <c r="A1974" s="549" t="s">
        <v>2666</v>
      </c>
      <c r="B1974" s="550" t="s">
        <v>1587</v>
      </c>
      <c r="C1974" s="550" t="s">
        <v>55</v>
      </c>
      <c r="D1974" s="549" t="s">
        <v>1588</v>
      </c>
      <c r="E1974" s="593" t="s">
        <v>1220</v>
      </c>
      <c r="F1974" s="593"/>
      <c r="G1974" s="550" t="s">
        <v>57</v>
      </c>
      <c r="H1974" s="551">
        <v>6.0299999999999998E-3</v>
      </c>
      <c r="I1974" s="552" t="s">
        <v>2835</v>
      </c>
      <c r="J1974" s="561" t="s">
        <v>3514</v>
      </c>
    </row>
    <row r="1975" spans="1:10" ht="26.45">
      <c r="A1975" s="549" t="s">
        <v>2666</v>
      </c>
      <c r="B1975" s="550" t="s">
        <v>2391</v>
      </c>
      <c r="C1975" s="550" t="s">
        <v>55</v>
      </c>
      <c r="D1975" s="549" t="s">
        <v>2392</v>
      </c>
      <c r="E1975" s="593" t="s">
        <v>1220</v>
      </c>
      <c r="F1975" s="593"/>
      <c r="G1975" s="550" t="s">
        <v>57</v>
      </c>
      <c r="H1975" s="551">
        <v>2.6800000000000001E-4</v>
      </c>
      <c r="I1975" s="552" t="s">
        <v>2827</v>
      </c>
      <c r="J1975" s="561" t="s">
        <v>2972</v>
      </c>
    </row>
    <row r="1976" spans="1:10">
      <c r="A1976" s="549" t="s">
        <v>2666</v>
      </c>
      <c r="B1976" s="550" t="s">
        <v>2174</v>
      </c>
      <c r="C1976" s="550" t="s">
        <v>55</v>
      </c>
      <c r="D1976" s="549" t="s">
        <v>2175</v>
      </c>
      <c r="E1976" s="593" t="s">
        <v>1220</v>
      </c>
      <c r="F1976" s="593"/>
      <c r="G1976" s="550" t="s">
        <v>57</v>
      </c>
      <c r="H1976" s="551">
        <v>1</v>
      </c>
      <c r="I1976" s="552" t="s">
        <v>3507</v>
      </c>
      <c r="J1976" s="561" t="s">
        <v>3507</v>
      </c>
    </row>
    <row r="1977" spans="1:10">
      <c r="A1977" s="549" t="s">
        <v>2666</v>
      </c>
      <c r="B1977" s="550" t="s">
        <v>2485</v>
      </c>
      <c r="C1977" s="550" t="s">
        <v>55</v>
      </c>
      <c r="D1977" s="549" t="s">
        <v>2486</v>
      </c>
      <c r="E1977" s="593" t="s">
        <v>1220</v>
      </c>
      <c r="F1977" s="593"/>
      <c r="G1977" s="550" t="s">
        <v>268</v>
      </c>
      <c r="H1977" s="551">
        <v>1.2</v>
      </c>
      <c r="I1977" s="552" t="s">
        <v>2863</v>
      </c>
      <c r="J1977" s="561" t="s">
        <v>3116</v>
      </c>
    </row>
    <row r="1978" spans="1:10">
      <c r="A1978" s="549" t="s">
        <v>2666</v>
      </c>
      <c r="B1978" s="550" t="s">
        <v>2412</v>
      </c>
      <c r="C1978" s="550" t="s">
        <v>55</v>
      </c>
      <c r="D1978" s="549" t="s">
        <v>2413</v>
      </c>
      <c r="E1978" s="593" t="s">
        <v>1220</v>
      </c>
      <c r="F1978" s="593"/>
      <c r="G1978" s="550" t="s">
        <v>57</v>
      </c>
      <c r="H1978" s="551">
        <v>1.6200000000000001E-4</v>
      </c>
      <c r="I1978" s="552" t="s">
        <v>2823</v>
      </c>
      <c r="J1978" s="561" t="s">
        <v>2972</v>
      </c>
    </row>
    <row r="1979" spans="1:10">
      <c r="A1979" s="549" t="s">
        <v>2666</v>
      </c>
      <c r="B1979" s="550" t="s">
        <v>2381</v>
      </c>
      <c r="C1979" s="550" t="s">
        <v>55</v>
      </c>
      <c r="D1979" s="549" t="s">
        <v>2382</v>
      </c>
      <c r="E1979" s="593" t="s">
        <v>1220</v>
      </c>
      <c r="F1979" s="593"/>
      <c r="G1979" s="550" t="s">
        <v>57</v>
      </c>
      <c r="H1979" s="551">
        <v>1.08E-4</v>
      </c>
      <c r="I1979" s="552" t="s">
        <v>2837</v>
      </c>
      <c r="J1979" s="561" t="s">
        <v>2972</v>
      </c>
    </row>
    <row r="1980" spans="1:10" ht="26.45">
      <c r="A1980" s="549" t="s">
        <v>2666</v>
      </c>
      <c r="B1980" s="550" t="s">
        <v>2182</v>
      </c>
      <c r="C1980" s="550" t="s">
        <v>55</v>
      </c>
      <c r="D1980" s="549" t="s">
        <v>2183</v>
      </c>
      <c r="E1980" s="593" t="s">
        <v>1220</v>
      </c>
      <c r="F1980" s="593"/>
      <c r="G1980" s="550" t="s">
        <v>57</v>
      </c>
      <c r="H1980" s="551">
        <v>1.08E-4</v>
      </c>
      <c r="I1980" s="552" t="s">
        <v>2843</v>
      </c>
      <c r="J1980" s="561" t="s">
        <v>2880</v>
      </c>
    </row>
    <row r="1981" spans="1:10">
      <c r="A1981" s="549" t="s">
        <v>2666</v>
      </c>
      <c r="B1981" s="550" t="s">
        <v>2442</v>
      </c>
      <c r="C1981" s="550" t="s">
        <v>55</v>
      </c>
      <c r="D1981" s="549" t="s">
        <v>2443</v>
      </c>
      <c r="E1981" s="593" t="s">
        <v>1220</v>
      </c>
      <c r="F1981" s="593"/>
      <c r="G1981" s="550" t="s">
        <v>57</v>
      </c>
      <c r="H1981" s="551">
        <v>5.3999999999999998E-5</v>
      </c>
      <c r="I1981" s="552" t="s">
        <v>2851</v>
      </c>
      <c r="J1981" s="561" t="s">
        <v>2972</v>
      </c>
    </row>
    <row r="1982" spans="1:10" ht="26.45">
      <c r="A1982" s="549" t="s">
        <v>2666</v>
      </c>
      <c r="B1982" s="550" t="s">
        <v>2113</v>
      </c>
      <c r="C1982" s="550" t="s">
        <v>55</v>
      </c>
      <c r="D1982" s="549" t="s">
        <v>2114</v>
      </c>
      <c r="E1982" s="593" t="s">
        <v>1220</v>
      </c>
      <c r="F1982" s="593"/>
      <c r="G1982" s="550" t="s">
        <v>57</v>
      </c>
      <c r="H1982" s="551">
        <v>1</v>
      </c>
      <c r="I1982" s="552" t="s">
        <v>3509</v>
      </c>
      <c r="J1982" s="561" t="s">
        <v>3509</v>
      </c>
    </row>
    <row r="1983" spans="1:10" ht="26.45">
      <c r="A1983" s="549" t="s">
        <v>2666</v>
      </c>
      <c r="B1983" s="550" t="s">
        <v>1449</v>
      </c>
      <c r="C1983" s="550" t="s">
        <v>55</v>
      </c>
      <c r="D1983" s="549" t="s">
        <v>1450</v>
      </c>
      <c r="E1983" s="593" t="s">
        <v>1440</v>
      </c>
      <c r="F1983" s="593"/>
      <c r="G1983" s="550" t="s">
        <v>1451</v>
      </c>
      <c r="H1983" s="551">
        <v>0.54</v>
      </c>
      <c r="I1983" s="552" t="s">
        <v>2742</v>
      </c>
      <c r="J1983" s="561" t="s">
        <v>3510</v>
      </c>
    </row>
    <row r="1984" spans="1:10" ht="26.45">
      <c r="A1984" s="549" t="s">
        <v>2666</v>
      </c>
      <c r="B1984" s="550" t="s">
        <v>1685</v>
      </c>
      <c r="C1984" s="550" t="s">
        <v>55</v>
      </c>
      <c r="D1984" s="549" t="s">
        <v>1686</v>
      </c>
      <c r="E1984" s="593" t="s">
        <v>1440</v>
      </c>
      <c r="F1984" s="593"/>
      <c r="G1984" s="550" t="s">
        <v>1451</v>
      </c>
      <c r="H1984" s="551">
        <v>0.8</v>
      </c>
      <c r="I1984" s="552" t="s">
        <v>2767</v>
      </c>
      <c r="J1984" s="561" t="s">
        <v>3511</v>
      </c>
    </row>
    <row r="1985" spans="1:10">
      <c r="A1985" s="553"/>
      <c r="B1985" s="563"/>
      <c r="C1985" s="563"/>
      <c r="D1985" s="553"/>
      <c r="E1985" s="563" t="s">
        <v>2669</v>
      </c>
      <c r="F1985" s="566">
        <v>24.77</v>
      </c>
      <c r="G1985" s="553" t="s">
        <v>2670</v>
      </c>
      <c r="H1985" s="554">
        <v>0</v>
      </c>
      <c r="I1985" s="553" t="s">
        <v>2671</v>
      </c>
      <c r="J1985" s="554">
        <v>24.77</v>
      </c>
    </row>
    <row r="1986" spans="1:10" ht="14.45" thickBot="1">
      <c r="A1986" s="553"/>
      <c r="B1986" s="563"/>
      <c r="C1986" s="563"/>
      <c r="D1986" s="553"/>
      <c r="E1986" s="563" t="s">
        <v>2672</v>
      </c>
      <c r="F1986" s="566">
        <v>0</v>
      </c>
      <c r="G1986" s="553"/>
      <c r="H1986" s="595" t="s">
        <v>2673</v>
      </c>
      <c r="I1986" s="595"/>
      <c r="J1986" s="554">
        <v>166.09</v>
      </c>
    </row>
    <row r="1987" spans="1:10" ht="14.45" thickTop="1">
      <c r="A1987" s="555"/>
      <c r="B1987" s="564"/>
      <c r="C1987" s="564"/>
      <c r="D1987" s="555"/>
      <c r="E1987" s="564"/>
      <c r="F1987" s="564"/>
      <c r="G1987" s="555"/>
      <c r="H1987" s="555"/>
      <c r="I1987" s="555"/>
      <c r="J1987" s="555"/>
    </row>
    <row r="1988" spans="1:10">
      <c r="A1988" s="543" t="s">
        <v>415</v>
      </c>
      <c r="B1988" s="461" t="s">
        <v>10</v>
      </c>
      <c r="C1988" s="461" t="s">
        <v>11</v>
      </c>
      <c r="D1988" s="543" t="s">
        <v>12</v>
      </c>
      <c r="E1988" s="589" t="s">
        <v>1209</v>
      </c>
      <c r="F1988" s="589"/>
      <c r="G1988" s="461" t="s">
        <v>13</v>
      </c>
      <c r="H1988" s="544" t="s">
        <v>14</v>
      </c>
      <c r="I1988" s="544" t="s">
        <v>1210</v>
      </c>
      <c r="J1988" s="544" t="s">
        <v>16</v>
      </c>
    </row>
    <row r="1989" spans="1:10" ht="14.45" customHeight="1">
      <c r="A1989" s="545" t="s">
        <v>2661</v>
      </c>
      <c r="B1989" s="546" t="s">
        <v>416</v>
      </c>
      <c r="C1989" s="546" t="s">
        <v>55</v>
      </c>
      <c r="D1989" s="545" t="s">
        <v>417</v>
      </c>
      <c r="E1989" s="596" t="s">
        <v>1389</v>
      </c>
      <c r="F1989" s="596"/>
      <c r="G1989" s="546" t="s">
        <v>57</v>
      </c>
      <c r="H1989" s="547">
        <v>1</v>
      </c>
      <c r="I1989" s="548">
        <v>658.18</v>
      </c>
      <c r="J1989" s="548">
        <v>658.18</v>
      </c>
    </row>
    <row r="1990" spans="1:10">
      <c r="A1990" s="543" t="s">
        <v>9</v>
      </c>
      <c r="B1990" s="461" t="s">
        <v>10</v>
      </c>
      <c r="C1990" s="461" t="s">
        <v>11</v>
      </c>
      <c r="D1990" s="543" t="s">
        <v>12</v>
      </c>
      <c r="E1990" s="589" t="s">
        <v>1209</v>
      </c>
      <c r="F1990" s="589"/>
      <c r="G1990" s="461" t="s">
        <v>13</v>
      </c>
      <c r="H1990" s="544" t="s">
        <v>14</v>
      </c>
      <c r="I1990" s="544" t="s">
        <v>1210</v>
      </c>
      <c r="J1990" s="544" t="s">
        <v>16</v>
      </c>
    </row>
    <row r="1991" spans="1:10">
      <c r="A1991" s="549" t="s">
        <v>2666</v>
      </c>
      <c r="B1991" s="550" t="s">
        <v>1811</v>
      </c>
      <c r="C1991" s="550" t="s">
        <v>55</v>
      </c>
      <c r="D1991" s="549" t="s">
        <v>1812</v>
      </c>
      <c r="E1991" s="593" t="s">
        <v>1220</v>
      </c>
      <c r="F1991" s="593"/>
      <c r="G1991" s="550" t="s">
        <v>57</v>
      </c>
      <c r="H1991" s="551">
        <v>1</v>
      </c>
      <c r="I1991" s="552" t="s">
        <v>3515</v>
      </c>
      <c r="J1991" s="561" t="s">
        <v>3515</v>
      </c>
    </row>
    <row r="1992" spans="1:10" ht="26.45">
      <c r="A1992" s="549" t="s">
        <v>2666</v>
      </c>
      <c r="B1992" s="550" t="s">
        <v>1449</v>
      </c>
      <c r="C1992" s="550" t="s">
        <v>55</v>
      </c>
      <c r="D1992" s="549" t="s">
        <v>1450</v>
      </c>
      <c r="E1992" s="593" t="s">
        <v>1440</v>
      </c>
      <c r="F1992" s="593"/>
      <c r="G1992" s="550" t="s">
        <v>1451</v>
      </c>
      <c r="H1992" s="551">
        <v>0.54</v>
      </c>
      <c r="I1992" s="552" t="s">
        <v>2742</v>
      </c>
      <c r="J1992" s="561" t="s">
        <v>3510</v>
      </c>
    </row>
    <row r="1993" spans="1:10">
      <c r="A1993" s="556" t="s">
        <v>2661</v>
      </c>
      <c r="B1993" s="557" t="s">
        <v>2799</v>
      </c>
      <c r="C1993" s="557" t="s">
        <v>55</v>
      </c>
      <c r="D1993" s="556" t="s">
        <v>2800</v>
      </c>
      <c r="E1993" s="594" t="s">
        <v>1393</v>
      </c>
      <c r="F1993" s="594"/>
      <c r="G1993" s="557" t="s">
        <v>1451</v>
      </c>
      <c r="H1993" s="558">
        <v>0.8</v>
      </c>
      <c r="I1993" s="559" t="s">
        <v>2801</v>
      </c>
      <c r="J1993" s="560" t="s">
        <v>3506</v>
      </c>
    </row>
    <row r="1994" spans="1:10">
      <c r="A1994" s="549" t="s">
        <v>2666</v>
      </c>
      <c r="B1994" s="550" t="s">
        <v>2485</v>
      </c>
      <c r="C1994" s="550" t="s">
        <v>55</v>
      </c>
      <c r="D1994" s="549" t="s">
        <v>2486</v>
      </c>
      <c r="E1994" s="593" t="s">
        <v>1220</v>
      </c>
      <c r="F1994" s="593"/>
      <c r="G1994" s="550" t="s">
        <v>268</v>
      </c>
      <c r="H1994" s="551">
        <v>1.2</v>
      </c>
      <c r="I1994" s="552" t="s">
        <v>2863</v>
      </c>
      <c r="J1994" s="561" t="s">
        <v>3116</v>
      </c>
    </row>
    <row r="1995" spans="1:10" ht="26.45">
      <c r="A1995" s="549" t="s">
        <v>2666</v>
      </c>
      <c r="B1995" s="550" t="s">
        <v>1685</v>
      </c>
      <c r="C1995" s="550" t="s">
        <v>55</v>
      </c>
      <c r="D1995" s="549" t="s">
        <v>1686</v>
      </c>
      <c r="E1995" s="593" t="s">
        <v>1440</v>
      </c>
      <c r="F1995" s="593"/>
      <c r="G1995" s="550" t="s">
        <v>1451</v>
      </c>
      <c r="H1995" s="551">
        <v>0.8</v>
      </c>
      <c r="I1995" s="552" t="s">
        <v>2767</v>
      </c>
      <c r="J1995" s="561" t="s">
        <v>3511</v>
      </c>
    </row>
    <row r="1996" spans="1:10">
      <c r="A1996" s="556" t="s">
        <v>2661</v>
      </c>
      <c r="B1996" s="557" t="s">
        <v>2769</v>
      </c>
      <c r="C1996" s="557" t="s">
        <v>55</v>
      </c>
      <c r="D1996" s="556" t="s">
        <v>2770</v>
      </c>
      <c r="E1996" s="594" t="s">
        <v>1393</v>
      </c>
      <c r="F1996" s="594"/>
      <c r="G1996" s="557" t="s">
        <v>1451</v>
      </c>
      <c r="H1996" s="558">
        <v>0.54</v>
      </c>
      <c r="I1996" s="559" t="s">
        <v>2771</v>
      </c>
      <c r="J1996" s="560" t="s">
        <v>3508</v>
      </c>
    </row>
    <row r="1997" spans="1:10" ht="26.45">
      <c r="A1997" s="549" t="s">
        <v>2666</v>
      </c>
      <c r="B1997" s="550" t="s">
        <v>2113</v>
      </c>
      <c r="C1997" s="550" t="s">
        <v>55</v>
      </c>
      <c r="D1997" s="549" t="s">
        <v>2114</v>
      </c>
      <c r="E1997" s="593" t="s">
        <v>1220</v>
      </c>
      <c r="F1997" s="593"/>
      <c r="G1997" s="550" t="s">
        <v>57</v>
      </c>
      <c r="H1997" s="551">
        <v>1</v>
      </c>
      <c r="I1997" s="552" t="s">
        <v>3509</v>
      </c>
      <c r="J1997" s="561" t="s">
        <v>3509</v>
      </c>
    </row>
    <row r="1998" spans="1:10">
      <c r="A1998" s="589" t="s">
        <v>2820</v>
      </c>
      <c r="B1998" s="597"/>
      <c r="C1998" s="597"/>
      <c r="D1998" s="597"/>
      <c r="E1998" s="597"/>
      <c r="F1998" s="597"/>
      <c r="G1998" s="597"/>
      <c r="H1998" s="597"/>
      <c r="I1998" s="597"/>
      <c r="J1998" s="597"/>
    </row>
    <row r="1999" spans="1:10">
      <c r="A1999" s="543" t="s">
        <v>9</v>
      </c>
      <c r="B1999" s="461" t="s">
        <v>10</v>
      </c>
      <c r="C1999" s="461" t="s">
        <v>11</v>
      </c>
      <c r="D1999" s="543" t="s">
        <v>12</v>
      </c>
      <c r="E1999" s="589" t="s">
        <v>1209</v>
      </c>
      <c r="F1999" s="589"/>
      <c r="G1999" s="461" t="s">
        <v>13</v>
      </c>
      <c r="H1999" s="544" t="s">
        <v>14</v>
      </c>
      <c r="I1999" s="544" t="s">
        <v>1210</v>
      </c>
      <c r="J1999" s="544" t="s">
        <v>16</v>
      </c>
    </row>
    <row r="2000" spans="1:10">
      <c r="A2000" s="549" t="s">
        <v>2666</v>
      </c>
      <c r="B2000" s="550" t="s">
        <v>1811</v>
      </c>
      <c r="C2000" s="550" t="s">
        <v>55</v>
      </c>
      <c r="D2000" s="549" t="s">
        <v>1812</v>
      </c>
      <c r="E2000" s="593" t="s">
        <v>1220</v>
      </c>
      <c r="F2000" s="593"/>
      <c r="G2000" s="550" t="s">
        <v>57</v>
      </c>
      <c r="H2000" s="551">
        <v>1</v>
      </c>
      <c r="I2000" s="552" t="s">
        <v>3515</v>
      </c>
      <c r="J2000" s="561" t="s">
        <v>3515</v>
      </c>
    </row>
    <row r="2001" spans="1:10" ht="13.9" customHeight="1">
      <c r="A2001" s="549" t="s">
        <v>2666</v>
      </c>
      <c r="B2001" s="550" t="s">
        <v>1449</v>
      </c>
      <c r="C2001" s="550" t="s">
        <v>55</v>
      </c>
      <c r="D2001" s="549" t="s">
        <v>1450</v>
      </c>
      <c r="E2001" s="593" t="s">
        <v>1440</v>
      </c>
      <c r="F2001" s="593"/>
      <c r="G2001" s="550" t="s">
        <v>1451</v>
      </c>
      <c r="H2001" s="551">
        <v>0.54</v>
      </c>
      <c r="I2001" s="552" t="s">
        <v>2742</v>
      </c>
      <c r="J2001" s="561" t="s">
        <v>3510</v>
      </c>
    </row>
    <row r="2002" spans="1:10">
      <c r="A2002" s="549" t="s">
        <v>2666</v>
      </c>
      <c r="B2002" s="550" t="s">
        <v>2651</v>
      </c>
      <c r="C2002" s="550" t="s">
        <v>55</v>
      </c>
      <c r="D2002" s="549" t="s">
        <v>2652</v>
      </c>
      <c r="E2002" s="593" t="s">
        <v>1220</v>
      </c>
      <c r="F2002" s="593"/>
      <c r="G2002" s="550" t="s">
        <v>57</v>
      </c>
      <c r="H2002" s="551">
        <v>8.0000000000000007E-5</v>
      </c>
      <c r="I2002" s="552" t="s">
        <v>2922</v>
      </c>
      <c r="J2002" s="561" t="s">
        <v>2972</v>
      </c>
    </row>
    <row r="2003" spans="1:10" ht="26.45">
      <c r="A2003" s="549" t="s">
        <v>2666</v>
      </c>
      <c r="B2003" s="550" t="s">
        <v>1978</v>
      </c>
      <c r="C2003" s="550" t="s">
        <v>55</v>
      </c>
      <c r="D2003" s="549" t="s">
        <v>1979</v>
      </c>
      <c r="E2003" s="593" t="s">
        <v>1220</v>
      </c>
      <c r="F2003" s="593"/>
      <c r="G2003" s="550" t="s">
        <v>1739</v>
      </c>
      <c r="H2003" s="551">
        <v>1.072E-3</v>
      </c>
      <c r="I2003" s="552" t="s">
        <v>2855</v>
      </c>
      <c r="J2003" s="561" t="s">
        <v>3009</v>
      </c>
    </row>
    <row r="2004" spans="1:10">
      <c r="A2004" s="549" t="s">
        <v>2666</v>
      </c>
      <c r="B2004" s="550" t="s">
        <v>1543</v>
      </c>
      <c r="C2004" s="550" t="s">
        <v>55</v>
      </c>
      <c r="D2004" s="549" t="s">
        <v>1544</v>
      </c>
      <c r="E2004" s="593" t="s">
        <v>1220</v>
      </c>
      <c r="F2004" s="593"/>
      <c r="G2004" s="550" t="s">
        <v>57</v>
      </c>
      <c r="H2004" s="551">
        <v>0.13641200000000001</v>
      </c>
      <c r="I2004" s="552" t="s">
        <v>2849</v>
      </c>
      <c r="J2004" s="561" t="s">
        <v>3512</v>
      </c>
    </row>
    <row r="2005" spans="1:10">
      <c r="A2005" s="549" t="s">
        <v>2666</v>
      </c>
      <c r="B2005" s="550" t="s">
        <v>2169</v>
      </c>
      <c r="C2005" s="550" t="s">
        <v>55</v>
      </c>
      <c r="D2005" s="549" t="s">
        <v>2170</v>
      </c>
      <c r="E2005" s="593" t="s">
        <v>1220</v>
      </c>
      <c r="F2005" s="593"/>
      <c r="G2005" s="550" t="s">
        <v>57</v>
      </c>
      <c r="H2005" s="551">
        <v>6.0299999999999998E-3</v>
      </c>
      <c r="I2005" s="552" t="s">
        <v>2825</v>
      </c>
      <c r="J2005" s="561" t="s">
        <v>3254</v>
      </c>
    </row>
    <row r="2006" spans="1:10">
      <c r="A2006" s="549" t="s">
        <v>2666</v>
      </c>
      <c r="B2006" s="550" t="s">
        <v>1855</v>
      </c>
      <c r="C2006" s="550" t="s">
        <v>55</v>
      </c>
      <c r="D2006" s="549" t="s">
        <v>1856</v>
      </c>
      <c r="E2006" s="593" t="s">
        <v>1298</v>
      </c>
      <c r="F2006" s="593"/>
      <c r="G2006" s="550" t="s">
        <v>1857</v>
      </c>
      <c r="H2006" s="551">
        <v>5.3600000000000002E-4</v>
      </c>
      <c r="I2006" s="552" t="s">
        <v>2841</v>
      </c>
      <c r="J2006" s="561" t="s">
        <v>3255</v>
      </c>
    </row>
    <row r="2007" spans="1:10">
      <c r="A2007" s="549" t="s">
        <v>2666</v>
      </c>
      <c r="B2007" s="550" t="s">
        <v>2587</v>
      </c>
      <c r="C2007" s="550" t="s">
        <v>55</v>
      </c>
      <c r="D2007" s="549" t="s">
        <v>2588</v>
      </c>
      <c r="E2007" s="593" t="s">
        <v>1220</v>
      </c>
      <c r="F2007" s="593"/>
      <c r="G2007" s="550" t="s">
        <v>57</v>
      </c>
      <c r="H2007" s="551">
        <v>5.5999999999999995E-4</v>
      </c>
      <c r="I2007" s="552" t="s">
        <v>2924</v>
      </c>
      <c r="J2007" s="561" t="s">
        <v>2880</v>
      </c>
    </row>
    <row r="2008" spans="1:10">
      <c r="A2008" s="549" t="s">
        <v>2666</v>
      </c>
      <c r="B2008" s="550" t="s">
        <v>2557</v>
      </c>
      <c r="C2008" s="550" t="s">
        <v>55</v>
      </c>
      <c r="D2008" s="549" t="s">
        <v>2558</v>
      </c>
      <c r="E2008" s="593" t="s">
        <v>1220</v>
      </c>
      <c r="F2008" s="593"/>
      <c r="G2008" s="550" t="s">
        <v>57</v>
      </c>
      <c r="H2008" s="551">
        <v>4.8000000000000001E-4</v>
      </c>
      <c r="I2008" s="552" t="s">
        <v>2925</v>
      </c>
      <c r="J2008" s="561" t="s">
        <v>3254</v>
      </c>
    </row>
    <row r="2009" spans="1:10">
      <c r="A2009" s="549" t="s">
        <v>2666</v>
      </c>
      <c r="B2009" s="550" t="s">
        <v>1982</v>
      </c>
      <c r="C2009" s="550" t="s">
        <v>55</v>
      </c>
      <c r="D2009" s="549" t="s">
        <v>1983</v>
      </c>
      <c r="E2009" s="593" t="s">
        <v>1298</v>
      </c>
      <c r="F2009" s="593"/>
      <c r="G2009" s="550" t="s">
        <v>57</v>
      </c>
      <c r="H2009" s="551">
        <v>6.0299999999999998E-3</v>
      </c>
      <c r="I2009" s="552" t="s">
        <v>2839</v>
      </c>
      <c r="J2009" s="561" t="s">
        <v>3009</v>
      </c>
    </row>
    <row r="2010" spans="1:10">
      <c r="A2010" s="549" t="s">
        <v>2666</v>
      </c>
      <c r="B2010" s="550" t="s">
        <v>1693</v>
      </c>
      <c r="C2010" s="550" t="s">
        <v>55</v>
      </c>
      <c r="D2010" s="549" t="s">
        <v>1694</v>
      </c>
      <c r="E2010" s="593" t="s">
        <v>1220</v>
      </c>
      <c r="F2010" s="593"/>
      <c r="G2010" s="550" t="s">
        <v>57</v>
      </c>
      <c r="H2010" s="551">
        <v>0.103134</v>
      </c>
      <c r="I2010" s="552" t="s">
        <v>2829</v>
      </c>
      <c r="J2010" s="561" t="s">
        <v>3288</v>
      </c>
    </row>
    <row r="2011" spans="1:10">
      <c r="A2011" s="549" t="s">
        <v>2666</v>
      </c>
      <c r="B2011" s="550" t="s">
        <v>2611</v>
      </c>
      <c r="C2011" s="550" t="s">
        <v>55</v>
      </c>
      <c r="D2011" s="549" t="s">
        <v>2612</v>
      </c>
      <c r="E2011" s="593" t="s">
        <v>1220</v>
      </c>
      <c r="F2011" s="593"/>
      <c r="G2011" s="550" t="s">
        <v>57</v>
      </c>
      <c r="H2011" s="551">
        <v>3.2000000000000003E-4</v>
      </c>
      <c r="I2011" s="552" t="s">
        <v>2927</v>
      </c>
      <c r="J2011" s="561" t="s">
        <v>2880</v>
      </c>
    </row>
    <row r="2012" spans="1:10">
      <c r="A2012" s="549" t="s">
        <v>2666</v>
      </c>
      <c r="B2012" s="550" t="s">
        <v>1729</v>
      </c>
      <c r="C2012" s="550" t="s">
        <v>55</v>
      </c>
      <c r="D2012" s="549" t="s">
        <v>1730</v>
      </c>
      <c r="E2012" s="593" t="s">
        <v>1220</v>
      </c>
      <c r="F2012" s="593"/>
      <c r="G2012" s="550" t="s">
        <v>57</v>
      </c>
      <c r="H2012" s="551">
        <v>2.0100000000000001E-3</v>
      </c>
      <c r="I2012" s="552" t="s">
        <v>2833</v>
      </c>
      <c r="J2012" s="561" t="s">
        <v>3345</v>
      </c>
    </row>
    <row r="2013" spans="1:10">
      <c r="A2013" s="549" t="s">
        <v>2666</v>
      </c>
      <c r="B2013" s="550" t="s">
        <v>2360</v>
      </c>
      <c r="C2013" s="550" t="s">
        <v>55</v>
      </c>
      <c r="D2013" s="549" t="s">
        <v>2361</v>
      </c>
      <c r="E2013" s="593" t="s">
        <v>1220</v>
      </c>
      <c r="F2013" s="593"/>
      <c r="G2013" s="550" t="s">
        <v>2362</v>
      </c>
      <c r="H2013" s="551">
        <v>1.072E-3</v>
      </c>
      <c r="I2013" s="552" t="s">
        <v>2831</v>
      </c>
      <c r="J2013" s="561" t="s">
        <v>2972</v>
      </c>
    </row>
    <row r="2014" spans="1:10">
      <c r="A2014" s="549" t="s">
        <v>2666</v>
      </c>
      <c r="B2014" s="550" t="s">
        <v>2090</v>
      </c>
      <c r="C2014" s="550" t="s">
        <v>55</v>
      </c>
      <c r="D2014" s="549" t="s">
        <v>2091</v>
      </c>
      <c r="E2014" s="593" t="s">
        <v>1220</v>
      </c>
      <c r="F2014" s="593"/>
      <c r="G2014" s="550" t="s">
        <v>57</v>
      </c>
      <c r="H2014" s="551">
        <v>2.4120000000000001E-3</v>
      </c>
      <c r="I2014" s="552" t="s">
        <v>2847</v>
      </c>
      <c r="J2014" s="561" t="s">
        <v>3256</v>
      </c>
    </row>
    <row r="2015" spans="1:10" ht="26.45">
      <c r="A2015" s="549" t="s">
        <v>2666</v>
      </c>
      <c r="B2015" s="550" t="s">
        <v>2303</v>
      </c>
      <c r="C2015" s="550" t="s">
        <v>55</v>
      </c>
      <c r="D2015" s="549" t="s">
        <v>2304</v>
      </c>
      <c r="E2015" s="593" t="s">
        <v>1220</v>
      </c>
      <c r="F2015" s="593"/>
      <c r="G2015" s="550" t="s">
        <v>57</v>
      </c>
      <c r="H2015" s="551">
        <v>8.0400000000000003E-4</v>
      </c>
      <c r="I2015" s="552" t="s">
        <v>2821</v>
      </c>
      <c r="J2015" s="561" t="s">
        <v>2880</v>
      </c>
    </row>
    <row r="2016" spans="1:10">
      <c r="A2016" s="549" t="s">
        <v>2666</v>
      </c>
      <c r="B2016" s="550" t="s">
        <v>2537</v>
      </c>
      <c r="C2016" s="550" t="s">
        <v>55</v>
      </c>
      <c r="D2016" s="549" t="s">
        <v>2538</v>
      </c>
      <c r="E2016" s="593" t="s">
        <v>1220</v>
      </c>
      <c r="F2016" s="593"/>
      <c r="G2016" s="550" t="s">
        <v>57</v>
      </c>
      <c r="H2016" s="551">
        <v>8.8000000000000003E-4</v>
      </c>
      <c r="I2016" s="552" t="s">
        <v>2929</v>
      </c>
      <c r="J2016" s="561" t="s">
        <v>3133</v>
      </c>
    </row>
    <row r="2017" spans="1:10">
      <c r="A2017" s="549" t="s">
        <v>2666</v>
      </c>
      <c r="B2017" s="550" t="s">
        <v>2541</v>
      </c>
      <c r="C2017" s="550" t="s">
        <v>55</v>
      </c>
      <c r="D2017" s="549" t="s">
        <v>2542</v>
      </c>
      <c r="E2017" s="593" t="s">
        <v>1220</v>
      </c>
      <c r="F2017" s="593"/>
      <c r="G2017" s="550" t="s">
        <v>57</v>
      </c>
      <c r="H2017" s="551">
        <v>3.2000000000000003E-4</v>
      </c>
      <c r="I2017" s="552" t="s">
        <v>2931</v>
      </c>
      <c r="J2017" s="561" t="s">
        <v>3254</v>
      </c>
    </row>
    <row r="2018" spans="1:10">
      <c r="A2018" s="549" t="s">
        <v>2666</v>
      </c>
      <c r="B2018" s="550" t="s">
        <v>2637</v>
      </c>
      <c r="C2018" s="550" t="s">
        <v>55</v>
      </c>
      <c r="D2018" s="549" t="s">
        <v>2638</v>
      </c>
      <c r="E2018" s="593" t="s">
        <v>1220</v>
      </c>
      <c r="F2018" s="593"/>
      <c r="G2018" s="550" t="s">
        <v>57</v>
      </c>
      <c r="H2018" s="551">
        <v>8.0000000000000007E-5</v>
      </c>
      <c r="I2018" s="552" t="s">
        <v>2933</v>
      </c>
      <c r="J2018" s="561" t="s">
        <v>2972</v>
      </c>
    </row>
    <row r="2019" spans="1:10">
      <c r="A2019" s="549" t="s">
        <v>2666</v>
      </c>
      <c r="B2019" s="550" t="s">
        <v>1652</v>
      </c>
      <c r="C2019" s="550" t="s">
        <v>55</v>
      </c>
      <c r="D2019" s="549" t="s">
        <v>1653</v>
      </c>
      <c r="E2019" s="593" t="s">
        <v>1298</v>
      </c>
      <c r="F2019" s="593"/>
      <c r="G2019" s="550" t="s">
        <v>57</v>
      </c>
      <c r="H2019" s="551">
        <v>0.13641200000000001</v>
      </c>
      <c r="I2019" s="552" t="s">
        <v>2845</v>
      </c>
      <c r="J2019" s="561" t="s">
        <v>3513</v>
      </c>
    </row>
    <row r="2020" spans="1:10" ht="26.45">
      <c r="A2020" s="549" t="s">
        <v>2666</v>
      </c>
      <c r="B2020" s="550" t="s">
        <v>2139</v>
      </c>
      <c r="C2020" s="550" t="s">
        <v>55</v>
      </c>
      <c r="D2020" s="549" t="s">
        <v>2140</v>
      </c>
      <c r="E2020" s="593" t="s">
        <v>1220</v>
      </c>
      <c r="F2020" s="593"/>
      <c r="G2020" s="550" t="s">
        <v>1739</v>
      </c>
      <c r="H2020" s="551">
        <v>3.0820000000000001E-3</v>
      </c>
      <c r="I2020" s="552" t="s">
        <v>2853</v>
      </c>
      <c r="J2020" s="561" t="s">
        <v>3133</v>
      </c>
    </row>
    <row r="2021" spans="1:10">
      <c r="A2021" s="549" t="s">
        <v>2666</v>
      </c>
      <c r="B2021" s="550" t="s">
        <v>1587</v>
      </c>
      <c r="C2021" s="550" t="s">
        <v>55</v>
      </c>
      <c r="D2021" s="549" t="s">
        <v>1588</v>
      </c>
      <c r="E2021" s="593" t="s">
        <v>1220</v>
      </c>
      <c r="F2021" s="593"/>
      <c r="G2021" s="550" t="s">
        <v>57</v>
      </c>
      <c r="H2021" s="551">
        <v>6.0299999999999998E-3</v>
      </c>
      <c r="I2021" s="552" t="s">
        <v>2835</v>
      </c>
      <c r="J2021" s="561" t="s">
        <v>3514</v>
      </c>
    </row>
    <row r="2022" spans="1:10" ht="26.45">
      <c r="A2022" s="549" t="s">
        <v>2666</v>
      </c>
      <c r="B2022" s="550" t="s">
        <v>2391</v>
      </c>
      <c r="C2022" s="550" t="s">
        <v>55</v>
      </c>
      <c r="D2022" s="549" t="s">
        <v>2392</v>
      </c>
      <c r="E2022" s="593" t="s">
        <v>1220</v>
      </c>
      <c r="F2022" s="593"/>
      <c r="G2022" s="550" t="s">
        <v>57</v>
      </c>
      <c r="H2022" s="551">
        <v>2.6800000000000001E-4</v>
      </c>
      <c r="I2022" s="552" t="s">
        <v>2827</v>
      </c>
      <c r="J2022" s="561" t="s">
        <v>2972</v>
      </c>
    </row>
    <row r="2023" spans="1:10">
      <c r="A2023" s="549" t="s">
        <v>2666</v>
      </c>
      <c r="B2023" s="550" t="s">
        <v>2485</v>
      </c>
      <c r="C2023" s="550" t="s">
        <v>55</v>
      </c>
      <c r="D2023" s="549" t="s">
        <v>2486</v>
      </c>
      <c r="E2023" s="593" t="s">
        <v>1220</v>
      </c>
      <c r="F2023" s="593"/>
      <c r="G2023" s="550" t="s">
        <v>268</v>
      </c>
      <c r="H2023" s="551">
        <v>1.2</v>
      </c>
      <c r="I2023" s="552" t="s">
        <v>2863</v>
      </c>
      <c r="J2023" s="561" t="s">
        <v>3116</v>
      </c>
    </row>
    <row r="2024" spans="1:10" ht="26.45">
      <c r="A2024" s="549" t="s">
        <v>2666</v>
      </c>
      <c r="B2024" s="550" t="s">
        <v>1685</v>
      </c>
      <c r="C2024" s="550" t="s">
        <v>55</v>
      </c>
      <c r="D2024" s="549" t="s">
        <v>1686</v>
      </c>
      <c r="E2024" s="593" t="s">
        <v>1440</v>
      </c>
      <c r="F2024" s="593"/>
      <c r="G2024" s="550" t="s">
        <v>1451</v>
      </c>
      <c r="H2024" s="551">
        <v>0.8</v>
      </c>
      <c r="I2024" s="552" t="s">
        <v>2767</v>
      </c>
      <c r="J2024" s="561" t="s">
        <v>3511</v>
      </c>
    </row>
    <row r="2025" spans="1:10">
      <c r="A2025" s="549" t="s">
        <v>2666</v>
      </c>
      <c r="B2025" s="550" t="s">
        <v>2412</v>
      </c>
      <c r="C2025" s="550" t="s">
        <v>55</v>
      </c>
      <c r="D2025" s="549" t="s">
        <v>2413</v>
      </c>
      <c r="E2025" s="593" t="s">
        <v>1220</v>
      </c>
      <c r="F2025" s="593"/>
      <c r="G2025" s="550" t="s">
        <v>57</v>
      </c>
      <c r="H2025" s="551">
        <v>1.6200000000000001E-4</v>
      </c>
      <c r="I2025" s="552" t="s">
        <v>2823</v>
      </c>
      <c r="J2025" s="561" t="s">
        <v>2972</v>
      </c>
    </row>
    <row r="2026" spans="1:10">
      <c r="A2026" s="549" t="s">
        <v>2666</v>
      </c>
      <c r="B2026" s="550" t="s">
        <v>2381</v>
      </c>
      <c r="C2026" s="550" t="s">
        <v>55</v>
      </c>
      <c r="D2026" s="549" t="s">
        <v>2382</v>
      </c>
      <c r="E2026" s="593" t="s">
        <v>1220</v>
      </c>
      <c r="F2026" s="593"/>
      <c r="G2026" s="550" t="s">
        <v>57</v>
      </c>
      <c r="H2026" s="551">
        <v>1.08E-4</v>
      </c>
      <c r="I2026" s="552" t="s">
        <v>2837</v>
      </c>
      <c r="J2026" s="561" t="s">
        <v>2972</v>
      </c>
    </row>
    <row r="2027" spans="1:10" ht="26.45">
      <c r="A2027" s="549" t="s">
        <v>2666</v>
      </c>
      <c r="B2027" s="550" t="s">
        <v>2182</v>
      </c>
      <c r="C2027" s="550" t="s">
        <v>55</v>
      </c>
      <c r="D2027" s="549" t="s">
        <v>2183</v>
      </c>
      <c r="E2027" s="593" t="s">
        <v>1220</v>
      </c>
      <c r="F2027" s="593"/>
      <c r="G2027" s="550" t="s">
        <v>57</v>
      </c>
      <c r="H2027" s="551">
        <v>1.08E-4</v>
      </c>
      <c r="I2027" s="552" t="s">
        <v>2843</v>
      </c>
      <c r="J2027" s="561" t="s">
        <v>2880</v>
      </c>
    </row>
    <row r="2028" spans="1:10">
      <c r="A2028" s="549" t="s">
        <v>2666</v>
      </c>
      <c r="B2028" s="550" t="s">
        <v>2442</v>
      </c>
      <c r="C2028" s="550" t="s">
        <v>55</v>
      </c>
      <c r="D2028" s="549" t="s">
        <v>2443</v>
      </c>
      <c r="E2028" s="593" t="s">
        <v>1220</v>
      </c>
      <c r="F2028" s="593"/>
      <c r="G2028" s="550" t="s">
        <v>57</v>
      </c>
      <c r="H2028" s="551">
        <v>5.3999999999999998E-5</v>
      </c>
      <c r="I2028" s="552" t="s">
        <v>2851</v>
      </c>
      <c r="J2028" s="561" t="s">
        <v>2972</v>
      </c>
    </row>
    <row r="2029" spans="1:10" ht="26.45">
      <c r="A2029" s="549" t="s">
        <v>2666</v>
      </c>
      <c r="B2029" s="550" t="s">
        <v>2113</v>
      </c>
      <c r="C2029" s="550" t="s">
        <v>55</v>
      </c>
      <c r="D2029" s="549" t="s">
        <v>2114</v>
      </c>
      <c r="E2029" s="593" t="s">
        <v>1220</v>
      </c>
      <c r="F2029" s="593"/>
      <c r="G2029" s="550" t="s">
        <v>57</v>
      </c>
      <c r="H2029" s="551">
        <v>1</v>
      </c>
      <c r="I2029" s="552" t="s">
        <v>3509</v>
      </c>
      <c r="J2029" s="561" t="s">
        <v>3509</v>
      </c>
    </row>
    <row r="2030" spans="1:10">
      <c r="A2030" s="553"/>
      <c r="B2030" s="563"/>
      <c r="C2030" s="563"/>
      <c r="D2030" s="553"/>
      <c r="E2030" s="563" t="s">
        <v>2669</v>
      </c>
      <c r="F2030" s="566">
        <v>24.77</v>
      </c>
      <c r="G2030" s="553" t="s">
        <v>2670</v>
      </c>
      <c r="H2030" s="554">
        <v>0</v>
      </c>
      <c r="I2030" s="553" t="s">
        <v>2671</v>
      </c>
      <c r="J2030" s="554">
        <v>24.77</v>
      </c>
    </row>
    <row r="2031" spans="1:10" ht="14.45" thickBot="1">
      <c r="A2031" s="553"/>
      <c r="B2031" s="563"/>
      <c r="C2031" s="563"/>
      <c r="D2031" s="553"/>
      <c r="E2031" s="563" t="s">
        <v>2672</v>
      </c>
      <c r="F2031" s="566">
        <v>0</v>
      </c>
      <c r="G2031" s="553"/>
      <c r="H2031" s="595" t="s">
        <v>2673</v>
      </c>
      <c r="I2031" s="595"/>
      <c r="J2031" s="554">
        <v>658.18</v>
      </c>
    </row>
    <row r="2032" spans="1:10" ht="14.45" thickTop="1">
      <c r="A2032" s="555"/>
      <c r="B2032" s="564"/>
      <c r="C2032" s="564"/>
      <c r="D2032" s="555"/>
      <c r="E2032" s="564"/>
      <c r="F2032" s="564"/>
      <c r="G2032" s="555"/>
      <c r="H2032" s="555"/>
      <c r="I2032" s="555"/>
      <c r="J2032" s="555"/>
    </row>
    <row r="2033" spans="1:10">
      <c r="A2033" s="543" t="s">
        <v>420</v>
      </c>
      <c r="B2033" s="461" t="s">
        <v>10</v>
      </c>
      <c r="C2033" s="461" t="s">
        <v>11</v>
      </c>
      <c r="D2033" s="543" t="s">
        <v>12</v>
      </c>
      <c r="E2033" s="589" t="s">
        <v>1209</v>
      </c>
      <c r="F2033" s="589"/>
      <c r="G2033" s="461" t="s">
        <v>13</v>
      </c>
      <c r="H2033" s="544" t="s">
        <v>14</v>
      </c>
      <c r="I2033" s="544" t="s">
        <v>1210</v>
      </c>
      <c r="J2033" s="544" t="s">
        <v>16</v>
      </c>
    </row>
    <row r="2034" spans="1:10" ht="14.45" customHeight="1">
      <c r="A2034" s="545" t="s">
        <v>2661</v>
      </c>
      <c r="B2034" s="546" t="s">
        <v>421</v>
      </c>
      <c r="C2034" s="546" t="s">
        <v>44</v>
      </c>
      <c r="D2034" s="545" t="s">
        <v>422</v>
      </c>
      <c r="E2034" s="596" t="s">
        <v>1406</v>
      </c>
      <c r="F2034" s="596"/>
      <c r="G2034" s="546" t="s">
        <v>152</v>
      </c>
      <c r="H2034" s="547">
        <v>1</v>
      </c>
      <c r="I2034" s="548">
        <v>22.08</v>
      </c>
      <c r="J2034" s="548">
        <v>22.08</v>
      </c>
    </row>
    <row r="2035" spans="1:10" ht="26.45">
      <c r="A2035" s="556" t="s">
        <v>2674</v>
      </c>
      <c r="B2035" s="557" t="s">
        <v>3367</v>
      </c>
      <c r="C2035" s="557" t="s">
        <v>44</v>
      </c>
      <c r="D2035" s="556" t="s">
        <v>3368</v>
      </c>
      <c r="E2035" s="594" t="s">
        <v>1216</v>
      </c>
      <c r="F2035" s="594"/>
      <c r="G2035" s="557" t="s">
        <v>75</v>
      </c>
      <c r="H2035" s="558">
        <v>0.29299999999999998</v>
      </c>
      <c r="I2035" s="559">
        <v>22.35</v>
      </c>
      <c r="J2035" s="559">
        <v>6.54</v>
      </c>
    </row>
    <row r="2036" spans="1:10" ht="26.45">
      <c r="A2036" s="556" t="s">
        <v>2674</v>
      </c>
      <c r="B2036" s="557" t="s">
        <v>2694</v>
      </c>
      <c r="C2036" s="557" t="s">
        <v>44</v>
      </c>
      <c r="D2036" s="556" t="s">
        <v>2695</v>
      </c>
      <c r="E2036" s="594" t="s">
        <v>1216</v>
      </c>
      <c r="F2036" s="594"/>
      <c r="G2036" s="557" t="s">
        <v>75</v>
      </c>
      <c r="H2036" s="558">
        <v>0.29299999999999998</v>
      </c>
      <c r="I2036" s="559">
        <v>30.41</v>
      </c>
      <c r="J2036" s="559">
        <v>8.91</v>
      </c>
    </row>
    <row r="2037" spans="1:10" ht="39.6" customHeight="1">
      <c r="A2037" s="549" t="s">
        <v>2666</v>
      </c>
      <c r="B2037" s="550" t="s">
        <v>2295</v>
      </c>
      <c r="C2037" s="550" t="s">
        <v>44</v>
      </c>
      <c r="D2037" s="549" t="s">
        <v>2296</v>
      </c>
      <c r="E2037" s="593" t="s">
        <v>1220</v>
      </c>
      <c r="F2037" s="593"/>
      <c r="G2037" s="550" t="s">
        <v>152</v>
      </c>
      <c r="H2037" s="551">
        <v>1.0548999999999999</v>
      </c>
      <c r="I2037" s="552">
        <v>6.26</v>
      </c>
      <c r="J2037" s="552">
        <v>6.6</v>
      </c>
    </row>
    <row r="2038" spans="1:10" ht="26.45" customHeight="1">
      <c r="A2038" s="549" t="s">
        <v>2666</v>
      </c>
      <c r="B2038" s="550" t="s">
        <v>2436</v>
      </c>
      <c r="C2038" s="550" t="s">
        <v>44</v>
      </c>
      <c r="D2038" s="549" t="s">
        <v>2437</v>
      </c>
      <c r="E2038" s="593" t="s">
        <v>1220</v>
      </c>
      <c r="F2038" s="593"/>
      <c r="G2038" s="550" t="s">
        <v>26</v>
      </c>
      <c r="H2038" s="551">
        <v>1.6299999999999999E-2</v>
      </c>
      <c r="I2038" s="552">
        <v>1.97</v>
      </c>
      <c r="J2038" s="552">
        <v>0.03</v>
      </c>
    </row>
    <row r="2039" spans="1:10" ht="26.45" customHeight="1">
      <c r="A2039" s="553"/>
      <c r="B2039" s="563"/>
      <c r="C2039" s="563"/>
      <c r="D2039" s="553"/>
      <c r="E2039" s="563" t="s">
        <v>2669</v>
      </c>
      <c r="F2039" s="566">
        <v>11.77</v>
      </c>
      <c r="G2039" s="553" t="s">
        <v>2670</v>
      </c>
      <c r="H2039" s="554">
        <v>0</v>
      </c>
      <c r="I2039" s="553" t="s">
        <v>2671</v>
      </c>
      <c r="J2039" s="554">
        <v>11.77</v>
      </c>
    </row>
    <row r="2040" spans="1:10" ht="14.45" thickBot="1">
      <c r="A2040" s="553"/>
      <c r="B2040" s="563"/>
      <c r="C2040" s="563"/>
      <c r="D2040" s="553"/>
      <c r="E2040" s="563" t="s">
        <v>2672</v>
      </c>
      <c r="F2040" s="566">
        <v>0</v>
      </c>
      <c r="G2040" s="553"/>
      <c r="H2040" s="595" t="s">
        <v>2673</v>
      </c>
      <c r="I2040" s="595"/>
      <c r="J2040" s="554">
        <v>22.08</v>
      </c>
    </row>
    <row r="2041" spans="1:10" ht="14.45" thickTop="1">
      <c r="A2041" s="555"/>
      <c r="B2041" s="564"/>
      <c r="C2041" s="564"/>
      <c r="D2041" s="555"/>
      <c r="E2041" s="564"/>
      <c r="F2041" s="564"/>
      <c r="G2041" s="555"/>
      <c r="H2041" s="555"/>
      <c r="I2041" s="555"/>
      <c r="J2041" s="555"/>
    </row>
    <row r="2042" spans="1:10">
      <c r="A2042" s="543" t="s">
        <v>423</v>
      </c>
      <c r="B2042" s="461" t="s">
        <v>10</v>
      </c>
      <c r="C2042" s="461" t="s">
        <v>11</v>
      </c>
      <c r="D2042" s="543" t="s">
        <v>12</v>
      </c>
      <c r="E2042" s="589" t="s">
        <v>1209</v>
      </c>
      <c r="F2042" s="589"/>
      <c r="G2042" s="461" t="s">
        <v>13</v>
      </c>
      <c r="H2042" s="544" t="s">
        <v>14</v>
      </c>
      <c r="I2042" s="544" t="s">
        <v>1210</v>
      </c>
      <c r="J2042" s="544" t="s">
        <v>16</v>
      </c>
    </row>
    <row r="2043" spans="1:10" ht="14.45" customHeight="1">
      <c r="A2043" s="545" t="s">
        <v>2661</v>
      </c>
      <c r="B2043" s="546" t="s">
        <v>424</v>
      </c>
      <c r="C2043" s="546" t="s">
        <v>44</v>
      </c>
      <c r="D2043" s="545" t="s">
        <v>425</v>
      </c>
      <c r="E2043" s="596" t="s">
        <v>1406</v>
      </c>
      <c r="F2043" s="596"/>
      <c r="G2043" s="546" t="s">
        <v>152</v>
      </c>
      <c r="H2043" s="547">
        <v>1</v>
      </c>
      <c r="I2043" s="548">
        <v>27.72</v>
      </c>
      <c r="J2043" s="548">
        <v>27.72</v>
      </c>
    </row>
    <row r="2044" spans="1:10" ht="26.45">
      <c r="A2044" s="556" t="s">
        <v>2674</v>
      </c>
      <c r="B2044" s="557" t="s">
        <v>2694</v>
      </c>
      <c r="C2044" s="557" t="s">
        <v>44</v>
      </c>
      <c r="D2044" s="556" t="s">
        <v>2695</v>
      </c>
      <c r="E2044" s="594" t="s">
        <v>1216</v>
      </c>
      <c r="F2044" s="594"/>
      <c r="G2044" s="557" t="s">
        <v>75</v>
      </c>
      <c r="H2044" s="558">
        <v>0.31819999999999998</v>
      </c>
      <c r="I2044" s="559">
        <v>30.41</v>
      </c>
      <c r="J2044" s="559">
        <v>9.67</v>
      </c>
    </row>
    <row r="2045" spans="1:10" ht="26.45">
      <c r="A2045" s="556" t="s">
        <v>2674</v>
      </c>
      <c r="B2045" s="557" t="s">
        <v>3367</v>
      </c>
      <c r="C2045" s="557" t="s">
        <v>44</v>
      </c>
      <c r="D2045" s="556" t="s">
        <v>3368</v>
      </c>
      <c r="E2045" s="594" t="s">
        <v>1216</v>
      </c>
      <c r="F2045" s="594"/>
      <c r="G2045" s="557" t="s">
        <v>75</v>
      </c>
      <c r="H2045" s="558">
        <v>0.31819999999999998</v>
      </c>
      <c r="I2045" s="559">
        <v>22.35</v>
      </c>
      <c r="J2045" s="559">
        <v>7.11</v>
      </c>
    </row>
    <row r="2046" spans="1:10" ht="39.6" customHeight="1">
      <c r="A2046" s="549" t="s">
        <v>2666</v>
      </c>
      <c r="B2046" s="550" t="s">
        <v>2436</v>
      </c>
      <c r="C2046" s="550" t="s">
        <v>44</v>
      </c>
      <c r="D2046" s="549" t="s">
        <v>2437</v>
      </c>
      <c r="E2046" s="593" t="s">
        <v>1220</v>
      </c>
      <c r="F2046" s="593"/>
      <c r="G2046" s="550" t="s">
        <v>26</v>
      </c>
      <c r="H2046" s="551">
        <v>1.77E-2</v>
      </c>
      <c r="I2046" s="552">
        <v>1.97</v>
      </c>
      <c r="J2046" s="552">
        <v>0.03</v>
      </c>
    </row>
    <row r="2047" spans="1:10" ht="26.45" customHeight="1">
      <c r="A2047" s="549" t="s">
        <v>2666</v>
      </c>
      <c r="B2047" s="550" t="s">
        <v>2213</v>
      </c>
      <c r="C2047" s="550" t="s">
        <v>44</v>
      </c>
      <c r="D2047" s="549" t="s">
        <v>2214</v>
      </c>
      <c r="E2047" s="593" t="s">
        <v>1220</v>
      </c>
      <c r="F2047" s="593"/>
      <c r="G2047" s="550" t="s">
        <v>152</v>
      </c>
      <c r="H2047" s="551">
        <v>1.0548999999999999</v>
      </c>
      <c r="I2047" s="552">
        <v>10.35</v>
      </c>
      <c r="J2047" s="552">
        <v>10.91</v>
      </c>
    </row>
    <row r="2048" spans="1:10" ht="26.45" customHeight="1">
      <c r="A2048" s="553"/>
      <c r="B2048" s="563"/>
      <c r="C2048" s="563"/>
      <c r="D2048" s="553"/>
      <c r="E2048" s="563" t="s">
        <v>2669</v>
      </c>
      <c r="F2048" s="566">
        <v>12.78</v>
      </c>
      <c r="G2048" s="553" t="s">
        <v>2670</v>
      </c>
      <c r="H2048" s="554">
        <v>0</v>
      </c>
      <c r="I2048" s="553" t="s">
        <v>2671</v>
      </c>
      <c r="J2048" s="554">
        <v>12.78</v>
      </c>
    </row>
    <row r="2049" spans="1:10" ht="14.45" thickBot="1">
      <c r="A2049" s="553"/>
      <c r="B2049" s="563"/>
      <c r="C2049" s="563"/>
      <c r="D2049" s="553"/>
      <c r="E2049" s="563" t="s">
        <v>2672</v>
      </c>
      <c r="F2049" s="566">
        <v>0</v>
      </c>
      <c r="G2049" s="553"/>
      <c r="H2049" s="595" t="s">
        <v>2673</v>
      </c>
      <c r="I2049" s="595"/>
      <c r="J2049" s="554">
        <v>27.72</v>
      </c>
    </row>
    <row r="2050" spans="1:10" ht="14.45" thickTop="1">
      <c r="A2050" s="555"/>
      <c r="B2050" s="564"/>
      <c r="C2050" s="564"/>
      <c r="D2050" s="555"/>
      <c r="E2050" s="564"/>
      <c r="F2050" s="564"/>
      <c r="G2050" s="555"/>
      <c r="H2050" s="555"/>
      <c r="I2050" s="555"/>
      <c r="J2050" s="555"/>
    </row>
    <row r="2051" spans="1:10">
      <c r="A2051" s="543" t="s">
        <v>426</v>
      </c>
      <c r="B2051" s="461" t="s">
        <v>10</v>
      </c>
      <c r="C2051" s="461" t="s">
        <v>11</v>
      </c>
      <c r="D2051" s="543" t="s">
        <v>12</v>
      </c>
      <c r="E2051" s="589" t="s">
        <v>1209</v>
      </c>
      <c r="F2051" s="589"/>
      <c r="G2051" s="461" t="s">
        <v>13</v>
      </c>
      <c r="H2051" s="544" t="s">
        <v>14</v>
      </c>
      <c r="I2051" s="544" t="s">
        <v>1210</v>
      </c>
      <c r="J2051" s="544" t="s">
        <v>16</v>
      </c>
    </row>
    <row r="2052" spans="1:10" ht="14.45" customHeight="1">
      <c r="A2052" s="545" t="s">
        <v>2661</v>
      </c>
      <c r="B2052" s="546" t="s">
        <v>427</v>
      </c>
      <c r="C2052" s="546" t="s">
        <v>44</v>
      </c>
      <c r="D2052" s="545" t="s">
        <v>428</v>
      </c>
      <c r="E2052" s="596" t="s">
        <v>1406</v>
      </c>
      <c r="F2052" s="596"/>
      <c r="G2052" s="546" t="s">
        <v>152</v>
      </c>
      <c r="H2052" s="547">
        <v>1</v>
      </c>
      <c r="I2052" s="548">
        <v>38.6</v>
      </c>
      <c r="J2052" s="548">
        <v>38.6</v>
      </c>
    </row>
    <row r="2053" spans="1:10" ht="26.45">
      <c r="A2053" s="556" t="s">
        <v>2674</v>
      </c>
      <c r="B2053" s="557" t="s">
        <v>3367</v>
      </c>
      <c r="C2053" s="557" t="s">
        <v>44</v>
      </c>
      <c r="D2053" s="556" t="s">
        <v>3368</v>
      </c>
      <c r="E2053" s="594" t="s">
        <v>1216</v>
      </c>
      <c r="F2053" s="594"/>
      <c r="G2053" s="557" t="s">
        <v>75</v>
      </c>
      <c r="H2053" s="558">
        <v>0.44440000000000002</v>
      </c>
      <c r="I2053" s="559">
        <v>22.35</v>
      </c>
      <c r="J2053" s="559">
        <v>9.93</v>
      </c>
    </row>
    <row r="2054" spans="1:10" ht="26.45">
      <c r="A2054" s="556" t="s">
        <v>2674</v>
      </c>
      <c r="B2054" s="557" t="s">
        <v>2694</v>
      </c>
      <c r="C2054" s="557" t="s">
        <v>44</v>
      </c>
      <c r="D2054" s="556" t="s">
        <v>2695</v>
      </c>
      <c r="E2054" s="594" t="s">
        <v>1216</v>
      </c>
      <c r="F2054" s="594"/>
      <c r="G2054" s="557" t="s">
        <v>75</v>
      </c>
      <c r="H2054" s="558">
        <v>0.44440000000000002</v>
      </c>
      <c r="I2054" s="559">
        <v>30.41</v>
      </c>
      <c r="J2054" s="559">
        <v>13.51</v>
      </c>
    </row>
    <row r="2055" spans="1:10" ht="39.6" customHeight="1">
      <c r="A2055" s="549" t="s">
        <v>2666</v>
      </c>
      <c r="B2055" s="550" t="s">
        <v>2436</v>
      </c>
      <c r="C2055" s="550" t="s">
        <v>44</v>
      </c>
      <c r="D2055" s="549" t="s">
        <v>2437</v>
      </c>
      <c r="E2055" s="593" t="s">
        <v>1220</v>
      </c>
      <c r="F2055" s="593"/>
      <c r="G2055" s="550" t="s">
        <v>26</v>
      </c>
      <c r="H2055" s="551">
        <v>2.47E-2</v>
      </c>
      <c r="I2055" s="552">
        <v>1.97</v>
      </c>
      <c r="J2055" s="552">
        <v>0.04</v>
      </c>
    </row>
    <row r="2056" spans="1:10" ht="26.45" customHeight="1">
      <c r="A2056" s="549" t="s">
        <v>2666</v>
      </c>
      <c r="B2056" s="550" t="s">
        <v>2117</v>
      </c>
      <c r="C2056" s="550" t="s">
        <v>44</v>
      </c>
      <c r="D2056" s="549" t="s">
        <v>2118</v>
      </c>
      <c r="E2056" s="593" t="s">
        <v>1220</v>
      </c>
      <c r="F2056" s="593"/>
      <c r="G2056" s="550" t="s">
        <v>152</v>
      </c>
      <c r="H2056" s="551">
        <v>1.0548999999999999</v>
      </c>
      <c r="I2056" s="552">
        <v>14.34</v>
      </c>
      <c r="J2056" s="552">
        <v>15.12</v>
      </c>
    </row>
    <row r="2057" spans="1:10" ht="26.45" customHeight="1">
      <c r="A2057" s="553"/>
      <c r="B2057" s="563"/>
      <c r="C2057" s="563"/>
      <c r="D2057" s="553"/>
      <c r="E2057" s="563" t="s">
        <v>2669</v>
      </c>
      <c r="F2057" s="566">
        <v>17.86</v>
      </c>
      <c r="G2057" s="553" t="s">
        <v>2670</v>
      </c>
      <c r="H2057" s="554">
        <v>0</v>
      </c>
      <c r="I2057" s="553" t="s">
        <v>2671</v>
      </c>
      <c r="J2057" s="554">
        <v>17.86</v>
      </c>
    </row>
    <row r="2058" spans="1:10" ht="14.45" thickBot="1">
      <c r="A2058" s="553"/>
      <c r="B2058" s="563"/>
      <c r="C2058" s="563"/>
      <c r="D2058" s="553"/>
      <c r="E2058" s="563" t="s">
        <v>2672</v>
      </c>
      <c r="F2058" s="566">
        <v>0</v>
      </c>
      <c r="G2058" s="553"/>
      <c r="H2058" s="595" t="s">
        <v>2673</v>
      </c>
      <c r="I2058" s="595"/>
      <c r="J2058" s="554">
        <v>38.6</v>
      </c>
    </row>
    <row r="2059" spans="1:10" ht="14.45" thickTop="1">
      <c r="A2059" s="555"/>
      <c r="B2059" s="564"/>
      <c r="C2059" s="564"/>
      <c r="D2059" s="555"/>
      <c r="E2059" s="564"/>
      <c r="F2059" s="564"/>
      <c r="G2059" s="555"/>
      <c r="H2059" s="555"/>
      <c r="I2059" s="555"/>
      <c r="J2059" s="555"/>
    </row>
    <row r="2060" spans="1:10">
      <c r="A2060" s="543" t="s">
        <v>429</v>
      </c>
      <c r="B2060" s="461" t="s">
        <v>10</v>
      </c>
      <c r="C2060" s="461" t="s">
        <v>11</v>
      </c>
      <c r="D2060" s="543" t="s">
        <v>12</v>
      </c>
      <c r="E2060" s="589" t="s">
        <v>1209</v>
      </c>
      <c r="F2060" s="589"/>
      <c r="G2060" s="461" t="s">
        <v>13</v>
      </c>
      <c r="H2060" s="544" t="s">
        <v>14</v>
      </c>
      <c r="I2060" s="544" t="s">
        <v>1210</v>
      </c>
      <c r="J2060" s="544" t="s">
        <v>16</v>
      </c>
    </row>
    <row r="2061" spans="1:10" ht="14.45" customHeight="1">
      <c r="A2061" s="545" t="s">
        <v>2661</v>
      </c>
      <c r="B2061" s="546" t="s">
        <v>430</v>
      </c>
      <c r="C2061" s="546" t="s">
        <v>44</v>
      </c>
      <c r="D2061" s="545" t="s">
        <v>431</v>
      </c>
      <c r="E2061" s="596" t="s">
        <v>1406</v>
      </c>
      <c r="F2061" s="596"/>
      <c r="G2061" s="546" t="s">
        <v>26</v>
      </c>
      <c r="H2061" s="547">
        <v>1</v>
      </c>
      <c r="I2061" s="548">
        <v>12.99</v>
      </c>
      <c r="J2061" s="548">
        <v>12.99</v>
      </c>
    </row>
    <row r="2062" spans="1:10" ht="26.45">
      <c r="A2062" s="556" t="s">
        <v>2674</v>
      </c>
      <c r="B2062" s="557" t="s">
        <v>2694</v>
      </c>
      <c r="C2062" s="557" t="s">
        <v>44</v>
      </c>
      <c r="D2062" s="556" t="s">
        <v>2695</v>
      </c>
      <c r="E2062" s="594" t="s">
        <v>1216</v>
      </c>
      <c r="F2062" s="594"/>
      <c r="G2062" s="557" t="s">
        <v>75</v>
      </c>
      <c r="H2062" s="558">
        <v>0.127</v>
      </c>
      <c r="I2062" s="559">
        <v>30.41</v>
      </c>
      <c r="J2062" s="559">
        <v>3.86</v>
      </c>
    </row>
    <row r="2063" spans="1:10" ht="26.45">
      <c r="A2063" s="556" t="s">
        <v>2674</v>
      </c>
      <c r="B2063" s="557" t="s">
        <v>3367</v>
      </c>
      <c r="C2063" s="557" t="s">
        <v>44</v>
      </c>
      <c r="D2063" s="556" t="s">
        <v>3368</v>
      </c>
      <c r="E2063" s="594" t="s">
        <v>1216</v>
      </c>
      <c r="F2063" s="594"/>
      <c r="G2063" s="557" t="s">
        <v>75</v>
      </c>
      <c r="H2063" s="558">
        <v>0.127</v>
      </c>
      <c r="I2063" s="559">
        <v>22.35</v>
      </c>
      <c r="J2063" s="559">
        <v>2.83</v>
      </c>
    </row>
    <row r="2064" spans="1:10" ht="39.6" customHeight="1">
      <c r="A2064" s="549" t="s">
        <v>2666</v>
      </c>
      <c r="B2064" s="550" t="s">
        <v>2274</v>
      </c>
      <c r="C2064" s="550" t="s">
        <v>44</v>
      </c>
      <c r="D2064" s="549" t="s">
        <v>2275</v>
      </c>
      <c r="E2064" s="593" t="s">
        <v>1220</v>
      </c>
      <c r="F2064" s="593"/>
      <c r="G2064" s="550" t="s">
        <v>26</v>
      </c>
      <c r="H2064" s="551">
        <v>1.4999999999999999E-2</v>
      </c>
      <c r="I2064" s="552">
        <v>61.98</v>
      </c>
      <c r="J2064" s="552">
        <v>0.92</v>
      </c>
    </row>
    <row r="2065" spans="1:10" ht="26.45" customHeight="1">
      <c r="A2065" s="549" t="s">
        <v>2666</v>
      </c>
      <c r="B2065" s="550" t="s">
        <v>2333</v>
      </c>
      <c r="C2065" s="550" t="s">
        <v>44</v>
      </c>
      <c r="D2065" s="549" t="s">
        <v>2334</v>
      </c>
      <c r="E2065" s="593" t="s">
        <v>1220</v>
      </c>
      <c r="F2065" s="593"/>
      <c r="G2065" s="550" t="s">
        <v>26</v>
      </c>
      <c r="H2065" s="551">
        <v>9.9000000000000008E-3</v>
      </c>
      <c r="I2065" s="552">
        <v>54.7</v>
      </c>
      <c r="J2065" s="552">
        <v>0.54</v>
      </c>
    </row>
    <row r="2066" spans="1:10" ht="26.45" customHeight="1">
      <c r="A2066" s="549" t="s">
        <v>2666</v>
      </c>
      <c r="B2066" s="550" t="s">
        <v>2436</v>
      </c>
      <c r="C2066" s="550" t="s">
        <v>44</v>
      </c>
      <c r="D2066" s="549" t="s">
        <v>2437</v>
      </c>
      <c r="E2066" s="593" t="s">
        <v>1220</v>
      </c>
      <c r="F2066" s="593"/>
      <c r="G2066" s="550" t="s">
        <v>26</v>
      </c>
      <c r="H2066" s="551">
        <v>7.1000000000000004E-3</v>
      </c>
      <c r="I2066" s="552">
        <v>1.97</v>
      </c>
      <c r="J2066" s="552">
        <v>0.01</v>
      </c>
    </row>
    <row r="2067" spans="1:10">
      <c r="A2067" s="549" t="s">
        <v>2666</v>
      </c>
      <c r="B2067" s="550" t="s">
        <v>2393</v>
      </c>
      <c r="C2067" s="550" t="s">
        <v>44</v>
      </c>
      <c r="D2067" s="549" t="s">
        <v>2394</v>
      </c>
      <c r="E2067" s="593" t="s">
        <v>1220</v>
      </c>
      <c r="F2067" s="593"/>
      <c r="G2067" s="550" t="s">
        <v>26</v>
      </c>
      <c r="H2067" s="551">
        <v>1</v>
      </c>
      <c r="I2067" s="552">
        <v>4.83</v>
      </c>
      <c r="J2067" s="552">
        <v>4.83</v>
      </c>
    </row>
    <row r="2068" spans="1:10">
      <c r="A2068" s="553"/>
      <c r="B2068" s="563"/>
      <c r="C2068" s="563"/>
      <c r="D2068" s="553"/>
      <c r="E2068" s="563" t="s">
        <v>2669</v>
      </c>
      <c r="F2068" s="566">
        <v>5.0999999999999996</v>
      </c>
      <c r="G2068" s="553" t="s">
        <v>2670</v>
      </c>
      <c r="H2068" s="554">
        <v>0</v>
      </c>
      <c r="I2068" s="553" t="s">
        <v>2671</v>
      </c>
      <c r="J2068" s="554">
        <v>5.0999999999999996</v>
      </c>
    </row>
    <row r="2069" spans="1:10" ht="14.45" thickBot="1">
      <c r="A2069" s="553"/>
      <c r="B2069" s="563"/>
      <c r="C2069" s="563"/>
      <c r="D2069" s="553"/>
      <c r="E2069" s="563" t="s">
        <v>2672</v>
      </c>
      <c r="F2069" s="566">
        <v>0</v>
      </c>
      <c r="G2069" s="553"/>
      <c r="H2069" s="595" t="s">
        <v>2673</v>
      </c>
      <c r="I2069" s="595"/>
      <c r="J2069" s="554">
        <v>12.99</v>
      </c>
    </row>
    <row r="2070" spans="1:10" ht="14.45" thickTop="1">
      <c r="A2070" s="555"/>
      <c r="B2070" s="564"/>
      <c r="C2070" s="564"/>
      <c r="D2070" s="555"/>
      <c r="E2070" s="564"/>
      <c r="F2070" s="564"/>
      <c r="G2070" s="555"/>
      <c r="H2070" s="555"/>
      <c r="I2070" s="555"/>
      <c r="J2070" s="555"/>
    </row>
    <row r="2071" spans="1:10">
      <c r="A2071" s="543" t="s">
        <v>432</v>
      </c>
      <c r="B2071" s="461" t="s">
        <v>10</v>
      </c>
      <c r="C2071" s="461" t="s">
        <v>11</v>
      </c>
      <c r="D2071" s="543" t="s">
        <v>12</v>
      </c>
      <c r="E2071" s="589" t="s">
        <v>1209</v>
      </c>
      <c r="F2071" s="589"/>
      <c r="G2071" s="461" t="s">
        <v>13</v>
      </c>
      <c r="H2071" s="544" t="s">
        <v>14</v>
      </c>
      <c r="I2071" s="544" t="s">
        <v>1210</v>
      </c>
      <c r="J2071" s="544" t="s">
        <v>16</v>
      </c>
    </row>
    <row r="2072" spans="1:10" ht="14.45" customHeight="1">
      <c r="A2072" s="545" t="s">
        <v>2661</v>
      </c>
      <c r="B2072" s="546" t="s">
        <v>433</v>
      </c>
      <c r="C2072" s="546" t="s">
        <v>44</v>
      </c>
      <c r="D2072" s="545" t="s">
        <v>434</v>
      </c>
      <c r="E2072" s="596" t="s">
        <v>1406</v>
      </c>
      <c r="F2072" s="596"/>
      <c r="G2072" s="546" t="s">
        <v>26</v>
      </c>
      <c r="H2072" s="547">
        <v>1</v>
      </c>
      <c r="I2072" s="548">
        <v>10.41</v>
      </c>
      <c r="J2072" s="548">
        <v>10.41</v>
      </c>
    </row>
    <row r="2073" spans="1:10" ht="26.45">
      <c r="A2073" s="556" t="s">
        <v>2674</v>
      </c>
      <c r="B2073" s="557" t="s">
        <v>2694</v>
      </c>
      <c r="C2073" s="557" t="s">
        <v>44</v>
      </c>
      <c r="D2073" s="556" t="s">
        <v>2695</v>
      </c>
      <c r="E2073" s="594" t="s">
        <v>1216</v>
      </c>
      <c r="F2073" s="594"/>
      <c r="G2073" s="557" t="s">
        <v>75</v>
      </c>
      <c r="H2073" s="558">
        <v>0.127</v>
      </c>
      <c r="I2073" s="559">
        <v>30.41</v>
      </c>
      <c r="J2073" s="559">
        <v>3.86</v>
      </c>
    </row>
    <row r="2074" spans="1:10" ht="26.45">
      <c r="A2074" s="556" t="s">
        <v>2674</v>
      </c>
      <c r="B2074" s="557" t="s">
        <v>3367</v>
      </c>
      <c r="C2074" s="557" t="s">
        <v>44</v>
      </c>
      <c r="D2074" s="556" t="s">
        <v>3368</v>
      </c>
      <c r="E2074" s="594" t="s">
        <v>1216</v>
      </c>
      <c r="F2074" s="594"/>
      <c r="G2074" s="557" t="s">
        <v>75</v>
      </c>
      <c r="H2074" s="558">
        <v>0.127</v>
      </c>
      <c r="I2074" s="559">
        <v>22.35</v>
      </c>
      <c r="J2074" s="559">
        <v>2.83</v>
      </c>
    </row>
    <row r="2075" spans="1:10" ht="39.6" customHeight="1">
      <c r="A2075" s="549" t="s">
        <v>2666</v>
      </c>
      <c r="B2075" s="550" t="s">
        <v>2523</v>
      </c>
      <c r="C2075" s="550" t="s">
        <v>44</v>
      </c>
      <c r="D2075" s="549" t="s">
        <v>2524</v>
      </c>
      <c r="E2075" s="593" t="s">
        <v>1220</v>
      </c>
      <c r="F2075" s="593"/>
      <c r="G2075" s="550" t="s">
        <v>26</v>
      </c>
      <c r="H2075" s="551">
        <v>1</v>
      </c>
      <c r="I2075" s="552">
        <v>2.25</v>
      </c>
      <c r="J2075" s="552">
        <v>2.25</v>
      </c>
    </row>
    <row r="2076" spans="1:10" ht="26.45" customHeight="1">
      <c r="A2076" s="549" t="s">
        <v>2666</v>
      </c>
      <c r="B2076" s="550" t="s">
        <v>2333</v>
      </c>
      <c r="C2076" s="550" t="s">
        <v>44</v>
      </c>
      <c r="D2076" s="549" t="s">
        <v>2334</v>
      </c>
      <c r="E2076" s="593" t="s">
        <v>1220</v>
      </c>
      <c r="F2076" s="593"/>
      <c r="G2076" s="550" t="s">
        <v>26</v>
      </c>
      <c r="H2076" s="551">
        <v>9.9000000000000008E-3</v>
      </c>
      <c r="I2076" s="552">
        <v>54.7</v>
      </c>
      <c r="J2076" s="552">
        <v>0.54</v>
      </c>
    </row>
    <row r="2077" spans="1:10" ht="26.45" customHeight="1">
      <c r="A2077" s="549" t="s">
        <v>2666</v>
      </c>
      <c r="B2077" s="550" t="s">
        <v>2274</v>
      </c>
      <c r="C2077" s="550" t="s">
        <v>44</v>
      </c>
      <c r="D2077" s="549" t="s">
        <v>2275</v>
      </c>
      <c r="E2077" s="593" t="s">
        <v>1220</v>
      </c>
      <c r="F2077" s="593"/>
      <c r="G2077" s="550" t="s">
        <v>26</v>
      </c>
      <c r="H2077" s="551">
        <v>1.4999999999999999E-2</v>
      </c>
      <c r="I2077" s="552">
        <v>61.98</v>
      </c>
      <c r="J2077" s="552">
        <v>0.92</v>
      </c>
    </row>
    <row r="2078" spans="1:10">
      <c r="A2078" s="549" t="s">
        <v>2666</v>
      </c>
      <c r="B2078" s="550" t="s">
        <v>2436</v>
      </c>
      <c r="C2078" s="550" t="s">
        <v>44</v>
      </c>
      <c r="D2078" s="549" t="s">
        <v>2437</v>
      </c>
      <c r="E2078" s="593" t="s">
        <v>1220</v>
      </c>
      <c r="F2078" s="593"/>
      <c r="G2078" s="550" t="s">
        <v>26</v>
      </c>
      <c r="H2078" s="551">
        <v>7.1000000000000004E-3</v>
      </c>
      <c r="I2078" s="552">
        <v>1.97</v>
      </c>
      <c r="J2078" s="552">
        <v>0.01</v>
      </c>
    </row>
    <row r="2079" spans="1:10">
      <c r="A2079" s="553"/>
      <c r="B2079" s="563"/>
      <c r="C2079" s="563"/>
      <c r="D2079" s="553"/>
      <c r="E2079" s="563" t="s">
        <v>2669</v>
      </c>
      <c r="F2079" s="566">
        <v>5.0999999999999996</v>
      </c>
      <c r="G2079" s="553" t="s">
        <v>2670</v>
      </c>
      <c r="H2079" s="554">
        <v>0</v>
      </c>
      <c r="I2079" s="553" t="s">
        <v>2671</v>
      </c>
      <c r="J2079" s="554">
        <v>5.0999999999999996</v>
      </c>
    </row>
    <row r="2080" spans="1:10" ht="14.45" thickBot="1">
      <c r="A2080" s="553"/>
      <c r="B2080" s="563"/>
      <c r="C2080" s="563"/>
      <c r="D2080" s="553"/>
      <c r="E2080" s="563" t="s">
        <v>2672</v>
      </c>
      <c r="F2080" s="566">
        <v>0</v>
      </c>
      <c r="G2080" s="553"/>
      <c r="H2080" s="595" t="s">
        <v>2673</v>
      </c>
      <c r="I2080" s="595"/>
      <c r="J2080" s="554">
        <v>10.41</v>
      </c>
    </row>
    <row r="2081" spans="1:10" ht="14.45" thickTop="1">
      <c r="A2081" s="555"/>
      <c r="B2081" s="564"/>
      <c r="C2081" s="564"/>
      <c r="D2081" s="555"/>
      <c r="E2081" s="564"/>
      <c r="F2081" s="564"/>
      <c r="G2081" s="555"/>
      <c r="H2081" s="555"/>
      <c r="I2081" s="555"/>
      <c r="J2081" s="555"/>
    </row>
    <row r="2082" spans="1:10">
      <c r="A2082" s="543" t="s">
        <v>435</v>
      </c>
      <c r="B2082" s="461" t="s">
        <v>10</v>
      </c>
      <c r="C2082" s="461" t="s">
        <v>11</v>
      </c>
      <c r="D2082" s="543" t="s">
        <v>12</v>
      </c>
      <c r="E2082" s="589" t="s">
        <v>1209</v>
      </c>
      <c r="F2082" s="589"/>
      <c r="G2082" s="461" t="s">
        <v>13</v>
      </c>
      <c r="H2082" s="544" t="s">
        <v>14</v>
      </c>
      <c r="I2082" s="544" t="s">
        <v>1210</v>
      </c>
      <c r="J2082" s="544" t="s">
        <v>16</v>
      </c>
    </row>
    <row r="2083" spans="1:10" ht="14.45" customHeight="1">
      <c r="A2083" s="545" t="s">
        <v>2661</v>
      </c>
      <c r="B2083" s="546" t="s">
        <v>436</v>
      </c>
      <c r="C2083" s="546" t="s">
        <v>44</v>
      </c>
      <c r="D2083" s="545" t="s">
        <v>437</v>
      </c>
      <c r="E2083" s="596" t="s">
        <v>1406</v>
      </c>
      <c r="F2083" s="596"/>
      <c r="G2083" s="546" t="s">
        <v>26</v>
      </c>
      <c r="H2083" s="547">
        <v>1</v>
      </c>
      <c r="I2083" s="548">
        <v>16.03</v>
      </c>
      <c r="J2083" s="548">
        <v>16.03</v>
      </c>
    </row>
    <row r="2084" spans="1:10" ht="26.45">
      <c r="A2084" s="556" t="s">
        <v>2674</v>
      </c>
      <c r="B2084" s="557" t="s">
        <v>2694</v>
      </c>
      <c r="C2084" s="557" t="s">
        <v>44</v>
      </c>
      <c r="D2084" s="556" t="s">
        <v>2695</v>
      </c>
      <c r="E2084" s="594" t="s">
        <v>1216</v>
      </c>
      <c r="F2084" s="594"/>
      <c r="G2084" s="557" t="s">
        <v>75</v>
      </c>
      <c r="H2084" s="558">
        <v>0.13789999999999999</v>
      </c>
      <c r="I2084" s="559">
        <v>30.41</v>
      </c>
      <c r="J2084" s="559">
        <v>4.1900000000000004</v>
      </c>
    </row>
    <row r="2085" spans="1:10" ht="26.45">
      <c r="A2085" s="556" t="s">
        <v>2674</v>
      </c>
      <c r="B2085" s="557" t="s">
        <v>3367</v>
      </c>
      <c r="C2085" s="557" t="s">
        <v>44</v>
      </c>
      <c r="D2085" s="556" t="s">
        <v>3368</v>
      </c>
      <c r="E2085" s="594" t="s">
        <v>1216</v>
      </c>
      <c r="F2085" s="594"/>
      <c r="G2085" s="557" t="s">
        <v>75</v>
      </c>
      <c r="H2085" s="558">
        <v>0.13789999999999999</v>
      </c>
      <c r="I2085" s="559">
        <v>22.35</v>
      </c>
      <c r="J2085" s="559">
        <v>3.08</v>
      </c>
    </row>
    <row r="2086" spans="1:10" ht="39.6" customHeight="1">
      <c r="A2086" s="549" t="s">
        <v>2666</v>
      </c>
      <c r="B2086" s="550" t="s">
        <v>2358</v>
      </c>
      <c r="C2086" s="550" t="s">
        <v>44</v>
      </c>
      <c r="D2086" s="549" t="s">
        <v>2359</v>
      </c>
      <c r="E2086" s="593" t="s">
        <v>1220</v>
      </c>
      <c r="F2086" s="593"/>
      <c r="G2086" s="550" t="s">
        <v>26</v>
      </c>
      <c r="H2086" s="551">
        <v>2</v>
      </c>
      <c r="I2086" s="552">
        <v>2</v>
      </c>
      <c r="J2086" s="552">
        <v>4</v>
      </c>
    </row>
    <row r="2087" spans="1:10" ht="26.45" customHeight="1">
      <c r="A2087" s="549" t="s">
        <v>2666</v>
      </c>
      <c r="B2087" s="550" t="s">
        <v>2266</v>
      </c>
      <c r="C2087" s="550" t="s">
        <v>44</v>
      </c>
      <c r="D2087" s="549" t="s">
        <v>2267</v>
      </c>
      <c r="E2087" s="593" t="s">
        <v>1220</v>
      </c>
      <c r="F2087" s="593"/>
      <c r="G2087" s="550" t="s">
        <v>26</v>
      </c>
      <c r="H2087" s="551">
        <v>0.05</v>
      </c>
      <c r="I2087" s="552">
        <v>22.58</v>
      </c>
      <c r="J2087" s="552">
        <v>1.1200000000000001</v>
      </c>
    </row>
    <row r="2088" spans="1:10" ht="26.45" customHeight="1">
      <c r="A2088" s="549" t="s">
        <v>2666</v>
      </c>
      <c r="B2088" s="550" t="s">
        <v>2531</v>
      </c>
      <c r="C2088" s="550" t="s">
        <v>44</v>
      </c>
      <c r="D2088" s="549" t="s">
        <v>2532</v>
      </c>
      <c r="E2088" s="593" t="s">
        <v>1220</v>
      </c>
      <c r="F2088" s="593"/>
      <c r="G2088" s="550" t="s">
        <v>26</v>
      </c>
      <c r="H2088" s="551">
        <v>1</v>
      </c>
      <c r="I2088" s="552">
        <v>3.64</v>
      </c>
      <c r="J2088" s="552">
        <v>3.64</v>
      </c>
    </row>
    <row r="2089" spans="1:10">
      <c r="A2089" s="553"/>
      <c r="B2089" s="563"/>
      <c r="C2089" s="563"/>
      <c r="D2089" s="553"/>
      <c r="E2089" s="563" t="s">
        <v>2669</v>
      </c>
      <c r="F2089" s="566">
        <v>5.53</v>
      </c>
      <c r="G2089" s="553" t="s">
        <v>2670</v>
      </c>
      <c r="H2089" s="554">
        <v>0</v>
      </c>
      <c r="I2089" s="553" t="s">
        <v>2671</v>
      </c>
      <c r="J2089" s="554">
        <v>5.53</v>
      </c>
    </row>
    <row r="2090" spans="1:10" ht="14.45" thickBot="1">
      <c r="A2090" s="553"/>
      <c r="B2090" s="563"/>
      <c r="C2090" s="563"/>
      <c r="D2090" s="553"/>
      <c r="E2090" s="563" t="s">
        <v>2672</v>
      </c>
      <c r="F2090" s="566">
        <v>0</v>
      </c>
      <c r="G2090" s="553"/>
      <c r="H2090" s="595" t="s">
        <v>2673</v>
      </c>
      <c r="I2090" s="595"/>
      <c r="J2090" s="554">
        <v>16.03</v>
      </c>
    </row>
    <row r="2091" spans="1:10" ht="14.45" thickTop="1">
      <c r="A2091" s="555"/>
      <c r="B2091" s="564"/>
      <c r="C2091" s="564"/>
      <c r="D2091" s="555"/>
      <c r="E2091" s="564"/>
      <c r="F2091" s="564"/>
      <c r="G2091" s="555"/>
      <c r="H2091" s="555"/>
      <c r="I2091" s="555"/>
      <c r="J2091" s="555"/>
    </row>
    <row r="2092" spans="1:10">
      <c r="A2092" s="543" t="s">
        <v>438</v>
      </c>
      <c r="B2092" s="461" t="s">
        <v>10</v>
      </c>
      <c r="C2092" s="461" t="s">
        <v>11</v>
      </c>
      <c r="D2092" s="543" t="s">
        <v>12</v>
      </c>
      <c r="E2092" s="589" t="s">
        <v>1209</v>
      </c>
      <c r="F2092" s="589"/>
      <c r="G2092" s="461" t="s">
        <v>13</v>
      </c>
      <c r="H2092" s="544" t="s">
        <v>14</v>
      </c>
      <c r="I2092" s="544" t="s">
        <v>1210</v>
      </c>
      <c r="J2092" s="544" t="s">
        <v>16</v>
      </c>
    </row>
    <row r="2093" spans="1:10" ht="14.45" customHeight="1">
      <c r="A2093" s="545" t="s">
        <v>2661</v>
      </c>
      <c r="B2093" s="546" t="s">
        <v>439</v>
      </c>
      <c r="C2093" s="546" t="s">
        <v>44</v>
      </c>
      <c r="D2093" s="545" t="s">
        <v>440</v>
      </c>
      <c r="E2093" s="596" t="s">
        <v>1406</v>
      </c>
      <c r="F2093" s="596"/>
      <c r="G2093" s="546" t="s">
        <v>26</v>
      </c>
      <c r="H2093" s="547">
        <v>1</v>
      </c>
      <c r="I2093" s="548">
        <v>15.33</v>
      </c>
      <c r="J2093" s="548">
        <v>15.33</v>
      </c>
    </row>
    <row r="2094" spans="1:10" ht="26.45">
      <c r="A2094" s="556" t="s">
        <v>2674</v>
      </c>
      <c r="B2094" s="557" t="s">
        <v>3367</v>
      </c>
      <c r="C2094" s="557" t="s">
        <v>44</v>
      </c>
      <c r="D2094" s="556" t="s">
        <v>3368</v>
      </c>
      <c r="E2094" s="594" t="s">
        <v>1216</v>
      </c>
      <c r="F2094" s="594"/>
      <c r="G2094" s="557" t="s">
        <v>75</v>
      </c>
      <c r="H2094" s="558">
        <v>0.13789999999999999</v>
      </c>
      <c r="I2094" s="559">
        <v>22.35</v>
      </c>
      <c r="J2094" s="559">
        <v>3.08</v>
      </c>
    </row>
    <row r="2095" spans="1:10" ht="26.45">
      <c r="A2095" s="556" t="s">
        <v>2674</v>
      </c>
      <c r="B2095" s="557" t="s">
        <v>2694</v>
      </c>
      <c r="C2095" s="557" t="s">
        <v>44</v>
      </c>
      <c r="D2095" s="556" t="s">
        <v>2695</v>
      </c>
      <c r="E2095" s="594" t="s">
        <v>1216</v>
      </c>
      <c r="F2095" s="594"/>
      <c r="G2095" s="557" t="s">
        <v>75</v>
      </c>
      <c r="H2095" s="558">
        <v>0.13789999999999999</v>
      </c>
      <c r="I2095" s="559">
        <v>30.41</v>
      </c>
      <c r="J2095" s="559">
        <v>4.1900000000000004</v>
      </c>
    </row>
    <row r="2096" spans="1:10" ht="39.6" customHeight="1">
      <c r="A2096" s="549" t="s">
        <v>2666</v>
      </c>
      <c r="B2096" s="550" t="s">
        <v>2358</v>
      </c>
      <c r="C2096" s="550" t="s">
        <v>44</v>
      </c>
      <c r="D2096" s="549" t="s">
        <v>2359</v>
      </c>
      <c r="E2096" s="593" t="s">
        <v>1220</v>
      </c>
      <c r="F2096" s="593"/>
      <c r="G2096" s="550" t="s">
        <v>26</v>
      </c>
      <c r="H2096" s="551">
        <v>2</v>
      </c>
      <c r="I2096" s="552">
        <v>2</v>
      </c>
      <c r="J2096" s="552">
        <v>4</v>
      </c>
    </row>
    <row r="2097" spans="1:10" ht="26.45" customHeight="1">
      <c r="A2097" s="549" t="s">
        <v>2666</v>
      </c>
      <c r="B2097" s="550" t="s">
        <v>2495</v>
      </c>
      <c r="C2097" s="550" t="s">
        <v>44</v>
      </c>
      <c r="D2097" s="549" t="s">
        <v>2496</v>
      </c>
      <c r="E2097" s="593" t="s">
        <v>1220</v>
      </c>
      <c r="F2097" s="593"/>
      <c r="G2097" s="550" t="s">
        <v>26</v>
      </c>
      <c r="H2097" s="551">
        <v>1</v>
      </c>
      <c r="I2097" s="552">
        <v>2.94</v>
      </c>
      <c r="J2097" s="552">
        <v>2.94</v>
      </c>
    </row>
    <row r="2098" spans="1:10" ht="26.45" customHeight="1">
      <c r="A2098" s="549" t="s">
        <v>2666</v>
      </c>
      <c r="B2098" s="550" t="s">
        <v>2266</v>
      </c>
      <c r="C2098" s="550" t="s">
        <v>44</v>
      </c>
      <c r="D2098" s="549" t="s">
        <v>2267</v>
      </c>
      <c r="E2098" s="593" t="s">
        <v>1220</v>
      </c>
      <c r="F2098" s="593"/>
      <c r="G2098" s="550" t="s">
        <v>26</v>
      </c>
      <c r="H2098" s="551">
        <v>0.05</v>
      </c>
      <c r="I2098" s="552">
        <v>22.58</v>
      </c>
      <c r="J2098" s="552">
        <v>1.1200000000000001</v>
      </c>
    </row>
    <row r="2099" spans="1:10">
      <c r="A2099" s="553"/>
      <c r="B2099" s="563"/>
      <c r="C2099" s="563"/>
      <c r="D2099" s="553"/>
      <c r="E2099" s="563" t="s">
        <v>2669</v>
      </c>
      <c r="F2099" s="566">
        <v>5.53</v>
      </c>
      <c r="G2099" s="553" t="s">
        <v>2670</v>
      </c>
      <c r="H2099" s="554">
        <v>0</v>
      </c>
      <c r="I2099" s="553" t="s">
        <v>2671</v>
      </c>
      <c r="J2099" s="554">
        <v>5.53</v>
      </c>
    </row>
    <row r="2100" spans="1:10" ht="14.45" thickBot="1">
      <c r="A2100" s="553"/>
      <c r="B2100" s="563"/>
      <c r="C2100" s="563"/>
      <c r="D2100" s="553"/>
      <c r="E2100" s="563" t="s">
        <v>2672</v>
      </c>
      <c r="F2100" s="566">
        <v>0</v>
      </c>
      <c r="G2100" s="553"/>
      <c r="H2100" s="595" t="s">
        <v>2673</v>
      </c>
      <c r="I2100" s="595"/>
      <c r="J2100" s="554">
        <v>15.33</v>
      </c>
    </row>
    <row r="2101" spans="1:10" ht="14.45" thickTop="1">
      <c r="A2101" s="555"/>
      <c r="B2101" s="564"/>
      <c r="C2101" s="564"/>
      <c r="D2101" s="555"/>
      <c r="E2101" s="564"/>
      <c r="F2101" s="564"/>
      <c r="G2101" s="555"/>
      <c r="H2101" s="555"/>
      <c r="I2101" s="555"/>
      <c r="J2101" s="555"/>
    </row>
    <row r="2102" spans="1:10">
      <c r="A2102" s="543" t="s">
        <v>441</v>
      </c>
      <c r="B2102" s="461" t="s">
        <v>10</v>
      </c>
      <c r="C2102" s="461" t="s">
        <v>11</v>
      </c>
      <c r="D2102" s="543" t="s">
        <v>12</v>
      </c>
      <c r="E2102" s="589" t="s">
        <v>1209</v>
      </c>
      <c r="F2102" s="589"/>
      <c r="G2102" s="461" t="s">
        <v>13</v>
      </c>
      <c r="H2102" s="544" t="s">
        <v>14</v>
      </c>
      <c r="I2102" s="544" t="s">
        <v>1210</v>
      </c>
      <c r="J2102" s="544" t="s">
        <v>16</v>
      </c>
    </row>
    <row r="2103" spans="1:10" ht="14.45" customHeight="1">
      <c r="A2103" s="545" t="s">
        <v>2661</v>
      </c>
      <c r="B2103" s="546" t="s">
        <v>442</v>
      </c>
      <c r="C2103" s="546" t="s">
        <v>24</v>
      </c>
      <c r="D2103" s="545" t="s">
        <v>443</v>
      </c>
      <c r="E2103" s="596" t="s">
        <v>1266</v>
      </c>
      <c r="F2103" s="596"/>
      <c r="G2103" s="546" t="s">
        <v>26</v>
      </c>
      <c r="H2103" s="547">
        <v>1</v>
      </c>
      <c r="I2103" s="548">
        <v>13.61</v>
      </c>
      <c r="J2103" s="548">
        <v>13.61</v>
      </c>
    </row>
    <row r="2104" spans="1:10" ht="26.45">
      <c r="A2104" s="556" t="s">
        <v>2674</v>
      </c>
      <c r="B2104" s="557" t="s">
        <v>3367</v>
      </c>
      <c r="C2104" s="557" t="s">
        <v>44</v>
      </c>
      <c r="D2104" s="556" t="s">
        <v>3368</v>
      </c>
      <c r="E2104" s="594" t="s">
        <v>1216</v>
      </c>
      <c r="F2104" s="594"/>
      <c r="G2104" s="557" t="s">
        <v>75</v>
      </c>
      <c r="H2104" s="558">
        <v>0.127</v>
      </c>
      <c r="I2104" s="559">
        <v>22.35</v>
      </c>
      <c r="J2104" s="559">
        <v>2.83</v>
      </c>
    </row>
    <row r="2105" spans="1:10" ht="26.45">
      <c r="A2105" s="556" t="s">
        <v>2674</v>
      </c>
      <c r="B2105" s="557" t="s">
        <v>2694</v>
      </c>
      <c r="C2105" s="557" t="s">
        <v>44</v>
      </c>
      <c r="D2105" s="556" t="s">
        <v>2695</v>
      </c>
      <c r="E2105" s="594" t="s">
        <v>1216</v>
      </c>
      <c r="F2105" s="594"/>
      <c r="G2105" s="557" t="s">
        <v>75</v>
      </c>
      <c r="H2105" s="558">
        <v>0.127</v>
      </c>
      <c r="I2105" s="559">
        <v>30.41</v>
      </c>
      <c r="J2105" s="559">
        <v>3.86</v>
      </c>
    </row>
    <row r="2106" spans="1:10">
      <c r="A2106" s="549" t="s">
        <v>2666</v>
      </c>
      <c r="B2106" s="550" t="s">
        <v>2436</v>
      </c>
      <c r="C2106" s="550" t="s">
        <v>44</v>
      </c>
      <c r="D2106" s="549" t="s">
        <v>2437</v>
      </c>
      <c r="E2106" s="593" t="s">
        <v>1220</v>
      </c>
      <c r="F2106" s="593"/>
      <c r="G2106" s="550" t="s">
        <v>26</v>
      </c>
      <c r="H2106" s="551">
        <v>7.1000000000000004E-3</v>
      </c>
      <c r="I2106" s="552">
        <v>1.97</v>
      </c>
      <c r="J2106" s="552">
        <v>0.01</v>
      </c>
    </row>
    <row r="2107" spans="1:10" ht="26.45" customHeight="1">
      <c r="A2107" s="549" t="s">
        <v>2666</v>
      </c>
      <c r="B2107" s="550" t="s">
        <v>2274</v>
      </c>
      <c r="C2107" s="550" t="s">
        <v>44</v>
      </c>
      <c r="D2107" s="549" t="s">
        <v>2275</v>
      </c>
      <c r="E2107" s="593" t="s">
        <v>1220</v>
      </c>
      <c r="F2107" s="593"/>
      <c r="G2107" s="550" t="s">
        <v>26</v>
      </c>
      <c r="H2107" s="551">
        <v>1.4999999999999999E-2</v>
      </c>
      <c r="I2107" s="552">
        <v>61.98</v>
      </c>
      <c r="J2107" s="552">
        <v>0.92</v>
      </c>
    </row>
    <row r="2108" spans="1:10" ht="26.45" customHeight="1">
      <c r="A2108" s="549" t="s">
        <v>2666</v>
      </c>
      <c r="B2108" s="550" t="s">
        <v>2333</v>
      </c>
      <c r="C2108" s="550" t="s">
        <v>44</v>
      </c>
      <c r="D2108" s="549" t="s">
        <v>2334</v>
      </c>
      <c r="E2108" s="593" t="s">
        <v>1220</v>
      </c>
      <c r="F2108" s="593"/>
      <c r="G2108" s="550" t="s">
        <v>26</v>
      </c>
      <c r="H2108" s="551">
        <v>9.9000000000000008E-3</v>
      </c>
      <c r="I2108" s="552">
        <v>54.7</v>
      </c>
      <c r="J2108" s="552">
        <v>0.54</v>
      </c>
    </row>
    <row r="2109" spans="1:10" ht="26.45">
      <c r="A2109" s="549" t="s">
        <v>2666</v>
      </c>
      <c r="B2109" s="550" t="s">
        <v>2375</v>
      </c>
      <c r="C2109" s="550" t="s">
        <v>44</v>
      </c>
      <c r="D2109" s="549" t="s">
        <v>2376</v>
      </c>
      <c r="E2109" s="593" t="s">
        <v>1220</v>
      </c>
      <c r="F2109" s="593"/>
      <c r="G2109" s="550" t="s">
        <v>26</v>
      </c>
      <c r="H2109" s="551">
        <v>1</v>
      </c>
      <c r="I2109" s="552">
        <v>5.45</v>
      </c>
      <c r="J2109" s="552">
        <v>5.45</v>
      </c>
    </row>
    <row r="2110" spans="1:10">
      <c r="A2110" s="553"/>
      <c r="B2110" s="563"/>
      <c r="C2110" s="563"/>
      <c r="D2110" s="553"/>
      <c r="E2110" s="563" t="s">
        <v>2669</v>
      </c>
      <c r="F2110" s="566">
        <v>5.0999999999999996</v>
      </c>
      <c r="G2110" s="553" t="s">
        <v>2670</v>
      </c>
      <c r="H2110" s="554">
        <v>0</v>
      </c>
      <c r="I2110" s="553" t="s">
        <v>2671</v>
      </c>
      <c r="J2110" s="554">
        <v>5.0999999999999996</v>
      </c>
    </row>
    <row r="2111" spans="1:10" ht="14.45" thickBot="1">
      <c r="A2111" s="553"/>
      <c r="B2111" s="563"/>
      <c r="C2111" s="563"/>
      <c r="D2111" s="553"/>
      <c r="E2111" s="563" t="s">
        <v>2672</v>
      </c>
      <c r="F2111" s="566">
        <v>0</v>
      </c>
      <c r="G2111" s="553"/>
      <c r="H2111" s="595" t="s">
        <v>2673</v>
      </c>
      <c r="I2111" s="595"/>
      <c r="J2111" s="554">
        <v>13.61</v>
      </c>
    </row>
    <row r="2112" spans="1:10" ht="14.45" thickTop="1">
      <c r="A2112" s="555"/>
      <c r="B2112" s="564"/>
      <c r="C2112" s="564"/>
      <c r="D2112" s="555"/>
      <c r="E2112" s="564"/>
      <c r="F2112" s="564"/>
      <c r="G2112" s="555"/>
      <c r="H2112" s="555"/>
      <c r="I2112" s="555"/>
      <c r="J2112" s="555"/>
    </row>
    <row r="2113" spans="1:10">
      <c r="A2113" s="543" t="s">
        <v>444</v>
      </c>
      <c r="B2113" s="461" t="s">
        <v>10</v>
      </c>
      <c r="C2113" s="461" t="s">
        <v>11</v>
      </c>
      <c r="D2113" s="543" t="s">
        <v>12</v>
      </c>
      <c r="E2113" s="589" t="s">
        <v>1209</v>
      </c>
      <c r="F2113" s="589"/>
      <c r="G2113" s="461" t="s">
        <v>13</v>
      </c>
      <c r="H2113" s="544" t="s">
        <v>14</v>
      </c>
      <c r="I2113" s="544" t="s">
        <v>1210</v>
      </c>
      <c r="J2113" s="544" t="s">
        <v>16</v>
      </c>
    </row>
    <row r="2114" spans="1:10" ht="14.45" customHeight="1">
      <c r="A2114" s="545" t="s">
        <v>2661</v>
      </c>
      <c r="B2114" s="546" t="s">
        <v>445</v>
      </c>
      <c r="C2114" s="546" t="s">
        <v>44</v>
      </c>
      <c r="D2114" s="545" t="s">
        <v>446</v>
      </c>
      <c r="E2114" s="596" t="s">
        <v>1406</v>
      </c>
      <c r="F2114" s="596"/>
      <c r="G2114" s="546" t="s">
        <v>26</v>
      </c>
      <c r="H2114" s="547">
        <v>1</v>
      </c>
      <c r="I2114" s="548">
        <v>7.47</v>
      </c>
      <c r="J2114" s="548">
        <v>7.47</v>
      </c>
    </row>
    <row r="2115" spans="1:10" ht="26.45">
      <c r="A2115" s="556" t="s">
        <v>2674</v>
      </c>
      <c r="B2115" s="557" t="s">
        <v>2694</v>
      </c>
      <c r="C2115" s="557" t="s">
        <v>44</v>
      </c>
      <c r="D2115" s="556" t="s">
        <v>2695</v>
      </c>
      <c r="E2115" s="594" t="s">
        <v>1216</v>
      </c>
      <c r="F2115" s="594"/>
      <c r="G2115" s="557" t="s">
        <v>75</v>
      </c>
      <c r="H2115" s="558">
        <v>8.4599999999999995E-2</v>
      </c>
      <c r="I2115" s="559">
        <v>30.41</v>
      </c>
      <c r="J2115" s="559">
        <v>2.57</v>
      </c>
    </row>
    <row r="2116" spans="1:10" ht="26.45">
      <c r="A2116" s="556" t="s">
        <v>2674</v>
      </c>
      <c r="B2116" s="557" t="s">
        <v>3367</v>
      </c>
      <c r="C2116" s="557" t="s">
        <v>44</v>
      </c>
      <c r="D2116" s="556" t="s">
        <v>3368</v>
      </c>
      <c r="E2116" s="594" t="s">
        <v>1216</v>
      </c>
      <c r="F2116" s="594"/>
      <c r="G2116" s="557" t="s">
        <v>75</v>
      </c>
      <c r="H2116" s="558">
        <v>8.4599999999999995E-2</v>
      </c>
      <c r="I2116" s="559">
        <v>22.35</v>
      </c>
      <c r="J2116" s="559">
        <v>1.89</v>
      </c>
    </row>
    <row r="2117" spans="1:10" ht="39.6" customHeight="1">
      <c r="A2117" s="549" t="s">
        <v>2666</v>
      </c>
      <c r="B2117" s="550" t="s">
        <v>2450</v>
      </c>
      <c r="C2117" s="550" t="s">
        <v>44</v>
      </c>
      <c r="D2117" s="549" t="s">
        <v>2451</v>
      </c>
      <c r="E2117" s="593" t="s">
        <v>1220</v>
      </c>
      <c r="F2117" s="593"/>
      <c r="G2117" s="550" t="s">
        <v>26</v>
      </c>
      <c r="H2117" s="551">
        <v>1</v>
      </c>
      <c r="I2117" s="552">
        <v>1.54</v>
      </c>
      <c r="J2117" s="552">
        <v>1.54</v>
      </c>
    </row>
    <row r="2118" spans="1:10" ht="26.45" customHeight="1">
      <c r="A2118" s="549" t="s">
        <v>2666</v>
      </c>
      <c r="B2118" s="550" t="s">
        <v>2333</v>
      </c>
      <c r="C2118" s="550" t="s">
        <v>44</v>
      </c>
      <c r="D2118" s="549" t="s">
        <v>2334</v>
      </c>
      <c r="E2118" s="593" t="s">
        <v>1220</v>
      </c>
      <c r="F2118" s="593"/>
      <c r="G2118" s="550" t="s">
        <v>26</v>
      </c>
      <c r="H2118" s="551">
        <v>9.9000000000000008E-3</v>
      </c>
      <c r="I2118" s="552">
        <v>54.7</v>
      </c>
      <c r="J2118" s="552">
        <v>0.54</v>
      </c>
    </row>
    <row r="2119" spans="1:10" ht="26.45" customHeight="1">
      <c r="A2119" s="549" t="s">
        <v>2666</v>
      </c>
      <c r="B2119" s="550" t="s">
        <v>2436</v>
      </c>
      <c r="C2119" s="550" t="s">
        <v>44</v>
      </c>
      <c r="D2119" s="549" t="s">
        <v>2437</v>
      </c>
      <c r="E2119" s="593" t="s">
        <v>1220</v>
      </c>
      <c r="F2119" s="593"/>
      <c r="G2119" s="550" t="s">
        <v>26</v>
      </c>
      <c r="H2119" s="551">
        <v>7.1000000000000004E-3</v>
      </c>
      <c r="I2119" s="552">
        <v>1.97</v>
      </c>
      <c r="J2119" s="552">
        <v>0.01</v>
      </c>
    </row>
    <row r="2120" spans="1:10" ht="26.45">
      <c r="A2120" s="549" t="s">
        <v>2666</v>
      </c>
      <c r="B2120" s="550" t="s">
        <v>2274</v>
      </c>
      <c r="C2120" s="550" t="s">
        <v>44</v>
      </c>
      <c r="D2120" s="549" t="s">
        <v>2275</v>
      </c>
      <c r="E2120" s="593" t="s">
        <v>1220</v>
      </c>
      <c r="F2120" s="593"/>
      <c r="G2120" s="550" t="s">
        <v>26</v>
      </c>
      <c r="H2120" s="551">
        <v>1.4999999999999999E-2</v>
      </c>
      <c r="I2120" s="552">
        <v>61.98</v>
      </c>
      <c r="J2120" s="552">
        <v>0.92</v>
      </c>
    </row>
    <row r="2121" spans="1:10">
      <c r="A2121" s="553"/>
      <c r="B2121" s="563"/>
      <c r="C2121" s="563"/>
      <c r="D2121" s="553"/>
      <c r="E2121" s="563" t="s">
        <v>2669</v>
      </c>
      <c r="F2121" s="566">
        <v>3.39</v>
      </c>
      <c r="G2121" s="553" t="s">
        <v>2670</v>
      </c>
      <c r="H2121" s="554">
        <v>0</v>
      </c>
      <c r="I2121" s="553" t="s">
        <v>2671</v>
      </c>
      <c r="J2121" s="554">
        <v>3.39</v>
      </c>
    </row>
    <row r="2122" spans="1:10" ht="14.45" thickBot="1">
      <c r="A2122" s="553"/>
      <c r="B2122" s="563"/>
      <c r="C2122" s="563"/>
      <c r="D2122" s="553"/>
      <c r="E2122" s="563" t="s">
        <v>2672</v>
      </c>
      <c r="F2122" s="566">
        <v>0</v>
      </c>
      <c r="G2122" s="553"/>
      <c r="H2122" s="595" t="s">
        <v>2673</v>
      </c>
      <c r="I2122" s="595"/>
      <c r="J2122" s="554">
        <v>7.47</v>
      </c>
    </row>
    <row r="2123" spans="1:10" ht="14.45" thickTop="1">
      <c r="A2123" s="555"/>
      <c r="B2123" s="564"/>
      <c r="C2123" s="564"/>
      <c r="D2123" s="555"/>
      <c r="E2123" s="564"/>
      <c r="F2123" s="564"/>
      <c r="G2123" s="555"/>
      <c r="H2123" s="555"/>
      <c r="I2123" s="555"/>
      <c r="J2123" s="555"/>
    </row>
    <row r="2124" spans="1:10">
      <c r="A2124" s="543" t="s">
        <v>447</v>
      </c>
      <c r="B2124" s="461" t="s">
        <v>10</v>
      </c>
      <c r="C2124" s="461" t="s">
        <v>11</v>
      </c>
      <c r="D2124" s="543" t="s">
        <v>12</v>
      </c>
      <c r="E2124" s="589" t="s">
        <v>1209</v>
      </c>
      <c r="F2124" s="589"/>
      <c r="G2124" s="461" t="s">
        <v>13</v>
      </c>
      <c r="H2124" s="544" t="s">
        <v>14</v>
      </c>
      <c r="I2124" s="544" t="s">
        <v>1210</v>
      </c>
      <c r="J2124" s="544" t="s">
        <v>16</v>
      </c>
    </row>
    <row r="2125" spans="1:10" ht="14.45" customHeight="1">
      <c r="A2125" s="545" t="s">
        <v>2661</v>
      </c>
      <c r="B2125" s="546" t="s">
        <v>448</v>
      </c>
      <c r="C2125" s="546" t="s">
        <v>44</v>
      </c>
      <c r="D2125" s="545" t="s">
        <v>449</v>
      </c>
      <c r="E2125" s="596" t="s">
        <v>1406</v>
      </c>
      <c r="F2125" s="596"/>
      <c r="G2125" s="546" t="s">
        <v>26</v>
      </c>
      <c r="H2125" s="547">
        <v>1</v>
      </c>
      <c r="I2125" s="548">
        <v>9.16</v>
      </c>
      <c r="J2125" s="548">
        <v>9.16</v>
      </c>
    </row>
    <row r="2126" spans="1:10" ht="26.45">
      <c r="A2126" s="556" t="s">
        <v>2674</v>
      </c>
      <c r="B2126" s="557" t="s">
        <v>2694</v>
      </c>
      <c r="C2126" s="557" t="s">
        <v>44</v>
      </c>
      <c r="D2126" s="556" t="s">
        <v>2695</v>
      </c>
      <c r="E2126" s="594" t="s">
        <v>1216</v>
      </c>
      <c r="F2126" s="594"/>
      <c r="G2126" s="557" t="s">
        <v>75</v>
      </c>
      <c r="H2126" s="558">
        <v>9.1899999999999996E-2</v>
      </c>
      <c r="I2126" s="559">
        <v>30.41</v>
      </c>
      <c r="J2126" s="559">
        <v>2.79</v>
      </c>
    </row>
    <row r="2127" spans="1:10" ht="26.45">
      <c r="A2127" s="556" t="s">
        <v>2674</v>
      </c>
      <c r="B2127" s="557" t="s">
        <v>3367</v>
      </c>
      <c r="C2127" s="557" t="s">
        <v>44</v>
      </c>
      <c r="D2127" s="556" t="s">
        <v>3368</v>
      </c>
      <c r="E2127" s="594" t="s">
        <v>1216</v>
      </c>
      <c r="F2127" s="594"/>
      <c r="G2127" s="557" t="s">
        <v>75</v>
      </c>
      <c r="H2127" s="558">
        <v>9.1899999999999996E-2</v>
      </c>
      <c r="I2127" s="559">
        <v>22.35</v>
      </c>
      <c r="J2127" s="559">
        <v>2.0499999999999998</v>
      </c>
    </row>
    <row r="2128" spans="1:10" ht="39.6" customHeight="1">
      <c r="A2128" s="549" t="s">
        <v>2666</v>
      </c>
      <c r="B2128" s="550" t="s">
        <v>2333</v>
      </c>
      <c r="C2128" s="550" t="s">
        <v>44</v>
      </c>
      <c r="D2128" s="549" t="s">
        <v>2334</v>
      </c>
      <c r="E2128" s="593" t="s">
        <v>1220</v>
      </c>
      <c r="F2128" s="593"/>
      <c r="G2128" s="550" t="s">
        <v>26</v>
      </c>
      <c r="H2128" s="551">
        <v>7.3000000000000001E-3</v>
      </c>
      <c r="I2128" s="552">
        <v>54.7</v>
      </c>
      <c r="J2128" s="552">
        <v>0.39</v>
      </c>
    </row>
    <row r="2129" spans="1:10" ht="26.45" customHeight="1">
      <c r="A2129" s="549" t="s">
        <v>2666</v>
      </c>
      <c r="B2129" s="550" t="s">
        <v>2436</v>
      </c>
      <c r="C2129" s="550" t="s">
        <v>44</v>
      </c>
      <c r="D2129" s="549" t="s">
        <v>2437</v>
      </c>
      <c r="E2129" s="593" t="s">
        <v>1220</v>
      </c>
      <c r="F2129" s="593"/>
      <c r="G2129" s="550" t="s">
        <v>26</v>
      </c>
      <c r="H2129" s="551">
        <v>3.9E-2</v>
      </c>
      <c r="I2129" s="552">
        <v>1.97</v>
      </c>
      <c r="J2129" s="552">
        <v>7.0000000000000007E-2</v>
      </c>
    </row>
    <row r="2130" spans="1:10" ht="26.45" customHeight="1">
      <c r="A2130" s="549" t="s">
        <v>2666</v>
      </c>
      <c r="B2130" s="550" t="s">
        <v>2274</v>
      </c>
      <c r="C2130" s="550" t="s">
        <v>44</v>
      </c>
      <c r="D2130" s="549" t="s">
        <v>2275</v>
      </c>
      <c r="E2130" s="593" t="s">
        <v>1220</v>
      </c>
      <c r="F2130" s="593"/>
      <c r="G2130" s="550" t="s">
        <v>26</v>
      </c>
      <c r="H2130" s="551">
        <v>1.0999999999999999E-2</v>
      </c>
      <c r="I2130" s="552">
        <v>61.98</v>
      </c>
      <c r="J2130" s="552">
        <v>0.68</v>
      </c>
    </row>
    <row r="2131" spans="1:10" ht="26.45">
      <c r="A2131" s="549" t="s">
        <v>2666</v>
      </c>
      <c r="B2131" s="550" t="s">
        <v>2434</v>
      </c>
      <c r="C2131" s="550" t="s">
        <v>44</v>
      </c>
      <c r="D2131" s="549" t="s">
        <v>2435</v>
      </c>
      <c r="E2131" s="593" t="s">
        <v>1220</v>
      </c>
      <c r="F2131" s="593"/>
      <c r="G2131" s="550" t="s">
        <v>26</v>
      </c>
      <c r="H2131" s="551">
        <v>1</v>
      </c>
      <c r="I2131" s="552">
        <v>3.18</v>
      </c>
      <c r="J2131" s="552">
        <v>3.18</v>
      </c>
    </row>
    <row r="2132" spans="1:10">
      <c r="A2132" s="553"/>
      <c r="B2132" s="563"/>
      <c r="C2132" s="563"/>
      <c r="D2132" s="553"/>
      <c r="E2132" s="563" t="s">
        <v>2669</v>
      </c>
      <c r="F2132" s="566">
        <v>3.68</v>
      </c>
      <c r="G2132" s="553" t="s">
        <v>2670</v>
      </c>
      <c r="H2132" s="554">
        <v>0</v>
      </c>
      <c r="I2132" s="553" t="s">
        <v>2671</v>
      </c>
      <c r="J2132" s="554">
        <v>3.68</v>
      </c>
    </row>
    <row r="2133" spans="1:10" ht="14.45" thickBot="1">
      <c r="A2133" s="553"/>
      <c r="B2133" s="563"/>
      <c r="C2133" s="563"/>
      <c r="D2133" s="553"/>
      <c r="E2133" s="563" t="s">
        <v>2672</v>
      </c>
      <c r="F2133" s="566">
        <v>0</v>
      </c>
      <c r="G2133" s="553"/>
      <c r="H2133" s="595" t="s">
        <v>2673</v>
      </c>
      <c r="I2133" s="595"/>
      <c r="J2133" s="554">
        <v>9.16</v>
      </c>
    </row>
    <row r="2134" spans="1:10" ht="14.45" thickTop="1">
      <c r="A2134" s="555"/>
      <c r="B2134" s="564"/>
      <c r="C2134" s="564"/>
      <c r="D2134" s="555"/>
      <c r="E2134" s="564"/>
      <c r="F2134" s="564"/>
      <c r="G2134" s="555"/>
      <c r="H2134" s="555"/>
      <c r="I2134" s="555"/>
      <c r="J2134" s="555"/>
    </row>
    <row r="2135" spans="1:10">
      <c r="A2135" s="543" t="s">
        <v>450</v>
      </c>
      <c r="B2135" s="461" t="s">
        <v>10</v>
      </c>
      <c r="C2135" s="461" t="s">
        <v>11</v>
      </c>
      <c r="D2135" s="543" t="s">
        <v>12</v>
      </c>
      <c r="E2135" s="589" t="s">
        <v>1209</v>
      </c>
      <c r="F2135" s="589"/>
      <c r="G2135" s="461" t="s">
        <v>13</v>
      </c>
      <c r="H2135" s="544" t="s">
        <v>14</v>
      </c>
      <c r="I2135" s="544" t="s">
        <v>1210</v>
      </c>
      <c r="J2135" s="544" t="s">
        <v>16</v>
      </c>
    </row>
    <row r="2136" spans="1:10" ht="14.45" customHeight="1">
      <c r="A2136" s="545" t="s">
        <v>2661</v>
      </c>
      <c r="B2136" s="546" t="s">
        <v>451</v>
      </c>
      <c r="C2136" s="546" t="s">
        <v>44</v>
      </c>
      <c r="D2136" s="545" t="s">
        <v>452</v>
      </c>
      <c r="E2136" s="596" t="s">
        <v>1406</v>
      </c>
      <c r="F2136" s="596"/>
      <c r="G2136" s="546" t="s">
        <v>26</v>
      </c>
      <c r="H2136" s="547">
        <v>1</v>
      </c>
      <c r="I2136" s="548">
        <v>16.89</v>
      </c>
      <c r="J2136" s="548">
        <v>16.89</v>
      </c>
    </row>
    <row r="2137" spans="1:10" ht="26.45">
      <c r="A2137" s="556" t="s">
        <v>2674</v>
      </c>
      <c r="B2137" s="557" t="s">
        <v>3367</v>
      </c>
      <c r="C2137" s="557" t="s">
        <v>44</v>
      </c>
      <c r="D2137" s="556" t="s">
        <v>3368</v>
      </c>
      <c r="E2137" s="594" t="s">
        <v>1216</v>
      </c>
      <c r="F2137" s="594"/>
      <c r="G2137" s="557" t="s">
        <v>75</v>
      </c>
      <c r="H2137" s="558">
        <v>0.12839999999999999</v>
      </c>
      <c r="I2137" s="559">
        <v>22.35</v>
      </c>
      <c r="J2137" s="559">
        <v>2.86</v>
      </c>
    </row>
    <row r="2138" spans="1:10" ht="26.45">
      <c r="A2138" s="556" t="s">
        <v>2674</v>
      </c>
      <c r="B2138" s="557" t="s">
        <v>2694</v>
      </c>
      <c r="C2138" s="557" t="s">
        <v>44</v>
      </c>
      <c r="D2138" s="556" t="s">
        <v>2695</v>
      </c>
      <c r="E2138" s="594" t="s">
        <v>1216</v>
      </c>
      <c r="F2138" s="594"/>
      <c r="G2138" s="557" t="s">
        <v>75</v>
      </c>
      <c r="H2138" s="558">
        <v>0.12839999999999999</v>
      </c>
      <c r="I2138" s="559">
        <v>30.41</v>
      </c>
      <c r="J2138" s="559">
        <v>3.9</v>
      </c>
    </row>
    <row r="2139" spans="1:10" ht="39.6" customHeight="1">
      <c r="A2139" s="549" t="s">
        <v>2666</v>
      </c>
      <c r="B2139" s="550" t="s">
        <v>2473</v>
      </c>
      <c r="C2139" s="550" t="s">
        <v>44</v>
      </c>
      <c r="D2139" s="549" t="s">
        <v>2474</v>
      </c>
      <c r="E2139" s="593" t="s">
        <v>1220</v>
      </c>
      <c r="F2139" s="593"/>
      <c r="G2139" s="550" t="s">
        <v>26</v>
      </c>
      <c r="H2139" s="551">
        <v>1</v>
      </c>
      <c r="I2139" s="552">
        <v>6.31</v>
      </c>
      <c r="J2139" s="552">
        <v>6.31</v>
      </c>
    </row>
    <row r="2140" spans="1:10" ht="26.45" customHeight="1">
      <c r="A2140" s="549" t="s">
        <v>2666</v>
      </c>
      <c r="B2140" s="550" t="s">
        <v>2436</v>
      </c>
      <c r="C2140" s="550" t="s">
        <v>44</v>
      </c>
      <c r="D2140" s="549" t="s">
        <v>2437</v>
      </c>
      <c r="E2140" s="593" t="s">
        <v>1220</v>
      </c>
      <c r="F2140" s="593"/>
      <c r="G2140" s="550" t="s">
        <v>26</v>
      </c>
      <c r="H2140" s="551">
        <v>5.4000000000000003E-3</v>
      </c>
      <c r="I2140" s="552">
        <v>1.97</v>
      </c>
      <c r="J2140" s="552">
        <v>0.01</v>
      </c>
    </row>
    <row r="2141" spans="1:10" ht="26.45" customHeight="1">
      <c r="A2141" s="549" t="s">
        <v>2666</v>
      </c>
      <c r="B2141" s="550" t="s">
        <v>2333</v>
      </c>
      <c r="C2141" s="550" t="s">
        <v>44</v>
      </c>
      <c r="D2141" s="549" t="s">
        <v>2334</v>
      </c>
      <c r="E2141" s="593" t="s">
        <v>1220</v>
      </c>
      <c r="F2141" s="593"/>
      <c r="G2141" s="550" t="s">
        <v>26</v>
      </c>
      <c r="H2141" s="551">
        <v>2.4500000000000001E-2</v>
      </c>
      <c r="I2141" s="552">
        <v>54.7</v>
      </c>
      <c r="J2141" s="552">
        <v>1.34</v>
      </c>
    </row>
    <row r="2142" spans="1:10" ht="26.45">
      <c r="A2142" s="549" t="s">
        <v>2666</v>
      </c>
      <c r="B2142" s="550" t="s">
        <v>2274</v>
      </c>
      <c r="C2142" s="550" t="s">
        <v>44</v>
      </c>
      <c r="D2142" s="549" t="s">
        <v>2275</v>
      </c>
      <c r="E2142" s="593" t="s">
        <v>1220</v>
      </c>
      <c r="F2142" s="593"/>
      <c r="G2142" s="550" t="s">
        <v>26</v>
      </c>
      <c r="H2142" s="551">
        <v>0.04</v>
      </c>
      <c r="I2142" s="552">
        <v>61.98</v>
      </c>
      <c r="J2142" s="552">
        <v>2.4700000000000002</v>
      </c>
    </row>
    <row r="2143" spans="1:10">
      <c r="A2143" s="553"/>
      <c r="B2143" s="563"/>
      <c r="C2143" s="563"/>
      <c r="D2143" s="553"/>
      <c r="E2143" s="563" t="s">
        <v>2669</v>
      </c>
      <c r="F2143" s="566">
        <v>5.15</v>
      </c>
      <c r="G2143" s="553" t="s">
        <v>2670</v>
      </c>
      <c r="H2143" s="554">
        <v>0</v>
      </c>
      <c r="I2143" s="553" t="s">
        <v>2671</v>
      </c>
      <c r="J2143" s="554">
        <v>5.15</v>
      </c>
    </row>
    <row r="2144" spans="1:10" ht="14.45" thickBot="1">
      <c r="A2144" s="553"/>
      <c r="B2144" s="563"/>
      <c r="C2144" s="563"/>
      <c r="D2144" s="553"/>
      <c r="E2144" s="563" t="s">
        <v>2672</v>
      </c>
      <c r="F2144" s="566">
        <v>0</v>
      </c>
      <c r="G2144" s="553"/>
      <c r="H2144" s="595" t="s">
        <v>2673</v>
      </c>
      <c r="I2144" s="595"/>
      <c r="J2144" s="554">
        <v>16.89</v>
      </c>
    </row>
    <row r="2145" spans="1:10" ht="14.45" thickTop="1">
      <c r="A2145" s="555"/>
      <c r="B2145" s="564"/>
      <c r="C2145" s="564"/>
      <c r="D2145" s="555"/>
      <c r="E2145" s="564"/>
      <c r="F2145" s="564"/>
      <c r="G2145" s="555"/>
      <c r="H2145" s="555"/>
      <c r="I2145" s="555"/>
      <c r="J2145" s="555"/>
    </row>
    <row r="2146" spans="1:10">
      <c r="A2146" s="543" t="s">
        <v>453</v>
      </c>
      <c r="B2146" s="461" t="s">
        <v>10</v>
      </c>
      <c r="C2146" s="461" t="s">
        <v>11</v>
      </c>
      <c r="D2146" s="543" t="s">
        <v>12</v>
      </c>
      <c r="E2146" s="589" t="s">
        <v>1209</v>
      </c>
      <c r="F2146" s="589"/>
      <c r="G2146" s="461" t="s">
        <v>13</v>
      </c>
      <c r="H2146" s="544" t="s">
        <v>14</v>
      </c>
      <c r="I2146" s="544" t="s">
        <v>1210</v>
      </c>
      <c r="J2146" s="544" t="s">
        <v>16</v>
      </c>
    </row>
    <row r="2147" spans="1:10" ht="14.45" customHeight="1">
      <c r="A2147" s="545" t="s">
        <v>2661</v>
      </c>
      <c r="B2147" s="546" t="s">
        <v>454</v>
      </c>
      <c r="C2147" s="546" t="s">
        <v>44</v>
      </c>
      <c r="D2147" s="545" t="s">
        <v>455</v>
      </c>
      <c r="E2147" s="596" t="s">
        <v>1406</v>
      </c>
      <c r="F2147" s="596"/>
      <c r="G2147" s="546" t="s">
        <v>26</v>
      </c>
      <c r="H2147" s="547">
        <v>1</v>
      </c>
      <c r="I2147" s="548">
        <v>24.62</v>
      </c>
      <c r="J2147" s="548">
        <v>24.62</v>
      </c>
    </row>
    <row r="2148" spans="1:10" ht="26.45">
      <c r="A2148" s="556" t="s">
        <v>2674</v>
      </c>
      <c r="B2148" s="557" t="s">
        <v>2694</v>
      </c>
      <c r="C2148" s="557" t="s">
        <v>44</v>
      </c>
      <c r="D2148" s="556" t="s">
        <v>2695</v>
      </c>
      <c r="E2148" s="594" t="s">
        <v>1216</v>
      </c>
      <c r="F2148" s="594"/>
      <c r="G2148" s="557" t="s">
        <v>75</v>
      </c>
      <c r="H2148" s="558">
        <v>0.18390000000000001</v>
      </c>
      <c r="I2148" s="559">
        <v>30.41</v>
      </c>
      <c r="J2148" s="559">
        <v>5.59</v>
      </c>
    </row>
    <row r="2149" spans="1:10" ht="26.45">
      <c r="A2149" s="556" t="s">
        <v>2674</v>
      </c>
      <c r="B2149" s="557" t="s">
        <v>3367</v>
      </c>
      <c r="C2149" s="557" t="s">
        <v>44</v>
      </c>
      <c r="D2149" s="556" t="s">
        <v>3368</v>
      </c>
      <c r="E2149" s="594" t="s">
        <v>1216</v>
      </c>
      <c r="F2149" s="594"/>
      <c r="G2149" s="557" t="s">
        <v>75</v>
      </c>
      <c r="H2149" s="558">
        <v>0.18390000000000001</v>
      </c>
      <c r="I2149" s="559">
        <v>22.35</v>
      </c>
      <c r="J2149" s="559">
        <v>4.1100000000000003</v>
      </c>
    </row>
    <row r="2150" spans="1:10" ht="39.6" customHeight="1">
      <c r="A2150" s="549" t="s">
        <v>2666</v>
      </c>
      <c r="B2150" s="550" t="s">
        <v>2464</v>
      </c>
      <c r="C2150" s="550" t="s">
        <v>44</v>
      </c>
      <c r="D2150" s="549" t="s">
        <v>2465</v>
      </c>
      <c r="E2150" s="593" t="s">
        <v>1220</v>
      </c>
      <c r="F2150" s="593"/>
      <c r="G2150" s="550" t="s">
        <v>26</v>
      </c>
      <c r="H2150" s="551">
        <v>1</v>
      </c>
      <c r="I2150" s="552">
        <v>7.23</v>
      </c>
      <c r="J2150" s="552">
        <v>7.23</v>
      </c>
    </row>
    <row r="2151" spans="1:10" ht="26.45" customHeight="1">
      <c r="A2151" s="549" t="s">
        <v>2666</v>
      </c>
      <c r="B2151" s="550" t="s">
        <v>2266</v>
      </c>
      <c r="C2151" s="550" t="s">
        <v>44</v>
      </c>
      <c r="D2151" s="549" t="s">
        <v>2267</v>
      </c>
      <c r="E2151" s="593" t="s">
        <v>1220</v>
      </c>
      <c r="F2151" s="593"/>
      <c r="G2151" s="550" t="s">
        <v>26</v>
      </c>
      <c r="H2151" s="551">
        <v>7.4999999999999997E-2</v>
      </c>
      <c r="I2151" s="552">
        <v>22.58</v>
      </c>
      <c r="J2151" s="552">
        <v>1.69</v>
      </c>
    </row>
    <row r="2152" spans="1:10" ht="26.45" customHeight="1">
      <c r="A2152" s="549" t="s">
        <v>2666</v>
      </c>
      <c r="B2152" s="550" t="s">
        <v>2358</v>
      </c>
      <c r="C2152" s="550" t="s">
        <v>44</v>
      </c>
      <c r="D2152" s="549" t="s">
        <v>2359</v>
      </c>
      <c r="E2152" s="593" t="s">
        <v>1220</v>
      </c>
      <c r="F2152" s="593"/>
      <c r="G2152" s="550" t="s">
        <v>26</v>
      </c>
      <c r="H2152" s="551">
        <v>3</v>
      </c>
      <c r="I2152" s="552">
        <v>2</v>
      </c>
      <c r="J2152" s="552">
        <v>6</v>
      </c>
    </row>
    <row r="2153" spans="1:10">
      <c r="A2153" s="553"/>
      <c r="B2153" s="563"/>
      <c r="C2153" s="563"/>
      <c r="D2153" s="553"/>
      <c r="E2153" s="563" t="s">
        <v>2669</v>
      </c>
      <c r="F2153" s="566">
        <v>7.38</v>
      </c>
      <c r="G2153" s="553" t="s">
        <v>2670</v>
      </c>
      <c r="H2153" s="554">
        <v>0</v>
      </c>
      <c r="I2153" s="553" t="s">
        <v>2671</v>
      </c>
      <c r="J2153" s="554">
        <v>7.38</v>
      </c>
    </row>
    <row r="2154" spans="1:10" ht="14.45" thickBot="1">
      <c r="A2154" s="553"/>
      <c r="B2154" s="563"/>
      <c r="C2154" s="563"/>
      <c r="D2154" s="553"/>
      <c r="E2154" s="563" t="s">
        <v>2672</v>
      </c>
      <c r="F2154" s="566">
        <v>0</v>
      </c>
      <c r="G2154" s="553"/>
      <c r="H2154" s="595" t="s">
        <v>2673</v>
      </c>
      <c r="I2154" s="595"/>
      <c r="J2154" s="554">
        <v>24.62</v>
      </c>
    </row>
    <row r="2155" spans="1:10" ht="14.45" thickTop="1">
      <c r="A2155" s="555"/>
      <c r="B2155" s="564"/>
      <c r="C2155" s="564"/>
      <c r="D2155" s="555"/>
      <c r="E2155" s="564"/>
      <c r="F2155" s="564"/>
      <c r="G2155" s="555"/>
      <c r="H2155" s="555"/>
      <c r="I2155" s="555"/>
      <c r="J2155" s="555"/>
    </row>
    <row r="2156" spans="1:10">
      <c r="A2156" s="543" t="s">
        <v>456</v>
      </c>
      <c r="B2156" s="461" t="s">
        <v>10</v>
      </c>
      <c r="C2156" s="461" t="s">
        <v>11</v>
      </c>
      <c r="D2156" s="543" t="s">
        <v>12</v>
      </c>
      <c r="E2156" s="589" t="s">
        <v>1209</v>
      </c>
      <c r="F2156" s="589"/>
      <c r="G2156" s="461" t="s">
        <v>13</v>
      </c>
      <c r="H2156" s="544" t="s">
        <v>14</v>
      </c>
      <c r="I2156" s="544" t="s">
        <v>1210</v>
      </c>
      <c r="J2156" s="544" t="s">
        <v>16</v>
      </c>
    </row>
    <row r="2157" spans="1:10" ht="14.45" customHeight="1">
      <c r="A2157" s="545" t="s">
        <v>2661</v>
      </c>
      <c r="B2157" s="546" t="s">
        <v>457</v>
      </c>
      <c r="C2157" s="546" t="s">
        <v>24</v>
      </c>
      <c r="D2157" s="545" t="s">
        <v>458</v>
      </c>
      <c r="E2157" s="596" t="s">
        <v>1266</v>
      </c>
      <c r="F2157" s="596"/>
      <c r="G2157" s="546" t="s">
        <v>26</v>
      </c>
      <c r="H2157" s="547">
        <v>1</v>
      </c>
      <c r="I2157" s="548">
        <v>70.42</v>
      </c>
      <c r="J2157" s="548">
        <v>70.42</v>
      </c>
    </row>
    <row r="2158" spans="1:10" ht="26.45">
      <c r="A2158" s="556" t="s">
        <v>2674</v>
      </c>
      <c r="B2158" s="557" t="s">
        <v>3367</v>
      </c>
      <c r="C2158" s="557" t="s">
        <v>44</v>
      </c>
      <c r="D2158" s="556" t="s">
        <v>3368</v>
      </c>
      <c r="E2158" s="594" t="s">
        <v>1216</v>
      </c>
      <c r="F2158" s="594"/>
      <c r="G2158" s="557" t="s">
        <v>75</v>
      </c>
      <c r="H2158" s="558">
        <v>0.4</v>
      </c>
      <c r="I2158" s="559">
        <v>22.35</v>
      </c>
      <c r="J2158" s="559">
        <v>8.94</v>
      </c>
    </row>
    <row r="2159" spans="1:10" ht="26.45">
      <c r="A2159" s="556" t="s">
        <v>2674</v>
      </c>
      <c r="B2159" s="557" t="s">
        <v>2694</v>
      </c>
      <c r="C2159" s="557" t="s">
        <v>44</v>
      </c>
      <c r="D2159" s="556" t="s">
        <v>2695</v>
      </c>
      <c r="E2159" s="594" t="s">
        <v>1216</v>
      </c>
      <c r="F2159" s="594"/>
      <c r="G2159" s="557" t="s">
        <v>75</v>
      </c>
      <c r="H2159" s="558">
        <v>0.4</v>
      </c>
      <c r="I2159" s="559">
        <v>30.41</v>
      </c>
      <c r="J2159" s="559">
        <v>12.16</v>
      </c>
    </row>
    <row r="2160" spans="1:10" ht="26.45" customHeight="1">
      <c r="A2160" s="549" t="s">
        <v>2666</v>
      </c>
      <c r="B2160" s="550" t="s">
        <v>2410</v>
      </c>
      <c r="C2160" s="550" t="s">
        <v>55</v>
      </c>
      <c r="D2160" s="549" t="s">
        <v>2411</v>
      </c>
      <c r="E2160" s="593" t="s">
        <v>1220</v>
      </c>
      <c r="F2160" s="593"/>
      <c r="G2160" s="550" t="s">
        <v>57</v>
      </c>
      <c r="H2160" s="551">
        <v>1</v>
      </c>
      <c r="I2160" s="552">
        <v>12.09</v>
      </c>
      <c r="J2160" s="552">
        <v>12.09</v>
      </c>
    </row>
    <row r="2161" spans="1:10" ht="26.45" customHeight="1">
      <c r="A2161" s="549" t="s">
        <v>2666</v>
      </c>
      <c r="B2161" s="550" t="s">
        <v>2280</v>
      </c>
      <c r="C2161" s="550" t="s">
        <v>55</v>
      </c>
      <c r="D2161" s="549" t="s">
        <v>2281</v>
      </c>
      <c r="E2161" s="593" t="s">
        <v>1220</v>
      </c>
      <c r="F2161" s="593"/>
      <c r="G2161" s="550" t="s">
        <v>233</v>
      </c>
      <c r="H2161" s="551">
        <v>1</v>
      </c>
      <c r="I2161" s="552">
        <v>37.229999999999997</v>
      </c>
      <c r="J2161" s="552">
        <v>37.229999999999997</v>
      </c>
    </row>
    <row r="2162" spans="1:10" ht="26.45" customHeight="1">
      <c r="A2162" s="553"/>
      <c r="B2162" s="563"/>
      <c r="C2162" s="563"/>
      <c r="D2162" s="553"/>
      <c r="E2162" s="563" t="s">
        <v>2669</v>
      </c>
      <c r="F2162" s="566">
        <v>16.07</v>
      </c>
      <c r="G2162" s="553" t="s">
        <v>2670</v>
      </c>
      <c r="H2162" s="554">
        <v>0</v>
      </c>
      <c r="I2162" s="553" t="s">
        <v>2671</v>
      </c>
      <c r="J2162" s="554">
        <v>16.07</v>
      </c>
    </row>
    <row r="2163" spans="1:10" ht="14.45" thickBot="1">
      <c r="A2163" s="553"/>
      <c r="B2163" s="563"/>
      <c r="C2163" s="563"/>
      <c r="D2163" s="553"/>
      <c r="E2163" s="563" t="s">
        <v>2672</v>
      </c>
      <c r="F2163" s="566">
        <v>0</v>
      </c>
      <c r="G2163" s="553"/>
      <c r="H2163" s="595" t="s">
        <v>2673</v>
      </c>
      <c r="I2163" s="595"/>
      <c r="J2163" s="554">
        <v>70.42</v>
      </c>
    </row>
    <row r="2164" spans="1:10" ht="14.45" thickTop="1">
      <c r="A2164" s="555"/>
      <c r="B2164" s="564"/>
      <c r="C2164" s="564"/>
      <c r="D2164" s="555"/>
      <c r="E2164" s="564"/>
      <c r="F2164" s="564"/>
      <c r="G2164" s="555"/>
      <c r="H2164" s="555"/>
      <c r="I2164" s="555"/>
      <c r="J2164" s="555"/>
    </row>
    <row r="2165" spans="1:10">
      <c r="A2165" s="543" t="s">
        <v>459</v>
      </c>
      <c r="B2165" s="461" t="s">
        <v>10</v>
      </c>
      <c r="C2165" s="461" t="s">
        <v>11</v>
      </c>
      <c r="D2165" s="543" t="s">
        <v>12</v>
      </c>
      <c r="E2165" s="589" t="s">
        <v>1209</v>
      </c>
      <c r="F2165" s="589"/>
      <c r="G2165" s="461" t="s">
        <v>13</v>
      </c>
      <c r="H2165" s="544" t="s">
        <v>14</v>
      </c>
      <c r="I2165" s="544" t="s">
        <v>1210</v>
      </c>
      <c r="J2165" s="544" t="s">
        <v>16</v>
      </c>
    </row>
    <row r="2166" spans="1:10" ht="14.45" customHeight="1">
      <c r="A2166" s="545" t="s">
        <v>2661</v>
      </c>
      <c r="B2166" s="546" t="s">
        <v>460</v>
      </c>
      <c r="C2166" s="546" t="s">
        <v>44</v>
      </c>
      <c r="D2166" s="545" t="s">
        <v>461</v>
      </c>
      <c r="E2166" s="596" t="s">
        <v>1308</v>
      </c>
      <c r="F2166" s="596"/>
      <c r="G2166" s="546" t="s">
        <v>26</v>
      </c>
      <c r="H2166" s="547">
        <v>1</v>
      </c>
      <c r="I2166" s="548">
        <v>449.79</v>
      </c>
      <c r="J2166" s="548">
        <v>449.79</v>
      </c>
    </row>
    <row r="2167" spans="1:10" ht="52.9">
      <c r="A2167" s="556" t="s">
        <v>2674</v>
      </c>
      <c r="B2167" s="557" t="s">
        <v>3516</v>
      </c>
      <c r="C2167" s="557" t="s">
        <v>44</v>
      </c>
      <c r="D2167" s="556" t="s">
        <v>3517</v>
      </c>
      <c r="E2167" s="594" t="s">
        <v>2703</v>
      </c>
      <c r="F2167" s="594"/>
      <c r="G2167" s="557" t="s">
        <v>2704</v>
      </c>
      <c r="H2167" s="558">
        <v>1.78E-2</v>
      </c>
      <c r="I2167" s="559">
        <v>57.6</v>
      </c>
      <c r="J2167" s="559">
        <v>1.02</v>
      </c>
    </row>
    <row r="2168" spans="1:10" ht="39.6">
      <c r="A2168" s="556" t="s">
        <v>2674</v>
      </c>
      <c r="B2168" s="557" t="s">
        <v>3518</v>
      </c>
      <c r="C2168" s="557" t="s">
        <v>44</v>
      </c>
      <c r="D2168" s="556" t="s">
        <v>3519</v>
      </c>
      <c r="E2168" s="594" t="s">
        <v>3371</v>
      </c>
      <c r="F2168" s="594"/>
      <c r="G2168" s="557" t="s">
        <v>115</v>
      </c>
      <c r="H2168" s="558">
        <v>1.4800000000000001E-2</v>
      </c>
      <c r="I2168" s="559">
        <v>530.55999999999995</v>
      </c>
      <c r="J2168" s="559">
        <v>7.85</v>
      </c>
    </row>
    <row r="2169" spans="1:10" ht="52.9">
      <c r="A2169" s="556" t="s">
        <v>2674</v>
      </c>
      <c r="B2169" s="557" t="s">
        <v>3520</v>
      </c>
      <c r="C2169" s="557" t="s">
        <v>44</v>
      </c>
      <c r="D2169" s="556" t="s">
        <v>3521</v>
      </c>
      <c r="E2169" s="594" t="s">
        <v>2703</v>
      </c>
      <c r="F2169" s="594"/>
      <c r="G2169" s="557" t="s">
        <v>2710</v>
      </c>
      <c r="H2169" s="558">
        <v>8.6999999999999994E-3</v>
      </c>
      <c r="I2169" s="559">
        <v>153.44999999999999</v>
      </c>
      <c r="J2169" s="559">
        <v>1.33</v>
      </c>
    </row>
    <row r="2170" spans="1:10" ht="26.45">
      <c r="A2170" s="556" t="s">
        <v>2674</v>
      </c>
      <c r="B2170" s="557" t="s">
        <v>3522</v>
      </c>
      <c r="C2170" s="557" t="s">
        <v>44</v>
      </c>
      <c r="D2170" s="556" t="s">
        <v>3523</v>
      </c>
      <c r="E2170" s="594" t="s">
        <v>3524</v>
      </c>
      <c r="F2170" s="594"/>
      <c r="G2170" s="557" t="s">
        <v>115</v>
      </c>
      <c r="H2170" s="558">
        <v>4.48E-2</v>
      </c>
      <c r="I2170" s="559">
        <v>2501.58</v>
      </c>
      <c r="J2170" s="559">
        <v>112.07</v>
      </c>
    </row>
    <row r="2171" spans="1:10" ht="39.6">
      <c r="A2171" s="556" t="s">
        <v>2674</v>
      </c>
      <c r="B2171" s="557" t="s">
        <v>3525</v>
      </c>
      <c r="C2171" s="557" t="s">
        <v>44</v>
      </c>
      <c r="D2171" s="556" t="s">
        <v>3526</v>
      </c>
      <c r="E2171" s="594" t="s">
        <v>3371</v>
      </c>
      <c r="F2171" s="594"/>
      <c r="G2171" s="557" t="s">
        <v>115</v>
      </c>
      <c r="H2171" s="558">
        <v>7.2800000000000004E-2</v>
      </c>
      <c r="I2171" s="559">
        <v>834.12</v>
      </c>
      <c r="J2171" s="559">
        <v>60.72</v>
      </c>
    </row>
    <row r="2172" spans="1:10" ht="26.45">
      <c r="A2172" s="556" t="s">
        <v>2674</v>
      </c>
      <c r="B2172" s="557" t="s">
        <v>3336</v>
      </c>
      <c r="C2172" s="557" t="s">
        <v>44</v>
      </c>
      <c r="D2172" s="556" t="s">
        <v>3337</v>
      </c>
      <c r="E2172" s="594" t="s">
        <v>1216</v>
      </c>
      <c r="F2172" s="594"/>
      <c r="G2172" s="557" t="s">
        <v>75</v>
      </c>
      <c r="H2172" s="558">
        <v>3.5684</v>
      </c>
      <c r="I2172" s="559">
        <v>25.88</v>
      </c>
      <c r="J2172" s="559">
        <v>92.35</v>
      </c>
    </row>
    <row r="2173" spans="1:10" ht="26.45" customHeight="1">
      <c r="A2173" s="556" t="s">
        <v>2674</v>
      </c>
      <c r="B2173" s="557" t="s">
        <v>3527</v>
      </c>
      <c r="C2173" s="557" t="s">
        <v>44</v>
      </c>
      <c r="D2173" s="556" t="s">
        <v>3528</v>
      </c>
      <c r="E2173" s="594" t="s">
        <v>3529</v>
      </c>
      <c r="F2173" s="594"/>
      <c r="G2173" s="557" t="s">
        <v>46</v>
      </c>
      <c r="H2173" s="558">
        <v>0.81</v>
      </c>
      <c r="I2173" s="559">
        <v>7.24</v>
      </c>
      <c r="J2173" s="559">
        <v>5.86</v>
      </c>
    </row>
    <row r="2174" spans="1:10" ht="39.6">
      <c r="A2174" s="556" t="s">
        <v>2674</v>
      </c>
      <c r="B2174" s="557" t="s">
        <v>3530</v>
      </c>
      <c r="C2174" s="557" t="s">
        <v>44</v>
      </c>
      <c r="D2174" s="556" t="s">
        <v>3531</v>
      </c>
      <c r="E2174" s="594" t="s">
        <v>2707</v>
      </c>
      <c r="F2174" s="594"/>
      <c r="G2174" s="557" t="s">
        <v>115</v>
      </c>
      <c r="H2174" s="558">
        <v>7.4399999999999994E-2</v>
      </c>
      <c r="I2174" s="559">
        <v>521.79999999999995</v>
      </c>
      <c r="J2174" s="559">
        <v>38.82</v>
      </c>
    </row>
    <row r="2175" spans="1:10" ht="26.45" customHeight="1">
      <c r="A2175" s="556" t="s">
        <v>2674</v>
      </c>
      <c r="B2175" s="557" t="s">
        <v>2684</v>
      </c>
      <c r="C2175" s="557" t="s">
        <v>44</v>
      </c>
      <c r="D2175" s="556" t="s">
        <v>2685</v>
      </c>
      <c r="E2175" s="594" t="s">
        <v>1216</v>
      </c>
      <c r="F2175" s="594"/>
      <c r="G2175" s="557" t="s">
        <v>75</v>
      </c>
      <c r="H2175" s="558">
        <v>2.8037999999999998</v>
      </c>
      <c r="I2175" s="559">
        <v>21.72</v>
      </c>
      <c r="J2175" s="559">
        <v>60.89</v>
      </c>
    </row>
    <row r="2176" spans="1:10" ht="26.45">
      <c r="A2176" s="549" t="s">
        <v>2666</v>
      </c>
      <c r="B2176" s="550" t="s">
        <v>2227</v>
      </c>
      <c r="C2176" s="550" t="s">
        <v>44</v>
      </c>
      <c r="D2176" s="549" t="s">
        <v>2228</v>
      </c>
      <c r="E2176" s="593" t="s">
        <v>1220</v>
      </c>
      <c r="F2176" s="593"/>
      <c r="G2176" s="550" t="s">
        <v>26</v>
      </c>
      <c r="H2176" s="551">
        <v>20.761500000000002</v>
      </c>
      <c r="I2176" s="552">
        <v>2.9</v>
      </c>
      <c r="J2176" s="552">
        <v>60.2</v>
      </c>
    </row>
    <row r="2177" spans="1:10">
      <c r="A2177" s="549" t="s">
        <v>2666</v>
      </c>
      <c r="B2177" s="550" t="s">
        <v>2591</v>
      </c>
      <c r="C2177" s="550" t="s">
        <v>44</v>
      </c>
      <c r="D2177" s="549" t="s">
        <v>2592</v>
      </c>
      <c r="E2177" s="593" t="s">
        <v>1220</v>
      </c>
      <c r="F2177" s="593"/>
      <c r="G2177" s="550" t="s">
        <v>970</v>
      </c>
      <c r="H2177" s="551">
        <v>1.2500000000000001E-2</v>
      </c>
      <c r="I2177" s="552">
        <v>24.73</v>
      </c>
      <c r="J2177" s="552">
        <v>0.3</v>
      </c>
    </row>
    <row r="2178" spans="1:10" ht="26.45" customHeight="1">
      <c r="A2178" s="549" t="s">
        <v>2666</v>
      </c>
      <c r="B2178" s="550" t="s">
        <v>2119</v>
      </c>
      <c r="C2178" s="550" t="s">
        <v>44</v>
      </c>
      <c r="D2178" s="549" t="s">
        <v>2120</v>
      </c>
      <c r="E2178" s="593" t="s">
        <v>1220</v>
      </c>
      <c r="F2178" s="593"/>
      <c r="G2178" s="550" t="s">
        <v>152</v>
      </c>
      <c r="H2178" s="551">
        <v>0.14080000000000001</v>
      </c>
      <c r="I2178" s="552">
        <v>4.43</v>
      </c>
      <c r="J2178" s="552">
        <v>0.62</v>
      </c>
    </row>
    <row r="2179" spans="1:10" ht="39.6">
      <c r="A2179" s="549" t="s">
        <v>2666</v>
      </c>
      <c r="B2179" s="550" t="s">
        <v>2477</v>
      </c>
      <c r="C2179" s="550" t="s">
        <v>44</v>
      </c>
      <c r="D2179" s="549" t="s">
        <v>2478</v>
      </c>
      <c r="E2179" s="593" t="s">
        <v>1220</v>
      </c>
      <c r="F2179" s="593"/>
      <c r="G2179" s="550" t="s">
        <v>152</v>
      </c>
      <c r="H2179" s="551">
        <v>0.44159999999999999</v>
      </c>
      <c r="I2179" s="552">
        <v>14.13</v>
      </c>
      <c r="J2179" s="552">
        <v>6.23</v>
      </c>
    </row>
    <row r="2180" spans="1:10" ht="26.45">
      <c r="A2180" s="549" t="s">
        <v>2666</v>
      </c>
      <c r="B2180" s="550" t="s">
        <v>2631</v>
      </c>
      <c r="C2180" s="550" t="s">
        <v>44</v>
      </c>
      <c r="D2180" s="549" t="s">
        <v>2632</v>
      </c>
      <c r="E2180" s="593" t="s">
        <v>1220</v>
      </c>
      <c r="F2180" s="593"/>
      <c r="G2180" s="550" t="s">
        <v>1499</v>
      </c>
      <c r="H2180" s="551">
        <v>5.4000000000000003E-3</v>
      </c>
      <c r="I2180" s="552">
        <v>9</v>
      </c>
      <c r="J2180" s="552">
        <v>0.04</v>
      </c>
    </row>
    <row r="2181" spans="1:10" ht="26.45">
      <c r="A2181" s="549" t="s">
        <v>2666</v>
      </c>
      <c r="B2181" s="550" t="s">
        <v>1563</v>
      </c>
      <c r="C2181" s="550" t="s">
        <v>44</v>
      </c>
      <c r="D2181" s="549" t="s">
        <v>1564</v>
      </c>
      <c r="E2181" s="593" t="s">
        <v>1220</v>
      </c>
      <c r="F2181" s="593"/>
      <c r="G2181" s="550" t="s">
        <v>152</v>
      </c>
      <c r="H2181" s="551">
        <v>0.11840000000000001</v>
      </c>
      <c r="I2181" s="552">
        <v>12.66</v>
      </c>
      <c r="J2181" s="552">
        <v>1.49</v>
      </c>
    </row>
    <row r="2182" spans="1:10">
      <c r="A2182" s="553"/>
      <c r="B2182" s="563"/>
      <c r="C2182" s="563"/>
      <c r="D2182" s="553"/>
      <c r="E2182" s="563" t="s">
        <v>2669</v>
      </c>
      <c r="F2182" s="566">
        <v>169.38</v>
      </c>
      <c r="G2182" s="553" t="s">
        <v>2670</v>
      </c>
      <c r="H2182" s="554">
        <v>0</v>
      </c>
      <c r="I2182" s="553" t="s">
        <v>2671</v>
      </c>
      <c r="J2182" s="554">
        <v>169.38</v>
      </c>
    </row>
    <row r="2183" spans="1:10" ht="14.45" thickBot="1">
      <c r="A2183" s="553"/>
      <c r="B2183" s="563"/>
      <c r="C2183" s="563"/>
      <c r="D2183" s="553"/>
      <c r="E2183" s="563" t="s">
        <v>2672</v>
      </c>
      <c r="F2183" s="566">
        <v>0</v>
      </c>
      <c r="G2183" s="553"/>
      <c r="H2183" s="595" t="s">
        <v>2673</v>
      </c>
      <c r="I2183" s="595"/>
      <c r="J2183" s="554">
        <v>449.79</v>
      </c>
    </row>
    <row r="2184" spans="1:10" ht="14.45" thickTop="1">
      <c r="A2184" s="555"/>
      <c r="B2184" s="564"/>
      <c r="C2184" s="564"/>
      <c r="D2184" s="555"/>
      <c r="E2184" s="564"/>
      <c r="F2184" s="564"/>
      <c r="G2184" s="555"/>
      <c r="H2184" s="555"/>
      <c r="I2184" s="555"/>
      <c r="J2184" s="555"/>
    </row>
    <row r="2185" spans="1:10">
      <c r="A2185" s="543" t="s">
        <v>462</v>
      </c>
      <c r="B2185" s="461" t="s">
        <v>10</v>
      </c>
      <c r="C2185" s="461" t="s">
        <v>11</v>
      </c>
      <c r="D2185" s="543" t="s">
        <v>12</v>
      </c>
      <c r="E2185" s="589" t="s">
        <v>1209</v>
      </c>
      <c r="F2185" s="589"/>
      <c r="G2185" s="461" t="s">
        <v>13</v>
      </c>
      <c r="H2185" s="544" t="s">
        <v>14</v>
      </c>
      <c r="I2185" s="544" t="s">
        <v>1210</v>
      </c>
      <c r="J2185" s="544" t="s">
        <v>16</v>
      </c>
    </row>
    <row r="2186" spans="1:10" ht="14.45" customHeight="1">
      <c r="A2186" s="545" t="s">
        <v>2661</v>
      </c>
      <c r="B2186" s="546" t="s">
        <v>463</v>
      </c>
      <c r="C2186" s="546" t="s">
        <v>44</v>
      </c>
      <c r="D2186" s="545" t="s">
        <v>464</v>
      </c>
      <c r="E2186" s="596" t="s">
        <v>1406</v>
      </c>
      <c r="F2186" s="596"/>
      <c r="G2186" s="546" t="s">
        <v>152</v>
      </c>
      <c r="H2186" s="547">
        <v>1</v>
      </c>
      <c r="I2186" s="548">
        <v>13.13</v>
      </c>
      <c r="J2186" s="548">
        <v>13.13</v>
      </c>
    </row>
    <row r="2187" spans="1:10" ht="26.45">
      <c r="A2187" s="556" t="s">
        <v>2674</v>
      </c>
      <c r="B2187" s="557" t="s">
        <v>3367</v>
      </c>
      <c r="C2187" s="557" t="s">
        <v>44</v>
      </c>
      <c r="D2187" s="556" t="s">
        <v>3368</v>
      </c>
      <c r="E2187" s="594" t="s">
        <v>1216</v>
      </c>
      <c r="F2187" s="594"/>
      <c r="G2187" s="557" t="s">
        <v>75</v>
      </c>
      <c r="H2187" s="558">
        <v>4.1500000000000002E-2</v>
      </c>
      <c r="I2187" s="559">
        <v>22.35</v>
      </c>
      <c r="J2187" s="559">
        <v>0.92</v>
      </c>
    </row>
    <row r="2188" spans="1:10" ht="26.45">
      <c r="A2188" s="556" t="s">
        <v>2674</v>
      </c>
      <c r="B2188" s="557" t="s">
        <v>2694</v>
      </c>
      <c r="C2188" s="557" t="s">
        <v>44</v>
      </c>
      <c r="D2188" s="556" t="s">
        <v>2695</v>
      </c>
      <c r="E2188" s="594" t="s">
        <v>1216</v>
      </c>
      <c r="F2188" s="594"/>
      <c r="G2188" s="557" t="s">
        <v>75</v>
      </c>
      <c r="H2188" s="558">
        <v>4.1500000000000002E-2</v>
      </c>
      <c r="I2188" s="559">
        <v>30.41</v>
      </c>
      <c r="J2188" s="559">
        <v>1.26</v>
      </c>
    </row>
    <row r="2189" spans="1:10" ht="39.6" customHeight="1">
      <c r="A2189" s="549" t="s">
        <v>2666</v>
      </c>
      <c r="B2189" s="550" t="s">
        <v>2213</v>
      </c>
      <c r="C2189" s="550" t="s">
        <v>44</v>
      </c>
      <c r="D2189" s="549" t="s">
        <v>2214</v>
      </c>
      <c r="E2189" s="593" t="s">
        <v>1220</v>
      </c>
      <c r="F2189" s="593"/>
      <c r="G2189" s="550" t="s">
        <v>152</v>
      </c>
      <c r="H2189" s="551">
        <v>1.0548999999999999</v>
      </c>
      <c r="I2189" s="552">
        <v>10.35</v>
      </c>
      <c r="J2189" s="552">
        <v>10.91</v>
      </c>
    </row>
    <row r="2190" spans="1:10" ht="26.45" customHeight="1">
      <c r="A2190" s="549" t="s">
        <v>2666</v>
      </c>
      <c r="B2190" s="550" t="s">
        <v>2436</v>
      </c>
      <c r="C2190" s="550" t="s">
        <v>44</v>
      </c>
      <c r="D2190" s="549" t="s">
        <v>2437</v>
      </c>
      <c r="E2190" s="593" t="s">
        <v>1220</v>
      </c>
      <c r="F2190" s="593"/>
      <c r="G2190" s="550" t="s">
        <v>26</v>
      </c>
      <c r="H2190" s="551">
        <v>2.3E-2</v>
      </c>
      <c r="I2190" s="552">
        <v>1.97</v>
      </c>
      <c r="J2190" s="552">
        <v>0.04</v>
      </c>
    </row>
    <row r="2191" spans="1:10" ht="26.45" customHeight="1">
      <c r="A2191" s="553"/>
      <c r="B2191" s="563"/>
      <c r="C2191" s="563"/>
      <c r="D2191" s="553"/>
      <c r="E2191" s="563" t="s">
        <v>2669</v>
      </c>
      <c r="F2191" s="566">
        <v>1.66</v>
      </c>
      <c r="G2191" s="553" t="s">
        <v>2670</v>
      </c>
      <c r="H2191" s="554">
        <v>0</v>
      </c>
      <c r="I2191" s="553" t="s">
        <v>2671</v>
      </c>
      <c r="J2191" s="554">
        <v>1.66</v>
      </c>
    </row>
    <row r="2192" spans="1:10" ht="14.45" thickBot="1">
      <c r="A2192" s="553"/>
      <c r="B2192" s="563"/>
      <c r="C2192" s="563"/>
      <c r="D2192" s="553"/>
      <c r="E2192" s="563" t="s">
        <v>2672</v>
      </c>
      <c r="F2192" s="566">
        <v>0</v>
      </c>
      <c r="G2192" s="553"/>
      <c r="H2192" s="595" t="s">
        <v>2673</v>
      </c>
      <c r="I2192" s="595"/>
      <c r="J2192" s="554">
        <v>13.13</v>
      </c>
    </row>
    <row r="2193" spans="1:10" ht="14.45" thickTop="1">
      <c r="A2193" s="555"/>
      <c r="B2193" s="564"/>
      <c r="C2193" s="564"/>
      <c r="D2193" s="555"/>
      <c r="E2193" s="564"/>
      <c r="F2193" s="564"/>
      <c r="G2193" s="555"/>
      <c r="H2193" s="555"/>
      <c r="I2193" s="555"/>
      <c r="J2193" s="555"/>
    </row>
    <row r="2194" spans="1:10">
      <c r="A2194" s="543" t="s">
        <v>465</v>
      </c>
      <c r="B2194" s="461" t="s">
        <v>10</v>
      </c>
      <c r="C2194" s="461" t="s">
        <v>11</v>
      </c>
      <c r="D2194" s="543" t="s">
        <v>12</v>
      </c>
      <c r="E2194" s="589" t="s">
        <v>1209</v>
      </c>
      <c r="F2194" s="589"/>
      <c r="G2194" s="461" t="s">
        <v>13</v>
      </c>
      <c r="H2194" s="544" t="s">
        <v>14</v>
      </c>
      <c r="I2194" s="544" t="s">
        <v>1210</v>
      </c>
      <c r="J2194" s="544" t="s">
        <v>16</v>
      </c>
    </row>
    <row r="2195" spans="1:10" ht="14.45" customHeight="1">
      <c r="A2195" s="545" t="s">
        <v>2661</v>
      </c>
      <c r="B2195" s="546" t="s">
        <v>466</v>
      </c>
      <c r="C2195" s="546" t="s">
        <v>44</v>
      </c>
      <c r="D2195" s="545" t="s">
        <v>467</v>
      </c>
      <c r="E2195" s="596" t="s">
        <v>1406</v>
      </c>
      <c r="F2195" s="596"/>
      <c r="G2195" s="546" t="s">
        <v>26</v>
      </c>
      <c r="H2195" s="547">
        <v>1</v>
      </c>
      <c r="I2195" s="548">
        <v>9.86</v>
      </c>
      <c r="J2195" s="548">
        <v>9.86</v>
      </c>
    </row>
    <row r="2196" spans="1:10" ht="26.45">
      <c r="A2196" s="556" t="s">
        <v>2674</v>
      </c>
      <c r="B2196" s="557" t="s">
        <v>3367</v>
      </c>
      <c r="C2196" s="557" t="s">
        <v>44</v>
      </c>
      <c r="D2196" s="556" t="s">
        <v>3368</v>
      </c>
      <c r="E2196" s="594" t="s">
        <v>1216</v>
      </c>
      <c r="F2196" s="594"/>
      <c r="G2196" s="557" t="s">
        <v>75</v>
      </c>
      <c r="H2196" s="558">
        <v>3.4299999999999997E-2</v>
      </c>
      <c r="I2196" s="559">
        <v>22.35</v>
      </c>
      <c r="J2196" s="559">
        <v>0.76</v>
      </c>
    </row>
    <row r="2197" spans="1:10" ht="26.45">
      <c r="A2197" s="556" t="s">
        <v>2674</v>
      </c>
      <c r="B2197" s="557" t="s">
        <v>2694</v>
      </c>
      <c r="C2197" s="557" t="s">
        <v>44</v>
      </c>
      <c r="D2197" s="556" t="s">
        <v>2695</v>
      </c>
      <c r="E2197" s="594" t="s">
        <v>1216</v>
      </c>
      <c r="F2197" s="594"/>
      <c r="G2197" s="557" t="s">
        <v>75</v>
      </c>
      <c r="H2197" s="558">
        <v>3.4299999999999997E-2</v>
      </c>
      <c r="I2197" s="559">
        <v>30.41</v>
      </c>
      <c r="J2197" s="559">
        <v>1.04</v>
      </c>
    </row>
    <row r="2198" spans="1:10" ht="39.6" customHeight="1">
      <c r="A2198" s="549" t="s">
        <v>2666</v>
      </c>
      <c r="B2198" s="550" t="s">
        <v>2266</v>
      </c>
      <c r="C2198" s="550" t="s">
        <v>44</v>
      </c>
      <c r="D2198" s="549" t="s">
        <v>2267</v>
      </c>
      <c r="E2198" s="593" t="s">
        <v>1220</v>
      </c>
      <c r="F2198" s="593"/>
      <c r="G2198" s="550" t="s">
        <v>26</v>
      </c>
      <c r="H2198" s="551">
        <v>0.05</v>
      </c>
      <c r="I2198" s="552">
        <v>22.58</v>
      </c>
      <c r="J2198" s="552">
        <v>1.1200000000000001</v>
      </c>
    </row>
    <row r="2199" spans="1:10" ht="26.45" customHeight="1">
      <c r="A2199" s="549" t="s">
        <v>2666</v>
      </c>
      <c r="B2199" s="550" t="s">
        <v>2495</v>
      </c>
      <c r="C2199" s="550" t="s">
        <v>44</v>
      </c>
      <c r="D2199" s="549" t="s">
        <v>2496</v>
      </c>
      <c r="E2199" s="593" t="s">
        <v>1220</v>
      </c>
      <c r="F2199" s="593"/>
      <c r="G2199" s="550" t="s">
        <v>26</v>
      </c>
      <c r="H2199" s="551">
        <v>1</v>
      </c>
      <c r="I2199" s="552">
        <v>2.94</v>
      </c>
      <c r="J2199" s="552">
        <v>2.94</v>
      </c>
    </row>
    <row r="2200" spans="1:10" ht="26.45" customHeight="1">
      <c r="A2200" s="549" t="s">
        <v>2666</v>
      </c>
      <c r="B2200" s="550" t="s">
        <v>2358</v>
      </c>
      <c r="C2200" s="550" t="s">
        <v>44</v>
      </c>
      <c r="D2200" s="549" t="s">
        <v>2359</v>
      </c>
      <c r="E2200" s="593" t="s">
        <v>1220</v>
      </c>
      <c r="F2200" s="593"/>
      <c r="G2200" s="550" t="s">
        <v>26</v>
      </c>
      <c r="H2200" s="551">
        <v>2</v>
      </c>
      <c r="I2200" s="552">
        <v>2</v>
      </c>
      <c r="J2200" s="552">
        <v>4</v>
      </c>
    </row>
    <row r="2201" spans="1:10">
      <c r="A2201" s="553"/>
      <c r="B2201" s="563"/>
      <c r="C2201" s="563"/>
      <c r="D2201" s="553"/>
      <c r="E2201" s="563" t="s">
        <v>2669</v>
      </c>
      <c r="F2201" s="566">
        <v>1.37</v>
      </c>
      <c r="G2201" s="553" t="s">
        <v>2670</v>
      </c>
      <c r="H2201" s="554">
        <v>0</v>
      </c>
      <c r="I2201" s="553" t="s">
        <v>2671</v>
      </c>
      <c r="J2201" s="554">
        <v>1.37</v>
      </c>
    </row>
    <row r="2202" spans="1:10" ht="14.45" thickBot="1">
      <c r="A2202" s="553"/>
      <c r="B2202" s="563"/>
      <c r="C2202" s="563"/>
      <c r="D2202" s="553"/>
      <c r="E2202" s="563" t="s">
        <v>2672</v>
      </c>
      <c r="F2202" s="566">
        <v>0</v>
      </c>
      <c r="G2202" s="553"/>
      <c r="H2202" s="595" t="s">
        <v>2673</v>
      </c>
      <c r="I2202" s="595"/>
      <c r="J2202" s="554">
        <v>9.86</v>
      </c>
    </row>
    <row r="2203" spans="1:10" ht="14.45" thickTop="1">
      <c r="A2203" s="555"/>
      <c r="B2203" s="564"/>
      <c r="C2203" s="564"/>
      <c r="D2203" s="555"/>
      <c r="E2203" s="564"/>
      <c r="F2203" s="564"/>
      <c r="G2203" s="555"/>
      <c r="H2203" s="555"/>
      <c r="I2203" s="555"/>
      <c r="J2203" s="555"/>
    </row>
    <row r="2204" spans="1:10">
      <c r="A2204" s="543" t="s">
        <v>468</v>
      </c>
      <c r="B2204" s="461" t="s">
        <v>10</v>
      </c>
      <c r="C2204" s="461" t="s">
        <v>11</v>
      </c>
      <c r="D2204" s="543" t="s">
        <v>12</v>
      </c>
      <c r="E2204" s="589" t="s">
        <v>1209</v>
      </c>
      <c r="F2204" s="589"/>
      <c r="G2204" s="461" t="s">
        <v>13</v>
      </c>
      <c r="H2204" s="544" t="s">
        <v>14</v>
      </c>
      <c r="I2204" s="544" t="s">
        <v>1210</v>
      </c>
      <c r="J2204" s="544" t="s">
        <v>16</v>
      </c>
    </row>
    <row r="2205" spans="1:10" ht="14.45" customHeight="1">
      <c r="A2205" s="545" t="s">
        <v>2661</v>
      </c>
      <c r="B2205" s="546" t="s">
        <v>469</v>
      </c>
      <c r="C2205" s="546" t="s">
        <v>44</v>
      </c>
      <c r="D2205" s="545" t="s">
        <v>470</v>
      </c>
      <c r="E2205" s="596" t="s">
        <v>1406</v>
      </c>
      <c r="F2205" s="596"/>
      <c r="G2205" s="546" t="s">
        <v>26</v>
      </c>
      <c r="H2205" s="547">
        <v>1</v>
      </c>
      <c r="I2205" s="548">
        <v>10.45</v>
      </c>
      <c r="J2205" s="548">
        <v>10.45</v>
      </c>
    </row>
    <row r="2206" spans="1:10" ht="26.45">
      <c r="A2206" s="556" t="s">
        <v>2674</v>
      </c>
      <c r="B2206" s="557" t="s">
        <v>3367</v>
      </c>
      <c r="C2206" s="557" t="s">
        <v>44</v>
      </c>
      <c r="D2206" s="556" t="s">
        <v>3368</v>
      </c>
      <c r="E2206" s="594" t="s">
        <v>1216</v>
      </c>
      <c r="F2206" s="594"/>
      <c r="G2206" s="557" t="s">
        <v>75</v>
      </c>
      <c r="H2206" s="558">
        <v>1.14E-2</v>
      </c>
      <c r="I2206" s="559">
        <v>22.35</v>
      </c>
      <c r="J2206" s="559">
        <v>0.25</v>
      </c>
    </row>
    <row r="2207" spans="1:10" ht="26.45">
      <c r="A2207" s="556" t="s">
        <v>2674</v>
      </c>
      <c r="B2207" s="557" t="s">
        <v>2694</v>
      </c>
      <c r="C2207" s="557" t="s">
        <v>44</v>
      </c>
      <c r="D2207" s="556" t="s">
        <v>2695</v>
      </c>
      <c r="E2207" s="594" t="s">
        <v>1216</v>
      </c>
      <c r="F2207" s="594"/>
      <c r="G2207" s="557" t="s">
        <v>75</v>
      </c>
      <c r="H2207" s="558">
        <v>1.14E-2</v>
      </c>
      <c r="I2207" s="559">
        <v>30.41</v>
      </c>
      <c r="J2207" s="559">
        <v>0.34</v>
      </c>
    </row>
    <row r="2208" spans="1:10" ht="39.6" customHeight="1">
      <c r="A2208" s="549" t="s">
        <v>2666</v>
      </c>
      <c r="B2208" s="550" t="s">
        <v>2440</v>
      </c>
      <c r="C2208" s="550" t="s">
        <v>44</v>
      </c>
      <c r="D2208" s="549" t="s">
        <v>2441</v>
      </c>
      <c r="E2208" s="593" t="s">
        <v>1220</v>
      </c>
      <c r="F2208" s="593"/>
      <c r="G2208" s="550" t="s">
        <v>26</v>
      </c>
      <c r="H2208" s="551">
        <v>1</v>
      </c>
      <c r="I2208" s="552">
        <v>8.7799999999999994</v>
      </c>
      <c r="J2208" s="552">
        <v>8.7799999999999994</v>
      </c>
    </row>
    <row r="2209" spans="1:10" ht="26.45" customHeight="1">
      <c r="A2209" s="549" t="s">
        <v>2666</v>
      </c>
      <c r="B2209" s="550" t="s">
        <v>2333</v>
      </c>
      <c r="C2209" s="550" t="s">
        <v>44</v>
      </c>
      <c r="D2209" s="549" t="s">
        <v>2334</v>
      </c>
      <c r="E2209" s="593" t="s">
        <v>1220</v>
      </c>
      <c r="F2209" s="593"/>
      <c r="G2209" s="550" t="s">
        <v>26</v>
      </c>
      <c r="H2209" s="551">
        <v>7.3000000000000001E-3</v>
      </c>
      <c r="I2209" s="552">
        <v>54.7</v>
      </c>
      <c r="J2209" s="552">
        <v>0.39</v>
      </c>
    </row>
    <row r="2210" spans="1:10" ht="26.45" customHeight="1">
      <c r="A2210" s="549" t="s">
        <v>2666</v>
      </c>
      <c r="B2210" s="550" t="s">
        <v>2436</v>
      </c>
      <c r="C2210" s="550" t="s">
        <v>44</v>
      </c>
      <c r="D2210" s="549" t="s">
        <v>2437</v>
      </c>
      <c r="E2210" s="593" t="s">
        <v>1220</v>
      </c>
      <c r="F2210" s="593"/>
      <c r="G2210" s="550" t="s">
        <v>26</v>
      </c>
      <c r="H2210" s="551">
        <v>8.0000000000000002E-3</v>
      </c>
      <c r="I2210" s="552">
        <v>1.97</v>
      </c>
      <c r="J2210" s="552">
        <v>0.01</v>
      </c>
    </row>
    <row r="2211" spans="1:10" ht="26.45">
      <c r="A2211" s="549" t="s">
        <v>2666</v>
      </c>
      <c r="B2211" s="550" t="s">
        <v>2274</v>
      </c>
      <c r="C2211" s="550" t="s">
        <v>44</v>
      </c>
      <c r="D2211" s="549" t="s">
        <v>2275</v>
      </c>
      <c r="E2211" s="593" t="s">
        <v>1220</v>
      </c>
      <c r="F2211" s="593"/>
      <c r="G2211" s="550" t="s">
        <v>26</v>
      </c>
      <c r="H2211" s="551">
        <v>1.0999999999999999E-2</v>
      </c>
      <c r="I2211" s="552">
        <v>61.98</v>
      </c>
      <c r="J2211" s="552">
        <v>0.68</v>
      </c>
    </row>
    <row r="2212" spans="1:10">
      <c r="A2212" s="553"/>
      <c r="B2212" s="563"/>
      <c r="C2212" s="563"/>
      <c r="D2212" s="553"/>
      <c r="E2212" s="563" t="s">
        <v>2669</v>
      </c>
      <c r="F2212" s="566">
        <v>0.45</v>
      </c>
      <c r="G2212" s="553" t="s">
        <v>2670</v>
      </c>
      <c r="H2212" s="554">
        <v>0</v>
      </c>
      <c r="I2212" s="553" t="s">
        <v>2671</v>
      </c>
      <c r="J2212" s="554">
        <v>0.45</v>
      </c>
    </row>
    <row r="2213" spans="1:10" ht="14.45" thickBot="1">
      <c r="A2213" s="553"/>
      <c r="B2213" s="563"/>
      <c r="C2213" s="563"/>
      <c r="D2213" s="553"/>
      <c r="E2213" s="563" t="s">
        <v>2672</v>
      </c>
      <c r="F2213" s="566">
        <v>0</v>
      </c>
      <c r="G2213" s="553"/>
      <c r="H2213" s="595" t="s">
        <v>2673</v>
      </c>
      <c r="I2213" s="595"/>
      <c r="J2213" s="554">
        <v>10.45</v>
      </c>
    </row>
    <row r="2214" spans="1:10" ht="14.45" thickTop="1">
      <c r="A2214" s="555"/>
      <c r="B2214" s="564"/>
      <c r="C2214" s="564"/>
      <c r="D2214" s="555"/>
      <c r="E2214" s="564"/>
      <c r="F2214" s="564"/>
      <c r="G2214" s="555"/>
      <c r="H2214" s="555"/>
      <c r="I2214" s="555"/>
      <c r="J2214" s="555"/>
    </row>
    <row r="2215" spans="1:10">
      <c r="A2215" s="543" t="s">
        <v>473</v>
      </c>
      <c r="B2215" s="461" t="s">
        <v>10</v>
      </c>
      <c r="C2215" s="461" t="s">
        <v>11</v>
      </c>
      <c r="D2215" s="543" t="s">
        <v>12</v>
      </c>
      <c r="E2215" s="589" t="s">
        <v>1209</v>
      </c>
      <c r="F2215" s="589"/>
      <c r="G2215" s="461" t="s">
        <v>13</v>
      </c>
      <c r="H2215" s="544" t="s">
        <v>14</v>
      </c>
      <c r="I2215" s="544" t="s">
        <v>1210</v>
      </c>
      <c r="J2215" s="544" t="s">
        <v>16</v>
      </c>
    </row>
    <row r="2216" spans="1:10" ht="14.45" customHeight="1">
      <c r="A2216" s="545" t="s">
        <v>2661</v>
      </c>
      <c r="B2216" s="546" t="s">
        <v>474</v>
      </c>
      <c r="C2216" s="546" t="s">
        <v>44</v>
      </c>
      <c r="D2216" s="545" t="s">
        <v>475</v>
      </c>
      <c r="E2216" s="596" t="s">
        <v>1359</v>
      </c>
      <c r="F2216" s="596"/>
      <c r="G2216" s="546" t="s">
        <v>152</v>
      </c>
      <c r="H2216" s="547">
        <v>1</v>
      </c>
      <c r="I2216" s="548">
        <v>32.020000000000003</v>
      </c>
      <c r="J2216" s="548">
        <v>32.020000000000003</v>
      </c>
    </row>
    <row r="2217" spans="1:10" ht="26.45">
      <c r="A2217" s="556" t="s">
        <v>2674</v>
      </c>
      <c r="B2217" s="557" t="s">
        <v>2694</v>
      </c>
      <c r="C2217" s="557" t="s">
        <v>44</v>
      </c>
      <c r="D2217" s="556" t="s">
        <v>2695</v>
      </c>
      <c r="E2217" s="594" t="s">
        <v>1216</v>
      </c>
      <c r="F2217" s="594"/>
      <c r="G2217" s="557" t="s">
        <v>75</v>
      </c>
      <c r="H2217" s="558">
        <v>7.5800000000000006E-2</v>
      </c>
      <c r="I2217" s="559">
        <v>30.41</v>
      </c>
      <c r="J2217" s="559">
        <v>2.2999999999999998</v>
      </c>
    </row>
    <row r="2218" spans="1:10" ht="26.45">
      <c r="A2218" s="556" t="s">
        <v>2674</v>
      </c>
      <c r="B2218" s="557" t="s">
        <v>3367</v>
      </c>
      <c r="C2218" s="557" t="s">
        <v>44</v>
      </c>
      <c r="D2218" s="556" t="s">
        <v>3368</v>
      </c>
      <c r="E2218" s="594" t="s">
        <v>1216</v>
      </c>
      <c r="F2218" s="594"/>
      <c r="G2218" s="557" t="s">
        <v>75</v>
      </c>
      <c r="H2218" s="558">
        <v>7.5800000000000006E-2</v>
      </c>
      <c r="I2218" s="559">
        <v>22.35</v>
      </c>
      <c r="J2218" s="559">
        <v>1.69</v>
      </c>
    </row>
    <row r="2219" spans="1:10" ht="39.6" customHeight="1">
      <c r="A2219" s="549" t="s">
        <v>2666</v>
      </c>
      <c r="B2219" s="550" t="s">
        <v>1719</v>
      </c>
      <c r="C2219" s="550" t="s">
        <v>44</v>
      </c>
      <c r="D2219" s="549" t="s">
        <v>1720</v>
      </c>
      <c r="E2219" s="593" t="s">
        <v>1220</v>
      </c>
      <c r="F2219" s="593"/>
      <c r="G2219" s="550" t="s">
        <v>152</v>
      </c>
      <c r="H2219" s="551">
        <v>1.0353000000000001</v>
      </c>
      <c r="I2219" s="552">
        <v>27</v>
      </c>
      <c r="J2219" s="552">
        <v>27.95</v>
      </c>
    </row>
    <row r="2220" spans="1:10" ht="26.45" customHeight="1">
      <c r="A2220" s="549" t="s">
        <v>2666</v>
      </c>
      <c r="B2220" s="550" t="s">
        <v>2436</v>
      </c>
      <c r="C2220" s="550" t="s">
        <v>44</v>
      </c>
      <c r="D2220" s="549" t="s">
        <v>2437</v>
      </c>
      <c r="E2220" s="593" t="s">
        <v>1220</v>
      </c>
      <c r="F2220" s="593"/>
      <c r="G2220" s="550" t="s">
        <v>26</v>
      </c>
      <c r="H2220" s="551">
        <v>4.2000000000000003E-2</v>
      </c>
      <c r="I2220" s="552">
        <v>1.97</v>
      </c>
      <c r="J2220" s="552">
        <v>0.08</v>
      </c>
    </row>
    <row r="2221" spans="1:10" ht="26.45" customHeight="1">
      <c r="A2221" s="553"/>
      <c r="B2221" s="563"/>
      <c r="C2221" s="563"/>
      <c r="D2221" s="553"/>
      <c r="E2221" s="563" t="s">
        <v>2669</v>
      </c>
      <c r="F2221" s="566">
        <v>3.03</v>
      </c>
      <c r="G2221" s="553" t="s">
        <v>2670</v>
      </c>
      <c r="H2221" s="554">
        <v>0</v>
      </c>
      <c r="I2221" s="553" t="s">
        <v>2671</v>
      </c>
      <c r="J2221" s="554">
        <v>3.03</v>
      </c>
    </row>
    <row r="2222" spans="1:10" ht="14.45" thickBot="1">
      <c r="A2222" s="553"/>
      <c r="B2222" s="563"/>
      <c r="C2222" s="563"/>
      <c r="D2222" s="553"/>
      <c r="E2222" s="563" t="s">
        <v>2672</v>
      </c>
      <c r="F2222" s="566">
        <v>0</v>
      </c>
      <c r="G2222" s="553"/>
      <c r="H2222" s="595" t="s">
        <v>2673</v>
      </c>
      <c r="I2222" s="595"/>
      <c r="J2222" s="554">
        <v>32.020000000000003</v>
      </c>
    </row>
    <row r="2223" spans="1:10" ht="14.45" thickTop="1">
      <c r="A2223" s="555"/>
      <c r="B2223" s="564"/>
      <c r="C2223" s="564"/>
      <c r="D2223" s="555"/>
      <c r="E2223" s="564"/>
      <c r="F2223" s="564"/>
      <c r="G2223" s="555"/>
      <c r="H2223" s="555"/>
      <c r="I2223" s="555"/>
      <c r="J2223" s="555"/>
    </row>
    <row r="2224" spans="1:10">
      <c r="A2224" s="543" t="s">
        <v>476</v>
      </c>
      <c r="B2224" s="461" t="s">
        <v>10</v>
      </c>
      <c r="C2224" s="461" t="s">
        <v>11</v>
      </c>
      <c r="D2224" s="543" t="s">
        <v>12</v>
      </c>
      <c r="E2224" s="589" t="s">
        <v>1209</v>
      </c>
      <c r="F2224" s="589"/>
      <c r="G2224" s="461" t="s">
        <v>13</v>
      </c>
      <c r="H2224" s="544" t="s">
        <v>14</v>
      </c>
      <c r="I2224" s="544" t="s">
        <v>1210</v>
      </c>
      <c r="J2224" s="544" t="s">
        <v>16</v>
      </c>
    </row>
    <row r="2225" spans="1:10" ht="14.45" customHeight="1">
      <c r="A2225" s="545" t="s">
        <v>2661</v>
      </c>
      <c r="B2225" s="546" t="s">
        <v>477</v>
      </c>
      <c r="C2225" s="546" t="s">
        <v>44</v>
      </c>
      <c r="D2225" s="545" t="s">
        <v>478</v>
      </c>
      <c r="E2225" s="596" t="s">
        <v>1359</v>
      </c>
      <c r="F2225" s="596"/>
      <c r="G2225" s="546" t="s">
        <v>26</v>
      </c>
      <c r="H2225" s="547">
        <v>1</v>
      </c>
      <c r="I2225" s="548">
        <v>44.95</v>
      </c>
      <c r="J2225" s="548">
        <v>44.95</v>
      </c>
    </row>
    <row r="2226" spans="1:10" ht="26.45">
      <c r="A2226" s="556" t="s">
        <v>2674</v>
      </c>
      <c r="B2226" s="557" t="s">
        <v>2694</v>
      </c>
      <c r="C2226" s="557" t="s">
        <v>44</v>
      </c>
      <c r="D2226" s="556" t="s">
        <v>2695</v>
      </c>
      <c r="E2226" s="594" t="s">
        <v>1216</v>
      </c>
      <c r="F2226" s="594"/>
      <c r="G2226" s="557" t="s">
        <v>75</v>
      </c>
      <c r="H2226" s="558">
        <v>0.27289999999999998</v>
      </c>
      <c r="I2226" s="559">
        <v>30.41</v>
      </c>
      <c r="J2226" s="559">
        <v>8.2899999999999991</v>
      </c>
    </row>
    <row r="2227" spans="1:10" ht="26.45">
      <c r="A2227" s="556" t="s">
        <v>2674</v>
      </c>
      <c r="B2227" s="557" t="s">
        <v>3367</v>
      </c>
      <c r="C2227" s="557" t="s">
        <v>44</v>
      </c>
      <c r="D2227" s="556" t="s">
        <v>3368</v>
      </c>
      <c r="E2227" s="594" t="s">
        <v>1216</v>
      </c>
      <c r="F2227" s="594"/>
      <c r="G2227" s="557" t="s">
        <v>75</v>
      </c>
      <c r="H2227" s="558">
        <v>0.27289999999999998</v>
      </c>
      <c r="I2227" s="559">
        <v>22.35</v>
      </c>
      <c r="J2227" s="559">
        <v>6.09</v>
      </c>
    </row>
    <row r="2228" spans="1:10" ht="39.6" customHeight="1">
      <c r="A2228" s="549" t="s">
        <v>2666</v>
      </c>
      <c r="B2228" s="550" t="s">
        <v>2266</v>
      </c>
      <c r="C2228" s="550" t="s">
        <v>44</v>
      </c>
      <c r="D2228" s="549" t="s">
        <v>2267</v>
      </c>
      <c r="E2228" s="593" t="s">
        <v>1220</v>
      </c>
      <c r="F2228" s="593"/>
      <c r="G2228" s="550" t="s">
        <v>26</v>
      </c>
      <c r="H2228" s="551">
        <v>0.115</v>
      </c>
      <c r="I2228" s="552">
        <v>22.58</v>
      </c>
      <c r="J2228" s="552">
        <v>2.59</v>
      </c>
    </row>
    <row r="2229" spans="1:10" ht="26.45" customHeight="1">
      <c r="A2229" s="549" t="s">
        <v>2666</v>
      </c>
      <c r="B2229" s="550" t="s">
        <v>2096</v>
      </c>
      <c r="C2229" s="550" t="s">
        <v>44</v>
      </c>
      <c r="D2229" s="549" t="s">
        <v>2097</v>
      </c>
      <c r="E2229" s="593" t="s">
        <v>1220</v>
      </c>
      <c r="F2229" s="593"/>
      <c r="G2229" s="550" t="s">
        <v>26</v>
      </c>
      <c r="H2229" s="551">
        <v>1</v>
      </c>
      <c r="I2229" s="552">
        <v>19.66</v>
      </c>
      <c r="J2229" s="552">
        <v>19.66</v>
      </c>
    </row>
    <row r="2230" spans="1:10" ht="26.45" customHeight="1">
      <c r="A2230" s="549" t="s">
        <v>2666</v>
      </c>
      <c r="B2230" s="550" t="s">
        <v>2101</v>
      </c>
      <c r="C2230" s="550" t="s">
        <v>44</v>
      </c>
      <c r="D2230" s="549" t="s">
        <v>2102</v>
      </c>
      <c r="E2230" s="593" t="s">
        <v>1220</v>
      </c>
      <c r="F2230" s="593"/>
      <c r="G2230" s="550" t="s">
        <v>26</v>
      </c>
      <c r="H2230" s="551">
        <v>2</v>
      </c>
      <c r="I2230" s="552">
        <v>4.16</v>
      </c>
      <c r="J2230" s="552">
        <v>8.32</v>
      </c>
    </row>
    <row r="2231" spans="1:10">
      <c r="A2231" s="553"/>
      <c r="B2231" s="563"/>
      <c r="C2231" s="563"/>
      <c r="D2231" s="553"/>
      <c r="E2231" s="563" t="s">
        <v>2669</v>
      </c>
      <c r="F2231" s="566">
        <v>10.96</v>
      </c>
      <c r="G2231" s="553" t="s">
        <v>2670</v>
      </c>
      <c r="H2231" s="554">
        <v>0</v>
      </c>
      <c r="I2231" s="553" t="s">
        <v>2671</v>
      </c>
      <c r="J2231" s="554">
        <v>10.96</v>
      </c>
    </row>
    <row r="2232" spans="1:10" ht="14.45" thickBot="1">
      <c r="A2232" s="553"/>
      <c r="B2232" s="563"/>
      <c r="C2232" s="563"/>
      <c r="D2232" s="553"/>
      <c r="E2232" s="563" t="s">
        <v>2672</v>
      </c>
      <c r="F2232" s="566">
        <v>0</v>
      </c>
      <c r="G2232" s="553"/>
      <c r="H2232" s="595" t="s">
        <v>2673</v>
      </c>
      <c r="I2232" s="595"/>
      <c r="J2232" s="554">
        <v>44.95</v>
      </c>
    </row>
    <row r="2233" spans="1:10" ht="14.45" thickTop="1">
      <c r="A2233" s="555"/>
      <c r="B2233" s="564"/>
      <c r="C2233" s="564"/>
      <c r="D2233" s="555"/>
      <c r="E2233" s="564"/>
      <c r="F2233" s="564"/>
      <c r="G2233" s="555"/>
      <c r="H2233" s="555"/>
      <c r="I2233" s="555"/>
      <c r="J2233" s="555"/>
    </row>
    <row r="2234" spans="1:10">
      <c r="A2234" s="543" t="s">
        <v>479</v>
      </c>
      <c r="B2234" s="461" t="s">
        <v>10</v>
      </c>
      <c r="C2234" s="461" t="s">
        <v>11</v>
      </c>
      <c r="D2234" s="543" t="s">
        <v>12</v>
      </c>
      <c r="E2234" s="589" t="s">
        <v>1209</v>
      </c>
      <c r="F2234" s="589"/>
      <c r="G2234" s="461" t="s">
        <v>13</v>
      </c>
      <c r="H2234" s="544" t="s">
        <v>14</v>
      </c>
      <c r="I2234" s="544" t="s">
        <v>1210</v>
      </c>
      <c r="J2234" s="544" t="s">
        <v>16</v>
      </c>
    </row>
    <row r="2235" spans="1:10" ht="14.45" customHeight="1">
      <c r="A2235" s="545" t="s">
        <v>2661</v>
      </c>
      <c r="B2235" s="546" t="s">
        <v>480</v>
      </c>
      <c r="C2235" s="546" t="s">
        <v>44</v>
      </c>
      <c r="D2235" s="545" t="s">
        <v>481</v>
      </c>
      <c r="E2235" s="596" t="s">
        <v>1359</v>
      </c>
      <c r="F2235" s="596"/>
      <c r="G2235" s="546" t="s">
        <v>26</v>
      </c>
      <c r="H2235" s="547">
        <v>1</v>
      </c>
      <c r="I2235" s="548">
        <v>43.96</v>
      </c>
      <c r="J2235" s="548">
        <v>43.96</v>
      </c>
    </row>
    <row r="2236" spans="1:10" ht="26.45">
      <c r="A2236" s="556" t="s">
        <v>2674</v>
      </c>
      <c r="B2236" s="557" t="s">
        <v>3367</v>
      </c>
      <c r="C2236" s="557" t="s">
        <v>44</v>
      </c>
      <c r="D2236" s="556" t="s">
        <v>3368</v>
      </c>
      <c r="E2236" s="594" t="s">
        <v>1216</v>
      </c>
      <c r="F2236" s="594"/>
      <c r="G2236" s="557" t="s">
        <v>75</v>
      </c>
      <c r="H2236" s="558">
        <v>0.27289999999999998</v>
      </c>
      <c r="I2236" s="559">
        <v>22.35</v>
      </c>
      <c r="J2236" s="559">
        <v>6.09</v>
      </c>
    </row>
    <row r="2237" spans="1:10" ht="26.45">
      <c r="A2237" s="556" t="s">
        <v>2674</v>
      </c>
      <c r="B2237" s="557" t="s">
        <v>2694</v>
      </c>
      <c r="C2237" s="557" t="s">
        <v>44</v>
      </c>
      <c r="D2237" s="556" t="s">
        <v>2695</v>
      </c>
      <c r="E2237" s="594" t="s">
        <v>1216</v>
      </c>
      <c r="F2237" s="594"/>
      <c r="G2237" s="557" t="s">
        <v>75</v>
      </c>
      <c r="H2237" s="558">
        <v>0.27289999999999998</v>
      </c>
      <c r="I2237" s="559">
        <v>30.41</v>
      </c>
      <c r="J2237" s="559">
        <v>8.2899999999999991</v>
      </c>
    </row>
    <row r="2238" spans="1:10" ht="39.6" customHeight="1">
      <c r="A2238" s="549" t="s">
        <v>2666</v>
      </c>
      <c r="B2238" s="550" t="s">
        <v>2266</v>
      </c>
      <c r="C2238" s="550" t="s">
        <v>44</v>
      </c>
      <c r="D2238" s="549" t="s">
        <v>2267</v>
      </c>
      <c r="E2238" s="593" t="s">
        <v>1220</v>
      </c>
      <c r="F2238" s="593"/>
      <c r="G2238" s="550" t="s">
        <v>26</v>
      </c>
      <c r="H2238" s="551">
        <v>0.115</v>
      </c>
      <c r="I2238" s="552">
        <v>22.58</v>
      </c>
      <c r="J2238" s="552">
        <v>2.59</v>
      </c>
    </row>
    <row r="2239" spans="1:10" ht="26.45" customHeight="1">
      <c r="A2239" s="549" t="s">
        <v>2666</v>
      </c>
      <c r="B2239" s="550" t="s">
        <v>2101</v>
      </c>
      <c r="C2239" s="550" t="s">
        <v>44</v>
      </c>
      <c r="D2239" s="549" t="s">
        <v>2102</v>
      </c>
      <c r="E2239" s="593" t="s">
        <v>1220</v>
      </c>
      <c r="F2239" s="593"/>
      <c r="G2239" s="550" t="s">
        <v>26</v>
      </c>
      <c r="H2239" s="551">
        <v>2</v>
      </c>
      <c r="I2239" s="552">
        <v>4.16</v>
      </c>
      <c r="J2239" s="552">
        <v>8.32</v>
      </c>
    </row>
    <row r="2240" spans="1:10" ht="26.45" customHeight="1">
      <c r="A2240" s="549" t="s">
        <v>2666</v>
      </c>
      <c r="B2240" s="550" t="s">
        <v>2143</v>
      </c>
      <c r="C2240" s="550" t="s">
        <v>44</v>
      </c>
      <c r="D2240" s="549" t="s">
        <v>2144</v>
      </c>
      <c r="E2240" s="593" t="s">
        <v>1220</v>
      </c>
      <c r="F2240" s="593"/>
      <c r="G2240" s="550" t="s">
        <v>26</v>
      </c>
      <c r="H2240" s="551">
        <v>1</v>
      </c>
      <c r="I2240" s="552">
        <v>18.670000000000002</v>
      </c>
      <c r="J2240" s="552">
        <v>18.670000000000002</v>
      </c>
    </row>
    <row r="2241" spans="1:10">
      <c r="A2241" s="553"/>
      <c r="B2241" s="563"/>
      <c r="C2241" s="563"/>
      <c r="D2241" s="553"/>
      <c r="E2241" s="563" t="s">
        <v>2669</v>
      </c>
      <c r="F2241" s="566">
        <v>10.96</v>
      </c>
      <c r="G2241" s="553" t="s">
        <v>2670</v>
      </c>
      <c r="H2241" s="554">
        <v>0</v>
      </c>
      <c r="I2241" s="553" t="s">
        <v>2671</v>
      </c>
      <c r="J2241" s="554">
        <v>10.96</v>
      </c>
    </row>
    <row r="2242" spans="1:10" ht="14.45" thickBot="1">
      <c r="A2242" s="553"/>
      <c r="B2242" s="563"/>
      <c r="C2242" s="563"/>
      <c r="D2242" s="553"/>
      <c r="E2242" s="563" t="s">
        <v>2672</v>
      </c>
      <c r="F2242" s="566">
        <v>0</v>
      </c>
      <c r="G2242" s="553"/>
      <c r="H2242" s="595" t="s">
        <v>2673</v>
      </c>
      <c r="I2242" s="595"/>
      <c r="J2242" s="554">
        <v>43.96</v>
      </c>
    </row>
    <row r="2243" spans="1:10" ht="14.45" thickTop="1">
      <c r="A2243" s="555"/>
      <c r="B2243" s="564"/>
      <c r="C2243" s="564"/>
      <c r="D2243" s="555"/>
      <c r="E2243" s="564"/>
      <c r="F2243" s="564"/>
      <c r="G2243" s="555"/>
      <c r="H2243" s="555"/>
      <c r="I2243" s="555"/>
      <c r="J2243" s="555"/>
    </row>
    <row r="2244" spans="1:10">
      <c r="A2244" s="543" t="s">
        <v>482</v>
      </c>
      <c r="B2244" s="461" t="s">
        <v>10</v>
      </c>
      <c r="C2244" s="461" t="s">
        <v>11</v>
      </c>
      <c r="D2244" s="543" t="s">
        <v>12</v>
      </c>
      <c r="E2244" s="589" t="s">
        <v>1209</v>
      </c>
      <c r="F2244" s="589"/>
      <c r="G2244" s="461" t="s">
        <v>13</v>
      </c>
      <c r="H2244" s="544" t="s">
        <v>14</v>
      </c>
      <c r="I2244" s="544" t="s">
        <v>1210</v>
      </c>
      <c r="J2244" s="544" t="s">
        <v>16</v>
      </c>
    </row>
    <row r="2245" spans="1:10" ht="14.45" customHeight="1">
      <c r="A2245" s="545" t="s">
        <v>2661</v>
      </c>
      <c r="B2245" s="546" t="s">
        <v>483</v>
      </c>
      <c r="C2245" s="546" t="s">
        <v>44</v>
      </c>
      <c r="D2245" s="545" t="s">
        <v>484</v>
      </c>
      <c r="E2245" s="596" t="s">
        <v>1359</v>
      </c>
      <c r="F2245" s="596"/>
      <c r="G2245" s="546" t="s">
        <v>26</v>
      </c>
      <c r="H2245" s="547">
        <v>1</v>
      </c>
      <c r="I2245" s="548">
        <v>87.69</v>
      </c>
      <c r="J2245" s="548">
        <v>87.69</v>
      </c>
    </row>
    <row r="2246" spans="1:10" ht="26.45">
      <c r="A2246" s="556" t="s">
        <v>2674</v>
      </c>
      <c r="B2246" s="557" t="s">
        <v>3367</v>
      </c>
      <c r="C2246" s="557" t="s">
        <v>44</v>
      </c>
      <c r="D2246" s="556" t="s">
        <v>3368</v>
      </c>
      <c r="E2246" s="594" t="s">
        <v>1216</v>
      </c>
      <c r="F2246" s="594"/>
      <c r="G2246" s="557" t="s">
        <v>75</v>
      </c>
      <c r="H2246" s="558">
        <v>0.36380000000000001</v>
      </c>
      <c r="I2246" s="559">
        <v>22.35</v>
      </c>
      <c r="J2246" s="559">
        <v>8.1300000000000008</v>
      </c>
    </row>
    <row r="2247" spans="1:10" ht="26.45">
      <c r="A2247" s="556" t="s">
        <v>2674</v>
      </c>
      <c r="B2247" s="557" t="s">
        <v>2694</v>
      </c>
      <c r="C2247" s="557" t="s">
        <v>44</v>
      </c>
      <c r="D2247" s="556" t="s">
        <v>2695</v>
      </c>
      <c r="E2247" s="594" t="s">
        <v>1216</v>
      </c>
      <c r="F2247" s="594"/>
      <c r="G2247" s="557" t="s">
        <v>75</v>
      </c>
      <c r="H2247" s="558">
        <v>0.36380000000000001</v>
      </c>
      <c r="I2247" s="559">
        <v>30.41</v>
      </c>
      <c r="J2247" s="559">
        <v>11.06</v>
      </c>
    </row>
    <row r="2248" spans="1:10" ht="39.6" customHeight="1">
      <c r="A2248" s="549" t="s">
        <v>2666</v>
      </c>
      <c r="B2248" s="550" t="s">
        <v>2266</v>
      </c>
      <c r="C2248" s="550" t="s">
        <v>44</v>
      </c>
      <c r="D2248" s="549" t="s">
        <v>2267</v>
      </c>
      <c r="E2248" s="593" t="s">
        <v>1220</v>
      </c>
      <c r="F2248" s="593"/>
      <c r="G2248" s="550" t="s">
        <v>26</v>
      </c>
      <c r="H2248" s="551">
        <v>0.17249999999999999</v>
      </c>
      <c r="I2248" s="552">
        <v>22.58</v>
      </c>
      <c r="J2248" s="552">
        <v>3.89</v>
      </c>
    </row>
    <row r="2249" spans="1:10" ht="26.45" customHeight="1">
      <c r="A2249" s="549" t="s">
        <v>2666</v>
      </c>
      <c r="B2249" s="550" t="s">
        <v>2127</v>
      </c>
      <c r="C2249" s="550" t="s">
        <v>44</v>
      </c>
      <c r="D2249" s="549" t="s">
        <v>2128</v>
      </c>
      <c r="E2249" s="593" t="s">
        <v>1220</v>
      </c>
      <c r="F2249" s="593"/>
      <c r="G2249" s="550" t="s">
        <v>26</v>
      </c>
      <c r="H2249" s="551">
        <v>1</v>
      </c>
      <c r="I2249" s="552">
        <v>52.13</v>
      </c>
      <c r="J2249" s="552">
        <v>52.13</v>
      </c>
    </row>
    <row r="2250" spans="1:10" ht="26.45" customHeight="1">
      <c r="A2250" s="549" t="s">
        <v>2666</v>
      </c>
      <c r="B2250" s="550" t="s">
        <v>2101</v>
      </c>
      <c r="C2250" s="550" t="s">
        <v>44</v>
      </c>
      <c r="D2250" s="549" t="s">
        <v>2102</v>
      </c>
      <c r="E2250" s="593" t="s">
        <v>1220</v>
      </c>
      <c r="F2250" s="593"/>
      <c r="G2250" s="550" t="s">
        <v>26</v>
      </c>
      <c r="H2250" s="551">
        <v>3</v>
      </c>
      <c r="I2250" s="552">
        <v>4.16</v>
      </c>
      <c r="J2250" s="552">
        <v>12.48</v>
      </c>
    </row>
    <row r="2251" spans="1:10">
      <c r="A2251" s="553"/>
      <c r="B2251" s="563"/>
      <c r="C2251" s="563"/>
      <c r="D2251" s="553"/>
      <c r="E2251" s="563" t="s">
        <v>2669</v>
      </c>
      <c r="F2251" s="566">
        <v>14.61</v>
      </c>
      <c r="G2251" s="553" t="s">
        <v>2670</v>
      </c>
      <c r="H2251" s="554">
        <v>0</v>
      </c>
      <c r="I2251" s="553" t="s">
        <v>2671</v>
      </c>
      <c r="J2251" s="554">
        <v>14.61</v>
      </c>
    </row>
    <row r="2252" spans="1:10" ht="14.45" thickBot="1">
      <c r="A2252" s="553"/>
      <c r="B2252" s="563"/>
      <c r="C2252" s="563"/>
      <c r="D2252" s="553"/>
      <c r="E2252" s="563" t="s">
        <v>2672</v>
      </c>
      <c r="F2252" s="566">
        <v>0</v>
      </c>
      <c r="G2252" s="553"/>
      <c r="H2252" s="595" t="s">
        <v>2673</v>
      </c>
      <c r="I2252" s="595"/>
      <c r="J2252" s="554">
        <v>87.69</v>
      </c>
    </row>
    <row r="2253" spans="1:10" ht="14.45" thickTop="1">
      <c r="A2253" s="555"/>
      <c r="B2253" s="564"/>
      <c r="C2253" s="564"/>
      <c r="D2253" s="555"/>
      <c r="E2253" s="564"/>
      <c r="F2253" s="564"/>
      <c r="G2253" s="555"/>
      <c r="H2253" s="555"/>
      <c r="I2253" s="555"/>
      <c r="J2253" s="555"/>
    </row>
    <row r="2254" spans="1:10">
      <c r="A2254" s="543" t="s">
        <v>485</v>
      </c>
      <c r="B2254" s="461" t="s">
        <v>10</v>
      </c>
      <c r="C2254" s="461" t="s">
        <v>11</v>
      </c>
      <c r="D2254" s="543" t="s">
        <v>12</v>
      </c>
      <c r="E2254" s="589" t="s">
        <v>1209</v>
      </c>
      <c r="F2254" s="589"/>
      <c r="G2254" s="461" t="s">
        <v>13</v>
      </c>
      <c r="H2254" s="544" t="s">
        <v>14</v>
      </c>
      <c r="I2254" s="544" t="s">
        <v>1210</v>
      </c>
      <c r="J2254" s="544" t="s">
        <v>16</v>
      </c>
    </row>
    <row r="2255" spans="1:10" ht="14.45" customHeight="1">
      <c r="A2255" s="545" t="s">
        <v>2661</v>
      </c>
      <c r="B2255" s="546" t="s">
        <v>486</v>
      </c>
      <c r="C2255" s="546" t="s">
        <v>55</v>
      </c>
      <c r="D2255" s="545" t="s">
        <v>487</v>
      </c>
      <c r="E2255" s="596" t="s">
        <v>1409</v>
      </c>
      <c r="F2255" s="596"/>
      <c r="G2255" s="546" t="s">
        <v>57</v>
      </c>
      <c r="H2255" s="547">
        <v>1</v>
      </c>
      <c r="I2255" s="548">
        <v>42.59</v>
      </c>
      <c r="J2255" s="548">
        <v>42.59</v>
      </c>
    </row>
    <row r="2256" spans="1:10">
      <c r="A2256" s="543" t="s">
        <v>9</v>
      </c>
      <c r="B2256" s="461" t="s">
        <v>10</v>
      </c>
      <c r="C2256" s="461" t="s">
        <v>11</v>
      </c>
      <c r="D2256" s="543" t="s">
        <v>12</v>
      </c>
      <c r="E2256" s="589" t="s">
        <v>1209</v>
      </c>
      <c r="F2256" s="589"/>
      <c r="G2256" s="461" t="s">
        <v>13</v>
      </c>
      <c r="H2256" s="544" t="s">
        <v>14</v>
      </c>
      <c r="I2256" s="544" t="s">
        <v>1210</v>
      </c>
      <c r="J2256" s="544" t="s">
        <v>16</v>
      </c>
    </row>
    <row r="2257" spans="1:10" ht="26.45">
      <c r="A2257" s="549" t="s">
        <v>2666</v>
      </c>
      <c r="B2257" s="550" t="s">
        <v>1685</v>
      </c>
      <c r="C2257" s="550" t="s">
        <v>55</v>
      </c>
      <c r="D2257" s="549" t="s">
        <v>1686</v>
      </c>
      <c r="E2257" s="593" t="s">
        <v>1440</v>
      </c>
      <c r="F2257" s="593"/>
      <c r="G2257" s="550" t="s">
        <v>1451</v>
      </c>
      <c r="H2257" s="551">
        <v>0.5</v>
      </c>
      <c r="I2257" s="552" t="s">
        <v>2767</v>
      </c>
      <c r="J2257" s="561" t="s">
        <v>2978</v>
      </c>
    </row>
    <row r="2258" spans="1:10" ht="13.9" customHeight="1">
      <c r="A2258" s="556" t="s">
        <v>2661</v>
      </c>
      <c r="B2258" s="557" t="s">
        <v>2769</v>
      </c>
      <c r="C2258" s="557" t="s">
        <v>55</v>
      </c>
      <c r="D2258" s="556" t="s">
        <v>2770</v>
      </c>
      <c r="E2258" s="594" t="s">
        <v>1393</v>
      </c>
      <c r="F2258" s="594"/>
      <c r="G2258" s="557" t="s">
        <v>1451</v>
      </c>
      <c r="H2258" s="558">
        <v>0.5</v>
      </c>
      <c r="I2258" s="559" t="s">
        <v>2771</v>
      </c>
      <c r="J2258" s="560" t="s">
        <v>3532</v>
      </c>
    </row>
    <row r="2259" spans="1:10" ht="26.45">
      <c r="A2259" s="549" t="s">
        <v>2666</v>
      </c>
      <c r="B2259" s="550" t="s">
        <v>1449</v>
      </c>
      <c r="C2259" s="550" t="s">
        <v>55</v>
      </c>
      <c r="D2259" s="549" t="s">
        <v>1450</v>
      </c>
      <c r="E2259" s="593" t="s">
        <v>1440</v>
      </c>
      <c r="F2259" s="593"/>
      <c r="G2259" s="550" t="s">
        <v>1451</v>
      </c>
      <c r="H2259" s="551">
        <v>0.5</v>
      </c>
      <c r="I2259" s="552" t="s">
        <v>2742</v>
      </c>
      <c r="J2259" s="561" t="s">
        <v>3533</v>
      </c>
    </row>
    <row r="2260" spans="1:10">
      <c r="A2260" s="556" t="s">
        <v>2661</v>
      </c>
      <c r="B2260" s="557" t="s">
        <v>2799</v>
      </c>
      <c r="C2260" s="557" t="s">
        <v>55</v>
      </c>
      <c r="D2260" s="556" t="s">
        <v>2800</v>
      </c>
      <c r="E2260" s="594" t="s">
        <v>1393</v>
      </c>
      <c r="F2260" s="594"/>
      <c r="G2260" s="557" t="s">
        <v>1451</v>
      </c>
      <c r="H2260" s="558">
        <v>0.5</v>
      </c>
      <c r="I2260" s="559" t="s">
        <v>2801</v>
      </c>
      <c r="J2260" s="560" t="s">
        <v>3512</v>
      </c>
    </row>
    <row r="2261" spans="1:10" ht="26.45">
      <c r="A2261" s="549" t="s">
        <v>2666</v>
      </c>
      <c r="B2261" s="550" t="s">
        <v>2082</v>
      </c>
      <c r="C2261" s="550" t="s">
        <v>55</v>
      </c>
      <c r="D2261" s="549" t="s">
        <v>2083</v>
      </c>
      <c r="E2261" s="593" t="s">
        <v>1220</v>
      </c>
      <c r="F2261" s="593"/>
      <c r="G2261" s="550" t="s">
        <v>57</v>
      </c>
      <c r="H2261" s="551">
        <v>1</v>
      </c>
      <c r="I2261" s="552" t="s">
        <v>3534</v>
      </c>
      <c r="J2261" s="561" t="s">
        <v>3534</v>
      </c>
    </row>
    <row r="2262" spans="1:10">
      <c r="A2262" s="589" t="s">
        <v>2820</v>
      </c>
      <c r="B2262" s="597"/>
      <c r="C2262" s="597"/>
      <c r="D2262" s="597"/>
      <c r="E2262" s="597"/>
      <c r="F2262" s="597"/>
      <c r="G2262" s="597"/>
      <c r="H2262" s="597"/>
      <c r="I2262" s="597"/>
      <c r="J2262" s="597"/>
    </row>
    <row r="2263" spans="1:10">
      <c r="A2263" s="543" t="s">
        <v>9</v>
      </c>
      <c r="B2263" s="461" t="s">
        <v>10</v>
      </c>
      <c r="C2263" s="461" t="s">
        <v>11</v>
      </c>
      <c r="D2263" s="543" t="s">
        <v>12</v>
      </c>
      <c r="E2263" s="589" t="s">
        <v>1209</v>
      </c>
      <c r="F2263" s="589"/>
      <c r="G2263" s="461" t="s">
        <v>13</v>
      </c>
      <c r="H2263" s="544" t="s">
        <v>14</v>
      </c>
      <c r="I2263" s="544" t="s">
        <v>1210</v>
      </c>
      <c r="J2263" s="544" t="s">
        <v>16</v>
      </c>
    </row>
    <row r="2264" spans="1:10" ht="26.45">
      <c r="A2264" s="549" t="s">
        <v>2666</v>
      </c>
      <c r="B2264" s="550" t="s">
        <v>1685</v>
      </c>
      <c r="C2264" s="550" t="s">
        <v>55</v>
      </c>
      <c r="D2264" s="549" t="s">
        <v>1686</v>
      </c>
      <c r="E2264" s="593" t="s">
        <v>1440</v>
      </c>
      <c r="F2264" s="593"/>
      <c r="G2264" s="550" t="s">
        <v>1451</v>
      </c>
      <c r="H2264" s="551">
        <v>0.5</v>
      </c>
      <c r="I2264" s="552" t="s">
        <v>2767</v>
      </c>
      <c r="J2264" s="561" t="s">
        <v>2978</v>
      </c>
    </row>
    <row r="2265" spans="1:10" ht="13.9" customHeight="1">
      <c r="A2265" s="549" t="s">
        <v>2666</v>
      </c>
      <c r="B2265" s="550" t="s">
        <v>2303</v>
      </c>
      <c r="C2265" s="550" t="s">
        <v>55</v>
      </c>
      <c r="D2265" s="549" t="s">
        <v>2304</v>
      </c>
      <c r="E2265" s="593" t="s">
        <v>1220</v>
      </c>
      <c r="F2265" s="593"/>
      <c r="G2265" s="550" t="s">
        <v>57</v>
      </c>
      <c r="H2265" s="551">
        <v>5.9999999999999995E-4</v>
      </c>
      <c r="I2265" s="552" t="s">
        <v>2821</v>
      </c>
      <c r="J2265" s="561" t="s">
        <v>2972</v>
      </c>
    </row>
    <row r="2266" spans="1:10">
      <c r="A2266" s="549" t="s">
        <v>2666</v>
      </c>
      <c r="B2266" s="550" t="s">
        <v>2412</v>
      </c>
      <c r="C2266" s="550" t="s">
        <v>55</v>
      </c>
      <c r="D2266" s="549" t="s">
        <v>2413</v>
      </c>
      <c r="E2266" s="593" t="s">
        <v>1220</v>
      </c>
      <c r="F2266" s="593"/>
      <c r="G2266" s="550" t="s">
        <v>57</v>
      </c>
      <c r="H2266" s="551">
        <v>1.4999999999999999E-4</v>
      </c>
      <c r="I2266" s="552" t="s">
        <v>2823</v>
      </c>
      <c r="J2266" s="561" t="s">
        <v>2972</v>
      </c>
    </row>
    <row r="2267" spans="1:10">
      <c r="A2267" s="549" t="s">
        <v>2666</v>
      </c>
      <c r="B2267" s="550" t="s">
        <v>2169</v>
      </c>
      <c r="C2267" s="550" t="s">
        <v>55</v>
      </c>
      <c r="D2267" s="549" t="s">
        <v>2170</v>
      </c>
      <c r="E2267" s="593" t="s">
        <v>1220</v>
      </c>
      <c r="F2267" s="593"/>
      <c r="G2267" s="550" t="s">
        <v>57</v>
      </c>
      <c r="H2267" s="551">
        <v>4.4999999999999997E-3</v>
      </c>
      <c r="I2267" s="552" t="s">
        <v>2825</v>
      </c>
      <c r="J2267" s="561" t="s">
        <v>3254</v>
      </c>
    </row>
    <row r="2268" spans="1:10" ht="26.45">
      <c r="A2268" s="549" t="s">
        <v>2666</v>
      </c>
      <c r="B2268" s="550" t="s">
        <v>2391</v>
      </c>
      <c r="C2268" s="550" t="s">
        <v>55</v>
      </c>
      <c r="D2268" s="549" t="s">
        <v>2392</v>
      </c>
      <c r="E2268" s="593" t="s">
        <v>1220</v>
      </c>
      <c r="F2268" s="593"/>
      <c r="G2268" s="550" t="s">
        <v>57</v>
      </c>
      <c r="H2268" s="551">
        <v>2.0000000000000001E-4</v>
      </c>
      <c r="I2268" s="552" t="s">
        <v>2827</v>
      </c>
      <c r="J2268" s="561" t="s">
        <v>2972</v>
      </c>
    </row>
    <row r="2269" spans="1:10">
      <c r="A2269" s="549" t="s">
        <v>2666</v>
      </c>
      <c r="B2269" s="550" t="s">
        <v>1693</v>
      </c>
      <c r="C2269" s="550" t="s">
        <v>55</v>
      </c>
      <c r="D2269" s="549" t="s">
        <v>1694</v>
      </c>
      <c r="E2269" s="593" t="s">
        <v>1220</v>
      </c>
      <c r="F2269" s="593"/>
      <c r="G2269" s="550" t="s">
        <v>57</v>
      </c>
      <c r="H2269" s="551">
        <v>7.9750000000000001E-2</v>
      </c>
      <c r="I2269" s="552" t="s">
        <v>2829</v>
      </c>
      <c r="J2269" s="561" t="s">
        <v>3535</v>
      </c>
    </row>
    <row r="2270" spans="1:10">
      <c r="A2270" s="549" t="s">
        <v>2666</v>
      </c>
      <c r="B2270" s="550" t="s">
        <v>2360</v>
      </c>
      <c r="C2270" s="550" t="s">
        <v>55</v>
      </c>
      <c r="D2270" s="549" t="s">
        <v>2361</v>
      </c>
      <c r="E2270" s="593" t="s">
        <v>1220</v>
      </c>
      <c r="F2270" s="593"/>
      <c r="G2270" s="550" t="s">
        <v>2362</v>
      </c>
      <c r="H2270" s="551">
        <v>8.0000000000000004E-4</v>
      </c>
      <c r="I2270" s="552" t="s">
        <v>2831</v>
      </c>
      <c r="J2270" s="561" t="s">
        <v>2972</v>
      </c>
    </row>
    <row r="2271" spans="1:10">
      <c r="A2271" s="549" t="s">
        <v>2666</v>
      </c>
      <c r="B2271" s="550" t="s">
        <v>1729</v>
      </c>
      <c r="C2271" s="550" t="s">
        <v>55</v>
      </c>
      <c r="D2271" s="549" t="s">
        <v>1730</v>
      </c>
      <c r="E2271" s="593" t="s">
        <v>1220</v>
      </c>
      <c r="F2271" s="593"/>
      <c r="G2271" s="550" t="s">
        <v>57</v>
      </c>
      <c r="H2271" s="551">
        <v>1.5E-3</v>
      </c>
      <c r="I2271" s="552" t="s">
        <v>2833</v>
      </c>
      <c r="J2271" s="561" t="s">
        <v>2979</v>
      </c>
    </row>
    <row r="2272" spans="1:10">
      <c r="A2272" s="549" t="s">
        <v>2666</v>
      </c>
      <c r="B2272" s="550" t="s">
        <v>1587</v>
      </c>
      <c r="C2272" s="550" t="s">
        <v>55</v>
      </c>
      <c r="D2272" s="549" t="s">
        <v>1588</v>
      </c>
      <c r="E2272" s="593" t="s">
        <v>1220</v>
      </c>
      <c r="F2272" s="593"/>
      <c r="G2272" s="550" t="s">
        <v>57</v>
      </c>
      <c r="H2272" s="551">
        <v>4.4999999999999997E-3</v>
      </c>
      <c r="I2272" s="552" t="s">
        <v>2835</v>
      </c>
      <c r="J2272" s="561" t="s">
        <v>3385</v>
      </c>
    </row>
    <row r="2273" spans="1:10">
      <c r="A2273" s="549" t="s">
        <v>2666</v>
      </c>
      <c r="B2273" s="550" t="s">
        <v>2381</v>
      </c>
      <c r="C2273" s="550" t="s">
        <v>55</v>
      </c>
      <c r="D2273" s="549" t="s">
        <v>2382</v>
      </c>
      <c r="E2273" s="593" t="s">
        <v>1220</v>
      </c>
      <c r="F2273" s="593"/>
      <c r="G2273" s="550" t="s">
        <v>57</v>
      </c>
      <c r="H2273" s="551">
        <v>1E-4</v>
      </c>
      <c r="I2273" s="552" t="s">
        <v>2837</v>
      </c>
      <c r="J2273" s="561" t="s">
        <v>2972</v>
      </c>
    </row>
    <row r="2274" spans="1:10">
      <c r="A2274" s="549" t="s">
        <v>2666</v>
      </c>
      <c r="B2274" s="550" t="s">
        <v>1982</v>
      </c>
      <c r="C2274" s="550" t="s">
        <v>55</v>
      </c>
      <c r="D2274" s="549" t="s">
        <v>1983</v>
      </c>
      <c r="E2274" s="593" t="s">
        <v>1298</v>
      </c>
      <c r="F2274" s="593"/>
      <c r="G2274" s="550" t="s">
        <v>57</v>
      </c>
      <c r="H2274" s="551">
        <v>4.4999999999999997E-3</v>
      </c>
      <c r="I2274" s="552" t="s">
        <v>2839</v>
      </c>
      <c r="J2274" s="561" t="s">
        <v>2923</v>
      </c>
    </row>
    <row r="2275" spans="1:10">
      <c r="A2275" s="549" t="s">
        <v>2666</v>
      </c>
      <c r="B2275" s="550" t="s">
        <v>1855</v>
      </c>
      <c r="C2275" s="550" t="s">
        <v>55</v>
      </c>
      <c r="D2275" s="549" t="s">
        <v>1856</v>
      </c>
      <c r="E2275" s="593" t="s">
        <v>1298</v>
      </c>
      <c r="F2275" s="593"/>
      <c r="G2275" s="550" t="s">
        <v>1857</v>
      </c>
      <c r="H2275" s="551">
        <v>4.0000000000000002E-4</v>
      </c>
      <c r="I2275" s="552" t="s">
        <v>2841</v>
      </c>
      <c r="J2275" s="561" t="s">
        <v>3126</v>
      </c>
    </row>
    <row r="2276" spans="1:10" ht="26.45">
      <c r="A2276" s="549" t="s">
        <v>2666</v>
      </c>
      <c r="B2276" s="550" t="s">
        <v>2182</v>
      </c>
      <c r="C2276" s="550" t="s">
        <v>55</v>
      </c>
      <c r="D2276" s="549" t="s">
        <v>2183</v>
      </c>
      <c r="E2276" s="593" t="s">
        <v>1220</v>
      </c>
      <c r="F2276" s="593"/>
      <c r="G2276" s="550" t="s">
        <v>57</v>
      </c>
      <c r="H2276" s="551">
        <v>1E-4</v>
      </c>
      <c r="I2276" s="552" t="s">
        <v>2843</v>
      </c>
      <c r="J2276" s="561" t="s">
        <v>2880</v>
      </c>
    </row>
    <row r="2277" spans="1:10">
      <c r="A2277" s="549" t="s">
        <v>2666</v>
      </c>
      <c r="B2277" s="550" t="s">
        <v>1652</v>
      </c>
      <c r="C2277" s="550" t="s">
        <v>55</v>
      </c>
      <c r="D2277" s="549" t="s">
        <v>1653</v>
      </c>
      <c r="E2277" s="593" t="s">
        <v>1298</v>
      </c>
      <c r="F2277" s="593"/>
      <c r="G2277" s="550" t="s">
        <v>57</v>
      </c>
      <c r="H2277" s="551">
        <v>0.1018</v>
      </c>
      <c r="I2277" s="552" t="s">
        <v>2845</v>
      </c>
      <c r="J2277" s="561" t="s">
        <v>3108</v>
      </c>
    </row>
    <row r="2278" spans="1:10">
      <c r="A2278" s="549" t="s">
        <v>2666</v>
      </c>
      <c r="B2278" s="550" t="s">
        <v>2090</v>
      </c>
      <c r="C2278" s="550" t="s">
        <v>55</v>
      </c>
      <c r="D2278" s="549" t="s">
        <v>2091</v>
      </c>
      <c r="E2278" s="593" t="s">
        <v>1220</v>
      </c>
      <c r="F2278" s="593"/>
      <c r="G2278" s="550" t="s">
        <v>57</v>
      </c>
      <c r="H2278" s="551">
        <v>1.8E-3</v>
      </c>
      <c r="I2278" s="552" t="s">
        <v>2847</v>
      </c>
      <c r="J2278" s="561" t="s">
        <v>3133</v>
      </c>
    </row>
    <row r="2279" spans="1:10">
      <c r="A2279" s="549" t="s">
        <v>2666</v>
      </c>
      <c r="B2279" s="550" t="s">
        <v>1543</v>
      </c>
      <c r="C2279" s="550" t="s">
        <v>55</v>
      </c>
      <c r="D2279" s="549" t="s">
        <v>1544</v>
      </c>
      <c r="E2279" s="593" t="s">
        <v>1220</v>
      </c>
      <c r="F2279" s="593"/>
      <c r="G2279" s="550" t="s">
        <v>57</v>
      </c>
      <c r="H2279" s="551">
        <v>0.1018</v>
      </c>
      <c r="I2279" s="552" t="s">
        <v>2849</v>
      </c>
      <c r="J2279" s="561" t="s">
        <v>3386</v>
      </c>
    </row>
    <row r="2280" spans="1:10">
      <c r="A2280" s="549" t="s">
        <v>2666</v>
      </c>
      <c r="B2280" s="550" t="s">
        <v>2442</v>
      </c>
      <c r="C2280" s="550" t="s">
        <v>55</v>
      </c>
      <c r="D2280" s="549" t="s">
        <v>2443</v>
      </c>
      <c r="E2280" s="593" t="s">
        <v>1220</v>
      </c>
      <c r="F2280" s="593"/>
      <c r="G2280" s="550" t="s">
        <v>57</v>
      </c>
      <c r="H2280" s="551">
        <v>5.0000000000000002E-5</v>
      </c>
      <c r="I2280" s="552" t="s">
        <v>2851</v>
      </c>
      <c r="J2280" s="561" t="s">
        <v>2972</v>
      </c>
    </row>
    <row r="2281" spans="1:10" ht="26.45">
      <c r="A2281" s="549" t="s">
        <v>2666</v>
      </c>
      <c r="B2281" s="550" t="s">
        <v>2139</v>
      </c>
      <c r="C2281" s="550" t="s">
        <v>55</v>
      </c>
      <c r="D2281" s="549" t="s">
        <v>2140</v>
      </c>
      <c r="E2281" s="593" t="s">
        <v>1220</v>
      </c>
      <c r="F2281" s="593"/>
      <c r="G2281" s="550" t="s">
        <v>1739</v>
      </c>
      <c r="H2281" s="551">
        <v>2.3E-3</v>
      </c>
      <c r="I2281" s="552" t="s">
        <v>2853</v>
      </c>
      <c r="J2281" s="561" t="s">
        <v>3254</v>
      </c>
    </row>
    <row r="2282" spans="1:10" ht="26.45">
      <c r="A2282" s="549" t="s">
        <v>2666</v>
      </c>
      <c r="B2282" s="550" t="s">
        <v>1978</v>
      </c>
      <c r="C2282" s="550" t="s">
        <v>55</v>
      </c>
      <c r="D2282" s="549" t="s">
        <v>1979</v>
      </c>
      <c r="E2282" s="593" t="s">
        <v>1220</v>
      </c>
      <c r="F2282" s="593"/>
      <c r="G2282" s="550" t="s">
        <v>1739</v>
      </c>
      <c r="H2282" s="551">
        <v>8.0000000000000004E-4</v>
      </c>
      <c r="I2282" s="552" t="s">
        <v>2855</v>
      </c>
      <c r="J2282" s="561" t="s">
        <v>2923</v>
      </c>
    </row>
    <row r="2283" spans="1:10" ht="26.45">
      <c r="A2283" s="549" t="s">
        <v>2666</v>
      </c>
      <c r="B2283" s="550" t="s">
        <v>1449</v>
      </c>
      <c r="C2283" s="550" t="s">
        <v>55</v>
      </c>
      <c r="D2283" s="549" t="s">
        <v>1450</v>
      </c>
      <c r="E2283" s="593" t="s">
        <v>1440</v>
      </c>
      <c r="F2283" s="593"/>
      <c r="G2283" s="550" t="s">
        <v>1451</v>
      </c>
      <c r="H2283" s="551">
        <v>0.5</v>
      </c>
      <c r="I2283" s="552" t="s">
        <v>2742</v>
      </c>
      <c r="J2283" s="561" t="s">
        <v>3533</v>
      </c>
    </row>
    <row r="2284" spans="1:10">
      <c r="A2284" s="549" t="s">
        <v>2666</v>
      </c>
      <c r="B2284" s="550" t="s">
        <v>2651</v>
      </c>
      <c r="C2284" s="550" t="s">
        <v>55</v>
      </c>
      <c r="D2284" s="549" t="s">
        <v>2652</v>
      </c>
      <c r="E2284" s="593" t="s">
        <v>1220</v>
      </c>
      <c r="F2284" s="593"/>
      <c r="G2284" s="550" t="s">
        <v>57</v>
      </c>
      <c r="H2284" s="551">
        <v>5.0000000000000002E-5</v>
      </c>
      <c r="I2284" s="552" t="s">
        <v>2922</v>
      </c>
      <c r="J2284" s="561" t="s">
        <v>2972</v>
      </c>
    </row>
    <row r="2285" spans="1:10">
      <c r="A2285" s="549" t="s">
        <v>2666</v>
      </c>
      <c r="B2285" s="550" t="s">
        <v>2587</v>
      </c>
      <c r="C2285" s="550" t="s">
        <v>55</v>
      </c>
      <c r="D2285" s="549" t="s">
        <v>2588</v>
      </c>
      <c r="E2285" s="593" t="s">
        <v>1220</v>
      </c>
      <c r="F2285" s="593"/>
      <c r="G2285" s="550" t="s">
        <v>57</v>
      </c>
      <c r="H2285" s="551">
        <v>3.5E-4</v>
      </c>
      <c r="I2285" s="552" t="s">
        <v>2924</v>
      </c>
      <c r="J2285" s="561" t="s">
        <v>2972</v>
      </c>
    </row>
    <row r="2286" spans="1:10">
      <c r="A2286" s="549" t="s">
        <v>2666</v>
      </c>
      <c r="B2286" s="550" t="s">
        <v>2557</v>
      </c>
      <c r="C2286" s="550" t="s">
        <v>55</v>
      </c>
      <c r="D2286" s="549" t="s">
        <v>2558</v>
      </c>
      <c r="E2286" s="593" t="s">
        <v>1220</v>
      </c>
      <c r="F2286" s="593"/>
      <c r="G2286" s="550" t="s">
        <v>57</v>
      </c>
      <c r="H2286" s="551">
        <v>2.9999999999999997E-4</v>
      </c>
      <c r="I2286" s="552" t="s">
        <v>2925</v>
      </c>
      <c r="J2286" s="561" t="s">
        <v>2880</v>
      </c>
    </row>
    <row r="2287" spans="1:10">
      <c r="A2287" s="549" t="s">
        <v>2666</v>
      </c>
      <c r="B2287" s="550" t="s">
        <v>2611</v>
      </c>
      <c r="C2287" s="550" t="s">
        <v>55</v>
      </c>
      <c r="D2287" s="549" t="s">
        <v>2612</v>
      </c>
      <c r="E2287" s="593" t="s">
        <v>1220</v>
      </c>
      <c r="F2287" s="593"/>
      <c r="G2287" s="550" t="s">
        <v>57</v>
      </c>
      <c r="H2287" s="551">
        <v>2.0000000000000001E-4</v>
      </c>
      <c r="I2287" s="552" t="s">
        <v>2927</v>
      </c>
      <c r="J2287" s="561" t="s">
        <v>2972</v>
      </c>
    </row>
    <row r="2288" spans="1:10">
      <c r="A2288" s="549" t="s">
        <v>2666</v>
      </c>
      <c r="B2288" s="550" t="s">
        <v>2537</v>
      </c>
      <c r="C2288" s="550" t="s">
        <v>55</v>
      </c>
      <c r="D2288" s="549" t="s">
        <v>2538</v>
      </c>
      <c r="E2288" s="593" t="s">
        <v>1220</v>
      </c>
      <c r="F2288" s="593"/>
      <c r="G2288" s="550" t="s">
        <v>57</v>
      </c>
      <c r="H2288" s="551">
        <v>5.5000000000000003E-4</v>
      </c>
      <c r="I2288" s="552" t="s">
        <v>2929</v>
      </c>
      <c r="J2288" s="561" t="s">
        <v>2880</v>
      </c>
    </row>
    <row r="2289" spans="1:10">
      <c r="A2289" s="549" t="s">
        <v>2666</v>
      </c>
      <c r="B2289" s="550" t="s">
        <v>2541</v>
      </c>
      <c r="C2289" s="550" t="s">
        <v>55</v>
      </c>
      <c r="D2289" s="549" t="s">
        <v>2542</v>
      </c>
      <c r="E2289" s="593" t="s">
        <v>1220</v>
      </c>
      <c r="F2289" s="593"/>
      <c r="G2289" s="550" t="s">
        <v>57</v>
      </c>
      <c r="H2289" s="551">
        <v>2.0000000000000001E-4</v>
      </c>
      <c r="I2289" s="552" t="s">
        <v>2931</v>
      </c>
      <c r="J2289" s="561" t="s">
        <v>2880</v>
      </c>
    </row>
    <row r="2290" spans="1:10">
      <c r="A2290" s="549" t="s">
        <v>2666</v>
      </c>
      <c r="B2290" s="550" t="s">
        <v>2637</v>
      </c>
      <c r="C2290" s="550" t="s">
        <v>55</v>
      </c>
      <c r="D2290" s="549" t="s">
        <v>2638</v>
      </c>
      <c r="E2290" s="593" t="s">
        <v>1220</v>
      </c>
      <c r="F2290" s="593"/>
      <c r="G2290" s="550" t="s">
        <v>57</v>
      </c>
      <c r="H2290" s="551">
        <v>5.0000000000000002E-5</v>
      </c>
      <c r="I2290" s="552" t="s">
        <v>2933</v>
      </c>
      <c r="J2290" s="561" t="s">
        <v>2972</v>
      </c>
    </row>
    <row r="2291" spans="1:10" ht="26.45">
      <c r="A2291" s="549" t="s">
        <v>2666</v>
      </c>
      <c r="B2291" s="550" t="s">
        <v>2082</v>
      </c>
      <c r="C2291" s="550" t="s">
        <v>55</v>
      </c>
      <c r="D2291" s="549" t="s">
        <v>2083</v>
      </c>
      <c r="E2291" s="593" t="s">
        <v>1220</v>
      </c>
      <c r="F2291" s="593"/>
      <c r="G2291" s="550" t="s">
        <v>57</v>
      </c>
      <c r="H2291" s="551">
        <v>1</v>
      </c>
      <c r="I2291" s="552" t="s">
        <v>3534</v>
      </c>
      <c r="J2291" s="561" t="s">
        <v>3534</v>
      </c>
    </row>
    <row r="2292" spans="1:10">
      <c r="A2292" s="553"/>
      <c r="B2292" s="563"/>
      <c r="C2292" s="563"/>
      <c r="D2292" s="553"/>
      <c r="E2292" s="563" t="s">
        <v>2669</v>
      </c>
      <c r="F2292" s="566">
        <v>18.010000000000002</v>
      </c>
      <c r="G2292" s="553" t="s">
        <v>2670</v>
      </c>
      <c r="H2292" s="554">
        <v>0</v>
      </c>
      <c r="I2292" s="553" t="s">
        <v>2671</v>
      </c>
      <c r="J2292" s="554">
        <v>18.010000000000002</v>
      </c>
    </row>
    <row r="2293" spans="1:10" ht="14.45" thickBot="1">
      <c r="A2293" s="553"/>
      <c r="B2293" s="563"/>
      <c r="C2293" s="563"/>
      <c r="D2293" s="553"/>
      <c r="E2293" s="563" t="s">
        <v>2672</v>
      </c>
      <c r="F2293" s="566">
        <v>0</v>
      </c>
      <c r="G2293" s="553"/>
      <c r="H2293" s="595" t="s">
        <v>2673</v>
      </c>
      <c r="I2293" s="595"/>
      <c r="J2293" s="554">
        <v>42.59</v>
      </c>
    </row>
    <row r="2294" spans="1:10" ht="14.45" thickTop="1">
      <c r="A2294" s="555"/>
      <c r="B2294" s="564"/>
      <c r="C2294" s="564"/>
      <c r="D2294" s="555"/>
      <c r="E2294" s="564"/>
      <c r="F2294" s="564"/>
      <c r="G2294" s="555"/>
      <c r="H2294" s="555"/>
      <c r="I2294" s="555"/>
      <c r="J2294" s="555"/>
    </row>
    <row r="2295" spans="1:10">
      <c r="A2295" s="543" t="s">
        <v>488</v>
      </c>
      <c r="B2295" s="461" t="s">
        <v>10</v>
      </c>
      <c r="C2295" s="461" t="s">
        <v>11</v>
      </c>
      <c r="D2295" s="543" t="s">
        <v>12</v>
      </c>
      <c r="E2295" s="589" t="s">
        <v>1209</v>
      </c>
      <c r="F2295" s="589"/>
      <c r="G2295" s="461" t="s">
        <v>13</v>
      </c>
      <c r="H2295" s="544" t="s">
        <v>14</v>
      </c>
      <c r="I2295" s="544" t="s">
        <v>1210</v>
      </c>
      <c r="J2295" s="544" t="s">
        <v>16</v>
      </c>
    </row>
    <row r="2296" spans="1:10" ht="14.45" customHeight="1">
      <c r="A2296" s="545" t="s">
        <v>2661</v>
      </c>
      <c r="B2296" s="546" t="s">
        <v>489</v>
      </c>
      <c r="C2296" s="546" t="s">
        <v>44</v>
      </c>
      <c r="D2296" s="545" t="s">
        <v>490</v>
      </c>
      <c r="E2296" s="596" t="s">
        <v>1370</v>
      </c>
      <c r="F2296" s="596"/>
      <c r="G2296" s="546" t="s">
        <v>152</v>
      </c>
      <c r="H2296" s="547">
        <v>1</v>
      </c>
      <c r="I2296" s="548">
        <v>17.91</v>
      </c>
      <c r="J2296" s="548">
        <v>17.91</v>
      </c>
    </row>
    <row r="2297" spans="1:10" ht="26.45">
      <c r="A2297" s="556" t="s">
        <v>2674</v>
      </c>
      <c r="B2297" s="557" t="s">
        <v>2694</v>
      </c>
      <c r="C2297" s="557" t="s">
        <v>44</v>
      </c>
      <c r="D2297" s="556" t="s">
        <v>2695</v>
      </c>
      <c r="E2297" s="594" t="s">
        <v>1216</v>
      </c>
      <c r="F2297" s="594"/>
      <c r="G2297" s="557" t="s">
        <v>75</v>
      </c>
      <c r="H2297" s="558">
        <v>0.25519999999999998</v>
      </c>
      <c r="I2297" s="559">
        <v>30.41</v>
      </c>
      <c r="J2297" s="559">
        <v>7.76</v>
      </c>
    </row>
    <row r="2298" spans="1:10" ht="26.45">
      <c r="A2298" s="556" t="s">
        <v>2674</v>
      </c>
      <c r="B2298" s="557" t="s">
        <v>3367</v>
      </c>
      <c r="C2298" s="557" t="s">
        <v>44</v>
      </c>
      <c r="D2298" s="556" t="s">
        <v>3368</v>
      </c>
      <c r="E2298" s="594" t="s">
        <v>1216</v>
      </c>
      <c r="F2298" s="594"/>
      <c r="G2298" s="557" t="s">
        <v>75</v>
      </c>
      <c r="H2298" s="558">
        <v>0.25519999999999998</v>
      </c>
      <c r="I2298" s="559">
        <v>22.35</v>
      </c>
      <c r="J2298" s="559">
        <v>5.7</v>
      </c>
    </row>
    <row r="2299" spans="1:10">
      <c r="A2299" s="549" t="s">
        <v>2666</v>
      </c>
      <c r="B2299" s="550" t="s">
        <v>2436</v>
      </c>
      <c r="C2299" s="550" t="s">
        <v>44</v>
      </c>
      <c r="D2299" s="549" t="s">
        <v>2437</v>
      </c>
      <c r="E2299" s="593" t="s">
        <v>1220</v>
      </c>
      <c r="F2299" s="593"/>
      <c r="G2299" s="550" t="s">
        <v>26</v>
      </c>
      <c r="H2299" s="551">
        <v>1.4200000000000001E-2</v>
      </c>
      <c r="I2299" s="552">
        <v>1.97</v>
      </c>
      <c r="J2299" s="552">
        <v>0.02</v>
      </c>
    </row>
    <row r="2300" spans="1:10" ht="26.45" customHeight="1">
      <c r="A2300" s="549" t="s">
        <v>2666</v>
      </c>
      <c r="B2300" s="550" t="s">
        <v>1962</v>
      </c>
      <c r="C2300" s="550" t="s">
        <v>44</v>
      </c>
      <c r="D2300" s="549" t="s">
        <v>1963</v>
      </c>
      <c r="E2300" s="593" t="s">
        <v>1220</v>
      </c>
      <c r="F2300" s="593"/>
      <c r="G2300" s="550" t="s">
        <v>152</v>
      </c>
      <c r="H2300" s="551">
        <v>1.0548999999999999</v>
      </c>
      <c r="I2300" s="552">
        <v>4.2</v>
      </c>
      <c r="J2300" s="552">
        <v>4.43</v>
      </c>
    </row>
    <row r="2301" spans="1:10" ht="26.45" customHeight="1">
      <c r="A2301" s="553"/>
      <c r="B2301" s="563"/>
      <c r="C2301" s="563"/>
      <c r="D2301" s="553"/>
      <c r="E2301" s="563" t="s">
        <v>2669</v>
      </c>
      <c r="F2301" s="566">
        <v>10.25</v>
      </c>
      <c r="G2301" s="553" t="s">
        <v>2670</v>
      </c>
      <c r="H2301" s="554">
        <v>0</v>
      </c>
      <c r="I2301" s="553" t="s">
        <v>2671</v>
      </c>
      <c r="J2301" s="554">
        <v>10.25</v>
      </c>
    </row>
    <row r="2302" spans="1:10" ht="14.45" thickBot="1">
      <c r="A2302" s="553"/>
      <c r="B2302" s="563"/>
      <c r="C2302" s="563"/>
      <c r="D2302" s="553"/>
      <c r="E2302" s="563" t="s">
        <v>2672</v>
      </c>
      <c r="F2302" s="566">
        <v>0</v>
      </c>
      <c r="G2302" s="553"/>
      <c r="H2302" s="595" t="s">
        <v>2673</v>
      </c>
      <c r="I2302" s="595"/>
      <c r="J2302" s="554">
        <v>17.91</v>
      </c>
    </row>
    <row r="2303" spans="1:10" ht="14.45" thickTop="1">
      <c r="A2303" s="555"/>
      <c r="B2303" s="564"/>
      <c r="C2303" s="564"/>
      <c r="D2303" s="555"/>
      <c r="E2303" s="564"/>
      <c r="F2303" s="564"/>
      <c r="G2303" s="555"/>
      <c r="H2303" s="555"/>
      <c r="I2303" s="555"/>
      <c r="J2303" s="555"/>
    </row>
    <row r="2304" spans="1:10">
      <c r="A2304" s="543" t="s">
        <v>491</v>
      </c>
      <c r="B2304" s="461" t="s">
        <v>10</v>
      </c>
      <c r="C2304" s="461" t="s">
        <v>11</v>
      </c>
      <c r="D2304" s="543" t="s">
        <v>12</v>
      </c>
      <c r="E2304" s="589" t="s">
        <v>1209</v>
      </c>
      <c r="F2304" s="589"/>
      <c r="G2304" s="461" t="s">
        <v>13</v>
      </c>
      <c r="H2304" s="544" t="s">
        <v>14</v>
      </c>
      <c r="I2304" s="544" t="s">
        <v>1210</v>
      </c>
      <c r="J2304" s="544" t="s">
        <v>16</v>
      </c>
    </row>
    <row r="2305" spans="1:10" ht="14.45" customHeight="1">
      <c r="A2305" s="545" t="s">
        <v>2661</v>
      </c>
      <c r="B2305" s="546" t="s">
        <v>492</v>
      </c>
      <c r="C2305" s="546" t="s">
        <v>44</v>
      </c>
      <c r="D2305" s="545" t="s">
        <v>3536</v>
      </c>
      <c r="E2305" s="596" t="s">
        <v>1385</v>
      </c>
      <c r="F2305" s="596"/>
      <c r="G2305" s="546" t="s">
        <v>152</v>
      </c>
      <c r="H2305" s="547">
        <v>1</v>
      </c>
      <c r="I2305" s="548">
        <v>26.79</v>
      </c>
      <c r="J2305" s="548">
        <v>26.79</v>
      </c>
    </row>
    <row r="2306" spans="1:10" ht="26.45">
      <c r="A2306" s="556" t="s">
        <v>2674</v>
      </c>
      <c r="B2306" s="557" t="s">
        <v>2694</v>
      </c>
      <c r="C2306" s="557" t="s">
        <v>44</v>
      </c>
      <c r="D2306" s="556" t="s">
        <v>2695</v>
      </c>
      <c r="E2306" s="594" t="s">
        <v>1216</v>
      </c>
      <c r="F2306" s="594"/>
      <c r="G2306" s="557" t="s">
        <v>75</v>
      </c>
      <c r="H2306" s="558">
        <v>0.224</v>
      </c>
      <c r="I2306" s="559">
        <v>30.41</v>
      </c>
      <c r="J2306" s="559">
        <v>6.81</v>
      </c>
    </row>
    <row r="2307" spans="1:10" ht="26.45">
      <c r="A2307" s="556" t="s">
        <v>2674</v>
      </c>
      <c r="B2307" s="557" t="s">
        <v>3367</v>
      </c>
      <c r="C2307" s="557" t="s">
        <v>44</v>
      </c>
      <c r="D2307" s="556" t="s">
        <v>3368</v>
      </c>
      <c r="E2307" s="594" t="s">
        <v>1216</v>
      </c>
      <c r="F2307" s="594"/>
      <c r="G2307" s="557" t="s">
        <v>75</v>
      </c>
      <c r="H2307" s="558">
        <v>0.224</v>
      </c>
      <c r="I2307" s="559">
        <v>22.35</v>
      </c>
      <c r="J2307" s="559">
        <v>5</v>
      </c>
    </row>
    <row r="2308" spans="1:10" ht="26.45" customHeight="1">
      <c r="A2308" s="549" t="s">
        <v>2666</v>
      </c>
      <c r="B2308" s="550" t="s">
        <v>1881</v>
      </c>
      <c r="C2308" s="550" t="s">
        <v>44</v>
      </c>
      <c r="D2308" s="549" t="s">
        <v>1882</v>
      </c>
      <c r="E2308" s="593" t="s">
        <v>1220</v>
      </c>
      <c r="F2308" s="593"/>
      <c r="G2308" s="550" t="s">
        <v>152</v>
      </c>
      <c r="H2308" s="551">
        <v>1.0492999999999999</v>
      </c>
      <c r="I2308" s="552">
        <v>14.23</v>
      </c>
      <c r="J2308" s="552">
        <v>14.93</v>
      </c>
    </row>
    <row r="2309" spans="1:10" ht="26.45" customHeight="1">
      <c r="A2309" s="549" t="s">
        <v>2666</v>
      </c>
      <c r="B2309" s="550" t="s">
        <v>2436</v>
      </c>
      <c r="C2309" s="550" t="s">
        <v>44</v>
      </c>
      <c r="D2309" s="549" t="s">
        <v>2437</v>
      </c>
      <c r="E2309" s="593" t="s">
        <v>1220</v>
      </c>
      <c r="F2309" s="593"/>
      <c r="G2309" s="550" t="s">
        <v>26</v>
      </c>
      <c r="H2309" s="551">
        <v>2.6100000000000002E-2</v>
      </c>
      <c r="I2309" s="552">
        <v>1.97</v>
      </c>
      <c r="J2309" s="552">
        <v>0.05</v>
      </c>
    </row>
    <row r="2310" spans="1:10" ht="26.45" customHeight="1">
      <c r="A2310" s="553"/>
      <c r="B2310" s="563"/>
      <c r="C2310" s="563"/>
      <c r="D2310" s="553"/>
      <c r="E2310" s="563" t="s">
        <v>2669</v>
      </c>
      <c r="F2310" s="566">
        <v>8.99</v>
      </c>
      <c r="G2310" s="553" t="s">
        <v>2670</v>
      </c>
      <c r="H2310" s="554">
        <v>0</v>
      </c>
      <c r="I2310" s="553" t="s">
        <v>2671</v>
      </c>
      <c r="J2310" s="554">
        <v>8.99</v>
      </c>
    </row>
    <row r="2311" spans="1:10" ht="14.45" thickBot="1">
      <c r="A2311" s="553"/>
      <c r="B2311" s="563"/>
      <c r="C2311" s="563"/>
      <c r="D2311" s="553"/>
      <c r="E2311" s="563" t="s">
        <v>2672</v>
      </c>
      <c r="F2311" s="566">
        <v>0</v>
      </c>
      <c r="G2311" s="553"/>
      <c r="H2311" s="595" t="s">
        <v>2673</v>
      </c>
      <c r="I2311" s="595"/>
      <c r="J2311" s="554">
        <v>26.79</v>
      </c>
    </row>
    <row r="2312" spans="1:10" ht="14.45" thickTop="1">
      <c r="A2312" s="555"/>
      <c r="B2312" s="564"/>
      <c r="C2312" s="564"/>
      <c r="D2312" s="555"/>
      <c r="E2312" s="564"/>
      <c r="F2312" s="564"/>
      <c r="G2312" s="555"/>
      <c r="H2312" s="555"/>
      <c r="I2312" s="555"/>
      <c r="J2312" s="555"/>
    </row>
    <row r="2313" spans="1:10">
      <c r="A2313" s="543" t="s">
        <v>494</v>
      </c>
      <c r="B2313" s="461" t="s">
        <v>10</v>
      </c>
      <c r="C2313" s="461" t="s">
        <v>11</v>
      </c>
      <c r="D2313" s="543" t="s">
        <v>12</v>
      </c>
      <c r="E2313" s="589" t="s">
        <v>1209</v>
      </c>
      <c r="F2313" s="589"/>
      <c r="G2313" s="461" t="s">
        <v>13</v>
      </c>
      <c r="H2313" s="544" t="s">
        <v>14</v>
      </c>
      <c r="I2313" s="544" t="s">
        <v>1210</v>
      </c>
      <c r="J2313" s="544" t="s">
        <v>16</v>
      </c>
    </row>
    <row r="2314" spans="1:10" ht="14.45" customHeight="1">
      <c r="A2314" s="545" t="s">
        <v>2661</v>
      </c>
      <c r="B2314" s="546" t="s">
        <v>495</v>
      </c>
      <c r="C2314" s="546" t="s">
        <v>44</v>
      </c>
      <c r="D2314" s="545" t="s">
        <v>496</v>
      </c>
      <c r="E2314" s="596" t="s">
        <v>1370</v>
      </c>
      <c r="F2314" s="596"/>
      <c r="G2314" s="546" t="s">
        <v>26</v>
      </c>
      <c r="H2314" s="547">
        <v>1</v>
      </c>
      <c r="I2314" s="548">
        <v>8.23</v>
      </c>
      <c r="J2314" s="548">
        <v>8.23</v>
      </c>
    </row>
    <row r="2315" spans="1:10" ht="26.45">
      <c r="A2315" s="556" t="s">
        <v>2674</v>
      </c>
      <c r="B2315" s="557" t="s">
        <v>3367</v>
      </c>
      <c r="C2315" s="557" t="s">
        <v>44</v>
      </c>
      <c r="D2315" s="556" t="s">
        <v>3368</v>
      </c>
      <c r="E2315" s="594" t="s">
        <v>1216</v>
      </c>
      <c r="F2315" s="594"/>
      <c r="G2315" s="557" t="s">
        <v>75</v>
      </c>
      <c r="H2315" s="558">
        <v>0.1106</v>
      </c>
      <c r="I2315" s="559">
        <v>22.35</v>
      </c>
      <c r="J2315" s="559">
        <v>2.4700000000000002</v>
      </c>
    </row>
    <row r="2316" spans="1:10" ht="26.45">
      <c r="A2316" s="556" t="s">
        <v>2674</v>
      </c>
      <c r="B2316" s="557" t="s">
        <v>2694</v>
      </c>
      <c r="C2316" s="557" t="s">
        <v>44</v>
      </c>
      <c r="D2316" s="556" t="s">
        <v>2695</v>
      </c>
      <c r="E2316" s="594" t="s">
        <v>1216</v>
      </c>
      <c r="F2316" s="594"/>
      <c r="G2316" s="557" t="s">
        <v>75</v>
      </c>
      <c r="H2316" s="558">
        <v>0.1106</v>
      </c>
      <c r="I2316" s="559">
        <v>30.41</v>
      </c>
      <c r="J2316" s="559">
        <v>3.36</v>
      </c>
    </row>
    <row r="2317" spans="1:10" ht="26.45">
      <c r="A2317" s="549" t="s">
        <v>2666</v>
      </c>
      <c r="B2317" s="550" t="s">
        <v>2521</v>
      </c>
      <c r="C2317" s="550" t="s">
        <v>44</v>
      </c>
      <c r="D2317" s="549" t="s">
        <v>2522</v>
      </c>
      <c r="E2317" s="593" t="s">
        <v>1220</v>
      </c>
      <c r="F2317" s="593"/>
      <c r="G2317" s="550" t="s">
        <v>26</v>
      </c>
      <c r="H2317" s="551">
        <v>1</v>
      </c>
      <c r="I2317" s="552">
        <v>1.52</v>
      </c>
      <c r="J2317" s="552">
        <v>1.52</v>
      </c>
    </row>
    <row r="2318" spans="1:10" ht="26.45" customHeight="1">
      <c r="A2318" s="549" t="s">
        <v>2666</v>
      </c>
      <c r="B2318" s="550" t="s">
        <v>2274</v>
      </c>
      <c r="C2318" s="550" t="s">
        <v>44</v>
      </c>
      <c r="D2318" s="549" t="s">
        <v>2275</v>
      </c>
      <c r="E2318" s="593" t="s">
        <v>1220</v>
      </c>
      <c r="F2318" s="593"/>
      <c r="G2318" s="550" t="s">
        <v>26</v>
      </c>
      <c r="H2318" s="551">
        <v>8.0000000000000002E-3</v>
      </c>
      <c r="I2318" s="552">
        <v>61.98</v>
      </c>
      <c r="J2318" s="552">
        <v>0.49</v>
      </c>
    </row>
    <row r="2319" spans="1:10" ht="26.45" customHeight="1">
      <c r="A2319" s="549" t="s">
        <v>2666</v>
      </c>
      <c r="B2319" s="550" t="s">
        <v>2333</v>
      </c>
      <c r="C2319" s="550" t="s">
        <v>44</v>
      </c>
      <c r="D2319" s="549" t="s">
        <v>2334</v>
      </c>
      <c r="E2319" s="593" t="s">
        <v>1220</v>
      </c>
      <c r="F2319" s="593"/>
      <c r="G2319" s="550" t="s">
        <v>26</v>
      </c>
      <c r="H2319" s="551">
        <v>7.1000000000000004E-3</v>
      </c>
      <c r="I2319" s="552">
        <v>54.7</v>
      </c>
      <c r="J2319" s="552">
        <v>0.38</v>
      </c>
    </row>
    <row r="2320" spans="1:10">
      <c r="A2320" s="549" t="s">
        <v>2666</v>
      </c>
      <c r="B2320" s="550" t="s">
        <v>2436</v>
      </c>
      <c r="C2320" s="550" t="s">
        <v>44</v>
      </c>
      <c r="D2320" s="549" t="s">
        <v>2437</v>
      </c>
      <c r="E2320" s="593" t="s">
        <v>1220</v>
      </c>
      <c r="F2320" s="593"/>
      <c r="G2320" s="550" t="s">
        <v>26</v>
      </c>
      <c r="H2320" s="551">
        <v>6.1000000000000004E-3</v>
      </c>
      <c r="I2320" s="552">
        <v>1.97</v>
      </c>
      <c r="J2320" s="552">
        <v>0.01</v>
      </c>
    </row>
    <row r="2321" spans="1:10">
      <c r="A2321" s="553"/>
      <c r="B2321" s="563"/>
      <c r="C2321" s="563"/>
      <c r="D2321" s="553"/>
      <c r="E2321" s="563" t="s">
        <v>2669</v>
      </c>
      <c r="F2321" s="566">
        <v>4.43</v>
      </c>
      <c r="G2321" s="553" t="s">
        <v>2670</v>
      </c>
      <c r="H2321" s="554">
        <v>0</v>
      </c>
      <c r="I2321" s="553" t="s">
        <v>2671</v>
      </c>
      <c r="J2321" s="554">
        <v>4.43</v>
      </c>
    </row>
    <row r="2322" spans="1:10" ht="14.45" thickBot="1">
      <c r="A2322" s="553"/>
      <c r="B2322" s="563"/>
      <c r="C2322" s="563"/>
      <c r="D2322" s="553"/>
      <c r="E2322" s="563" t="s">
        <v>2672</v>
      </c>
      <c r="F2322" s="566">
        <v>0</v>
      </c>
      <c r="G2322" s="553"/>
      <c r="H2322" s="595" t="s">
        <v>2673</v>
      </c>
      <c r="I2322" s="595"/>
      <c r="J2322" s="554">
        <v>8.23</v>
      </c>
    </row>
    <row r="2323" spans="1:10" ht="14.45" thickTop="1">
      <c r="A2323" s="555"/>
      <c r="B2323" s="564"/>
      <c r="C2323" s="564"/>
      <c r="D2323" s="555"/>
      <c r="E2323" s="564"/>
      <c r="F2323" s="564"/>
      <c r="G2323" s="555"/>
      <c r="H2323" s="555"/>
      <c r="I2323" s="555"/>
      <c r="J2323" s="555"/>
    </row>
    <row r="2324" spans="1:10">
      <c r="A2324" s="543" t="s">
        <v>497</v>
      </c>
      <c r="B2324" s="461" t="s">
        <v>10</v>
      </c>
      <c r="C2324" s="461" t="s">
        <v>11</v>
      </c>
      <c r="D2324" s="543" t="s">
        <v>12</v>
      </c>
      <c r="E2324" s="589" t="s">
        <v>1209</v>
      </c>
      <c r="F2324" s="589"/>
      <c r="G2324" s="461" t="s">
        <v>13</v>
      </c>
      <c r="H2324" s="544" t="s">
        <v>14</v>
      </c>
      <c r="I2324" s="544" t="s">
        <v>1210</v>
      </c>
      <c r="J2324" s="544" t="s">
        <v>16</v>
      </c>
    </row>
    <row r="2325" spans="1:10" ht="14.45" customHeight="1">
      <c r="A2325" s="545" t="s">
        <v>2661</v>
      </c>
      <c r="B2325" s="546" t="s">
        <v>498</v>
      </c>
      <c r="C2325" s="546" t="s">
        <v>44</v>
      </c>
      <c r="D2325" s="545" t="s">
        <v>499</v>
      </c>
      <c r="E2325" s="596" t="s">
        <v>1370</v>
      </c>
      <c r="F2325" s="596"/>
      <c r="G2325" s="546" t="s">
        <v>26</v>
      </c>
      <c r="H2325" s="547">
        <v>1</v>
      </c>
      <c r="I2325" s="548">
        <v>7.44</v>
      </c>
      <c r="J2325" s="548">
        <v>7.44</v>
      </c>
    </row>
    <row r="2326" spans="1:10" ht="26.45">
      <c r="A2326" s="556" t="s">
        <v>2674</v>
      </c>
      <c r="B2326" s="557" t="s">
        <v>2694</v>
      </c>
      <c r="C2326" s="557" t="s">
        <v>44</v>
      </c>
      <c r="D2326" s="556" t="s">
        <v>2695</v>
      </c>
      <c r="E2326" s="594" t="s">
        <v>1216</v>
      </c>
      <c r="F2326" s="594"/>
      <c r="G2326" s="557" t="s">
        <v>75</v>
      </c>
      <c r="H2326" s="558">
        <v>0.1106</v>
      </c>
      <c r="I2326" s="559">
        <v>30.41</v>
      </c>
      <c r="J2326" s="559">
        <v>3.36</v>
      </c>
    </row>
    <row r="2327" spans="1:10" ht="26.45">
      <c r="A2327" s="556" t="s">
        <v>2674</v>
      </c>
      <c r="B2327" s="557" t="s">
        <v>3367</v>
      </c>
      <c r="C2327" s="557" t="s">
        <v>44</v>
      </c>
      <c r="D2327" s="556" t="s">
        <v>3368</v>
      </c>
      <c r="E2327" s="594" t="s">
        <v>1216</v>
      </c>
      <c r="F2327" s="594"/>
      <c r="G2327" s="557" t="s">
        <v>75</v>
      </c>
      <c r="H2327" s="558">
        <v>0.1106</v>
      </c>
      <c r="I2327" s="559">
        <v>22.35</v>
      </c>
      <c r="J2327" s="559">
        <v>2.4700000000000002</v>
      </c>
    </row>
    <row r="2328" spans="1:10">
      <c r="A2328" s="549" t="s">
        <v>2666</v>
      </c>
      <c r="B2328" s="550" t="s">
        <v>2333</v>
      </c>
      <c r="C2328" s="550" t="s">
        <v>44</v>
      </c>
      <c r="D2328" s="549" t="s">
        <v>2334</v>
      </c>
      <c r="E2328" s="593" t="s">
        <v>1220</v>
      </c>
      <c r="F2328" s="593"/>
      <c r="G2328" s="550" t="s">
        <v>26</v>
      </c>
      <c r="H2328" s="551">
        <v>7.1000000000000004E-3</v>
      </c>
      <c r="I2328" s="552">
        <v>54.7</v>
      </c>
      <c r="J2328" s="552">
        <v>0.38</v>
      </c>
    </row>
    <row r="2329" spans="1:10" ht="26.45" customHeight="1">
      <c r="A2329" s="549" t="s">
        <v>2666</v>
      </c>
      <c r="B2329" s="550" t="s">
        <v>2274</v>
      </c>
      <c r="C2329" s="550" t="s">
        <v>44</v>
      </c>
      <c r="D2329" s="549" t="s">
        <v>2275</v>
      </c>
      <c r="E2329" s="593" t="s">
        <v>1220</v>
      </c>
      <c r="F2329" s="593"/>
      <c r="G2329" s="550" t="s">
        <v>26</v>
      </c>
      <c r="H2329" s="551">
        <v>8.0000000000000002E-3</v>
      </c>
      <c r="I2329" s="552">
        <v>61.98</v>
      </c>
      <c r="J2329" s="552">
        <v>0.49</v>
      </c>
    </row>
    <row r="2330" spans="1:10" ht="26.45" customHeight="1">
      <c r="A2330" s="549" t="s">
        <v>2666</v>
      </c>
      <c r="B2330" s="550" t="s">
        <v>2414</v>
      </c>
      <c r="C2330" s="550" t="s">
        <v>44</v>
      </c>
      <c r="D2330" s="549" t="s">
        <v>2415</v>
      </c>
      <c r="E2330" s="593" t="s">
        <v>1220</v>
      </c>
      <c r="F2330" s="593"/>
      <c r="G2330" s="550" t="s">
        <v>26</v>
      </c>
      <c r="H2330" s="551">
        <v>1</v>
      </c>
      <c r="I2330" s="552">
        <v>0.73</v>
      </c>
      <c r="J2330" s="552">
        <v>0.73</v>
      </c>
    </row>
    <row r="2331" spans="1:10">
      <c r="A2331" s="549" t="s">
        <v>2666</v>
      </c>
      <c r="B2331" s="550" t="s">
        <v>2436</v>
      </c>
      <c r="C2331" s="550" t="s">
        <v>44</v>
      </c>
      <c r="D2331" s="549" t="s">
        <v>2437</v>
      </c>
      <c r="E2331" s="593" t="s">
        <v>1220</v>
      </c>
      <c r="F2331" s="593"/>
      <c r="G2331" s="550" t="s">
        <v>26</v>
      </c>
      <c r="H2331" s="551">
        <v>6.1000000000000004E-3</v>
      </c>
      <c r="I2331" s="552">
        <v>1.97</v>
      </c>
      <c r="J2331" s="552">
        <v>0.01</v>
      </c>
    </row>
    <row r="2332" spans="1:10">
      <c r="A2332" s="553"/>
      <c r="B2332" s="563"/>
      <c r="C2332" s="563"/>
      <c r="D2332" s="553"/>
      <c r="E2332" s="563" t="s">
        <v>2669</v>
      </c>
      <c r="F2332" s="566">
        <v>4.43</v>
      </c>
      <c r="G2332" s="553" t="s">
        <v>2670</v>
      </c>
      <c r="H2332" s="554">
        <v>0</v>
      </c>
      <c r="I2332" s="553" t="s">
        <v>2671</v>
      </c>
      <c r="J2332" s="554">
        <v>4.43</v>
      </c>
    </row>
    <row r="2333" spans="1:10" ht="14.45" thickBot="1">
      <c r="A2333" s="553"/>
      <c r="B2333" s="563"/>
      <c r="C2333" s="563"/>
      <c r="D2333" s="553"/>
      <c r="E2333" s="563" t="s">
        <v>2672</v>
      </c>
      <c r="F2333" s="566">
        <v>0</v>
      </c>
      <c r="G2333" s="553"/>
      <c r="H2333" s="595" t="s">
        <v>2673</v>
      </c>
      <c r="I2333" s="595"/>
      <c r="J2333" s="554">
        <v>7.44</v>
      </c>
    </row>
    <row r="2334" spans="1:10" ht="14.45" thickTop="1">
      <c r="A2334" s="555"/>
      <c r="B2334" s="564"/>
      <c r="C2334" s="564"/>
      <c r="D2334" s="555"/>
      <c r="E2334" s="564"/>
      <c r="F2334" s="564"/>
      <c r="G2334" s="555"/>
      <c r="H2334" s="555"/>
      <c r="I2334" s="555"/>
      <c r="J2334" s="555"/>
    </row>
    <row r="2335" spans="1:10">
      <c r="A2335" s="543" t="s">
        <v>500</v>
      </c>
      <c r="B2335" s="461" t="s">
        <v>10</v>
      </c>
      <c r="C2335" s="461" t="s">
        <v>11</v>
      </c>
      <c r="D2335" s="543" t="s">
        <v>12</v>
      </c>
      <c r="E2335" s="589" t="s">
        <v>1209</v>
      </c>
      <c r="F2335" s="589"/>
      <c r="G2335" s="461" t="s">
        <v>13</v>
      </c>
      <c r="H2335" s="544" t="s">
        <v>14</v>
      </c>
      <c r="I2335" s="544" t="s">
        <v>1210</v>
      </c>
      <c r="J2335" s="544" t="s">
        <v>16</v>
      </c>
    </row>
    <row r="2336" spans="1:10" ht="14.45" customHeight="1">
      <c r="A2336" s="545" t="s">
        <v>2661</v>
      </c>
      <c r="B2336" s="546" t="s">
        <v>501</v>
      </c>
      <c r="C2336" s="546" t="s">
        <v>44</v>
      </c>
      <c r="D2336" s="545" t="s">
        <v>502</v>
      </c>
      <c r="E2336" s="596" t="s">
        <v>1370</v>
      </c>
      <c r="F2336" s="596"/>
      <c r="G2336" s="546" t="s">
        <v>26</v>
      </c>
      <c r="H2336" s="547">
        <v>1</v>
      </c>
      <c r="I2336" s="548">
        <v>10.31</v>
      </c>
      <c r="J2336" s="548">
        <v>10.31</v>
      </c>
    </row>
    <row r="2337" spans="1:10" ht="26.45">
      <c r="A2337" s="556" t="s">
        <v>2674</v>
      </c>
      <c r="B2337" s="557" t="s">
        <v>2694</v>
      </c>
      <c r="C2337" s="557" t="s">
        <v>44</v>
      </c>
      <c r="D2337" s="556" t="s">
        <v>2695</v>
      </c>
      <c r="E2337" s="594" t="s">
        <v>1216</v>
      </c>
      <c r="F2337" s="594"/>
      <c r="G2337" s="557" t="s">
        <v>75</v>
      </c>
      <c r="H2337" s="558">
        <v>0.1474</v>
      </c>
      <c r="I2337" s="559">
        <v>30.41</v>
      </c>
      <c r="J2337" s="559">
        <v>4.4800000000000004</v>
      </c>
    </row>
    <row r="2338" spans="1:10" ht="26.45">
      <c r="A2338" s="556" t="s">
        <v>2674</v>
      </c>
      <c r="B2338" s="557" t="s">
        <v>3367</v>
      </c>
      <c r="C2338" s="557" t="s">
        <v>44</v>
      </c>
      <c r="D2338" s="556" t="s">
        <v>3368</v>
      </c>
      <c r="E2338" s="594" t="s">
        <v>1216</v>
      </c>
      <c r="F2338" s="594"/>
      <c r="G2338" s="557" t="s">
        <v>75</v>
      </c>
      <c r="H2338" s="558">
        <v>0.1474</v>
      </c>
      <c r="I2338" s="559">
        <v>22.35</v>
      </c>
      <c r="J2338" s="559">
        <v>3.29</v>
      </c>
    </row>
    <row r="2339" spans="1:10">
      <c r="A2339" s="549" t="s">
        <v>2666</v>
      </c>
      <c r="B2339" s="550" t="s">
        <v>2436</v>
      </c>
      <c r="C2339" s="550" t="s">
        <v>44</v>
      </c>
      <c r="D2339" s="549" t="s">
        <v>2437</v>
      </c>
      <c r="E2339" s="593" t="s">
        <v>1220</v>
      </c>
      <c r="F2339" s="593"/>
      <c r="G2339" s="550" t="s">
        <v>26</v>
      </c>
      <c r="H2339" s="551">
        <v>9.1999999999999998E-3</v>
      </c>
      <c r="I2339" s="552">
        <v>1.97</v>
      </c>
      <c r="J2339" s="552">
        <v>0.01</v>
      </c>
    </row>
    <row r="2340" spans="1:10" ht="26.45" customHeight="1">
      <c r="A2340" s="549" t="s">
        <v>2666</v>
      </c>
      <c r="B2340" s="550" t="s">
        <v>2274</v>
      </c>
      <c r="C2340" s="550" t="s">
        <v>44</v>
      </c>
      <c r="D2340" s="549" t="s">
        <v>2275</v>
      </c>
      <c r="E2340" s="593" t="s">
        <v>1220</v>
      </c>
      <c r="F2340" s="593"/>
      <c r="G2340" s="550" t="s">
        <v>26</v>
      </c>
      <c r="H2340" s="551">
        <v>1.2E-2</v>
      </c>
      <c r="I2340" s="552">
        <v>61.98</v>
      </c>
      <c r="J2340" s="552">
        <v>0.74</v>
      </c>
    </row>
    <row r="2341" spans="1:10" ht="26.45" customHeight="1">
      <c r="A2341" s="549" t="s">
        <v>2666</v>
      </c>
      <c r="B2341" s="550" t="s">
        <v>2599</v>
      </c>
      <c r="C2341" s="550" t="s">
        <v>44</v>
      </c>
      <c r="D2341" s="549" t="s">
        <v>2600</v>
      </c>
      <c r="E2341" s="593" t="s">
        <v>1220</v>
      </c>
      <c r="F2341" s="593"/>
      <c r="G2341" s="550" t="s">
        <v>26</v>
      </c>
      <c r="H2341" s="551">
        <v>1</v>
      </c>
      <c r="I2341" s="552">
        <v>1.22</v>
      </c>
      <c r="J2341" s="552">
        <v>1.22</v>
      </c>
    </row>
    <row r="2342" spans="1:10">
      <c r="A2342" s="549" t="s">
        <v>2666</v>
      </c>
      <c r="B2342" s="550" t="s">
        <v>2333</v>
      </c>
      <c r="C2342" s="550" t="s">
        <v>44</v>
      </c>
      <c r="D2342" s="549" t="s">
        <v>2334</v>
      </c>
      <c r="E2342" s="593" t="s">
        <v>1220</v>
      </c>
      <c r="F2342" s="593"/>
      <c r="G2342" s="550" t="s">
        <v>26</v>
      </c>
      <c r="H2342" s="551">
        <v>1.06E-2</v>
      </c>
      <c r="I2342" s="552">
        <v>54.7</v>
      </c>
      <c r="J2342" s="552">
        <v>0.56999999999999995</v>
      </c>
    </row>
    <row r="2343" spans="1:10">
      <c r="A2343" s="553"/>
      <c r="B2343" s="563"/>
      <c r="C2343" s="563"/>
      <c r="D2343" s="553"/>
      <c r="E2343" s="563" t="s">
        <v>2669</v>
      </c>
      <c r="F2343" s="566">
        <v>5.91</v>
      </c>
      <c r="G2343" s="553" t="s">
        <v>2670</v>
      </c>
      <c r="H2343" s="554">
        <v>0</v>
      </c>
      <c r="I2343" s="553" t="s">
        <v>2671</v>
      </c>
      <c r="J2343" s="554">
        <v>5.91</v>
      </c>
    </row>
    <row r="2344" spans="1:10" ht="14.45" thickBot="1">
      <c r="A2344" s="553"/>
      <c r="B2344" s="563"/>
      <c r="C2344" s="563"/>
      <c r="D2344" s="553"/>
      <c r="E2344" s="563" t="s">
        <v>2672</v>
      </c>
      <c r="F2344" s="566">
        <v>0</v>
      </c>
      <c r="G2344" s="553"/>
      <c r="H2344" s="595" t="s">
        <v>2673</v>
      </c>
      <c r="I2344" s="595"/>
      <c r="J2344" s="554">
        <v>10.31</v>
      </c>
    </row>
    <row r="2345" spans="1:10" ht="14.45" thickTop="1">
      <c r="A2345" s="555"/>
      <c r="B2345" s="564"/>
      <c r="C2345" s="564"/>
      <c r="D2345" s="555"/>
      <c r="E2345" s="564"/>
      <c r="F2345" s="564"/>
      <c r="G2345" s="555"/>
      <c r="H2345" s="555"/>
      <c r="I2345" s="555"/>
      <c r="J2345" s="555"/>
    </row>
    <row r="2346" spans="1:10">
      <c r="A2346" s="543" t="s">
        <v>503</v>
      </c>
      <c r="B2346" s="461" t="s">
        <v>10</v>
      </c>
      <c r="C2346" s="461" t="s">
        <v>11</v>
      </c>
      <c r="D2346" s="543" t="s">
        <v>12</v>
      </c>
      <c r="E2346" s="589" t="s">
        <v>1209</v>
      </c>
      <c r="F2346" s="589"/>
      <c r="G2346" s="461" t="s">
        <v>13</v>
      </c>
      <c r="H2346" s="544" t="s">
        <v>14</v>
      </c>
      <c r="I2346" s="544" t="s">
        <v>1210</v>
      </c>
      <c r="J2346" s="544" t="s">
        <v>16</v>
      </c>
    </row>
    <row r="2347" spans="1:10" ht="14.45" customHeight="1">
      <c r="A2347" s="545" t="s">
        <v>2661</v>
      </c>
      <c r="B2347" s="546" t="s">
        <v>504</v>
      </c>
      <c r="C2347" s="546" t="s">
        <v>44</v>
      </c>
      <c r="D2347" s="545" t="s">
        <v>505</v>
      </c>
      <c r="E2347" s="596" t="s">
        <v>1385</v>
      </c>
      <c r="F2347" s="596"/>
      <c r="G2347" s="546" t="s">
        <v>26</v>
      </c>
      <c r="H2347" s="547">
        <v>1</v>
      </c>
      <c r="I2347" s="548">
        <v>19</v>
      </c>
      <c r="J2347" s="548">
        <v>19</v>
      </c>
    </row>
    <row r="2348" spans="1:10" ht="26.45">
      <c r="A2348" s="556" t="s">
        <v>2674</v>
      </c>
      <c r="B2348" s="557" t="s">
        <v>2694</v>
      </c>
      <c r="C2348" s="557" t="s">
        <v>44</v>
      </c>
      <c r="D2348" s="556" t="s">
        <v>2695</v>
      </c>
      <c r="E2348" s="594" t="s">
        <v>1216</v>
      </c>
      <c r="F2348" s="594"/>
      <c r="G2348" s="557" t="s">
        <v>75</v>
      </c>
      <c r="H2348" s="558">
        <v>0.14000000000000001</v>
      </c>
      <c r="I2348" s="559">
        <v>30.41</v>
      </c>
      <c r="J2348" s="559">
        <v>4.25</v>
      </c>
    </row>
    <row r="2349" spans="1:10" ht="26.45">
      <c r="A2349" s="556" t="s">
        <v>2674</v>
      </c>
      <c r="B2349" s="557" t="s">
        <v>3367</v>
      </c>
      <c r="C2349" s="557" t="s">
        <v>44</v>
      </c>
      <c r="D2349" s="556" t="s">
        <v>3368</v>
      </c>
      <c r="E2349" s="594" t="s">
        <v>1216</v>
      </c>
      <c r="F2349" s="594"/>
      <c r="G2349" s="557" t="s">
        <v>75</v>
      </c>
      <c r="H2349" s="558">
        <v>0.14000000000000001</v>
      </c>
      <c r="I2349" s="559">
        <v>22.35</v>
      </c>
      <c r="J2349" s="559">
        <v>3.12</v>
      </c>
    </row>
    <row r="2350" spans="1:10" ht="26.45" customHeight="1">
      <c r="A2350" s="549" t="s">
        <v>2666</v>
      </c>
      <c r="B2350" s="550" t="s">
        <v>2316</v>
      </c>
      <c r="C2350" s="550" t="s">
        <v>44</v>
      </c>
      <c r="D2350" s="549" t="s">
        <v>2317</v>
      </c>
      <c r="E2350" s="593" t="s">
        <v>1220</v>
      </c>
      <c r="F2350" s="593"/>
      <c r="G2350" s="550" t="s">
        <v>26</v>
      </c>
      <c r="H2350" s="551">
        <v>1</v>
      </c>
      <c r="I2350" s="552">
        <v>9.33</v>
      </c>
      <c r="J2350" s="552">
        <v>9.33</v>
      </c>
    </row>
    <row r="2351" spans="1:10" ht="26.45" customHeight="1">
      <c r="A2351" s="549" t="s">
        <v>2666</v>
      </c>
      <c r="B2351" s="550" t="s">
        <v>2436</v>
      </c>
      <c r="C2351" s="550" t="s">
        <v>44</v>
      </c>
      <c r="D2351" s="549" t="s">
        <v>2437</v>
      </c>
      <c r="E2351" s="593" t="s">
        <v>1220</v>
      </c>
      <c r="F2351" s="593"/>
      <c r="G2351" s="550" t="s">
        <v>26</v>
      </c>
      <c r="H2351" s="551">
        <v>2.3599999999999999E-2</v>
      </c>
      <c r="I2351" s="552">
        <v>1.97</v>
      </c>
      <c r="J2351" s="552">
        <v>0.04</v>
      </c>
    </row>
    <row r="2352" spans="1:10" ht="26.45" customHeight="1">
      <c r="A2352" s="549" t="s">
        <v>2666</v>
      </c>
      <c r="B2352" s="550" t="s">
        <v>2333</v>
      </c>
      <c r="C2352" s="550" t="s">
        <v>44</v>
      </c>
      <c r="D2352" s="549" t="s">
        <v>2334</v>
      </c>
      <c r="E2352" s="593" t="s">
        <v>1220</v>
      </c>
      <c r="F2352" s="593"/>
      <c r="G2352" s="550" t="s">
        <v>26</v>
      </c>
      <c r="H2352" s="551">
        <v>1.7600000000000001E-2</v>
      </c>
      <c r="I2352" s="552">
        <v>54.7</v>
      </c>
      <c r="J2352" s="552">
        <v>0.96</v>
      </c>
    </row>
    <row r="2353" spans="1:10" ht="26.45">
      <c r="A2353" s="549" t="s">
        <v>2666</v>
      </c>
      <c r="B2353" s="550" t="s">
        <v>2274</v>
      </c>
      <c r="C2353" s="550" t="s">
        <v>44</v>
      </c>
      <c r="D2353" s="549" t="s">
        <v>2275</v>
      </c>
      <c r="E2353" s="593" t="s">
        <v>1220</v>
      </c>
      <c r="F2353" s="593"/>
      <c r="G2353" s="550" t="s">
        <v>26</v>
      </c>
      <c r="H2353" s="551">
        <v>2.1000000000000001E-2</v>
      </c>
      <c r="I2353" s="552">
        <v>61.98</v>
      </c>
      <c r="J2353" s="552">
        <v>1.3</v>
      </c>
    </row>
    <row r="2354" spans="1:10">
      <c r="A2354" s="553"/>
      <c r="B2354" s="563"/>
      <c r="C2354" s="563"/>
      <c r="D2354" s="553"/>
      <c r="E2354" s="563" t="s">
        <v>2669</v>
      </c>
      <c r="F2354" s="566">
        <v>5.61</v>
      </c>
      <c r="G2354" s="553" t="s">
        <v>2670</v>
      </c>
      <c r="H2354" s="554">
        <v>0</v>
      </c>
      <c r="I2354" s="553" t="s">
        <v>2671</v>
      </c>
      <c r="J2354" s="554">
        <v>5.61</v>
      </c>
    </row>
    <row r="2355" spans="1:10" ht="14.45" thickBot="1">
      <c r="A2355" s="553"/>
      <c r="B2355" s="563"/>
      <c r="C2355" s="563"/>
      <c r="D2355" s="553"/>
      <c r="E2355" s="563" t="s">
        <v>2672</v>
      </c>
      <c r="F2355" s="566">
        <v>0</v>
      </c>
      <c r="G2355" s="553"/>
      <c r="H2355" s="595" t="s">
        <v>2673</v>
      </c>
      <c r="I2355" s="595"/>
      <c r="J2355" s="554">
        <v>19</v>
      </c>
    </row>
    <row r="2356" spans="1:10" ht="14.45" thickTop="1">
      <c r="A2356" s="555"/>
      <c r="B2356" s="564"/>
      <c r="C2356" s="564"/>
      <c r="D2356" s="555"/>
      <c r="E2356" s="564"/>
      <c r="F2356" s="564"/>
      <c r="G2356" s="555"/>
      <c r="H2356" s="555"/>
      <c r="I2356" s="555"/>
      <c r="J2356" s="555"/>
    </row>
    <row r="2357" spans="1:10">
      <c r="A2357" s="543" t="s">
        <v>506</v>
      </c>
      <c r="B2357" s="461" t="s">
        <v>10</v>
      </c>
      <c r="C2357" s="461" t="s">
        <v>11</v>
      </c>
      <c r="D2357" s="543" t="s">
        <v>12</v>
      </c>
      <c r="E2357" s="589" t="s">
        <v>1209</v>
      </c>
      <c r="F2357" s="589"/>
      <c r="G2357" s="461" t="s">
        <v>13</v>
      </c>
      <c r="H2357" s="544" t="s">
        <v>14</v>
      </c>
      <c r="I2357" s="544" t="s">
        <v>1210</v>
      </c>
      <c r="J2357" s="544" t="s">
        <v>16</v>
      </c>
    </row>
    <row r="2358" spans="1:10" ht="14.45" customHeight="1">
      <c r="A2358" s="545" t="s">
        <v>2661</v>
      </c>
      <c r="B2358" s="546" t="s">
        <v>507</v>
      </c>
      <c r="C2358" s="546" t="s">
        <v>44</v>
      </c>
      <c r="D2358" s="545" t="s">
        <v>508</v>
      </c>
      <c r="E2358" s="596" t="s">
        <v>1385</v>
      </c>
      <c r="F2358" s="596"/>
      <c r="G2358" s="546" t="s">
        <v>26</v>
      </c>
      <c r="H2358" s="547">
        <v>1</v>
      </c>
      <c r="I2358" s="548">
        <v>12.42</v>
      </c>
      <c r="J2358" s="548">
        <v>12.42</v>
      </c>
    </row>
    <row r="2359" spans="1:10" ht="26.45">
      <c r="A2359" s="556" t="s">
        <v>2674</v>
      </c>
      <c r="B2359" s="557" t="s">
        <v>3367</v>
      </c>
      <c r="C2359" s="557" t="s">
        <v>44</v>
      </c>
      <c r="D2359" s="556" t="s">
        <v>3368</v>
      </c>
      <c r="E2359" s="594" t="s">
        <v>1216</v>
      </c>
      <c r="F2359" s="594"/>
      <c r="G2359" s="557" t="s">
        <v>75</v>
      </c>
      <c r="H2359" s="558">
        <v>9.4399999999999998E-2</v>
      </c>
      <c r="I2359" s="559">
        <v>22.35</v>
      </c>
      <c r="J2359" s="559">
        <v>2.1</v>
      </c>
    </row>
    <row r="2360" spans="1:10" ht="26.45">
      <c r="A2360" s="556" t="s">
        <v>2674</v>
      </c>
      <c r="B2360" s="557" t="s">
        <v>2694</v>
      </c>
      <c r="C2360" s="557" t="s">
        <v>44</v>
      </c>
      <c r="D2360" s="556" t="s">
        <v>2695</v>
      </c>
      <c r="E2360" s="594" t="s">
        <v>1216</v>
      </c>
      <c r="F2360" s="594"/>
      <c r="G2360" s="557" t="s">
        <v>75</v>
      </c>
      <c r="H2360" s="558">
        <v>9.4399999999999998E-2</v>
      </c>
      <c r="I2360" s="559">
        <v>30.41</v>
      </c>
      <c r="J2360" s="559">
        <v>2.87</v>
      </c>
    </row>
    <row r="2361" spans="1:10" ht="26.45">
      <c r="A2361" s="549" t="s">
        <v>2666</v>
      </c>
      <c r="B2361" s="550" t="s">
        <v>2274</v>
      </c>
      <c r="C2361" s="550" t="s">
        <v>44</v>
      </c>
      <c r="D2361" s="549" t="s">
        <v>2275</v>
      </c>
      <c r="E2361" s="593" t="s">
        <v>1220</v>
      </c>
      <c r="F2361" s="593"/>
      <c r="G2361" s="550" t="s">
        <v>26</v>
      </c>
      <c r="H2361" s="551">
        <v>7.0000000000000001E-3</v>
      </c>
      <c r="I2361" s="552">
        <v>61.98</v>
      </c>
      <c r="J2361" s="552">
        <v>0.43</v>
      </c>
    </row>
    <row r="2362" spans="1:10" ht="26.45" customHeight="1">
      <c r="A2362" s="549" t="s">
        <v>2666</v>
      </c>
      <c r="B2362" s="550" t="s">
        <v>2333</v>
      </c>
      <c r="C2362" s="550" t="s">
        <v>44</v>
      </c>
      <c r="D2362" s="549" t="s">
        <v>2334</v>
      </c>
      <c r="E2362" s="593" t="s">
        <v>1220</v>
      </c>
      <c r="F2362" s="593"/>
      <c r="G2362" s="550" t="s">
        <v>26</v>
      </c>
      <c r="H2362" s="551">
        <v>5.8999999999999999E-3</v>
      </c>
      <c r="I2362" s="552">
        <v>54.7</v>
      </c>
      <c r="J2362" s="552">
        <v>0.32</v>
      </c>
    </row>
    <row r="2363" spans="1:10" ht="26.45" customHeight="1">
      <c r="A2363" s="549" t="s">
        <v>2666</v>
      </c>
      <c r="B2363" s="550" t="s">
        <v>2229</v>
      </c>
      <c r="C2363" s="550" t="s">
        <v>44</v>
      </c>
      <c r="D2363" s="549" t="s">
        <v>2230</v>
      </c>
      <c r="E2363" s="593" t="s">
        <v>1220</v>
      </c>
      <c r="F2363" s="593"/>
      <c r="G2363" s="550" t="s">
        <v>26</v>
      </c>
      <c r="H2363" s="551">
        <v>1</v>
      </c>
      <c r="I2363" s="552">
        <v>6.64</v>
      </c>
      <c r="J2363" s="552">
        <v>6.64</v>
      </c>
    </row>
    <row r="2364" spans="1:10">
      <c r="A2364" s="549" t="s">
        <v>2666</v>
      </c>
      <c r="B2364" s="550" t="s">
        <v>2436</v>
      </c>
      <c r="C2364" s="550" t="s">
        <v>44</v>
      </c>
      <c r="D2364" s="549" t="s">
        <v>2437</v>
      </c>
      <c r="E2364" s="593" t="s">
        <v>1220</v>
      </c>
      <c r="F2364" s="593"/>
      <c r="G2364" s="550" t="s">
        <v>26</v>
      </c>
      <c r="H2364" s="551">
        <v>3.15E-2</v>
      </c>
      <c r="I2364" s="552">
        <v>1.97</v>
      </c>
      <c r="J2364" s="552">
        <v>0.06</v>
      </c>
    </row>
    <row r="2365" spans="1:10">
      <c r="A2365" s="553"/>
      <c r="B2365" s="563"/>
      <c r="C2365" s="563"/>
      <c r="D2365" s="553"/>
      <c r="E2365" s="563" t="s">
        <v>2669</v>
      </c>
      <c r="F2365" s="566">
        <v>3.78</v>
      </c>
      <c r="G2365" s="553" t="s">
        <v>2670</v>
      </c>
      <c r="H2365" s="554">
        <v>0</v>
      </c>
      <c r="I2365" s="553" t="s">
        <v>2671</v>
      </c>
      <c r="J2365" s="554">
        <v>3.78</v>
      </c>
    </row>
    <row r="2366" spans="1:10" ht="14.45" thickBot="1">
      <c r="A2366" s="553"/>
      <c r="B2366" s="563"/>
      <c r="C2366" s="563"/>
      <c r="D2366" s="553"/>
      <c r="E2366" s="563" t="s">
        <v>2672</v>
      </c>
      <c r="F2366" s="566">
        <v>0</v>
      </c>
      <c r="G2366" s="553"/>
      <c r="H2366" s="595" t="s">
        <v>2673</v>
      </c>
      <c r="I2366" s="595"/>
      <c r="J2366" s="554">
        <v>12.42</v>
      </c>
    </row>
    <row r="2367" spans="1:10" ht="14.45" thickTop="1">
      <c r="A2367" s="555"/>
      <c r="B2367" s="564"/>
      <c r="C2367" s="564"/>
      <c r="D2367" s="555"/>
      <c r="E2367" s="564"/>
      <c r="F2367" s="564"/>
      <c r="G2367" s="555"/>
      <c r="H2367" s="555"/>
      <c r="I2367" s="555"/>
      <c r="J2367" s="555"/>
    </row>
    <row r="2368" spans="1:10">
      <c r="A2368" s="543" t="s">
        <v>509</v>
      </c>
      <c r="B2368" s="461" t="s">
        <v>10</v>
      </c>
      <c r="C2368" s="461" t="s">
        <v>11</v>
      </c>
      <c r="D2368" s="543" t="s">
        <v>12</v>
      </c>
      <c r="E2368" s="589" t="s">
        <v>1209</v>
      </c>
      <c r="F2368" s="589"/>
      <c r="G2368" s="461" t="s">
        <v>13</v>
      </c>
      <c r="H2368" s="544" t="s">
        <v>14</v>
      </c>
      <c r="I2368" s="544" t="s">
        <v>1210</v>
      </c>
      <c r="J2368" s="544" t="s">
        <v>16</v>
      </c>
    </row>
    <row r="2369" spans="1:10" ht="14.45" customHeight="1">
      <c r="A2369" s="545" t="s">
        <v>2661</v>
      </c>
      <c r="B2369" s="546" t="s">
        <v>510</v>
      </c>
      <c r="C2369" s="546" t="s">
        <v>55</v>
      </c>
      <c r="D2369" s="545" t="s">
        <v>511</v>
      </c>
      <c r="E2369" s="596" t="s">
        <v>1394</v>
      </c>
      <c r="F2369" s="596"/>
      <c r="G2369" s="546" t="s">
        <v>57</v>
      </c>
      <c r="H2369" s="547">
        <v>1</v>
      </c>
      <c r="I2369" s="548">
        <v>58.37</v>
      </c>
      <c r="J2369" s="548">
        <v>58.37</v>
      </c>
    </row>
    <row r="2370" spans="1:10">
      <c r="A2370" s="543" t="s">
        <v>9</v>
      </c>
      <c r="B2370" s="461" t="s">
        <v>10</v>
      </c>
      <c r="C2370" s="461" t="s">
        <v>11</v>
      </c>
      <c r="D2370" s="543" t="s">
        <v>12</v>
      </c>
      <c r="E2370" s="589" t="s">
        <v>1209</v>
      </c>
      <c r="F2370" s="589"/>
      <c r="G2370" s="461" t="s">
        <v>13</v>
      </c>
      <c r="H2370" s="544" t="s">
        <v>14</v>
      </c>
      <c r="I2370" s="544" t="s">
        <v>1210</v>
      </c>
      <c r="J2370" s="544" t="s">
        <v>16</v>
      </c>
    </row>
    <row r="2371" spans="1:10">
      <c r="A2371" s="549" t="s">
        <v>2666</v>
      </c>
      <c r="B2371" s="550" t="s">
        <v>1866</v>
      </c>
      <c r="C2371" s="550" t="s">
        <v>55</v>
      </c>
      <c r="D2371" s="549" t="s">
        <v>511</v>
      </c>
      <c r="E2371" s="593" t="s">
        <v>1298</v>
      </c>
      <c r="F2371" s="593"/>
      <c r="G2371" s="550" t="s">
        <v>57</v>
      </c>
      <c r="H2371" s="551">
        <v>1</v>
      </c>
      <c r="I2371" s="552" t="s">
        <v>3537</v>
      </c>
      <c r="J2371" s="561" t="s">
        <v>3537</v>
      </c>
    </row>
    <row r="2372" spans="1:10" ht="13.9" customHeight="1">
      <c r="A2372" s="556" t="s">
        <v>2661</v>
      </c>
      <c r="B2372" s="557" t="s">
        <v>3538</v>
      </c>
      <c r="C2372" s="557" t="s">
        <v>55</v>
      </c>
      <c r="D2372" s="556" t="s">
        <v>3539</v>
      </c>
      <c r="E2372" s="594" t="s">
        <v>1413</v>
      </c>
      <c r="F2372" s="594"/>
      <c r="G2372" s="557" t="s">
        <v>115</v>
      </c>
      <c r="H2372" s="558">
        <v>6.9999999999999999E-4</v>
      </c>
      <c r="I2372" s="559" t="s">
        <v>3540</v>
      </c>
      <c r="J2372" s="560" t="s">
        <v>3112</v>
      </c>
    </row>
    <row r="2373" spans="1:10" ht="26.45">
      <c r="A2373" s="549" t="s">
        <v>2666</v>
      </c>
      <c r="B2373" s="550" t="s">
        <v>1449</v>
      </c>
      <c r="C2373" s="550" t="s">
        <v>55</v>
      </c>
      <c r="D2373" s="549" t="s">
        <v>1450</v>
      </c>
      <c r="E2373" s="593" t="s">
        <v>1440</v>
      </c>
      <c r="F2373" s="593"/>
      <c r="G2373" s="550" t="s">
        <v>1451</v>
      </c>
      <c r="H2373" s="551">
        <v>0.5</v>
      </c>
      <c r="I2373" s="552" t="s">
        <v>2742</v>
      </c>
      <c r="J2373" s="561" t="s">
        <v>3533</v>
      </c>
    </row>
    <row r="2374" spans="1:10" ht="26.45">
      <c r="A2374" s="549" t="s">
        <v>2666</v>
      </c>
      <c r="B2374" s="550" t="s">
        <v>2583</v>
      </c>
      <c r="C2374" s="550" t="s">
        <v>55</v>
      </c>
      <c r="D2374" s="549" t="s">
        <v>2584</v>
      </c>
      <c r="E2374" s="593" t="s">
        <v>1220</v>
      </c>
      <c r="F2374" s="593"/>
      <c r="G2374" s="550" t="s">
        <v>57</v>
      </c>
      <c r="H2374" s="551">
        <v>0.02</v>
      </c>
      <c r="I2374" s="552" t="s">
        <v>3541</v>
      </c>
      <c r="J2374" s="561" t="s">
        <v>3255</v>
      </c>
    </row>
    <row r="2375" spans="1:10" ht="26.45">
      <c r="A2375" s="556" t="s">
        <v>2661</v>
      </c>
      <c r="B2375" s="557" t="s">
        <v>3542</v>
      </c>
      <c r="C2375" s="557" t="s">
        <v>44</v>
      </c>
      <c r="D2375" s="556" t="s">
        <v>3543</v>
      </c>
      <c r="E2375" s="594" t="s">
        <v>1271</v>
      </c>
      <c r="F2375" s="594"/>
      <c r="G2375" s="557" t="s">
        <v>115</v>
      </c>
      <c r="H2375" s="558">
        <v>4.3E-3</v>
      </c>
      <c r="I2375" s="559" t="s">
        <v>3544</v>
      </c>
      <c r="J2375" s="560" t="s">
        <v>2981</v>
      </c>
    </row>
    <row r="2376" spans="1:10">
      <c r="A2376" s="556" t="s">
        <v>2661</v>
      </c>
      <c r="B2376" s="557" t="s">
        <v>2769</v>
      </c>
      <c r="C2376" s="557" t="s">
        <v>55</v>
      </c>
      <c r="D2376" s="556" t="s">
        <v>2770</v>
      </c>
      <c r="E2376" s="594" t="s">
        <v>1393</v>
      </c>
      <c r="F2376" s="594"/>
      <c r="G2376" s="557" t="s">
        <v>1451</v>
      </c>
      <c r="H2376" s="558">
        <v>0.5</v>
      </c>
      <c r="I2376" s="559" t="s">
        <v>2771</v>
      </c>
      <c r="J2376" s="560" t="s">
        <v>3532</v>
      </c>
    </row>
    <row r="2377" spans="1:10">
      <c r="A2377" s="589" t="s">
        <v>2820</v>
      </c>
      <c r="B2377" s="597"/>
      <c r="C2377" s="597"/>
      <c r="D2377" s="597"/>
      <c r="E2377" s="597"/>
      <c r="F2377" s="597"/>
      <c r="G2377" s="597"/>
      <c r="H2377" s="597"/>
      <c r="I2377" s="597"/>
      <c r="J2377" s="597"/>
    </row>
    <row r="2378" spans="1:10">
      <c r="A2378" s="543" t="s">
        <v>9</v>
      </c>
      <c r="B2378" s="461" t="s">
        <v>10</v>
      </c>
      <c r="C2378" s="461" t="s">
        <v>11</v>
      </c>
      <c r="D2378" s="543" t="s">
        <v>12</v>
      </c>
      <c r="E2378" s="589" t="s">
        <v>1209</v>
      </c>
      <c r="F2378" s="589"/>
      <c r="G2378" s="461" t="s">
        <v>13</v>
      </c>
      <c r="H2378" s="544" t="s">
        <v>14</v>
      </c>
      <c r="I2378" s="544" t="s">
        <v>1210</v>
      </c>
      <c r="J2378" s="544" t="s">
        <v>16</v>
      </c>
    </row>
    <row r="2379" spans="1:10">
      <c r="A2379" s="549" t="s">
        <v>2666</v>
      </c>
      <c r="B2379" s="550" t="s">
        <v>1866</v>
      </c>
      <c r="C2379" s="550" t="s">
        <v>55</v>
      </c>
      <c r="D2379" s="549" t="s">
        <v>511</v>
      </c>
      <c r="E2379" s="593" t="s">
        <v>1298</v>
      </c>
      <c r="F2379" s="593"/>
      <c r="G2379" s="550" t="s">
        <v>57</v>
      </c>
      <c r="H2379" s="551">
        <v>1</v>
      </c>
      <c r="I2379" s="552" t="s">
        <v>3537</v>
      </c>
      <c r="J2379" s="561" t="s">
        <v>3537</v>
      </c>
    </row>
    <row r="2380" spans="1:10" ht="13.9" customHeight="1">
      <c r="A2380" s="549" t="s">
        <v>2666</v>
      </c>
      <c r="B2380" s="550" t="s">
        <v>2303</v>
      </c>
      <c r="C2380" s="550" t="s">
        <v>55</v>
      </c>
      <c r="D2380" s="549" t="s">
        <v>2304</v>
      </c>
      <c r="E2380" s="593" t="s">
        <v>1220</v>
      </c>
      <c r="F2380" s="593"/>
      <c r="G2380" s="550" t="s">
        <v>57</v>
      </c>
      <c r="H2380" s="551">
        <v>3.0168000000000003E-4</v>
      </c>
      <c r="I2380" s="552" t="s">
        <v>2821</v>
      </c>
      <c r="J2380" s="561" t="s">
        <v>2972</v>
      </c>
    </row>
    <row r="2381" spans="1:10">
      <c r="A2381" s="549" t="s">
        <v>2666</v>
      </c>
      <c r="B2381" s="550" t="s">
        <v>2412</v>
      </c>
      <c r="C2381" s="550" t="s">
        <v>55</v>
      </c>
      <c r="D2381" s="549" t="s">
        <v>2413</v>
      </c>
      <c r="E2381" s="593" t="s">
        <v>1220</v>
      </c>
      <c r="F2381" s="593"/>
      <c r="G2381" s="550" t="s">
        <v>57</v>
      </c>
      <c r="H2381" s="551">
        <v>1.5084000000000001E-4</v>
      </c>
      <c r="I2381" s="552" t="s">
        <v>2823</v>
      </c>
      <c r="J2381" s="561" t="s">
        <v>2972</v>
      </c>
    </row>
    <row r="2382" spans="1:10">
      <c r="A2382" s="549" t="s">
        <v>2666</v>
      </c>
      <c r="B2382" s="550" t="s">
        <v>2169</v>
      </c>
      <c r="C2382" s="550" t="s">
        <v>55</v>
      </c>
      <c r="D2382" s="549" t="s">
        <v>2170</v>
      </c>
      <c r="E2382" s="593" t="s">
        <v>1220</v>
      </c>
      <c r="F2382" s="593"/>
      <c r="G2382" s="550" t="s">
        <v>57</v>
      </c>
      <c r="H2382" s="551">
        <v>2.2626E-3</v>
      </c>
      <c r="I2382" s="552" t="s">
        <v>2825</v>
      </c>
      <c r="J2382" s="561" t="s">
        <v>2880</v>
      </c>
    </row>
    <row r="2383" spans="1:10" ht="26.45">
      <c r="A2383" s="549" t="s">
        <v>2666</v>
      </c>
      <c r="B2383" s="550" t="s">
        <v>2391</v>
      </c>
      <c r="C2383" s="550" t="s">
        <v>55</v>
      </c>
      <c r="D2383" s="549" t="s">
        <v>2392</v>
      </c>
      <c r="E2383" s="593" t="s">
        <v>1220</v>
      </c>
      <c r="F2383" s="593"/>
      <c r="G2383" s="550" t="s">
        <v>57</v>
      </c>
      <c r="H2383" s="551">
        <v>1.0056E-4</v>
      </c>
      <c r="I2383" s="552" t="s">
        <v>2827</v>
      </c>
      <c r="J2383" s="561" t="s">
        <v>2972</v>
      </c>
    </row>
    <row r="2384" spans="1:10">
      <c r="A2384" s="549" t="s">
        <v>2666</v>
      </c>
      <c r="B2384" s="550" t="s">
        <v>1693</v>
      </c>
      <c r="C2384" s="550" t="s">
        <v>55</v>
      </c>
      <c r="D2384" s="549" t="s">
        <v>1694</v>
      </c>
      <c r="E2384" s="593" t="s">
        <v>1220</v>
      </c>
      <c r="F2384" s="593"/>
      <c r="G2384" s="550" t="s">
        <v>57</v>
      </c>
      <c r="H2384" s="551">
        <v>4.7313479999999998E-2</v>
      </c>
      <c r="I2384" s="552" t="s">
        <v>2829</v>
      </c>
      <c r="J2384" s="561" t="s">
        <v>3224</v>
      </c>
    </row>
    <row r="2385" spans="1:10">
      <c r="A2385" s="549" t="s">
        <v>2666</v>
      </c>
      <c r="B2385" s="550" t="s">
        <v>2360</v>
      </c>
      <c r="C2385" s="550" t="s">
        <v>55</v>
      </c>
      <c r="D2385" s="549" t="s">
        <v>2361</v>
      </c>
      <c r="E2385" s="593" t="s">
        <v>1220</v>
      </c>
      <c r="F2385" s="593"/>
      <c r="G2385" s="550" t="s">
        <v>2362</v>
      </c>
      <c r="H2385" s="551">
        <v>4.0224E-4</v>
      </c>
      <c r="I2385" s="552" t="s">
        <v>2831</v>
      </c>
      <c r="J2385" s="561" t="s">
        <v>2972</v>
      </c>
    </row>
    <row r="2386" spans="1:10">
      <c r="A2386" s="549" t="s">
        <v>2666</v>
      </c>
      <c r="B2386" s="550" t="s">
        <v>1729</v>
      </c>
      <c r="C2386" s="550" t="s">
        <v>55</v>
      </c>
      <c r="D2386" s="549" t="s">
        <v>1730</v>
      </c>
      <c r="E2386" s="593" t="s">
        <v>1220</v>
      </c>
      <c r="F2386" s="593"/>
      <c r="G2386" s="550" t="s">
        <v>57</v>
      </c>
      <c r="H2386" s="551">
        <v>7.5420000000000001E-4</v>
      </c>
      <c r="I2386" s="552" t="s">
        <v>2833</v>
      </c>
      <c r="J2386" s="561" t="s">
        <v>3347</v>
      </c>
    </row>
    <row r="2387" spans="1:10">
      <c r="A2387" s="549" t="s">
        <v>2666</v>
      </c>
      <c r="B2387" s="550" t="s">
        <v>1587</v>
      </c>
      <c r="C2387" s="550" t="s">
        <v>55</v>
      </c>
      <c r="D2387" s="549" t="s">
        <v>1588</v>
      </c>
      <c r="E2387" s="593" t="s">
        <v>1220</v>
      </c>
      <c r="F2387" s="593"/>
      <c r="G2387" s="550" t="s">
        <v>57</v>
      </c>
      <c r="H2387" s="551">
        <v>2.2626E-3</v>
      </c>
      <c r="I2387" s="552" t="s">
        <v>2835</v>
      </c>
      <c r="J2387" s="561" t="s">
        <v>3288</v>
      </c>
    </row>
    <row r="2388" spans="1:10">
      <c r="A2388" s="549" t="s">
        <v>2666</v>
      </c>
      <c r="B2388" s="550" t="s">
        <v>2381</v>
      </c>
      <c r="C2388" s="550" t="s">
        <v>55</v>
      </c>
      <c r="D2388" s="549" t="s">
        <v>2382</v>
      </c>
      <c r="E2388" s="593" t="s">
        <v>1220</v>
      </c>
      <c r="F2388" s="593"/>
      <c r="G2388" s="550" t="s">
        <v>57</v>
      </c>
      <c r="H2388" s="551">
        <v>1.0056E-4</v>
      </c>
      <c r="I2388" s="552" t="s">
        <v>2837</v>
      </c>
      <c r="J2388" s="561" t="s">
        <v>2972</v>
      </c>
    </row>
    <row r="2389" spans="1:10">
      <c r="A2389" s="549" t="s">
        <v>2666</v>
      </c>
      <c r="B2389" s="550" t="s">
        <v>1982</v>
      </c>
      <c r="C2389" s="550" t="s">
        <v>55</v>
      </c>
      <c r="D2389" s="549" t="s">
        <v>1983</v>
      </c>
      <c r="E2389" s="593" t="s">
        <v>1298</v>
      </c>
      <c r="F2389" s="593"/>
      <c r="G2389" s="550" t="s">
        <v>57</v>
      </c>
      <c r="H2389" s="551">
        <v>2.2626E-3</v>
      </c>
      <c r="I2389" s="552" t="s">
        <v>2839</v>
      </c>
      <c r="J2389" s="561" t="s">
        <v>3254</v>
      </c>
    </row>
    <row r="2390" spans="1:10">
      <c r="A2390" s="549" t="s">
        <v>2666</v>
      </c>
      <c r="B2390" s="550" t="s">
        <v>1855</v>
      </c>
      <c r="C2390" s="550" t="s">
        <v>55</v>
      </c>
      <c r="D2390" s="549" t="s">
        <v>1856</v>
      </c>
      <c r="E2390" s="593" t="s">
        <v>1298</v>
      </c>
      <c r="F2390" s="593"/>
      <c r="G2390" s="550" t="s">
        <v>1857</v>
      </c>
      <c r="H2390" s="551">
        <v>2.0112E-4</v>
      </c>
      <c r="I2390" s="552" t="s">
        <v>2841</v>
      </c>
      <c r="J2390" s="561" t="s">
        <v>2886</v>
      </c>
    </row>
    <row r="2391" spans="1:10" ht="26.45">
      <c r="A2391" s="549" t="s">
        <v>2666</v>
      </c>
      <c r="B2391" s="550" t="s">
        <v>2182</v>
      </c>
      <c r="C2391" s="550" t="s">
        <v>55</v>
      </c>
      <c r="D2391" s="549" t="s">
        <v>2183</v>
      </c>
      <c r="E2391" s="593" t="s">
        <v>1220</v>
      </c>
      <c r="F2391" s="593"/>
      <c r="G2391" s="550" t="s">
        <v>57</v>
      </c>
      <c r="H2391" s="551">
        <v>1.0056E-4</v>
      </c>
      <c r="I2391" s="552" t="s">
        <v>2843</v>
      </c>
      <c r="J2391" s="561" t="s">
        <v>2880</v>
      </c>
    </row>
    <row r="2392" spans="1:10">
      <c r="A2392" s="549" t="s">
        <v>2666</v>
      </c>
      <c r="B2392" s="550" t="s">
        <v>1652</v>
      </c>
      <c r="C2392" s="550" t="s">
        <v>55</v>
      </c>
      <c r="D2392" s="549" t="s">
        <v>1653</v>
      </c>
      <c r="E2392" s="593" t="s">
        <v>1298</v>
      </c>
      <c r="F2392" s="593"/>
      <c r="G2392" s="550" t="s">
        <v>57</v>
      </c>
      <c r="H2392" s="551">
        <v>5.1185040000000001E-2</v>
      </c>
      <c r="I2392" s="552" t="s">
        <v>2845</v>
      </c>
      <c r="J2392" s="561" t="s">
        <v>3112</v>
      </c>
    </row>
    <row r="2393" spans="1:10">
      <c r="A2393" s="549" t="s">
        <v>2666</v>
      </c>
      <c r="B2393" s="550" t="s">
        <v>2090</v>
      </c>
      <c r="C2393" s="550" t="s">
        <v>55</v>
      </c>
      <c r="D2393" s="549" t="s">
        <v>2091</v>
      </c>
      <c r="E2393" s="593" t="s">
        <v>1220</v>
      </c>
      <c r="F2393" s="593"/>
      <c r="G2393" s="550" t="s">
        <v>57</v>
      </c>
      <c r="H2393" s="551">
        <v>9.0503999999999997E-4</v>
      </c>
      <c r="I2393" s="552" t="s">
        <v>2847</v>
      </c>
      <c r="J2393" s="561" t="s">
        <v>2880</v>
      </c>
    </row>
    <row r="2394" spans="1:10">
      <c r="A2394" s="549" t="s">
        <v>2666</v>
      </c>
      <c r="B2394" s="550" t="s">
        <v>1543</v>
      </c>
      <c r="C2394" s="550" t="s">
        <v>55</v>
      </c>
      <c r="D2394" s="549" t="s">
        <v>1544</v>
      </c>
      <c r="E2394" s="593" t="s">
        <v>1220</v>
      </c>
      <c r="F2394" s="593"/>
      <c r="G2394" s="550" t="s">
        <v>57</v>
      </c>
      <c r="H2394" s="551">
        <v>5.1185040000000001E-2</v>
      </c>
      <c r="I2394" s="552" t="s">
        <v>2849</v>
      </c>
      <c r="J2394" s="561" t="s">
        <v>3343</v>
      </c>
    </row>
    <row r="2395" spans="1:10">
      <c r="A2395" s="549" t="s">
        <v>2666</v>
      </c>
      <c r="B2395" s="550" t="s">
        <v>2442</v>
      </c>
      <c r="C2395" s="550" t="s">
        <v>55</v>
      </c>
      <c r="D2395" s="549" t="s">
        <v>2443</v>
      </c>
      <c r="E2395" s="593" t="s">
        <v>1220</v>
      </c>
      <c r="F2395" s="593"/>
      <c r="G2395" s="550" t="s">
        <v>57</v>
      </c>
      <c r="H2395" s="551">
        <v>5.028E-5</v>
      </c>
      <c r="I2395" s="552" t="s">
        <v>2851</v>
      </c>
      <c r="J2395" s="561" t="s">
        <v>2972</v>
      </c>
    </row>
    <row r="2396" spans="1:10" ht="26.45">
      <c r="A2396" s="549" t="s">
        <v>2666</v>
      </c>
      <c r="B2396" s="550" t="s">
        <v>2139</v>
      </c>
      <c r="C2396" s="550" t="s">
        <v>55</v>
      </c>
      <c r="D2396" s="549" t="s">
        <v>2140</v>
      </c>
      <c r="E2396" s="593" t="s">
        <v>1220</v>
      </c>
      <c r="F2396" s="593"/>
      <c r="G2396" s="550" t="s">
        <v>1739</v>
      </c>
      <c r="H2396" s="551">
        <v>1.1564399999999999E-3</v>
      </c>
      <c r="I2396" s="552" t="s">
        <v>2853</v>
      </c>
      <c r="J2396" s="561" t="s">
        <v>2880</v>
      </c>
    </row>
    <row r="2397" spans="1:10" ht="26.45">
      <c r="A2397" s="549" t="s">
        <v>2666</v>
      </c>
      <c r="B2397" s="550" t="s">
        <v>1978</v>
      </c>
      <c r="C2397" s="550" t="s">
        <v>55</v>
      </c>
      <c r="D2397" s="549" t="s">
        <v>1979</v>
      </c>
      <c r="E2397" s="593" t="s">
        <v>1220</v>
      </c>
      <c r="F2397" s="593"/>
      <c r="G2397" s="550" t="s">
        <v>1739</v>
      </c>
      <c r="H2397" s="551">
        <v>4.0224E-4</v>
      </c>
      <c r="I2397" s="552" t="s">
        <v>2855</v>
      </c>
      <c r="J2397" s="561" t="s">
        <v>3254</v>
      </c>
    </row>
    <row r="2398" spans="1:10" ht="26.45">
      <c r="A2398" s="549" t="s">
        <v>2666</v>
      </c>
      <c r="B2398" s="550" t="s">
        <v>1804</v>
      </c>
      <c r="C2398" s="550" t="s">
        <v>55</v>
      </c>
      <c r="D2398" s="549" t="s">
        <v>1805</v>
      </c>
      <c r="E2398" s="593" t="s">
        <v>1220</v>
      </c>
      <c r="F2398" s="593"/>
      <c r="G2398" s="550" t="s">
        <v>115</v>
      </c>
      <c r="H2398" s="551">
        <v>8.5119999999999998E-4</v>
      </c>
      <c r="I2398" s="552" t="s">
        <v>2965</v>
      </c>
      <c r="J2398" s="561" t="s">
        <v>2975</v>
      </c>
    </row>
    <row r="2399" spans="1:10" ht="26.45">
      <c r="A2399" s="549" t="s">
        <v>2666</v>
      </c>
      <c r="B2399" s="550" t="s">
        <v>1449</v>
      </c>
      <c r="C2399" s="550" t="s">
        <v>55</v>
      </c>
      <c r="D2399" s="549" t="s">
        <v>1450</v>
      </c>
      <c r="E2399" s="593" t="s">
        <v>1440</v>
      </c>
      <c r="F2399" s="593"/>
      <c r="G2399" s="550" t="s">
        <v>1451</v>
      </c>
      <c r="H2399" s="551">
        <v>0.50280000000000002</v>
      </c>
      <c r="I2399" s="552" t="s">
        <v>2742</v>
      </c>
      <c r="J2399" s="561" t="s">
        <v>3545</v>
      </c>
    </row>
    <row r="2400" spans="1:10" ht="26.45">
      <c r="A2400" s="549" t="s">
        <v>2666</v>
      </c>
      <c r="B2400" s="550" t="s">
        <v>1677</v>
      </c>
      <c r="C2400" s="550" t="s">
        <v>55</v>
      </c>
      <c r="D2400" s="549" t="s">
        <v>1678</v>
      </c>
      <c r="E2400" s="593" t="s">
        <v>1220</v>
      </c>
      <c r="F2400" s="593"/>
      <c r="G2400" s="550" t="s">
        <v>1456</v>
      </c>
      <c r="H2400" s="551">
        <v>0.12740000000000001</v>
      </c>
      <c r="I2400" s="552" t="s">
        <v>2969</v>
      </c>
      <c r="J2400" s="561" t="s">
        <v>2902</v>
      </c>
    </row>
    <row r="2401" spans="1:10" ht="26.45">
      <c r="A2401" s="549" t="s">
        <v>2666</v>
      </c>
      <c r="B2401" s="550" t="s">
        <v>2583</v>
      </c>
      <c r="C2401" s="550" t="s">
        <v>55</v>
      </c>
      <c r="D2401" s="549" t="s">
        <v>2584</v>
      </c>
      <c r="E2401" s="593" t="s">
        <v>1220</v>
      </c>
      <c r="F2401" s="593"/>
      <c r="G2401" s="550" t="s">
        <v>57</v>
      </c>
      <c r="H2401" s="551">
        <v>0.02</v>
      </c>
      <c r="I2401" s="552" t="s">
        <v>3541</v>
      </c>
      <c r="J2401" s="561" t="s">
        <v>3255</v>
      </c>
    </row>
    <row r="2402" spans="1:10" ht="26.45">
      <c r="A2402" s="549" t="s">
        <v>2666</v>
      </c>
      <c r="B2402" s="550" t="s">
        <v>1457</v>
      </c>
      <c r="C2402" s="550" t="s">
        <v>44</v>
      </c>
      <c r="D2402" s="549" t="s">
        <v>1458</v>
      </c>
      <c r="E2402" s="593" t="s">
        <v>1459</v>
      </c>
      <c r="F2402" s="593"/>
      <c r="G2402" s="550" t="s">
        <v>75</v>
      </c>
      <c r="H2402" s="551">
        <v>1.0964140000000001E-2</v>
      </c>
      <c r="I2402" s="552" t="s">
        <v>3546</v>
      </c>
      <c r="J2402" s="561" t="s">
        <v>3254</v>
      </c>
    </row>
    <row r="2403" spans="1:10" ht="26.45">
      <c r="A2403" s="549" t="s">
        <v>2666</v>
      </c>
      <c r="B2403" s="550" t="s">
        <v>1479</v>
      </c>
      <c r="C2403" s="550" t="s">
        <v>44</v>
      </c>
      <c r="D2403" s="549" t="s">
        <v>1480</v>
      </c>
      <c r="E2403" s="593" t="s">
        <v>1459</v>
      </c>
      <c r="F2403" s="593"/>
      <c r="G2403" s="550" t="s">
        <v>75</v>
      </c>
      <c r="H2403" s="551">
        <v>1.0964140000000001E-2</v>
      </c>
      <c r="I2403" s="552" t="s">
        <v>3012</v>
      </c>
      <c r="J2403" s="561" t="s">
        <v>2880</v>
      </c>
    </row>
    <row r="2404" spans="1:10" ht="26.45">
      <c r="A2404" s="549" t="s">
        <v>2666</v>
      </c>
      <c r="B2404" s="550" t="s">
        <v>1711</v>
      </c>
      <c r="C2404" s="550" t="s">
        <v>44</v>
      </c>
      <c r="D2404" s="549" t="s">
        <v>1712</v>
      </c>
      <c r="E2404" s="593" t="s">
        <v>1459</v>
      </c>
      <c r="F2404" s="593"/>
      <c r="G2404" s="550" t="s">
        <v>75</v>
      </c>
      <c r="H2404" s="551">
        <v>1.0964140000000001E-2</v>
      </c>
      <c r="I2404" s="552" t="s">
        <v>2902</v>
      </c>
      <c r="J2404" s="561" t="s">
        <v>2972</v>
      </c>
    </row>
    <row r="2405" spans="1:10" ht="26.45">
      <c r="A2405" s="549" t="s">
        <v>2666</v>
      </c>
      <c r="B2405" s="550" t="s">
        <v>1571</v>
      </c>
      <c r="C2405" s="550" t="s">
        <v>44</v>
      </c>
      <c r="D2405" s="549" t="s">
        <v>1572</v>
      </c>
      <c r="E2405" s="593" t="s">
        <v>1459</v>
      </c>
      <c r="F2405" s="593"/>
      <c r="G2405" s="550" t="s">
        <v>75</v>
      </c>
      <c r="H2405" s="551">
        <v>1.5226300000000001E-3</v>
      </c>
      <c r="I2405" s="552" t="s">
        <v>3291</v>
      </c>
      <c r="J2405" s="561" t="s">
        <v>2972</v>
      </c>
    </row>
    <row r="2406" spans="1:10" ht="26.45">
      <c r="A2406" s="549" t="s">
        <v>2666</v>
      </c>
      <c r="B2406" s="550" t="s">
        <v>1567</v>
      </c>
      <c r="C2406" s="550" t="s">
        <v>44</v>
      </c>
      <c r="D2406" s="549" t="s">
        <v>1568</v>
      </c>
      <c r="E2406" s="593" t="s">
        <v>1459</v>
      </c>
      <c r="F2406" s="593"/>
      <c r="G2406" s="550" t="s">
        <v>75</v>
      </c>
      <c r="H2406" s="551">
        <v>1.0964140000000001E-2</v>
      </c>
      <c r="I2406" s="552" t="s">
        <v>3547</v>
      </c>
      <c r="J2406" s="561" t="s">
        <v>2972</v>
      </c>
    </row>
    <row r="2407" spans="1:10">
      <c r="A2407" s="549" t="s">
        <v>2666</v>
      </c>
      <c r="B2407" s="550" t="s">
        <v>1472</v>
      </c>
      <c r="C2407" s="550" t="s">
        <v>44</v>
      </c>
      <c r="D2407" s="549" t="s">
        <v>1473</v>
      </c>
      <c r="E2407" s="593" t="s">
        <v>1440</v>
      </c>
      <c r="F2407" s="593"/>
      <c r="G2407" s="550" t="s">
        <v>75</v>
      </c>
      <c r="H2407" s="551">
        <v>1.554909756E-3</v>
      </c>
      <c r="I2407" s="552" t="s">
        <v>3548</v>
      </c>
      <c r="J2407" s="561" t="s">
        <v>3254</v>
      </c>
    </row>
    <row r="2408" spans="1:10" ht="26.45">
      <c r="A2408" s="549" t="s">
        <v>2666</v>
      </c>
      <c r="B2408" s="550" t="s">
        <v>1657</v>
      </c>
      <c r="C2408" s="550" t="s">
        <v>44</v>
      </c>
      <c r="D2408" s="549" t="s">
        <v>1658</v>
      </c>
      <c r="E2408" s="593" t="s">
        <v>1459</v>
      </c>
      <c r="F2408" s="593"/>
      <c r="G2408" s="550" t="s">
        <v>75</v>
      </c>
      <c r="H2408" s="551">
        <v>1.5226300000000001E-3</v>
      </c>
      <c r="I2408" s="552" t="s">
        <v>3549</v>
      </c>
      <c r="J2408" s="561" t="s">
        <v>2972</v>
      </c>
    </row>
    <row r="2409" spans="1:10" ht="26.45">
      <c r="A2409" s="549" t="s">
        <v>2666</v>
      </c>
      <c r="B2409" s="550" t="s">
        <v>1581</v>
      </c>
      <c r="C2409" s="550" t="s">
        <v>44</v>
      </c>
      <c r="D2409" s="549" t="s">
        <v>1582</v>
      </c>
      <c r="E2409" s="593" t="s">
        <v>1459</v>
      </c>
      <c r="F2409" s="593"/>
      <c r="G2409" s="550" t="s">
        <v>75</v>
      </c>
      <c r="H2409" s="551">
        <v>9.4415100000000002E-3</v>
      </c>
      <c r="I2409" s="552" t="s">
        <v>3132</v>
      </c>
      <c r="J2409" s="561" t="s">
        <v>2880</v>
      </c>
    </row>
    <row r="2410" spans="1:10" ht="26.45">
      <c r="A2410" s="549" t="s">
        <v>2666</v>
      </c>
      <c r="B2410" s="550" t="s">
        <v>1721</v>
      </c>
      <c r="C2410" s="550" t="s">
        <v>44</v>
      </c>
      <c r="D2410" s="549" t="s">
        <v>1722</v>
      </c>
      <c r="E2410" s="593" t="s">
        <v>1459</v>
      </c>
      <c r="F2410" s="593"/>
      <c r="G2410" s="550" t="s">
        <v>75</v>
      </c>
      <c r="H2410" s="551">
        <v>9.4415100000000002E-3</v>
      </c>
      <c r="I2410" s="552" t="s">
        <v>3547</v>
      </c>
      <c r="J2410" s="561" t="s">
        <v>2972</v>
      </c>
    </row>
    <row r="2411" spans="1:10">
      <c r="A2411" s="549" t="s">
        <v>2666</v>
      </c>
      <c r="B2411" s="550" t="s">
        <v>1452</v>
      </c>
      <c r="C2411" s="550" t="s">
        <v>44</v>
      </c>
      <c r="D2411" s="549" t="s">
        <v>1453</v>
      </c>
      <c r="E2411" s="593" t="s">
        <v>1440</v>
      </c>
      <c r="F2411" s="593"/>
      <c r="G2411" s="550" t="s">
        <v>75</v>
      </c>
      <c r="H2411" s="551">
        <v>9.6416700119999997E-3</v>
      </c>
      <c r="I2411" s="552" t="s">
        <v>3550</v>
      </c>
      <c r="J2411" s="561" t="s">
        <v>3347</v>
      </c>
    </row>
    <row r="2412" spans="1:10">
      <c r="A2412" s="553"/>
      <c r="B2412" s="563"/>
      <c r="C2412" s="563"/>
      <c r="D2412" s="553"/>
      <c r="E2412" s="563" t="s">
        <v>2669</v>
      </c>
      <c r="F2412" s="566">
        <v>7.99</v>
      </c>
      <c r="G2412" s="553" t="s">
        <v>2670</v>
      </c>
      <c r="H2412" s="554">
        <v>0</v>
      </c>
      <c r="I2412" s="553" t="s">
        <v>2671</v>
      </c>
      <c r="J2412" s="554">
        <v>7.99</v>
      </c>
    </row>
    <row r="2413" spans="1:10" ht="14.45" thickBot="1">
      <c r="A2413" s="553"/>
      <c r="B2413" s="563"/>
      <c r="C2413" s="563"/>
      <c r="D2413" s="553"/>
      <c r="E2413" s="563" t="s">
        <v>2672</v>
      </c>
      <c r="F2413" s="566">
        <v>0</v>
      </c>
      <c r="G2413" s="553"/>
      <c r="H2413" s="595" t="s">
        <v>2673</v>
      </c>
      <c r="I2413" s="595"/>
      <c r="J2413" s="554">
        <v>58.37</v>
      </c>
    </row>
    <row r="2414" spans="1:10" ht="14.45" thickTop="1">
      <c r="A2414" s="555"/>
      <c r="B2414" s="564"/>
      <c r="C2414" s="564"/>
      <c r="D2414" s="555"/>
      <c r="E2414" s="564"/>
      <c r="F2414" s="564"/>
      <c r="G2414" s="555"/>
      <c r="H2414" s="555"/>
      <c r="I2414" s="555"/>
      <c r="J2414" s="555"/>
    </row>
    <row r="2415" spans="1:10">
      <c r="A2415" s="543" t="s">
        <v>514</v>
      </c>
      <c r="B2415" s="461" t="s">
        <v>10</v>
      </c>
      <c r="C2415" s="461" t="s">
        <v>11</v>
      </c>
      <c r="D2415" s="543" t="s">
        <v>12</v>
      </c>
      <c r="E2415" s="589" t="s">
        <v>1209</v>
      </c>
      <c r="F2415" s="589"/>
      <c r="G2415" s="461" t="s">
        <v>13</v>
      </c>
      <c r="H2415" s="544" t="s">
        <v>14</v>
      </c>
      <c r="I2415" s="544" t="s">
        <v>1210</v>
      </c>
      <c r="J2415" s="544" t="s">
        <v>16</v>
      </c>
    </row>
    <row r="2416" spans="1:10" ht="14.45" customHeight="1">
      <c r="A2416" s="545" t="s">
        <v>2661</v>
      </c>
      <c r="B2416" s="546" t="s">
        <v>515</v>
      </c>
      <c r="C2416" s="546" t="s">
        <v>24</v>
      </c>
      <c r="D2416" s="545" t="s">
        <v>516</v>
      </c>
      <c r="E2416" s="596" t="s">
        <v>1266</v>
      </c>
      <c r="F2416" s="596"/>
      <c r="G2416" s="546" t="s">
        <v>26</v>
      </c>
      <c r="H2416" s="547">
        <v>1</v>
      </c>
      <c r="I2416" s="548">
        <v>7.85</v>
      </c>
      <c r="J2416" s="548">
        <v>7.85</v>
      </c>
    </row>
    <row r="2417" spans="1:10" ht="26.45">
      <c r="A2417" s="556" t="s">
        <v>2674</v>
      </c>
      <c r="B2417" s="557" t="s">
        <v>3551</v>
      </c>
      <c r="C2417" s="557" t="s">
        <v>44</v>
      </c>
      <c r="D2417" s="556" t="s">
        <v>3552</v>
      </c>
      <c r="E2417" s="594" t="s">
        <v>1216</v>
      </c>
      <c r="F2417" s="594"/>
      <c r="G2417" s="557" t="s">
        <v>75</v>
      </c>
      <c r="H2417" s="558">
        <v>0.13</v>
      </c>
      <c r="I2417" s="559">
        <v>16.45</v>
      </c>
      <c r="J2417" s="559">
        <v>2.13</v>
      </c>
    </row>
    <row r="2418" spans="1:10" ht="26.45">
      <c r="A2418" s="556" t="s">
        <v>2674</v>
      </c>
      <c r="B2418" s="557" t="s">
        <v>2684</v>
      </c>
      <c r="C2418" s="557" t="s">
        <v>44</v>
      </c>
      <c r="D2418" s="556" t="s">
        <v>2685</v>
      </c>
      <c r="E2418" s="594" t="s">
        <v>1216</v>
      </c>
      <c r="F2418" s="594"/>
      <c r="G2418" s="557" t="s">
        <v>75</v>
      </c>
      <c r="H2418" s="558">
        <v>0.26</v>
      </c>
      <c r="I2418" s="559">
        <v>21.72</v>
      </c>
      <c r="J2418" s="559">
        <v>5.64</v>
      </c>
    </row>
    <row r="2419" spans="1:10" ht="26.45" customHeight="1">
      <c r="A2419" s="549" t="s">
        <v>2666</v>
      </c>
      <c r="B2419" s="550" t="s">
        <v>2266</v>
      </c>
      <c r="C2419" s="550" t="s">
        <v>44</v>
      </c>
      <c r="D2419" s="549" t="s">
        <v>2267</v>
      </c>
      <c r="E2419" s="593" t="s">
        <v>1220</v>
      </c>
      <c r="F2419" s="593"/>
      <c r="G2419" s="550" t="s">
        <v>26</v>
      </c>
      <c r="H2419" s="551">
        <v>3.7499999999999999E-3</v>
      </c>
      <c r="I2419" s="552">
        <v>22.58</v>
      </c>
      <c r="J2419" s="552">
        <v>0.08</v>
      </c>
    </row>
    <row r="2420" spans="1:10" ht="26.45" customHeight="1">
      <c r="A2420" s="553"/>
      <c r="B2420" s="563"/>
      <c r="C2420" s="563"/>
      <c r="D2420" s="553"/>
      <c r="E2420" s="563" t="s">
        <v>2669</v>
      </c>
      <c r="F2420" s="566">
        <v>5.32</v>
      </c>
      <c r="G2420" s="553" t="s">
        <v>2670</v>
      </c>
      <c r="H2420" s="554">
        <v>0</v>
      </c>
      <c r="I2420" s="553" t="s">
        <v>2671</v>
      </c>
      <c r="J2420" s="554">
        <v>5.32</v>
      </c>
    </row>
    <row r="2421" spans="1:10" ht="26.45" customHeight="1" thickBot="1">
      <c r="A2421" s="553"/>
      <c r="B2421" s="563"/>
      <c r="C2421" s="563"/>
      <c r="D2421" s="553"/>
      <c r="E2421" s="563" t="s">
        <v>2672</v>
      </c>
      <c r="F2421" s="566">
        <v>0</v>
      </c>
      <c r="G2421" s="553"/>
      <c r="H2421" s="595" t="s">
        <v>2673</v>
      </c>
      <c r="I2421" s="595"/>
      <c r="J2421" s="554">
        <v>7.85</v>
      </c>
    </row>
    <row r="2422" spans="1:10" ht="14.45" thickTop="1">
      <c r="A2422" s="555"/>
      <c r="B2422" s="564"/>
      <c r="C2422" s="564"/>
      <c r="D2422" s="555"/>
      <c r="E2422" s="564"/>
      <c r="F2422" s="564"/>
      <c r="G2422" s="555"/>
      <c r="H2422" s="555"/>
      <c r="I2422" s="555"/>
      <c r="J2422" s="555"/>
    </row>
    <row r="2423" spans="1:10">
      <c r="A2423" s="543" t="s">
        <v>522</v>
      </c>
      <c r="B2423" s="461" t="s">
        <v>10</v>
      </c>
      <c r="C2423" s="461" t="s">
        <v>11</v>
      </c>
      <c r="D2423" s="543" t="s">
        <v>12</v>
      </c>
      <c r="E2423" s="589" t="s">
        <v>1209</v>
      </c>
      <c r="F2423" s="589"/>
      <c r="G2423" s="461" t="s">
        <v>13</v>
      </c>
      <c r="H2423" s="544" t="s">
        <v>14</v>
      </c>
      <c r="I2423" s="544" t="s">
        <v>1210</v>
      </c>
      <c r="J2423" s="544" t="s">
        <v>16</v>
      </c>
    </row>
    <row r="2424" spans="1:10" ht="14.45" customHeight="1">
      <c r="A2424" s="545" t="s">
        <v>2661</v>
      </c>
      <c r="B2424" s="546" t="s">
        <v>523</v>
      </c>
      <c r="C2424" s="546" t="s">
        <v>44</v>
      </c>
      <c r="D2424" s="545" t="s">
        <v>524</v>
      </c>
      <c r="E2424" s="596" t="s">
        <v>1250</v>
      </c>
      <c r="F2424" s="596"/>
      <c r="G2424" s="546" t="s">
        <v>152</v>
      </c>
      <c r="H2424" s="547">
        <v>1</v>
      </c>
      <c r="I2424" s="548">
        <v>21.79</v>
      </c>
      <c r="J2424" s="548">
        <v>21.79</v>
      </c>
    </row>
    <row r="2425" spans="1:10" ht="26.45">
      <c r="A2425" s="556" t="s">
        <v>2674</v>
      </c>
      <c r="B2425" s="557" t="s">
        <v>2680</v>
      </c>
      <c r="C2425" s="557" t="s">
        <v>44</v>
      </c>
      <c r="D2425" s="556" t="s">
        <v>2681</v>
      </c>
      <c r="E2425" s="594" t="s">
        <v>1216</v>
      </c>
      <c r="F2425" s="594"/>
      <c r="G2425" s="557" t="s">
        <v>75</v>
      </c>
      <c r="H2425" s="558">
        <v>0.105</v>
      </c>
      <c r="I2425" s="559">
        <v>23.15</v>
      </c>
      <c r="J2425" s="559">
        <v>2.4300000000000002</v>
      </c>
    </row>
    <row r="2426" spans="1:10" ht="52.9">
      <c r="A2426" s="556" t="s">
        <v>2674</v>
      </c>
      <c r="B2426" s="557" t="s">
        <v>3553</v>
      </c>
      <c r="C2426" s="557" t="s">
        <v>44</v>
      </c>
      <c r="D2426" s="556" t="s">
        <v>3554</v>
      </c>
      <c r="E2426" s="594" t="s">
        <v>1320</v>
      </c>
      <c r="F2426" s="594"/>
      <c r="G2426" s="557" t="s">
        <v>152</v>
      </c>
      <c r="H2426" s="558">
        <v>1</v>
      </c>
      <c r="I2426" s="559">
        <v>9.91</v>
      </c>
      <c r="J2426" s="559">
        <v>9.91</v>
      </c>
    </row>
    <row r="2427" spans="1:10" ht="39.6" customHeight="1">
      <c r="A2427" s="556" t="s">
        <v>2674</v>
      </c>
      <c r="B2427" s="557" t="s">
        <v>2682</v>
      </c>
      <c r="C2427" s="557" t="s">
        <v>44</v>
      </c>
      <c r="D2427" s="556" t="s">
        <v>2683</v>
      </c>
      <c r="E2427" s="594" t="s">
        <v>1216</v>
      </c>
      <c r="F2427" s="594"/>
      <c r="G2427" s="557" t="s">
        <v>75</v>
      </c>
      <c r="H2427" s="558">
        <v>0.105</v>
      </c>
      <c r="I2427" s="559">
        <v>31.37</v>
      </c>
      <c r="J2427" s="559">
        <v>3.29</v>
      </c>
    </row>
    <row r="2428" spans="1:10" ht="26.45" customHeight="1">
      <c r="A2428" s="549" t="s">
        <v>2666</v>
      </c>
      <c r="B2428" s="550" t="s">
        <v>1605</v>
      </c>
      <c r="C2428" s="550" t="s">
        <v>44</v>
      </c>
      <c r="D2428" s="549" t="s">
        <v>1606</v>
      </c>
      <c r="E2428" s="593" t="s">
        <v>1220</v>
      </c>
      <c r="F2428" s="593"/>
      <c r="G2428" s="550" t="s">
        <v>152</v>
      </c>
      <c r="H2428" s="551">
        <v>1.1000000000000001</v>
      </c>
      <c r="I2428" s="552">
        <v>5.6</v>
      </c>
      <c r="J2428" s="552">
        <v>6.16</v>
      </c>
    </row>
    <row r="2429" spans="1:10">
      <c r="A2429" s="553"/>
      <c r="B2429" s="563"/>
      <c r="C2429" s="563"/>
      <c r="D2429" s="553"/>
      <c r="E2429" s="563" t="s">
        <v>2669</v>
      </c>
      <c r="F2429" s="566">
        <v>10.16</v>
      </c>
      <c r="G2429" s="553" t="s">
        <v>2670</v>
      </c>
      <c r="H2429" s="554">
        <v>0</v>
      </c>
      <c r="I2429" s="553" t="s">
        <v>2671</v>
      </c>
      <c r="J2429" s="554">
        <v>10.16</v>
      </c>
    </row>
    <row r="2430" spans="1:10" ht="26.45" customHeight="1" thickBot="1">
      <c r="A2430" s="553"/>
      <c r="B2430" s="563"/>
      <c r="C2430" s="563"/>
      <c r="D2430" s="553"/>
      <c r="E2430" s="563" t="s">
        <v>2672</v>
      </c>
      <c r="F2430" s="566">
        <v>0</v>
      </c>
      <c r="G2430" s="553"/>
      <c r="H2430" s="595" t="s">
        <v>2673</v>
      </c>
      <c r="I2430" s="595"/>
      <c r="J2430" s="554">
        <v>21.79</v>
      </c>
    </row>
    <row r="2431" spans="1:10" ht="14.45" thickTop="1">
      <c r="A2431" s="555"/>
      <c r="B2431" s="564"/>
      <c r="C2431" s="564"/>
      <c r="D2431" s="555"/>
      <c r="E2431" s="564"/>
      <c r="F2431" s="564"/>
      <c r="G2431" s="555"/>
      <c r="H2431" s="555"/>
      <c r="I2431" s="555"/>
      <c r="J2431" s="555"/>
    </row>
    <row r="2432" spans="1:10">
      <c r="A2432" s="543" t="s">
        <v>525</v>
      </c>
      <c r="B2432" s="461" t="s">
        <v>10</v>
      </c>
      <c r="C2432" s="461" t="s">
        <v>11</v>
      </c>
      <c r="D2432" s="543" t="s">
        <v>12</v>
      </c>
      <c r="E2432" s="589" t="s">
        <v>1209</v>
      </c>
      <c r="F2432" s="589"/>
      <c r="G2432" s="461" t="s">
        <v>13</v>
      </c>
      <c r="H2432" s="544" t="s">
        <v>14</v>
      </c>
      <c r="I2432" s="544" t="s">
        <v>1210</v>
      </c>
      <c r="J2432" s="544" t="s">
        <v>16</v>
      </c>
    </row>
    <row r="2433" spans="1:10" ht="14.45" customHeight="1">
      <c r="A2433" s="545" t="s">
        <v>2661</v>
      </c>
      <c r="B2433" s="546" t="s">
        <v>526</v>
      </c>
      <c r="C2433" s="546" t="s">
        <v>55</v>
      </c>
      <c r="D2433" s="545" t="s">
        <v>527</v>
      </c>
      <c r="E2433" s="596" t="s">
        <v>1424</v>
      </c>
      <c r="F2433" s="596"/>
      <c r="G2433" s="546" t="s">
        <v>152</v>
      </c>
      <c r="H2433" s="547">
        <v>1</v>
      </c>
      <c r="I2433" s="548">
        <v>10.54</v>
      </c>
      <c r="J2433" s="548">
        <v>10.54</v>
      </c>
    </row>
    <row r="2434" spans="1:10">
      <c r="A2434" s="543" t="s">
        <v>9</v>
      </c>
      <c r="B2434" s="461" t="s">
        <v>10</v>
      </c>
      <c r="C2434" s="461" t="s">
        <v>11</v>
      </c>
      <c r="D2434" s="543" t="s">
        <v>12</v>
      </c>
      <c r="E2434" s="589" t="s">
        <v>1209</v>
      </c>
      <c r="F2434" s="589"/>
      <c r="G2434" s="461" t="s">
        <v>13</v>
      </c>
      <c r="H2434" s="544" t="s">
        <v>14</v>
      </c>
      <c r="I2434" s="544" t="s">
        <v>1210</v>
      </c>
      <c r="J2434" s="544" t="s">
        <v>16</v>
      </c>
    </row>
    <row r="2435" spans="1:10" ht="26.45">
      <c r="A2435" s="549" t="s">
        <v>2666</v>
      </c>
      <c r="B2435" s="550" t="s">
        <v>2221</v>
      </c>
      <c r="C2435" s="550" t="s">
        <v>55</v>
      </c>
      <c r="D2435" s="549" t="s">
        <v>2222</v>
      </c>
      <c r="E2435" s="593" t="s">
        <v>1220</v>
      </c>
      <c r="F2435" s="593"/>
      <c r="G2435" s="550" t="s">
        <v>268</v>
      </c>
      <c r="H2435" s="551">
        <v>1</v>
      </c>
      <c r="I2435" s="552" t="s">
        <v>3555</v>
      </c>
      <c r="J2435" s="561" t="s">
        <v>3555</v>
      </c>
    </row>
    <row r="2436" spans="1:10" ht="13.9" customHeight="1">
      <c r="A2436" s="589" t="s">
        <v>2820</v>
      </c>
      <c r="B2436" s="597"/>
      <c r="C2436" s="597"/>
      <c r="D2436" s="597"/>
      <c r="E2436" s="597"/>
      <c r="F2436" s="597"/>
      <c r="G2436" s="597"/>
      <c r="H2436" s="597"/>
      <c r="I2436" s="597"/>
      <c r="J2436" s="597"/>
    </row>
    <row r="2437" spans="1:10">
      <c r="A2437" s="543" t="s">
        <v>9</v>
      </c>
      <c r="B2437" s="461" t="s">
        <v>10</v>
      </c>
      <c r="C2437" s="461" t="s">
        <v>11</v>
      </c>
      <c r="D2437" s="543" t="s">
        <v>12</v>
      </c>
      <c r="E2437" s="589" t="s">
        <v>1209</v>
      </c>
      <c r="F2437" s="589"/>
      <c r="G2437" s="461" t="s">
        <v>13</v>
      </c>
      <c r="H2437" s="544" t="s">
        <v>14</v>
      </c>
      <c r="I2437" s="544" t="s">
        <v>1210</v>
      </c>
      <c r="J2437" s="544" t="s">
        <v>16</v>
      </c>
    </row>
    <row r="2438" spans="1:10" ht="26.45">
      <c r="A2438" s="549" t="s">
        <v>2666</v>
      </c>
      <c r="B2438" s="550" t="s">
        <v>2221</v>
      </c>
      <c r="C2438" s="550" t="s">
        <v>55</v>
      </c>
      <c r="D2438" s="549" t="s">
        <v>2222</v>
      </c>
      <c r="E2438" s="593" t="s">
        <v>1220</v>
      </c>
      <c r="F2438" s="593"/>
      <c r="G2438" s="550" t="s">
        <v>268</v>
      </c>
      <c r="H2438" s="551">
        <v>1</v>
      </c>
      <c r="I2438" s="552" t="s">
        <v>3555</v>
      </c>
      <c r="J2438" s="561" t="s">
        <v>3555</v>
      </c>
    </row>
    <row r="2439" spans="1:10" ht="13.9" customHeight="1">
      <c r="A2439" s="553"/>
      <c r="B2439" s="563"/>
      <c r="C2439" s="563"/>
      <c r="D2439" s="553"/>
      <c r="E2439" s="563" t="s">
        <v>2669</v>
      </c>
      <c r="F2439" s="566">
        <v>0</v>
      </c>
      <c r="G2439" s="553" t="s">
        <v>2670</v>
      </c>
      <c r="H2439" s="554">
        <v>0</v>
      </c>
      <c r="I2439" s="553" t="s">
        <v>2671</v>
      </c>
      <c r="J2439" s="554">
        <v>0</v>
      </c>
    </row>
    <row r="2440" spans="1:10" ht="14.45" thickBot="1">
      <c r="A2440" s="553"/>
      <c r="B2440" s="563"/>
      <c r="C2440" s="563"/>
      <c r="D2440" s="553"/>
      <c r="E2440" s="563" t="s">
        <v>2672</v>
      </c>
      <c r="F2440" s="566">
        <v>0</v>
      </c>
      <c r="G2440" s="553"/>
      <c r="H2440" s="595" t="s">
        <v>2673</v>
      </c>
      <c r="I2440" s="595"/>
      <c r="J2440" s="554">
        <v>10.54</v>
      </c>
    </row>
    <row r="2441" spans="1:10" ht="14.45" thickTop="1">
      <c r="A2441" s="555"/>
      <c r="B2441" s="564"/>
      <c r="C2441" s="564"/>
      <c r="D2441" s="555"/>
      <c r="E2441" s="564"/>
      <c r="F2441" s="564"/>
      <c r="G2441" s="555"/>
      <c r="H2441" s="555"/>
      <c r="I2441" s="555"/>
      <c r="J2441" s="555"/>
    </row>
    <row r="2442" spans="1:10">
      <c r="A2442" s="543" t="s">
        <v>528</v>
      </c>
      <c r="B2442" s="461" t="s">
        <v>10</v>
      </c>
      <c r="C2442" s="461" t="s">
        <v>11</v>
      </c>
      <c r="D2442" s="543" t="s">
        <v>12</v>
      </c>
      <c r="E2442" s="589" t="s">
        <v>1209</v>
      </c>
      <c r="F2442" s="589"/>
      <c r="G2442" s="461" t="s">
        <v>13</v>
      </c>
      <c r="H2442" s="544" t="s">
        <v>14</v>
      </c>
      <c r="I2442" s="544" t="s">
        <v>1210</v>
      </c>
      <c r="J2442" s="544" t="s">
        <v>16</v>
      </c>
    </row>
    <row r="2443" spans="1:10" ht="14.45" customHeight="1">
      <c r="A2443" s="545" t="s">
        <v>2661</v>
      </c>
      <c r="B2443" s="546" t="s">
        <v>529</v>
      </c>
      <c r="C2443" s="546" t="s">
        <v>44</v>
      </c>
      <c r="D2443" s="545" t="s">
        <v>530</v>
      </c>
      <c r="E2443" s="596" t="s">
        <v>1250</v>
      </c>
      <c r="F2443" s="596"/>
      <c r="G2443" s="546" t="s">
        <v>152</v>
      </c>
      <c r="H2443" s="547">
        <v>1</v>
      </c>
      <c r="I2443" s="548">
        <v>22.14</v>
      </c>
      <c r="J2443" s="548">
        <v>22.14</v>
      </c>
    </row>
    <row r="2444" spans="1:10" ht="26.45">
      <c r="A2444" s="556" t="s">
        <v>2674</v>
      </c>
      <c r="B2444" s="557" t="s">
        <v>2682</v>
      </c>
      <c r="C2444" s="557" t="s">
        <v>44</v>
      </c>
      <c r="D2444" s="556" t="s">
        <v>2683</v>
      </c>
      <c r="E2444" s="594" t="s">
        <v>1216</v>
      </c>
      <c r="F2444" s="594"/>
      <c r="G2444" s="557" t="s">
        <v>75</v>
      </c>
      <c r="H2444" s="558">
        <v>0.123</v>
      </c>
      <c r="I2444" s="559">
        <v>31.37</v>
      </c>
      <c r="J2444" s="559">
        <v>3.85</v>
      </c>
    </row>
    <row r="2445" spans="1:10" ht="52.9">
      <c r="A2445" s="556" t="s">
        <v>2674</v>
      </c>
      <c r="B2445" s="557" t="s">
        <v>3553</v>
      </c>
      <c r="C2445" s="557" t="s">
        <v>44</v>
      </c>
      <c r="D2445" s="556" t="s">
        <v>3554</v>
      </c>
      <c r="E2445" s="594" t="s">
        <v>1320</v>
      </c>
      <c r="F2445" s="594"/>
      <c r="G2445" s="557" t="s">
        <v>152</v>
      </c>
      <c r="H2445" s="558">
        <v>1</v>
      </c>
      <c r="I2445" s="559">
        <v>9.91</v>
      </c>
      <c r="J2445" s="559">
        <v>9.91</v>
      </c>
    </row>
    <row r="2446" spans="1:10" ht="39.6" customHeight="1">
      <c r="A2446" s="556" t="s">
        <v>2674</v>
      </c>
      <c r="B2446" s="557" t="s">
        <v>2680</v>
      </c>
      <c r="C2446" s="557" t="s">
        <v>44</v>
      </c>
      <c r="D2446" s="556" t="s">
        <v>2681</v>
      </c>
      <c r="E2446" s="594" t="s">
        <v>1216</v>
      </c>
      <c r="F2446" s="594"/>
      <c r="G2446" s="557" t="s">
        <v>75</v>
      </c>
      <c r="H2446" s="558">
        <v>0.123</v>
      </c>
      <c r="I2446" s="559">
        <v>23.15</v>
      </c>
      <c r="J2446" s="559">
        <v>2.84</v>
      </c>
    </row>
    <row r="2447" spans="1:10" ht="26.45" customHeight="1">
      <c r="A2447" s="549" t="s">
        <v>2666</v>
      </c>
      <c r="B2447" s="550" t="s">
        <v>1862</v>
      </c>
      <c r="C2447" s="550" t="s">
        <v>44</v>
      </c>
      <c r="D2447" s="549" t="s">
        <v>1863</v>
      </c>
      <c r="E2447" s="593" t="s">
        <v>1220</v>
      </c>
      <c r="F2447" s="593"/>
      <c r="G2447" s="550" t="s">
        <v>152</v>
      </c>
      <c r="H2447" s="551">
        <v>1.1000000000000001</v>
      </c>
      <c r="I2447" s="552">
        <v>5.04</v>
      </c>
      <c r="J2447" s="552">
        <v>5.54</v>
      </c>
    </row>
    <row r="2448" spans="1:10">
      <c r="A2448" s="553"/>
      <c r="B2448" s="563"/>
      <c r="C2448" s="563"/>
      <c r="D2448" s="553"/>
      <c r="E2448" s="563" t="s">
        <v>2669</v>
      </c>
      <c r="F2448" s="566">
        <v>10.9</v>
      </c>
      <c r="G2448" s="553" t="s">
        <v>2670</v>
      </c>
      <c r="H2448" s="554">
        <v>0</v>
      </c>
      <c r="I2448" s="553" t="s">
        <v>2671</v>
      </c>
      <c r="J2448" s="554">
        <v>10.9</v>
      </c>
    </row>
    <row r="2449" spans="1:10" ht="26.45" customHeight="1" thickBot="1">
      <c r="A2449" s="553"/>
      <c r="B2449" s="563"/>
      <c r="C2449" s="563"/>
      <c r="D2449" s="553"/>
      <c r="E2449" s="563" t="s">
        <v>2672</v>
      </c>
      <c r="F2449" s="566">
        <v>0</v>
      </c>
      <c r="G2449" s="553"/>
      <c r="H2449" s="595" t="s">
        <v>2673</v>
      </c>
      <c r="I2449" s="595"/>
      <c r="J2449" s="554">
        <v>22.14</v>
      </c>
    </row>
    <row r="2450" spans="1:10" ht="14.45" thickTop="1">
      <c r="A2450" s="555"/>
      <c r="B2450" s="564"/>
      <c r="C2450" s="564"/>
      <c r="D2450" s="555"/>
      <c r="E2450" s="564"/>
      <c r="F2450" s="564"/>
      <c r="G2450" s="555"/>
      <c r="H2450" s="555"/>
      <c r="I2450" s="555"/>
      <c r="J2450" s="555"/>
    </row>
    <row r="2451" spans="1:10">
      <c r="A2451" s="543" t="s">
        <v>531</v>
      </c>
      <c r="B2451" s="461" t="s">
        <v>10</v>
      </c>
      <c r="C2451" s="461" t="s">
        <v>11</v>
      </c>
      <c r="D2451" s="543" t="s">
        <v>12</v>
      </c>
      <c r="E2451" s="589" t="s">
        <v>1209</v>
      </c>
      <c r="F2451" s="589"/>
      <c r="G2451" s="461" t="s">
        <v>13</v>
      </c>
      <c r="H2451" s="544" t="s">
        <v>14</v>
      </c>
      <c r="I2451" s="544" t="s">
        <v>1210</v>
      </c>
      <c r="J2451" s="544" t="s">
        <v>16</v>
      </c>
    </row>
    <row r="2452" spans="1:10" ht="14.45" customHeight="1">
      <c r="A2452" s="545" t="s">
        <v>2661</v>
      </c>
      <c r="B2452" s="546" t="s">
        <v>532</v>
      </c>
      <c r="C2452" s="546" t="s">
        <v>44</v>
      </c>
      <c r="D2452" s="545" t="s">
        <v>533</v>
      </c>
      <c r="E2452" s="596" t="s">
        <v>1235</v>
      </c>
      <c r="F2452" s="596"/>
      <c r="G2452" s="546" t="s">
        <v>152</v>
      </c>
      <c r="H2452" s="547">
        <v>1</v>
      </c>
      <c r="I2452" s="548">
        <v>21.03</v>
      </c>
      <c r="J2452" s="548">
        <v>21.03</v>
      </c>
    </row>
    <row r="2453" spans="1:10" ht="26.45">
      <c r="A2453" s="556" t="s">
        <v>2674</v>
      </c>
      <c r="B2453" s="557" t="s">
        <v>2682</v>
      </c>
      <c r="C2453" s="557" t="s">
        <v>44</v>
      </c>
      <c r="D2453" s="556" t="s">
        <v>2683</v>
      </c>
      <c r="E2453" s="594" t="s">
        <v>1216</v>
      </c>
      <c r="F2453" s="594"/>
      <c r="G2453" s="557" t="s">
        <v>75</v>
      </c>
      <c r="H2453" s="558">
        <v>0.15110000000000001</v>
      </c>
      <c r="I2453" s="559">
        <v>31.37</v>
      </c>
      <c r="J2453" s="559">
        <v>4.74</v>
      </c>
    </row>
    <row r="2454" spans="1:10" ht="26.45">
      <c r="A2454" s="556" t="s">
        <v>2674</v>
      </c>
      <c r="B2454" s="557" t="s">
        <v>2680</v>
      </c>
      <c r="C2454" s="557" t="s">
        <v>44</v>
      </c>
      <c r="D2454" s="556" t="s">
        <v>2681</v>
      </c>
      <c r="E2454" s="594" t="s">
        <v>1216</v>
      </c>
      <c r="F2454" s="594"/>
      <c r="G2454" s="557" t="s">
        <v>75</v>
      </c>
      <c r="H2454" s="558">
        <v>0.15110000000000001</v>
      </c>
      <c r="I2454" s="559">
        <v>23.15</v>
      </c>
      <c r="J2454" s="559">
        <v>3.49</v>
      </c>
    </row>
    <row r="2455" spans="1:10" ht="39.6">
      <c r="A2455" s="549" t="s">
        <v>2666</v>
      </c>
      <c r="B2455" s="550" t="s">
        <v>1717</v>
      </c>
      <c r="C2455" s="550" t="s">
        <v>44</v>
      </c>
      <c r="D2455" s="549" t="s">
        <v>1718</v>
      </c>
      <c r="E2455" s="593" t="s">
        <v>1220</v>
      </c>
      <c r="F2455" s="593"/>
      <c r="G2455" s="550" t="s">
        <v>152</v>
      </c>
      <c r="H2455" s="551">
        <v>1.1000000000000001</v>
      </c>
      <c r="I2455" s="552">
        <v>11.64</v>
      </c>
      <c r="J2455" s="552">
        <v>12.8</v>
      </c>
    </row>
    <row r="2456" spans="1:10" ht="26.45" customHeight="1">
      <c r="A2456" s="553"/>
      <c r="B2456" s="563"/>
      <c r="C2456" s="563"/>
      <c r="D2456" s="553"/>
      <c r="E2456" s="563" t="s">
        <v>2669</v>
      </c>
      <c r="F2456" s="566">
        <v>6.18</v>
      </c>
      <c r="G2456" s="553" t="s">
        <v>2670</v>
      </c>
      <c r="H2456" s="554">
        <v>0</v>
      </c>
      <c r="I2456" s="553" t="s">
        <v>2671</v>
      </c>
      <c r="J2456" s="554">
        <v>6.18</v>
      </c>
    </row>
    <row r="2457" spans="1:10" ht="26.45" customHeight="1" thickBot="1">
      <c r="A2457" s="553"/>
      <c r="B2457" s="563"/>
      <c r="C2457" s="563"/>
      <c r="D2457" s="553"/>
      <c r="E2457" s="563" t="s">
        <v>2672</v>
      </c>
      <c r="F2457" s="566">
        <v>0</v>
      </c>
      <c r="G2457" s="553"/>
      <c r="H2457" s="595" t="s">
        <v>2673</v>
      </c>
      <c r="I2457" s="595"/>
      <c r="J2457" s="554">
        <v>21.03</v>
      </c>
    </row>
    <row r="2458" spans="1:10" ht="14.45" thickTop="1">
      <c r="A2458" s="555"/>
      <c r="B2458" s="564"/>
      <c r="C2458" s="564"/>
      <c r="D2458" s="555"/>
      <c r="E2458" s="564"/>
      <c r="F2458" s="564"/>
      <c r="G2458" s="555"/>
      <c r="H2458" s="555"/>
      <c r="I2458" s="555"/>
      <c r="J2458" s="555"/>
    </row>
    <row r="2459" spans="1:10">
      <c r="A2459" s="543" t="s">
        <v>534</v>
      </c>
      <c r="B2459" s="461" t="s">
        <v>10</v>
      </c>
      <c r="C2459" s="461" t="s">
        <v>11</v>
      </c>
      <c r="D2459" s="543" t="s">
        <v>12</v>
      </c>
      <c r="E2459" s="589" t="s">
        <v>1209</v>
      </c>
      <c r="F2459" s="589"/>
      <c r="G2459" s="461" t="s">
        <v>13</v>
      </c>
      <c r="H2459" s="544" t="s">
        <v>14</v>
      </c>
      <c r="I2459" s="544" t="s">
        <v>1210</v>
      </c>
      <c r="J2459" s="544" t="s">
        <v>16</v>
      </c>
    </row>
    <row r="2460" spans="1:10" ht="14.45" customHeight="1">
      <c r="A2460" s="545" t="s">
        <v>2661</v>
      </c>
      <c r="B2460" s="546" t="s">
        <v>535</v>
      </c>
      <c r="C2460" s="546" t="s">
        <v>44</v>
      </c>
      <c r="D2460" s="545" t="s">
        <v>536</v>
      </c>
      <c r="E2460" s="596" t="s">
        <v>1250</v>
      </c>
      <c r="F2460" s="596"/>
      <c r="G2460" s="546" t="s">
        <v>152</v>
      </c>
      <c r="H2460" s="547">
        <v>1</v>
      </c>
      <c r="I2460" s="548">
        <v>17.46</v>
      </c>
      <c r="J2460" s="548">
        <v>17.46</v>
      </c>
    </row>
    <row r="2461" spans="1:10" ht="26.45">
      <c r="A2461" s="556" t="s">
        <v>2674</v>
      </c>
      <c r="B2461" s="557" t="s">
        <v>2680</v>
      </c>
      <c r="C2461" s="557" t="s">
        <v>44</v>
      </c>
      <c r="D2461" s="556" t="s">
        <v>2681</v>
      </c>
      <c r="E2461" s="594" t="s">
        <v>1216</v>
      </c>
      <c r="F2461" s="594"/>
      <c r="G2461" s="557" t="s">
        <v>75</v>
      </c>
      <c r="H2461" s="558">
        <v>0.13900000000000001</v>
      </c>
      <c r="I2461" s="559">
        <v>23.15</v>
      </c>
      <c r="J2461" s="559">
        <v>3.21</v>
      </c>
    </row>
    <row r="2462" spans="1:10" ht="26.45">
      <c r="A2462" s="556" t="s">
        <v>2674</v>
      </c>
      <c r="B2462" s="557" t="s">
        <v>2682</v>
      </c>
      <c r="C2462" s="557" t="s">
        <v>44</v>
      </c>
      <c r="D2462" s="556" t="s">
        <v>2683</v>
      </c>
      <c r="E2462" s="594" t="s">
        <v>1216</v>
      </c>
      <c r="F2462" s="594"/>
      <c r="G2462" s="557" t="s">
        <v>75</v>
      </c>
      <c r="H2462" s="558">
        <v>0.13900000000000001</v>
      </c>
      <c r="I2462" s="559">
        <v>31.37</v>
      </c>
      <c r="J2462" s="559">
        <v>4.3600000000000003</v>
      </c>
    </row>
    <row r="2463" spans="1:10" ht="39.6" customHeight="1">
      <c r="A2463" s="549" t="s">
        <v>2666</v>
      </c>
      <c r="B2463" s="550" t="s">
        <v>1851</v>
      </c>
      <c r="C2463" s="550" t="s">
        <v>44</v>
      </c>
      <c r="D2463" s="549" t="s">
        <v>1852</v>
      </c>
      <c r="E2463" s="593" t="s">
        <v>1220</v>
      </c>
      <c r="F2463" s="593"/>
      <c r="G2463" s="550" t="s">
        <v>152</v>
      </c>
      <c r="H2463" s="551">
        <v>1.0169999999999999</v>
      </c>
      <c r="I2463" s="552">
        <v>9.73</v>
      </c>
      <c r="J2463" s="552">
        <v>9.89</v>
      </c>
    </row>
    <row r="2464" spans="1:10" ht="26.45" customHeight="1">
      <c r="A2464" s="553"/>
      <c r="B2464" s="563"/>
      <c r="C2464" s="563"/>
      <c r="D2464" s="553"/>
      <c r="E2464" s="563" t="s">
        <v>2669</v>
      </c>
      <c r="F2464" s="566">
        <v>5.68</v>
      </c>
      <c r="G2464" s="553" t="s">
        <v>2670</v>
      </c>
      <c r="H2464" s="554">
        <v>0</v>
      </c>
      <c r="I2464" s="553" t="s">
        <v>2671</v>
      </c>
      <c r="J2464" s="554">
        <v>5.68</v>
      </c>
    </row>
    <row r="2465" spans="1:10" ht="26.45" customHeight="1" thickBot="1">
      <c r="A2465" s="553"/>
      <c r="B2465" s="563"/>
      <c r="C2465" s="563"/>
      <c r="D2465" s="553"/>
      <c r="E2465" s="563" t="s">
        <v>2672</v>
      </c>
      <c r="F2465" s="566">
        <v>0</v>
      </c>
      <c r="G2465" s="553"/>
      <c r="H2465" s="595" t="s">
        <v>2673</v>
      </c>
      <c r="I2465" s="595"/>
      <c r="J2465" s="554">
        <v>17.46</v>
      </c>
    </row>
    <row r="2466" spans="1:10" ht="14.45" thickTop="1">
      <c r="A2466" s="555"/>
      <c r="B2466" s="564"/>
      <c r="C2466" s="564"/>
      <c r="D2466" s="555"/>
      <c r="E2466" s="564"/>
      <c r="F2466" s="564"/>
      <c r="G2466" s="555"/>
      <c r="H2466" s="555"/>
      <c r="I2466" s="555"/>
      <c r="J2466" s="555"/>
    </row>
    <row r="2467" spans="1:10">
      <c r="A2467" s="543" t="s">
        <v>537</v>
      </c>
      <c r="B2467" s="461" t="s">
        <v>10</v>
      </c>
      <c r="C2467" s="461" t="s">
        <v>11</v>
      </c>
      <c r="D2467" s="543" t="s">
        <v>12</v>
      </c>
      <c r="E2467" s="589" t="s">
        <v>1209</v>
      </c>
      <c r="F2467" s="589"/>
      <c r="G2467" s="461" t="s">
        <v>13</v>
      </c>
      <c r="H2467" s="544" t="s">
        <v>14</v>
      </c>
      <c r="I2467" s="544" t="s">
        <v>1210</v>
      </c>
      <c r="J2467" s="544" t="s">
        <v>16</v>
      </c>
    </row>
    <row r="2468" spans="1:10" ht="14.45" customHeight="1">
      <c r="A2468" s="545" t="s">
        <v>2661</v>
      </c>
      <c r="B2468" s="546" t="s">
        <v>538</v>
      </c>
      <c r="C2468" s="546" t="s">
        <v>55</v>
      </c>
      <c r="D2468" s="545" t="s">
        <v>539</v>
      </c>
      <c r="E2468" s="596" t="s">
        <v>1336</v>
      </c>
      <c r="F2468" s="596"/>
      <c r="G2468" s="546" t="s">
        <v>57</v>
      </c>
      <c r="H2468" s="547">
        <v>1</v>
      </c>
      <c r="I2468" s="548">
        <v>199.69</v>
      </c>
      <c r="J2468" s="548">
        <v>199.69</v>
      </c>
    </row>
    <row r="2469" spans="1:10">
      <c r="A2469" s="543" t="s">
        <v>9</v>
      </c>
      <c r="B2469" s="461" t="s">
        <v>10</v>
      </c>
      <c r="C2469" s="461" t="s">
        <v>11</v>
      </c>
      <c r="D2469" s="543" t="s">
        <v>12</v>
      </c>
      <c r="E2469" s="589" t="s">
        <v>1209</v>
      </c>
      <c r="F2469" s="589"/>
      <c r="G2469" s="461" t="s">
        <v>13</v>
      </c>
      <c r="H2469" s="544" t="s">
        <v>14</v>
      </c>
      <c r="I2469" s="544" t="s">
        <v>1210</v>
      </c>
      <c r="J2469" s="544" t="s">
        <v>16</v>
      </c>
    </row>
    <row r="2470" spans="1:10" ht="26.45">
      <c r="A2470" s="549" t="s">
        <v>2666</v>
      </c>
      <c r="B2470" s="550" t="s">
        <v>1449</v>
      </c>
      <c r="C2470" s="550" t="s">
        <v>55</v>
      </c>
      <c r="D2470" s="549" t="s">
        <v>1450</v>
      </c>
      <c r="E2470" s="593" t="s">
        <v>1440</v>
      </c>
      <c r="F2470" s="593"/>
      <c r="G2470" s="550" t="s">
        <v>1451</v>
      </c>
      <c r="H2470" s="551">
        <v>0.75</v>
      </c>
      <c r="I2470" s="552" t="s">
        <v>2742</v>
      </c>
      <c r="J2470" s="561" t="s">
        <v>3556</v>
      </c>
    </row>
    <row r="2471" spans="1:10" ht="13.9" customHeight="1">
      <c r="A2471" s="549" t="s">
        <v>2666</v>
      </c>
      <c r="B2471" s="550" t="s">
        <v>1679</v>
      </c>
      <c r="C2471" s="550" t="s">
        <v>55</v>
      </c>
      <c r="D2471" s="549" t="s">
        <v>539</v>
      </c>
      <c r="E2471" s="593" t="s">
        <v>1220</v>
      </c>
      <c r="F2471" s="593"/>
      <c r="G2471" s="550" t="s">
        <v>57</v>
      </c>
      <c r="H2471" s="551">
        <v>1.05</v>
      </c>
      <c r="I2471" s="552" t="s">
        <v>3557</v>
      </c>
      <c r="J2471" s="561" t="s">
        <v>3558</v>
      </c>
    </row>
    <row r="2472" spans="1:10">
      <c r="A2472" s="556" t="s">
        <v>2661</v>
      </c>
      <c r="B2472" s="557" t="s">
        <v>2769</v>
      </c>
      <c r="C2472" s="557" t="s">
        <v>55</v>
      </c>
      <c r="D2472" s="556" t="s">
        <v>2770</v>
      </c>
      <c r="E2472" s="594" t="s">
        <v>1393</v>
      </c>
      <c r="F2472" s="594"/>
      <c r="G2472" s="557" t="s">
        <v>1451</v>
      </c>
      <c r="H2472" s="558">
        <v>0.75</v>
      </c>
      <c r="I2472" s="559" t="s">
        <v>2771</v>
      </c>
      <c r="J2472" s="560" t="s">
        <v>3559</v>
      </c>
    </row>
    <row r="2473" spans="1:10">
      <c r="A2473" s="556" t="s">
        <v>2661</v>
      </c>
      <c r="B2473" s="557" t="s">
        <v>3560</v>
      </c>
      <c r="C2473" s="557" t="s">
        <v>55</v>
      </c>
      <c r="D2473" s="556" t="s">
        <v>3561</v>
      </c>
      <c r="E2473" s="594" t="s">
        <v>1393</v>
      </c>
      <c r="F2473" s="594"/>
      <c r="G2473" s="557" t="s">
        <v>1451</v>
      </c>
      <c r="H2473" s="558">
        <v>0.75</v>
      </c>
      <c r="I2473" s="559" t="s">
        <v>2861</v>
      </c>
      <c r="J2473" s="560" t="s">
        <v>3562</v>
      </c>
    </row>
    <row r="2474" spans="1:10" ht="26.45">
      <c r="A2474" s="549" t="s">
        <v>2666</v>
      </c>
      <c r="B2474" s="550" t="s">
        <v>1506</v>
      </c>
      <c r="C2474" s="550" t="s">
        <v>55</v>
      </c>
      <c r="D2474" s="549" t="s">
        <v>1507</v>
      </c>
      <c r="E2474" s="593" t="s">
        <v>1440</v>
      </c>
      <c r="F2474" s="593"/>
      <c r="G2474" s="550" t="s">
        <v>1451</v>
      </c>
      <c r="H2474" s="551">
        <v>0.75</v>
      </c>
      <c r="I2474" s="552" t="s">
        <v>2767</v>
      </c>
      <c r="J2474" s="561" t="s">
        <v>3563</v>
      </c>
    </row>
    <row r="2475" spans="1:10">
      <c r="A2475" s="589" t="s">
        <v>2820</v>
      </c>
      <c r="B2475" s="597"/>
      <c r="C2475" s="597"/>
      <c r="D2475" s="597"/>
      <c r="E2475" s="597"/>
      <c r="F2475" s="597"/>
      <c r="G2475" s="597"/>
      <c r="H2475" s="597"/>
      <c r="I2475" s="597"/>
      <c r="J2475" s="597"/>
    </row>
    <row r="2476" spans="1:10">
      <c r="A2476" s="543" t="s">
        <v>9</v>
      </c>
      <c r="B2476" s="461" t="s">
        <v>10</v>
      </c>
      <c r="C2476" s="461" t="s">
        <v>11</v>
      </c>
      <c r="D2476" s="543" t="s">
        <v>12</v>
      </c>
      <c r="E2476" s="589" t="s">
        <v>1209</v>
      </c>
      <c r="F2476" s="589"/>
      <c r="G2476" s="461" t="s">
        <v>13</v>
      </c>
      <c r="H2476" s="544" t="s">
        <v>14</v>
      </c>
      <c r="I2476" s="544" t="s">
        <v>1210</v>
      </c>
      <c r="J2476" s="544" t="s">
        <v>16</v>
      </c>
    </row>
    <row r="2477" spans="1:10" ht="26.45">
      <c r="A2477" s="549" t="s">
        <v>2666</v>
      </c>
      <c r="B2477" s="550" t="s">
        <v>1449</v>
      </c>
      <c r="C2477" s="550" t="s">
        <v>55</v>
      </c>
      <c r="D2477" s="549" t="s">
        <v>1450</v>
      </c>
      <c r="E2477" s="593" t="s">
        <v>1440</v>
      </c>
      <c r="F2477" s="593"/>
      <c r="G2477" s="550" t="s">
        <v>1451</v>
      </c>
      <c r="H2477" s="551">
        <v>0.75</v>
      </c>
      <c r="I2477" s="552" t="s">
        <v>2742</v>
      </c>
      <c r="J2477" s="561" t="s">
        <v>3556</v>
      </c>
    </row>
    <row r="2478" spans="1:10" ht="13.9" customHeight="1">
      <c r="A2478" s="549" t="s">
        <v>2666</v>
      </c>
      <c r="B2478" s="550" t="s">
        <v>1679</v>
      </c>
      <c r="C2478" s="550" t="s">
        <v>55</v>
      </c>
      <c r="D2478" s="549" t="s">
        <v>539</v>
      </c>
      <c r="E2478" s="593" t="s">
        <v>1220</v>
      </c>
      <c r="F2478" s="593"/>
      <c r="G2478" s="550" t="s">
        <v>57</v>
      </c>
      <c r="H2478" s="551">
        <v>1.05</v>
      </c>
      <c r="I2478" s="552" t="s">
        <v>3557</v>
      </c>
      <c r="J2478" s="561" t="s">
        <v>3558</v>
      </c>
    </row>
    <row r="2479" spans="1:10" ht="26.45">
      <c r="A2479" s="549" t="s">
        <v>2666</v>
      </c>
      <c r="B2479" s="550" t="s">
        <v>2303</v>
      </c>
      <c r="C2479" s="550" t="s">
        <v>55</v>
      </c>
      <c r="D2479" s="549" t="s">
        <v>2304</v>
      </c>
      <c r="E2479" s="593" t="s">
        <v>1220</v>
      </c>
      <c r="F2479" s="593"/>
      <c r="G2479" s="550" t="s">
        <v>57</v>
      </c>
      <c r="H2479" s="551">
        <v>8.9999999999999998E-4</v>
      </c>
      <c r="I2479" s="552" t="s">
        <v>2821</v>
      </c>
      <c r="J2479" s="561" t="s">
        <v>2880</v>
      </c>
    </row>
    <row r="2480" spans="1:10">
      <c r="A2480" s="549" t="s">
        <v>2666</v>
      </c>
      <c r="B2480" s="550" t="s">
        <v>2412</v>
      </c>
      <c r="C2480" s="550" t="s">
        <v>55</v>
      </c>
      <c r="D2480" s="549" t="s">
        <v>2413</v>
      </c>
      <c r="E2480" s="593" t="s">
        <v>1220</v>
      </c>
      <c r="F2480" s="593"/>
      <c r="G2480" s="550" t="s">
        <v>57</v>
      </c>
      <c r="H2480" s="551">
        <v>2.2499999999999999E-4</v>
      </c>
      <c r="I2480" s="552" t="s">
        <v>2823</v>
      </c>
      <c r="J2480" s="561" t="s">
        <v>2972</v>
      </c>
    </row>
    <row r="2481" spans="1:10">
      <c r="A2481" s="549" t="s">
        <v>2666</v>
      </c>
      <c r="B2481" s="550" t="s">
        <v>2169</v>
      </c>
      <c r="C2481" s="550" t="s">
        <v>55</v>
      </c>
      <c r="D2481" s="549" t="s">
        <v>2170</v>
      </c>
      <c r="E2481" s="593" t="s">
        <v>1220</v>
      </c>
      <c r="F2481" s="593"/>
      <c r="G2481" s="550" t="s">
        <v>57</v>
      </c>
      <c r="H2481" s="551">
        <v>6.7499999999999999E-3</v>
      </c>
      <c r="I2481" s="552" t="s">
        <v>2825</v>
      </c>
      <c r="J2481" s="561" t="s">
        <v>3133</v>
      </c>
    </row>
    <row r="2482" spans="1:10" ht="26.45">
      <c r="A2482" s="549" t="s">
        <v>2666</v>
      </c>
      <c r="B2482" s="550" t="s">
        <v>2391</v>
      </c>
      <c r="C2482" s="550" t="s">
        <v>55</v>
      </c>
      <c r="D2482" s="549" t="s">
        <v>2392</v>
      </c>
      <c r="E2482" s="593" t="s">
        <v>1220</v>
      </c>
      <c r="F2482" s="593"/>
      <c r="G2482" s="550" t="s">
        <v>57</v>
      </c>
      <c r="H2482" s="551">
        <v>2.9999999999999997E-4</v>
      </c>
      <c r="I2482" s="552" t="s">
        <v>2827</v>
      </c>
      <c r="J2482" s="561" t="s">
        <v>2972</v>
      </c>
    </row>
    <row r="2483" spans="1:10">
      <c r="A2483" s="549" t="s">
        <v>2666</v>
      </c>
      <c r="B2483" s="550" t="s">
        <v>1693</v>
      </c>
      <c r="C2483" s="550" t="s">
        <v>55</v>
      </c>
      <c r="D2483" s="549" t="s">
        <v>1694</v>
      </c>
      <c r="E2483" s="593" t="s">
        <v>1220</v>
      </c>
      <c r="F2483" s="593"/>
      <c r="G2483" s="550" t="s">
        <v>57</v>
      </c>
      <c r="H2483" s="551">
        <v>0.119625</v>
      </c>
      <c r="I2483" s="552" t="s">
        <v>2829</v>
      </c>
      <c r="J2483" s="561" t="s">
        <v>2873</v>
      </c>
    </row>
    <row r="2484" spans="1:10">
      <c r="A2484" s="549" t="s">
        <v>2666</v>
      </c>
      <c r="B2484" s="550" t="s">
        <v>2360</v>
      </c>
      <c r="C2484" s="550" t="s">
        <v>55</v>
      </c>
      <c r="D2484" s="549" t="s">
        <v>2361</v>
      </c>
      <c r="E2484" s="593" t="s">
        <v>1220</v>
      </c>
      <c r="F2484" s="593"/>
      <c r="G2484" s="550" t="s">
        <v>2362</v>
      </c>
      <c r="H2484" s="551">
        <v>1.1999999999999999E-3</v>
      </c>
      <c r="I2484" s="552" t="s">
        <v>2831</v>
      </c>
      <c r="J2484" s="561" t="s">
        <v>2972</v>
      </c>
    </row>
    <row r="2485" spans="1:10">
      <c r="A2485" s="549" t="s">
        <v>2666</v>
      </c>
      <c r="B2485" s="550" t="s">
        <v>1729</v>
      </c>
      <c r="C2485" s="550" t="s">
        <v>55</v>
      </c>
      <c r="D2485" s="549" t="s">
        <v>1730</v>
      </c>
      <c r="E2485" s="593" t="s">
        <v>1220</v>
      </c>
      <c r="F2485" s="593"/>
      <c r="G2485" s="550" t="s">
        <v>57</v>
      </c>
      <c r="H2485" s="551">
        <v>2.2499999999999998E-3</v>
      </c>
      <c r="I2485" s="552" t="s">
        <v>2833</v>
      </c>
      <c r="J2485" s="561" t="s">
        <v>3209</v>
      </c>
    </row>
    <row r="2486" spans="1:10">
      <c r="A2486" s="549" t="s">
        <v>2666</v>
      </c>
      <c r="B2486" s="550" t="s">
        <v>1587</v>
      </c>
      <c r="C2486" s="550" t="s">
        <v>55</v>
      </c>
      <c r="D2486" s="549" t="s">
        <v>1588</v>
      </c>
      <c r="E2486" s="593" t="s">
        <v>1220</v>
      </c>
      <c r="F2486" s="593"/>
      <c r="G2486" s="550" t="s">
        <v>57</v>
      </c>
      <c r="H2486" s="551">
        <v>6.7499999999999999E-3</v>
      </c>
      <c r="I2486" s="552" t="s">
        <v>2835</v>
      </c>
      <c r="J2486" s="561" t="s">
        <v>3095</v>
      </c>
    </row>
    <row r="2487" spans="1:10">
      <c r="A2487" s="549" t="s">
        <v>2666</v>
      </c>
      <c r="B2487" s="550" t="s">
        <v>2381</v>
      </c>
      <c r="C2487" s="550" t="s">
        <v>55</v>
      </c>
      <c r="D2487" s="549" t="s">
        <v>2382</v>
      </c>
      <c r="E2487" s="593" t="s">
        <v>1220</v>
      </c>
      <c r="F2487" s="593"/>
      <c r="G2487" s="550" t="s">
        <v>57</v>
      </c>
      <c r="H2487" s="551">
        <v>1.4999999999999999E-4</v>
      </c>
      <c r="I2487" s="552" t="s">
        <v>2837</v>
      </c>
      <c r="J2487" s="561" t="s">
        <v>2972</v>
      </c>
    </row>
    <row r="2488" spans="1:10">
      <c r="A2488" s="549" t="s">
        <v>2666</v>
      </c>
      <c r="B2488" s="550" t="s">
        <v>1982</v>
      </c>
      <c r="C2488" s="550" t="s">
        <v>55</v>
      </c>
      <c r="D2488" s="549" t="s">
        <v>1983</v>
      </c>
      <c r="E2488" s="593" t="s">
        <v>1298</v>
      </c>
      <c r="F2488" s="593"/>
      <c r="G2488" s="550" t="s">
        <v>57</v>
      </c>
      <c r="H2488" s="551">
        <v>6.7499999999999999E-3</v>
      </c>
      <c r="I2488" s="552" t="s">
        <v>2839</v>
      </c>
      <c r="J2488" s="561" t="s">
        <v>2975</v>
      </c>
    </row>
    <row r="2489" spans="1:10">
      <c r="A2489" s="549" t="s">
        <v>2666</v>
      </c>
      <c r="B2489" s="550" t="s">
        <v>1855</v>
      </c>
      <c r="C2489" s="550" t="s">
        <v>55</v>
      </c>
      <c r="D2489" s="549" t="s">
        <v>1856</v>
      </c>
      <c r="E2489" s="593" t="s">
        <v>1298</v>
      </c>
      <c r="F2489" s="593"/>
      <c r="G2489" s="550" t="s">
        <v>1857</v>
      </c>
      <c r="H2489" s="551">
        <v>5.9999999999999995E-4</v>
      </c>
      <c r="I2489" s="552" t="s">
        <v>2841</v>
      </c>
      <c r="J2489" s="561" t="s">
        <v>3366</v>
      </c>
    </row>
    <row r="2490" spans="1:10" ht="26.45">
      <c r="A2490" s="549" t="s">
        <v>2666</v>
      </c>
      <c r="B2490" s="550" t="s">
        <v>2182</v>
      </c>
      <c r="C2490" s="550" t="s">
        <v>55</v>
      </c>
      <c r="D2490" s="549" t="s">
        <v>2183</v>
      </c>
      <c r="E2490" s="593" t="s">
        <v>1220</v>
      </c>
      <c r="F2490" s="593"/>
      <c r="G2490" s="550" t="s">
        <v>57</v>
      </c>
      <c r="H2490" s="551">
        <v>1.4999999999999999E-4</v>
      </c>
      <c r="I2490" s="552" t="s">
        <v>2843</v>
      </c>
      <c r="J2490" s="561" t="s">
        <v>3254</v>
      </c>
    </row>
    <row r="2491" spans="1:10">
      <c r="A2491" s="549" t="s">
        <v>2666</v>
      </c>
      <c r="B2491" s="550" t="s">
        <v>1652</v>
      </c>
      <c r="C2491" s="550" t="s">
        <v>55</v>
      </c>
      <c r="D2491" s="549" t="s">
        <v>1653</v>
      </c>
      <c r="E2491" s="593" t="s">
        <v>1298</v>
      </c>
      <c r="F2491" s="593"/>
      <c r="G2491" s="550" t="s">
        <v>57</v>
      </c>
      <c r="H2491" s="551">
        <v>0.1527</v>
      </c>
      <c r="I2491" s="552" t="s">
        <v>2845</v>
      </c>
      <c r="J2491" s="561" t="s">
        <v>3310</v>
      </c>
    </row>
    <row r="2492" spans="1:10">
      <c r="A2492" s="549" t="s">
        <v>2666</v>
      </c>
      <c r="B2492" s="550" t="s">
        <v>2090</v>
      </c>
      <c r="C2492" s="550" t="s">
        <v>55</v>
      </c>
      <c r="D2492" s="549" t="s">
        <v>2091</v>
      </c>
      <c r="E2492" s="593" t="s">
        <v>1220</v>
      </c>
      <c r="F2492" s="593"/>
      <c r="G2492" s="550" t="s">
        <v>57</v>
      </c>
      <c r="H2492" s="551">
        <v>2.7000000000000001E-3</v>
      </c>
      <c r="I2492" s="552" t="s">
        <v>2847</v>
      </c>
      <c r="J2492" s="561" t="s">
        <v>3256</v>
      </c>
    </row>
    <row r="2493" spans="1:10">
      <c r="A2493" s="549" t="s">
        <v>2666</v>
      </c>
      <c r="B2493" s="550" t="s">
        <v>1543</v>
      </c>
      <c r="C2493" s="550" t="s">
        <v>55</v>
      </c>
      <c r="D2493" s="549" t="s">
        <v>1544</v>
      </c>
      <c r="E2493" s="593" t="s">
        <v>1220</v>
      </c>
      <c r="F2493" s="593"/>
      <c r="G2493" s="550" t="s">
        <v>57</v>
      </c>
      <c r="H2493" s="551">
        <v>0.1527</v>
      </c>
      <c r="I2493" s="552" t="s">
        <v>2849</v>
      </c>
      <c r="J2493" s="561" t="s">
        <v>3564</v>
      </c>
    </row>
    <row r="2494" spans="1:10">
      <c r="A2494" s="549" t="s">
        <v>2666</v>
      </c>
      <c r="B2494" s="550" t="s">
        <v>2442</v>
      </c>
      <c r="C2494" s="550" t="s">
        <v>55</v>
      </c>
      <c r="D2494" s="549" t="s">
        <v>2443</v>
      </c>
      <c r="E2494" s="593" t="s">
        <v>1220</v>
      </c>
      <c r="F2494" s="593"/>
      <c r="G2494" s="550" t="s">
        <v>57</v>
      </c>
      <c r="H2494" s="551">
        <v>7.4999999999999993E-5</v>
      </c>
      <c r="I2494" s="552" t="s">
        <v>2851</v>
      </c>
      <c r="J2494" s="561" t="s">
        <v>2972</v>
      </c>
    </row>
    <row r="2495" spans="1:10" ht="26.45">
      <c r="A2495" s="549" t="s">
        <v>2666</v>
      </c>
      <c r="B2495" s="550" t="s">
        <v>2139</v>
      </c>
      <c r="C2495" s="550" t="s">
        <v>55</v>
      </c>
      <c r="D2495" s="549" t="s">
        <v>2140</v>
      </c>
      <c r="E2495" s="593" t="s">
        <v>1220</v>
      </c>
      <c r="F2495" s="593"/>
      <c r="G2495" s="550" t="s">
        <v>1739</v>
      </c>
      <c r="H2495" s="551">
        <v>3.4499999999999999E-3</v>
      </c>
      <c r="I2495" s="552" t="s">
        <v>2853</v>
      </c>
      <c r="J2495" s="561" t="s">
        <v>3133</v>
      </c>
    </row>
    <row r="2496" spans="1:10" ht="26.45">
      <c r="A2496" s="549" t="s">
        <v>2666</v>
      </c>
      <c r="B2496" s="550" t="s">
        <v>1978</v>
      </c>
      <c r="C2496" s="550" t="s">
        <v>55</v>
      </c>
      <c r="D2496" s="549" t="s">
        <v>1979</v>
      </c>
      <c r="E2496" s="593" t="s">
        <v>1220</v>
      </c>
      <c r="F2496" s="593"/>
      <c r="G2496" s="550" t="s">
        <v>1739</v>
      </c>
      <c r="H2496" s="551">
        <v>1.1249999999999999E-3</v>
      </c>
      <c r="I2496" s="552" t="s">
        <v>2855</v>
      </c>
      <c r="J2496" s="561" t="s">
        <v>2975</v>
      </c>
    </row>
    <row r="2497" spans="1:10">
      <c r="A2497" s="549" t="s">
        <v>2666</v>
      </c>
      <c r="B2497" s="550" t="s">
        <v>2525</v>
      </c>
      <c r="C2497" s="550" t="s">
        <v>55</v>
      </c>
      <c r="D2497" s="549" t="s">
        <v>2526</v>
      </c>
      <c r="E2497" s="593" t="s">
        <v>1220</v>
      </c>
      <c r="F2497" s="593"/>
      <c r="G2497" s="550" t="s">
        <v>57</v>
      </c>
      <c r="H2497" s="551">
        <v>1.4999999999999999E-4</v>
      </c>
      <c r="I2497" s="552" t="s">
        <v>2872</v>
      </c>
      <c r="J2497" s="561" t="s">
        <v>2972</v>
      </c>
    </row>
    <row r="2498" spans="1:10">
      <c r="A2498" s="549" t="s">
        <v>2666</v>
      </c>
      <c r="B2498" s="550" t="s">
        <v>2401</v>
      </c>
      <c r="C2498" s="550" t="s">
        <v>55</v>
      </c>
      <c r="D2498" s="549" t="s">
        <v>2402</v>
      </c>
      <c r="E2498" s="593" t="s">
        <v>1220</v>
      </c>
      <c r="F2498" s="593"/>
      <c r="G2498" s="550" t="s">
        <v>57</v>
      </c>
      <c r="H2498" s="551">
        <v>1.4999999999999999E-4</v>
      </c>
      <c r="I2498" s="552" t="s">
        <v>2897</v>
      </c>
      <c r="J2498" s="561" t="s">
        <v>3254</v>
      </c>
    </row>
    <row r="2499" spans="1:10">
      <c r="A2499" s="549" t="s">
        <v>2666</v>
      </c>
      <c r="B2499" s="550" t="s">
        <v>2519</v>
      </c>
      <c r="C2499" s="550" t="s">
        <v>55</v>
      </c>
      <c r="D2499" s="549" t="s">
        <v>2520</v>
      </c>
      <c r="E2499" s="593" t="s">
        <v>1220</v>
      </c>
      <c r="F2499" s="593"/>
      <c r="G2499" s="550" t="s">
        <v>57</v>
      </c>
      <c r="H2499" s="551">
        <v>1.4999999999999999E-4</v>
      </c>
      <c r="I2499" s="552" t="s">
        <v>2899</v>
      </c>
      <c r="J2499" s="561" t="s">
        <v>2972</v>
      </c>
    </row>
    <row r="2500" spans="1:10">
      <c r="A2500" s="549" t="s">
        <v>2666</v>
      </c>
      <c r="B2500" s="550" t="s">
        <v>2553</v>
      </c>
      <c r="C2500" s="550" t="s">
        <v>55</v>
      </c>
      <c r="D2500" s="549" t="s">
        <v>2554</v>
      </c>
      <c r="E2500" s="593" t="s">
        <v>1220</v>
      </c>
      <c r="F2500" s="593"/>
      <c r="G2500" s="550" t="s">
        <v>57</v>
      </c>
      <c r="H2500" s="551">
        <v>7.4999999999999993E-5</v>
      </c>
      <c r="I2500" s="552" t="s">
        <v>2901</v>
      </c>
      <c r="J2500" s="561" t="s">
        <v>2972</v>
      </c>
    </row>
    <row r="2501" spans="1:10" ht="26.45">
      <c r="A2501" s="549" t="s">
        <v>2666</v>
      </c>
      <c r="B2501" s="550" t="s">
        <v>1506</v>
      </c>
      <c r="C2501" s="550" t="s">
        <v>55</v>
      </c>
      <c r="D2501" s="549" t="s">
        <v>1507</v>
      </c>
      <c r="E2501" s="593" t="s">
        <v>1440</v>
      </c>
      <c r="F2501" s="593"/>
      <c r="G2501" s="550" t="s">
        <v>1451</v>
      </c>
      <c r="H2501" s="551">
        <v>0.75</v>
      </c>
      <c r="I2501" s="552" t="s">
        <v>2767</v>
      </c>
      <c r="J2501" s="561" t="s">
        <v>3563</v>
      </c>
    </row>
    <row r="2502" spans="1:10">
      <c r="A2502" s="553"/>
      <c r="B2502" s="563"/>
      <c r="C2502" s="563"/>
      <c r="D2502" s="553"/>
      <c r="E2502" s="563" t="s">
        <v>2669</v>
      </c>
      <c r="F2502" s="566">
        <v>27.02</v>
      </c>
      <c r="G2502" s="553" t="s">
        <v>2670</v>
      </c>
      <c r="H2502" s="554">
        <v>0</v>
      </c>
      <c r="I2502" s="553" t="s">
        <v>2671</v>
      </c>
      <c r="J2502" s="554">
        <v>27.02</v>
      </c>
    </row>
    <row r="2503" spans="1:10" ht="14.45" thickBot="1">
      <c r="A2503" s="553"/>
      <c r="B2503" s="563"/>
      <c r="C2503" s="563"/>
      <c r="D2503" s="553"/>
      <c r="E2503" s="563" t="s">
        <v>2672</v>
      </c>
      <c r="F2503" s="566">
        <v>0</v>
      </c>
      <c r="G2503" s="553"/>
      <c r="H2503" s="595" t="s">
        <v>2673</v>
      </c>
      <c r="I2503" s="595"/>
      <c r="J2503" s="554">
        <v>199.69</v>
      </c>
    </row>
    <row r="2504" spans="1:10" ht="14.45" thickTop="1">
      <c r="A2504" s="555"/>
      <c r="B2504" s="564"/>
      <c r="C2504" s="564"/>
      <c r="D2504" s="555"/>
      <c r="E2504" s="564"/>
      <c r="F2504" s="564"/>
      <c r="G2504" s="555"/>
      <c r="H2504" s="555"/>
      <c r="I2504" s="555"/>
      <c r="J2504" s="555"/>
    </row>
    <row r="2505" spans="1:10">
      <c r="A2505" s="543" t="s">
        <v>540</v>
      </c>
      <c r="B2505" s="461" t="s">
        <v>10</v>
      </c>
      <c r="C2505" s="461" t="s">
        <v>11</v>
      </c>
      <c r="D2505" s="543" t="s">
        <v>12</v>
      </c>
      <c r="E2505" s="589" t="s">
        <v>1209</v>
      </c>
      <c r="F2505" s="589"/>
      <c r="G2505" s="461" t="s">
        <v>13</v>
      </c>
      <c r="H2505" s="544" t="s">
        <v>14</v>
      </c>
      <c r="I2505" s="544" t="s">
        <v>1210</v>
      </c>
      <c r="J2505" s="544" t="s">
        <v>16</v>
      </c>
    </row>
    <row r="2506" spans="1:10" ht="14.45" customHeight="1">
      <c r="A2506" s="545" t="s">
        <v>2661</v>
      </c>
      <c r="B2506" s="546" t="s">
        <v>541</v>
      </c>
      <c r="C2506" s="546" t="s">
        <v>55</v>
      </c>
      <c r="D2506" s="545" t="s">
        <v>542</v>
      </c>
      <c r="E2506" s="596" t="s">
        <v>1403</v>
      </c>
      <c r="F2506" s="596"/>
      <c r="G2506" s="546" t="s">
        <v>57</v>
      </c>
      <c r="H2506" s="547">
        <v>1</v>
      </c>
      <c r="I2506" s="548">
        <v>6.56</v>
      </c>
      <c r="J2506" s="548">
        <v>6.56</v>
      </c>
    </row>
    <row r="2507" spans="1:10">
      <c r="A2507" s="543" t="s">
        <v>9</v>
      </c>
      <c r="B2507" s="461" t="s">
        <v>10</v>
      </c>
      <c r="C2507" s="461" t="s">
        <v>11</v>
      </c>
      <c r="D2507" s="543" t="s">
        <v>12</v>
      </c>
      <c r="E2507" s="589" t="s">
        <v>1209</v>
      </c>
      <c r="F2507" s="589"/>
      <c r="G2507" s="461" t="s">
        <v>13</v>
      </c>
      <c r="H2507" s="544" t="s">
        <v>14</v>
      </c>
      <c r="I2507" s="544" t="s">
        <v>1210</v>
      </c>
      <c r="J2507" s="544" t="s">
        <v>16</v>
      </c>
    </row>
    <row r="2508" spans="1:10">
      <c r="A2508" s="556" t="s">
        <v>2661</v>
      </c>
      <c r="B2508" s="557" t="s">
        <v>2769</v>
      </c>
      <c r="C2508" s="557" t="s">
        <v>55</v>
      </c>
      <c r="D2508" s="556" t="s">
        <v>2770</v>
      </c>
      <c r="E2508" s="594" t="s">
        <v>1393</v>
      </c>
      <c r="F2508" s="594"/>
      <c r="G2508" s="557" t="s">
        <v>1451</v>
      </c>
      <c r="H2508" s="558">
        <v>0.1</v>
      </c>
      <c r="I2508" s="559" t="s">
        <v>2771</v>
      </c>
      <c r="J2508" s="560" t="s">
        <v>3345</v>
      </c>
    </row>
    <row r="2509" spans="1:10" ht="13.9" customHeight="1">
      <c r="A2509" s="549" t="s">
        <v>2666</v>
      </c>
      <c r="B2509" s="550" t="s">
        <v>1685</v>
      </c>
      <c r="C2509" s="550" t="s">
        <v>55</v>
      </c>
      <c r="D2509" s="549" t="s">
        <v>1686</v>
      </c>
      <c r="E2509" s="593" t="s">
        <v>1440</v>
      </c>
      <c r="F2509" s="593"/>
      <c r="G2509" s="550" t="s">
        <v>1451</v>
      </c>
      <c r="H2509" s="551">
        <v>0.1</v>
      </c>
      <c r="I2509" s="552" t="s">
        <v>2767</v>
      </c>
      <c r="J2509" s="561" t="s">
        <v>3346</v>
      </c>
    </row>
    <row r="2510" spans="1:10">
      <c r="A2510" s="556" t="s">
        <v>2661</v>
      </c>
      <c r="B2510" s="557" t="s">
        <v>2799</v>
      </c>
      <c r="C2510" s="557" t="s">
        <v>55</v>
      </c>
      <c r="D2510" s="556" t="s">
        <v>2800</v>
      </c>
      <c r="E2510" s="594" t="s">
        <v>1393</v>
      </c>
      <c r="F2510" s="594"/>
      <c r="G2510" s="557" t="s">
        <v>1451</v>
      </c>
      <c r="H2510" s="558">
        <v>0.1</v>
      </c>
      <c r="I2510" s="559" t="s">
        <v>2801</v>
      </c>
      <c r="J2510" s="560" t="s">
        <v>3345</v>
      </c>
    </row>
    <row r="2511" spans="1:10" ht="26.45">
      <c r="A2511" s="549" t="s">
        <v>2666</v>
      </c>
      <c r="B2511" s="550" t="s">
        <v>1449</v>
      </c>
      <c r="C2511" s="550" t="s">
        <v>55</v>
      </c>
      <c r="D2511" s="549" t="s">
        <v>1450</v>
      </c>
      <c r="E2511" s="593" t="s">
        <v>1440</v>
      </c>
      <c r="F2511" s="593"/>
      <c r="G2511" s="550" t="s">
        <v>1451</v>
      </c>
      <c r="H2511" s="551">
        <v>0.1</v>
      </c>
      <c r="I2511" s="552" t="s">
        <v>2742</v>
      </c>
      <c r="J2511" s="561" t="s">
        <v>3239</v>
      </c>
    </row>
    <row r="2512" spans="1:10">
      <c r="A2512" s="549" t="s">
        <v>2666</v>
      </c>
      <c r="B2512" s="550" t="s">
        <v>2190</v>
      </c>
      <c r="C2512" s="550" t="s">
        <v>55</v>
      </c>
      <c r="D2512" s="549" t="s">
        <v>2191</v>
      </c>
      <c r="E2512" s="593" t="s">
        <v>1220</v>
      </c>
      <c r="F2512" s="593"/>
      <c r="G2512" s="550" t="s">
        <v>57</v>
      </c>
      <c r="H2512" s="551">
        <v>1</v>
      </c>
      <c r="I2512" s="552" t="s">
        <v>3565</v>
      </c>
      <c r="J2512" s="561" t="s">
        <v>3565</v>
      </c>
    </row>
    <row r="2513" spans="1:10">
      <c r="A2513" s="589" t="s">
        <v>2820</v>
      </c>
      <c r="B2513" s="597"/>
      <c r="C2513" s="597"/>
      <c r="D2513" s="597"/>
      <c r="E2513" s="597"/>
      <c r="F2513" s="597"/>
      <c r="G2513" s="597"/>
      <c r="H2513" s="597"/>
      <c r="I2513" s="597"/>
      <c r="J2513" s="597"/>
    </row>
    <row r="2514" spans="1:10">
      <c r="A2514" s="543" t="s">
        <v>9</v>
      </c>
      <c r="B2514" s="461" t="s">
        <v>10</v>
      </c>
      <c r="C2514" s="461" t="s">
        <v>11</v>
      </c>
      <c r="D2514" s="543" t="s">
        <v>12</v>
      </c>
      <c r="E2514" s="589" t="s">
        <v>1209</v>
      </c>
      <c r="F2514" s="589"/>
      <c r="G2514" s="461" t="s">
        <v>13</v>
      </c>
      <c r="H2514" s="544" t="s">
        <v>14</v>
      </c>
      <c r="I2514" s="544" t="s">
        <v>1210</v>
      </c>
      <c r="J2514" s="544" t="s">
        <v>16</v>
      </c>
    </row>
    <row r="2515" spans="1:10" ht="26.45">
      <c r="A2515" s="549" t="s">
        <v>2666</v>
      </c>
      <c r="B2515" s="550" t="s">
        <v>2303</v>
      </c>
      <c r="C2515" s="550" t="s">
        <v>55</v>
      </c>
      <c r="D2515" s="549" t="s">
        <v>2304</v>
      </c>
      <c r="E2515" s="593" t="s">
        <v>1220</v>
      </c>
      <c r="F2515" s="593"/>
      <c r="G2515" s="550" t="s">
        <v>57</v>
      </c>
      <c r="H2515" s="551">
        <v>1.2E-4</v>
      </c>
      <c r="I2515" s="552" t="s">
        <v>2821</v>
      </c>
      <c r="J2515" s="561" t="s">
        <v>2972</v>
      </c>
    </row>
    <row r="2516" spans="1:10" ht="13.9" customHeight="1">
      <c r="A2516" s="549" t="s">
        <v>2666</v>
      </c>
      <c r="B2516" s="550" t="s">
        <v>2412</v>
      </c>
      <c r="C2516" s="550" t="s">
        <v>55</v>
      </c>
      <c r="D2516" s="549" t="s">
        <v>2413</v>
      </c>
      <c r="E2516" s="593" t="s">
        <v>1220</v>
      </c>
      <c r="F2516" s="593"/>
      <c r="G2516" s="550" t="s">
        <v>57</v>
      </c>
      <c r="H2516" s="551">
        <v>3.0000000000000001E-5</v>
      </c>
      <c r="I2516" s="552" t="s">
        <v>2823</v>
      </c>
      <c r="J2516" s="561" t="s">
        <v>2972</v>
      </c>
    </row>
    <row r="2517" spans="1:10">
      <c r="A2517" s="549" t="s">
        <v>2666</v>
      </c>
      <c r="B2517" s="550" t="s">
        <v>2169</v>
      </c>
      <c r="C2517" s="550" t="s">
        <v>55</v>
      </c>
      <c r="D2517" s="549" t="s">
        <v>2170</v>
      </c>
      <c r="E2517" s="593" t="s">
        <v>1220</v>
      </c>
      <c r="F2517" s="593"/>
      <c r="G2517" s="550" t="s">
        <v>57</v>
      </c>
      <c r="H2517" s="551">
        <v>8.9999999999999998E-4</v>
      </c>
      <c r="I2517" s="552" t="s">
        <v>2825</v>
      </c>
      <c r="J2517" s="561" t="s">
        <v>2972</v>
      </c>
    </row>
    <row r="2518" spans="1:10" ht="26.45">
      <c r="A2518" s="549" t="s">
        <v>2666</v>
      </c>
      <c r="B2518" s="550" t="s">
        <v>2391</v>
      </c>
      <c r="C2518" s="550" t="s">
        <v>55</v>
      </c>
      <c r="D2518" s="549" t="s">
        <v>2392</v>
      </c>
      <c r="E2518" s="593" t="s">
        <v>1220</v>
      </c>
      <c r="F2518" s="593"/>
      <c r="G2518" s="550" t="s">
        <v>57</v>
      </c>
      <c r="H2518" s="551">
        <v>4.0000000000000003E-5</v>
      </c>
      <c r="I2518" s="552" t="s">
        <v>2827</v>
      </c>
      <c r="J2518" s="561" t="s">
        <v>2972</v>
      </c>
    </row>
    <row r="2519" spans="1:10">
      <c r="A2519" s="549" t="s">
        <v>2666</v>
      </c>
      <c r="B2519" s="550" t="s">
        <v>1693</v>
      </c>
      <c r="C2519" s="550" t="s">
        <v>55</v>
      </c>
      <c r="D2519" s="549" t="s">
        <v>1694</v>
      </c>
      <c r="E2519" s="593" t="s">
        <v>1220</v>
      </c>
      <c r="F2519" s="593"/>
      <c r="G2519" s="550" t="s">
        <v>57</v>
      </c>
      <c r="H2519" s="551">
        <v>1.5949999999999999E-2</v>
      </c>
      <c r="I2519" s="552" t="s">
        <v>2829</v>
      </c>
      <c r="J2519" s="561" t="s">
        <v>3009</v>
      </c>
    </row>
    <row r="2520" spans="1:10">
      <c r="A2520" s="549" t="s">
        <v>2666</v>
      </c>
      <c r="B2520" s="550" t="s">
        <v>2360</v>
      </c>
      <c r="C2520" s="550" t="s">
        <v>55</v>
      </c>
      <c r="D2520" s="549" t="s">
        <v>2361</v>
      </c>
      <c r="E2520" s="593" t="s">
        <v>1220</v>
      </c>
      <c r="F2520" s="593"/>
      <c r="G2520" s="550" t="s">
        <v>2362</v>
      </c>
      <c r="H2520" s="551">
        <v>1.6000000000000001E-4</v>
      </c>
      <c r="I2520" s="552" t="s">
        <v>2831</v>
      </c>
      <c r="J2520" s="561" t="s">
        <v>2972</v>
      </c>
    </row>
    <row r="2521" spans="1:10">
      <c r="A2521" s="549" t="s">
        <v>2666</v>
      </c>
      <c r="B2521" s="550" t="s">
        <v>1729</v>
      </c>
      <c r="C2521" s="550" t="s">
        <v>55</v>
      </c>
      <c r="D2521" s="549" t="s">
        <v>1730</v>
      </c>
      <c r="E2521" s="593" t="s">
        <v>1220</v>
      </c>
      <c r="F2521" s="593"/>
      <c r="G2521" s="550" t="s">
        <v>57</v>
      </c>
      <c r="H2521" s="551">
        <v>2.9999999999999997E-4</v>
      </c>
      <c r="I2521" s="552" t="s">
        <v>2833</v>
      </c>
      <c r="J2521" s="561" t="s">
        <v>2923</v>
      </c>
    </row>
    <row r="2522" spans="1:10">
      <c r="A2522" s="549" t="s">
        <v>2666</v>
      </c>
      <c r="B2522" s="550" t="s">
        <v>1587</v>
      </c>
      <c r="C2522" s="550" t="s">
        <v>55</v>
      </c>
      <c r="D2522" s="549" t="s">
        <v>1588</v>
      </c>
      <c r="E2522" s="593" t="s">
        <v>1220</v>
      </c>
      <c r="F2522" s="593"/>
      <c r="G2522" s="550" t="s">
        <v>57</v>
      </c>
      <c r="H2522" s="551">
        <v>8.9999999999999998E-4</v>
      </c>
      <c r="I2522" s="552" t="s">
        <v>2835</v>
      </c>
      <c r="J2522" s="561" t="s">
        <v>3366</v>
      </c>
    </row>
    <row r="2523" spans="1:10">
      <c r="A2523" s="549" t="s">
        <v>2666</v>
      </c>
      <c r="B2523" s="550" t="s">
        <v>2381</v>
      </c>
      <c r="C2523" s="550" t="s">
        <v>55</v>
      </c>
      <c r="D2523" s="549" t="s">
        <v>2382</v>
      </c>
      <c r="E2523" s="593" t="s">
        <v>1220</v>
      </c>
      <c r="F2523" s="593"/>
      <c r="G2523" s="550" t="s">
        <v>57</v>
      </c>
      <c r="H2523" s="551">
        <v>2.0000000000000002E-5</v>
      </c>
      <c r="I2523" s="552" t="s">
        <v>2837</v>
      </c>
      <c r="J2523" s="561" t="s">
        <v>2972</v>
      </c>
    </row>
    <row r="2524" spans="1:10">
      <c r="A2524" s="549" t="s">
        <v>2666</v>
      </c>
      <c r="B2524" s="550" t="s">
        <v>1982</v>
      </c>
      <c r="C2524" s="550" t="s">
        <v>55</v>
      </c>
      <c r="D2524" s="549" t="s">
        <v>1983</v>
      </c>
      <c r="E2524" s="593" t="s">
        <v>1298</v>
      </c>
      <c r="F2524" s="593"/>
      <c r="G2524" s="550" t="s">
        <v>57</v>
      </c>
      <c r="H2524" s="551">
        <v>8.9999999999999998E-4</v>
      </c>
      <c r="I2524" s="552" t="s">
        <v>2839</v>
      </c>
      <c r="J2524" s="561" t="s">
        <v>2880</v>
      </c>
    </row>
    <row r="2525" spans="1:10">
      <c r="A2525" s="549" t="s">
        <v>2666</v>
      </c>
      <c r="B2525" s="550" t="s">
        <v>1855</v>
      </c>
      <c r="C2525" s="550" t="s">
        <v>55</v>
      </c>
      <c r="D2525" s="549" t="s">
        <v>1856</v>
      </c>
      <c r="E2525" s="593" t="s">
        <v>1298</v>
      </c>
      <c r="F2525" s="593"/>
      <c r="G2525" s="550" t="s">
        <v>1857</v>
      </c>
      <c r="H2525" s="551">
        <v>8.0000000000000007E-5</v>
      </c>
      <c r="I2525" s="552" t="s">
        <v>2841</v>
      </c>
      <c r="J2525" s="561" t="s">
        <v>3254</v>
      </c>
    </row>
    <row r="2526" spans="1:10" ht="26.45">
      <c r="A2526" s="549" t="s">
        <v>2666</v>
      </c>
      <c r="B2526" s="550" t="s">
        <v>2182</v>
      </c>
      <c r="C2526" s="550" t="s">
        <v>55</v>
      </c>
      <c r="D2526" s="549" t="s">
        <v>2183</v>
      </c>
      <c r="E2526" s="593" t="s">
        <v>1220</v>
      </c>
      <c r="F2526" s="593"/>
      <c r="G2526" s="550" t="s">
        <v>57</v>
      </c>
      <c r="H2526" s="551">
        <v>2.0000000000000002E-5</v>
      </c>
      <c r="I2526" s="552" t="s">
        <v>2843</v>
      </c>
      <c r="J2526" s="561" t="s">
        <v>2972</v>
      </c>
    </row>
    <row r="2527" spans="1:10">
      <c r="A2527" s="549" t="s">
        <v>2666</v>
      </c>
      <c r="B2527" s="550" t="s">
        <v>1652</v>
      </c>
      <c r="C2527" s="550" t="s">
        <v>55</v>
      </c>
      <c r="D2527" s="549" t="s">
        <v>1653</v>
      </c>
      <c r="E2527" s="593" t="s">
        <v>1298</v>
      </c>
      <c r="F2527" s="593"/>
      <c r="G2527" s="550" t="s">
        <v>57</v>
      </c>
      <c r="H2527" s="551">
        <v>2.036E-2</v>
      </c>
      <c r="I2527" s="552" t="s">
        <v>2845</v>
      </c>
      <c r="J2527" s="561" t="s">
        <v>3114</v>
      </c>
    </row>
    <row r="2528" spans="1:10">
      <c r="A2528" s="549" t="s">
        <v>2666</v>
      </c>
      <c r="B2528" s="550" t="s">
        <v>2090</v>
      </c>
      <c r="C2528" s="550" t="s">
        <v>55</v>
      </c>
      <c r="D2528" s="549" t="s">
        <v>2091</v>
      </c>
      <c r="E2528" s="593" t="s">
        <v>1220</v>
      </c>
      <c r="F2528" s="593"/>
      <c r="G2528" s="550" t="s">
        <v>57</v>
      </c>
      <c r="H2528" s="551">
        <v>3.6000000000000002E-4</v>
      </c>
      <c r="I2528" s="552" t="s">
        <v>2847</v>
      </c>
      <c r="J2528" s="561" t="s">
        <v>2972</v>
      </c>
    </row>
    <row r="2529" spans="1:10">
      <c r="A2529" s="549" t="s">
        <v>2666</v>
      </c>
      <c r="B2529" s="550" t="s">
        <v>1543</v>
      </c>
      <c r="C2529" s="550" t="s">
        <v>55</v>
      </c>
      <c r="D2529" s="549" t="s">
        <v>1544</v>
      </c>
      <c r="E2529" s="593" t="s">
        <v>1220</v>
      </c>
      <c r="F2529" s="593"/>
      <c r="G2529" s="550" t="s">
        <v>57</v>
      </c>
      <c r="H2529" s="551">
        <v>2.036E-2</v>
      </c>
      <c r="I2529" s="552" t="s">
        <v>2849</v>
      </c>
      <c r="J2529" s="561" t="s">
        <v>2979</v>
      </c>
    </row>
    <row r="2530" spans="1:10">
      <c r="A2530" s="549" t="s">
        <v>2666</v>
      </c>
      <c r="B2530" s="550" t="s">
        <v>2442</v>
      </c>
      <c r="C2530" s="550" t="s">
        <v>55</v>
      </c>
      <c r="D2530" s="549" t="s">
        <v>2443</v>
      </c>
      <c r="E2530" s="593" t="s">
        <v>1220</v>
      </c>
      <c r="F2530" s="593"/>
      <c r="G2530" s="550" t="s">
        <v>57</v>
      </c>
      <c r="H2530" s="551">
        <v>1.0000000000000001E-5</v>
      </c>
      <c r="I2530" s="552" t="s">
        <v>2851</v>
      </c>
      <c r="J2530" s="561" t="s">
        <v>2972</v>
      </c>
    </row>
    <row r="2531" spans="1:10" ht="26.45">
      <c r="A2531" s="549" t="s">
        <v>2666</v>
      </c>
      <c r="B2531" s="550" t="s">
        <v>2139</v>
      </c>
      <c r="C2531" s="550" t="s">
        <v>55</v>
      </c>
      <c r="D2531" s="549" t="s">
        <v>2140</v>
      </c>
      <c r="E2531" s="593" t="s">
        <v>1220</v>
      </c>
      <c r="F2531" s="593"/>
      <c r="G2531" s="550" t="s">
        <v>1739</v>
      </c>
      <c r="H2531" s="551">
        <v>4.6000000000000001E-4</v>
      </c>
      <c r="I2531" s="552" t="s">
        <v>2853</v>
      </c>
      <c r="J2531" s="561" t="s">
        <v>2972</v>
      </c>
    </row>
    <row r="2532" spans="1:10" ht="26.45">
      <c r="A2532" s="549" t="s">
        <v>2666</v>
      </c>
      <c r="B2532" s="550" t="s">
        <v>1978</v>
      </c>
      <c r="C2532" s="550" t="s">
        <v>55</v>
      </c>
      <c r="D2532" s="549" t="s">
        <v>1979</v>
      </c>
      <c r="E2532" s="593" t="s">
        <v>1220</v>
      </c>
      <c r="F2532" s="593"/>
      <c r="G2532" s="550" t="s">
        <v>1739</v>
      </c>
      <c r="H2532" s="551">
        <v>1.6000000000000001E-4</v>
      </c>
      <c r="I2532" s="552" t="s">
        <v>2855</v>
      </c>
      <c r="J2532" s="561" t="s">
        <v>2880</v>
      </c>
    </row>
    <row r="2533" spans="1:10" ht="26.45">
      <c r="A2533" s="549" t="s">
        <v>2666</v>
      </c>
      <c r="B2533" s="550" t="s">
        <v>1685</v>
      </c>
      <c r="C2533" s="550" t="s">
        <v>55</v>
      </c>
      <c r="D2533" s="549" t="s">
        <v>1686</v>
      </c>
      <c r="E2533" s="593" t="s">
        <v>1440</v>
      </c>
      <c r="F2533" s="593"/>
      <c r="G2533" s="550" t="s">
        <v>1451</v>
      </c>
      <c r="H2533" s="551">
        <v>0.1</v>
      </c>
      <c r="I2533" s="552" t="s">
        <v>2767</v>
      </c>
      <c r="J2533" s="561" t="s">
        <v>3346</v>
      </c>
    </row>
    <row r="2534" spans="1:10">
      <c r="A2534" s="549" t="s">
        <v>2666</v>
      </c>
      <c r="B2534" s="550" t="s">
        <v>2651</v>
      </c>
      <c r="C2534" s="550" t="s">
        <v>55</v>
      </c>
      <c r="D2534" s="549" t="s">
        <v>2652</v>
      </c>
      <c r="E2534" s="593" t="s">
        <v>1220</v>
      </c>
      <c r="F2534" s="593"/>
      <c r="G2534" s="550" t="s">
        <v>57</v>
      </c>
      <c r="H2534" s="551">
        <v>1.0000000000000001E-5</v>
      </c>
      <c r="I2534" s="552" t="s">
        <v>2922</v>
      </c>
      <c r="J2534" s="561" t="s">
        <v>2972</v>
      </c>
    </row>
    <row r="2535" spans="1:10">
      <c r="A2535" s="549" t="s">
        <v>2666</v>
      </c>
      <c r="B2535" s="550" t="s">
        <v>2587</v>
      </c>
      <c r="C2535" s="550" t="s">
        <v>55</v>
      </c>
      <c r="D2535" s="549" t="s">
        <v>2588</v>
      </c>
      <c r="E2535" s="593" t="s">
        <v>1220</v>
      </c>
      <c r="F2535" s="593"/>
      <c r="G2535" s="550" t="s">
        <v>57</v>
      </c>
      <c r="H2535" s="551">
        <v>6.9999999999999994E-5</v>
      </c>
      <c r="I2535" s="552" t="s">
        <v>2924</v>
      </c>
      <c r="J2535" s="561" t="s">
        <v>2972</v>
      </c>
    </row>
    <row r="2536" spans="1:10">
      <c r="A2536" s="549" t="s">
        <v>2666</v>
      </c>
      <c r="B2536" s="550" t="s">
        <v>2557</v>
      </c>
      <c r="C2536" s="550" t="s">
        <v>55</v>
      </c>
      <c r="D2536" s="549" t="s">
        <v>2558</v>
      </c>
      <c r="E2536" s="593" t="s">
        <v>1220</v>
      </c>
      <c r="F2536" s="593"/>
      <c r="G2536" s="550" t="s">
        <v>57</v>
      </c>
      <c r="H2536" s="551">
        <v>6.0000000000000002E-5</v>
      </c>
      <c r="I2536" s="552" t="s">
        <v>2925</v>
      </c>
      <c r="J2536" s="561" t="s">
        <v>2972</v>
      </c>
    </row>
    <row r="2537" spans="1:10">
      <c r="A2537" s="549" t="s">
        <v>2666</v>
      </c>
      <c r="B2537" s="550" t="s">
        <v>2611</v>
      </c>
      <c r="C2537" s="550" t="s">
        <v>55</v>
      </c>
      <c r="D2537" s="549" t="s">
        <v>2612</v>
      </c>
      <c r="E2537" s="593" t="s">
        <v>1220</v>
      </c>
      <c r="F2537" s="593"/>
      <c r="G2537" s="550" t="s">
        <v>57</v>
      </c>
      <c r="H2537" s="551">
        <v>4.0000000000000003E-5</v>
      </c>
      <c r="I2537" s="552" t="s">
        <v>2927</v>
      </c>
      <c r="J2537" s="561" t="s">
        <v>2972</v>
      </c>
    </row>
    <row r="2538" spans="1:10">
      <c r="A2538" s="549" t="s">
        <v>2666</v>
      </c>
      <c r="B2538" s="550" t="s">
        <v>2537</v>
      </c>
      <c r="C2538" s="550" t="s">
        <v>55</v>
      </c>
      <c r="D2538" s="549" t="s">
        <v>2538</v>
      </c>
      <c r="E2538" s="593" t="s">
        <v>1220</v>
      </c>
      <c r="F2538" s="593"/>
      <c r="G2538" s="550" t="s">
        <v>57</v>
      </c>
      <c r="H2538" s="551">
        <v>1.1E-4</v>
      </c>
      <c r="I2538" s="552" t="s">
        <v>2929</v>
      </c>
      <c r="J2538" s="561" t="s">
        <v>2972</v>
      </c>
    </row>
    <row r="2539" spans="1:10">
      <c r="A2539" s="549" t="s">
        <v>2666</v>
      </c>
      <c r="B2539" s="550" t="s">
        <v>2541</v>
      </c>
      <c r="C2539" s="550" t="s">
        <v>55</v>
      </c>
      <c r="D2539" s="549" t="s">
        <v>2542</v>
      </c>
      <c r="E2539" s="593" t="s">
        <v>1220</v>
      </c>
      <c r="F2539" s="593"/>
      <c r="G2539" s="550" t="s">
        <v>57</v>
      </c>
      <c r="H2539" s="551">
        <v>4.0000000000000003E-5</v>
      </c>
      <c r="I2539" s="552" t="s">
        <v>2931</v>
      </c>
      <c r="J2539" s="561" t="s">
        <v>2972</v>
      </c>
    </row>
    <row r="2540" spans="1:10">
      <c r="A2540" s="549" t="s">
        <v>2666</v>
      </c>
      <c r="B2540" s="550" t="s">
        <v>2637</v>
      </c>
      <c r="C2540" s="550" t="s">
        <v>55</v>
      </c>
      <c r="D2540" s="549" t="s">
        <v>2638</v>
      </c>
      <c r="E2540" s="593" t="s">
        <v>1220</v>
      </c>
      <c r="F2540" s="593"/>
      <c r="G2540" s="550" t="s">
        <v>57</v>
      </c>
      <c r="H2540" s="551">
        <v>1.0000000000000001E-5</v>
      </c>
      <c r="I2540" s="552" t="s">
        <v>2933</v>
      </c>
      <c r="J2540" s="561" t="s">
        <v>2972</v>
      </c>
    </row>
    <row r="2541" spans="1:10" ht="26.45">
      <c r="A2541" s="549" t="s">
        <v>2666</v>
      </c>
      <c r="B2541" s="550" t="s">
        <v>1449</v>
      </c>
      <c r="C2541" s="550" t="s">
        <v>55</v>
      </c>
      <c r="D2541" s="549" t="s">
        <v>1450</v>
      </c>
      <c r="E2541" s="593" t="s">
        <v>1440</v>
      </c>
      <c r="F2541" s="593"/>
      <c r="G2541" s="550" t="s">
        <v>1451</v>
      </c>
      <c r="H2541" s="551">
        <v>0.1</v>
      </c>
      <c r="I2541" s="552" t="s">
        <v>2742</v>
      </c>
      <c r="J2541" s="561" t="s">
        <v>3239</v>
      </c>
    </row>
    <row r="2542" spans="1:10">
      <c r="A2542" s="549" t="s">
        <v>2666</v>
      </c>
      <c r="B2542" s="550" t="s">
        <v>2190</v>
      </c>
      <c r="C2542" s="550" t="s">
        <v>55</v>
      </c>
      <c r="D2542" s="549" t="s">
        <v>2191</v>
      </c>
      <c r="E2542" s="593" t="s">
        <v>1220</v>
      </c>
      <c r="F2542" s="593"/>
      <c r="G2542" s="550" t="s">
        <v>57</v>
      </c>
      <c r="H2542" s="551">
        <v>1</v>
      </c>
      <c r="I2542" s="552" t="s">
        <v>3565</v>
      </c>
      <c r="J2542" s="561" t="s">
        <v>3565</v>
      </c>
    </row>
    <row r="2543" spans="1:10">
      <c r="A2543" s="553"/>
      <c r="B2543" s="563"/>
      <c r="C2543" s="563"/>
      <c r="D2543" s="553"/>
      <c r="E2543" s="563" t="s">
        <v>2669</v>
      </c>
      <c r="F2543" s="566">
        <v>3.59</v>
      </c>
      <c r="G2543" s="553" t="s">
        <v>2670</v>
      </c>
      <c r="H2543" s="554">
        <v>0</v>
      </c>
      <c r="I2543" s="553" t="s">
        <v>2671</v>
      </c>
      <c r="J2543" s="554">
        <v>3.59</v>
      </c>
    </row>
    <row r="2544" spans="1:10" ht="14.45" thickBot="1">
      <c r="A2544" s="553"/>
      <c r="B2544" s="563"/>
      <c r="C2544" s="563"/>
      <c r="D2544" s="553"/>
      <c r="E2544" s="563" t="s">
        <v>2672</v>
      </c>
      <c r="F2544" s="566">
        <v>0</v>
      </c>
      <c r="G2544" s="553"/>
      <c r="H2544" s="595" t="s">
        <v>2673</v>
      </c>
      <c r="I2544" s="595"/>
      <c r="J2544" s="554">
        <v>6.56</v>
      </c>
    </row>
    <row r="2545" spans="1:10" ht="14.45" thickTop="1">
      <c r="A2545" s="555"/>
      <c r="B2545" s="564"/>
      <c r="C2545" s="564"/>
      <c r="D2545" s="555"/>
      <c r="E2545" s="564"/>
      <c r="F2545" s="564"/>
      <c r="G2545" s="555"/>
      <c r="H2545" s="555"/>
      <c r="I2545" s="555"/>
      <c r="J2545" s="555"/>
    </row>
    <row r="2546" spans="1:10">
      <c r="A2546" s="543" t="s">
        <v>543</v>
      </c>
      <c r="B2546" s="461" t="s">
        <v>10</v>
      </c>
      <c r="C2546" s="461" t="s">
        <v>11</v>
      </c>
      <c r="D2546" s="543" t="s">
        <v>12</v>
      </c>
      <c r="E2546" s="589" t="s">
        <v>1209</v>
      </c>
      <c r="F2546" s="589"/>
      <c r="G2546" s="461" t="s">
        <v>13</v>
      </c>
      <c r="H2546" s="544" t="s">
        <v>14</v>
      </c>
      <c r="I2546" s="544" t="s">
        <v>1210</v>
      </c>
      <c r="J2546" s="544" t="s">
        <v>16</v>
      </c>
    </row>
    <row r="2547" spans="1:10" ht="14.45" customHeight="1">
      <c r="A2547" s="545" t="s">
        <v>2661</v>
      </c>
      <c r="B2547" s="546" t="s">
        <v>544</v>
      </c>
      <c r="C2547" s="546" t="s">
        <v>55</v>
      </c>
      <c r="D2547" s="545" t="s">
        <v>545</v>
      </c>
      <c r="E2547" s="596" t="s">
        <v>1403</v>
      </c>
      <c r="F2547" s="596"/>
      <c r="G2547" s="546" t="s">
        <v>57</v>
      </c>
      <c r="H2547" s="547">
        <v>1</v>
      </c>
      <c r="I2547" s="548">
        <v>6.01</v>
      </c>
      <c r="J2547" s="548">
        <v>6.01</v>
      </c>
    </row>
    <row r="2548" spans="1:10">
      <c r="A2548" s="543" t="s">
        <v>9</v>
      </c>
      <c r="B2548" s="461" t="s">
        <v>10</v>
      </c>
      <c r="C2548" s="461" t="s">
        <v>11</v>
      </c>
      <c r="D2548" s="543" t="s">
        <v>12</v>
      </c>
      <c r="E2548" s="589" t="s">
        <v>1209</v>
      </c>
      <c r="F2548" s="589"/>
      <c r="G2548" s="461" t="s">
        <v>13</v>
      </c>
      <c r="H2548" s="544" t="s">
        <v>14</v>
      </c>
      <c r="I2548" s="544" t="s">
        <v>1210</v>
      </c>
      <c r="J2548" s="544" t="s">
        <v>16</v>
      </c>
    </row>
    <row r="2549" spans="1:10">
      <c r="A2549" s="549" t="s">
        <v>2666</v>
      </c>
      <c r="B2549" s="550" t="s">
        <v>2147</v>
      </c>
      <c r="C2549" s="550" t="s">
        <v>55</v>
      </c>
      <c r="D2549" s="549" t="s">
        <v>2148</v>
      </c>
      <c r="E2549" s="593" t="s">
        <v>1220</v>
      </c>
      <c r="F2549" s="593"/>
      <c r="G2549" s="550" t="s">
        <v>57</v>
      </c>
      <c r="H2549" s="551">
        <v>1</v>
      </c>
      <c r="I2549" s="552" t="s">
        <v>3566</v>
      </c>
      <c r="J2549" s="561" t="s">
        <v>3566</v>
      </c>
    </row>
    <row r="2550" spans="1:10" ht="13.9" customHeight="1">
      <c r="A2550" s="556" t="s">
        <v>2661</v>
      </c>
      <c r="B2550" s="557" t="s">
        <v>2799</v>
      </c>
      <c r="C2550" s="557" t="s">
        <v>55</v>
      </c>
      <c r="D2550" s="556" t="s">
        <v>2800</v>
      </c>
      <c r="E2550" s="594" t="s">
        <v>1393</v>
      </c>
      <c r="F2550" s="594"/>
      <c r="G2550" s="557" t="s">
        <v>1451</v>
      </c>
      <c r="H2550" s="558">
        <v>0.1</v>
      </c>
      <c r="I2550" s="559" t="s">
        <v>2801</v>
      </c>
      <c r="J2550" s="560" t="s">
        <v>3345</v>
      </c>
    </row>
    <row r="2551" spans="1:10">
      <c r="A2551" s="556" t="s">
        <v>2661</v>
      </c>
      <c r="B2551" s="557" t="s">
        <v>2769</v>
      </c>
      <c r="C2551" s="557" t="s">
        <v>55</v>
      </c>
      <c r="D2551" s="556" t="s">
        <v>2770</v>
      </c>
      <c r="E2551" s="594" t="s">
        <v>1393</v>
      </c>
      <c r="F2551" s="594"/>
      <c r="G2551" s="557" t="s">
        <v>1451</v>
      </c>
      <c r="H2551" s="558">
        <v>0.1</v>
      </c>
      <c r="I2551" s="559" t="s">
        <v>2771</v>
      </c>
      <c r="J2551" s="560" t="s">
        <v>3345</v>
      </c>
    </row>
    <row r="2552" spans="1:10" ht="26.45">
      <c r="A2552" s="549" t="s">
        <v>2666</v>
      </c>
      <c r="B2552" s="550" t="s">
        <v>1449</v>
      </c>
      <c r="C2552" s="550" t="s">
        <v>55</v>
      </c>
      <c r="D2552" s="549" t="s">
        <v>1450</v>
      </c>
      <c r="E2552" s="593" t="s">
        <v>1440</v>
      </c>
      <c r="F2552" s="593"/>
      <c r="G2552" s="550" t="s">
        <v>1451</v>
      </c>
      <c r="H2552" s="551">
        <v>0.1</v>
      </c>
      <c r="I2552" s="552" t="s">
        <v>2742</v>
      </c>
      <c r="J2552" s="561" t="s">
        <v>3239</v>
      </c>
    </row>
    <row r="2553" spans="1:10" ht="26.45">
      <c r="A2553" s="549" t="s">
        <v>2666</v>
      </c>
      <c r="B2553" s="550" t="s">
        <v>1685</v>
      </c>
      <c r="C2553" s="550" t="s">
        <v>55</v>
      </c>
      <c r="D2553" s="549" t="s">
        <v>1686</v>
      </c>
      <c r="E2553" s="593" t="s">
        <v>1440</v>
      </c>
      <c r="F2553" s="593"/>
      <c r="G2553" s="550" t="s">
        <v>1451</v>
      </c>
      <c r="H2553" s="551">
        <v>0.1</v>
      </c>
      <c r="I2553" s="552" t="s">
        <v>2767</v>
      </c>
      <c r="J2553" s="561" t="s">
        <v>3346</v>
      </c>
    </row>
    <row r="2554" spans="1:10">
      <c r="A2554" s="589" t="s">
        <v>2820</v>
      </c>
      <c r="B2554" s="597"/>
      <c r="C2554" s="597"/>
      <c r="D2554" s="597"/>
      <c r="E2554" s="597"/>
      <c r="F2554" s="597"/>
      <c r="G2554" s="597"/>
      <c r="H2554" s="597"/>
      <c r="I2554" s="597"/>
      <c r="J2554" s="597"/>
    </row>
    <row r="2555" spans="1:10">
      <c r="A2555" s="543" t="s">
        <v>9</v>
      </c>
      <c r="B2555" s="461" t="s">
        <v>10</v>
      </c>
      <c r="C2555" s="461" t="s">
        <v>11</v>
      </c>
      <c r="D2555" s="543" t="s">
        <v>12</v>
      </c>
      <c r="E2555" s="589" t="s">
        <v>1209</v>
      </c>
      <c r="F2555" s="589"/>
      <c r="G2555" s="461" t="s">
        <v>13</v>
      </c>
      <c r="H2555" s="544" t="s">
        <v>14</v>
      </c>
      <c r="I2555" s="544" t="s">
        <v>1210</v>
      </c>
      <c r="J2555" s="544" t="s">
        <v>16</v>
      </c>
    </row>
    <row r="2556" spans="1:10">
      <c r="A2556" s="549" t="s">
        <v>2666</v>
      </c>
      <c r="B2556" s="550" t="s">
        <v>2147</v>
      </c>
      <c r="C2556" s="550" t="s">
        <v>55</v>
      </c>
      <c r="D2556" s="549" t="s">
        <v>2148</v>
      </c>
      <c r="E2556" s="593" t="s">
        <v>1220</v>
      </c>
      <c r="F2556" s="593"/>
      <c r="G2556" s="550" t="s">
        <v>57</v>
      </c>
      <c r="H2556" s="551">
        <v>1</v>
      </c>
      <c r="I2556" s="552" t="s">
        <v>3566</v>
      </c>
      <c r="J2556" s="561" t="s">
        <v>3566</v>
      </c>
    </row>
    <row r="2557" spans="1:10" ht="13.9" customHeight="1">
      <c r="A2557" s="549" t="s">
        <v>2666</v>
      </c>
      <c r="B2557" s="550" t="s">
        <v>2651</v>
      </c>
      <c r="C2557" s="550" t="s">
        <v>55</v>
      </c>
      <c r="D2557" s="549" t="s">
        <v>2652</v>
      </c>
      <c r="E2557" s="593" t="s">
        <v>1220</v>
      </c>
      <c r="F2557" s="593"/>
      <c r="G2557" s="550" t="s">
        <v>57</v>
      </c>
      <c r="H2557" s="551">
        <v>1.0000000000000001E-5</v>
      </c>
      <c r="I2557" s="552" t="s">
        <v>2922</v>
      </c>
      <c r="J2557" s="561" t="s">
        <v>2972</v>
      </c>
    </row>
    <row r="2558" spans="1:10" ht="26.45">
      <c r="A2558" s="549" t="s">
        <v>2666</v>
      </c>
      <c r="B2558" s="550" t="s">
        <v>1978</v>
      </c>
      <c r="C2558" s="550" t="s">
        <v>55</v>
      </c>
      <c r="D2558" s="549" t="s">
        <v>1979</v>
      </c>
      <c r="E2558" s="593" t="s">
        <v>1220</v>
      </c>
      <c r="F2558" s="593"/>
      <c r="G2558" s="550" t="s">
        <v>1739</v>
      </c>
      <c r="H2558" s="551">
        <v>1.6000000000000001E-4</v>
      </c>
      <c r="I2558" s="552" t="s">
        <v>2855</v>
      </c>
      <c r="J2558" s="561" t="s">
        <v>2880</v>
      </c>
    </row>
    <row r="2559" spans="1:10">
      <c r="A2559" s="549" t="s">
        <v>2666</v>
      </c>
      <c r="B2559" s="550" t="s">
        <v>1543</v>
      </c>
      <c r="C2559" s="550" t="s">
        <v>55</v>
      </c>
      <c r="D2559" s="549" t="s">
        <v>1544</v>
      </c>
      <c r="E2559" s="593" t="s">
        <v>1220</v>
      </c>
      <c r="F2559" s="593"/>
      <c r="G2559" s="550" t="s">
        <v>57</v>
      </c>
      <c r="H2559" s="551">
        <v>2.036E-2</v>
      </c>
      <c r="I2559" s="552" t="s">
        <v>2849</v>
      </c>
      <c r="J2559" s="561" t="s">
        <v>2979</v>
      </c>
    </row>
    <row r="2560" spans="1:10">
      <c r="A2560" s="549" t="s">
        <v>2666</v>
      </c>
      <c r="B2560" s="550" t="s">
        <v>2169</v>
      </c>
      <c r="C2560" s="550" t="s">
        <v>55</v>
      </c>
      <c r="D2560" s="549" t="s">
        <v>2170</v>
      </c>
      <c r="E2560" s="593" t="s">
        <v>1220</v>
      </c>
      <c r="F2560" s="593"/>
      <c r="G2560" s="550" t="s">
        <v>57</v>
      </c>
      <c r="H2560" s="551">
        <v>8.9999999999999998E-4</v>
      </c>
      <c r="I2560" s="552" t="s">
        <v>2825</v>
      </c>
      <c r="J2560" s="561" t="s">
        <v>2972</v>
      </c>
    </row>
    <row r="2561" spans="1:10">
      <c r="A2561" s="549" t="s">
        <v>2666</v>
      </c>
      <c r="B2561" s="550" t="s">
        <v>1855</v>
      </c>
      <c r="C2561" s="550" t="s">
        <v>55</v>
      </c>
      <c r="D2561" s="549" t="s">
        <v>1856</v>
      </c>
      <c r="E2561" s="593" t="s">
        <v>1298</v>
      </c>
      <c r="F2561" s="593"/>
      <c r="G2561" s="550" t="s">
        <v>1857</v>
      </c>
      <c r="H2561" s="551">
        <v>8.0000000000000007E-5</v>
      </c>
      <c r="I2561" s="552" t="s">
        <v>2841</v>
      </c>
      <c r="J2561" s="561" t="s">
        <v>3254</v>
      </c>
    </row>
    <row r="2562" spans="1:10">
      <c r="A2562" s="549" t="s">
        <v>2666</v>
      </c>
      <c r="B2562" s="550" t="s">
        <v>2587</v>
      </c>
      <c r="C2562" s="550" t="s">
        <v>55</v>
      </c>
      <c r="D2562" s="549" t="s">
        <v>2588</v>
      </c>
      <c r="E2562" s="593" t="s">
        <v>1220</v>
      </c>
      <c r="F2562" s="593"/>
      <c r="G2562" s="550" t="s">
        <v>57</v>
      </c>
      <c r="H2562" s="551">
        <v>6.9999999999999994E-5</v>
      </c>
      <c r="I2562" s="552" t="s">
        <v>2924</v>
      </c>
      <c r="J2562" s="561" t="s">
        <v>2972</v>
      </c>
    </row>
    <row r="2563" spans="1:10">
      <c r="A2563" s="549" t="s">
        <v>2666</v>
      </c>
      <c r="B2563" s="550" t="s">
        <v>2557</v>
      </c>
      <c r="C2563" s="550" t="s">
        <v>55</v>
      </c>
      <c r="D2563" s="549" t="s">
        <v>2558</v>
      </c>
      <c r="E2563" s="593" t="s">
        <v>1220</v>
      </c>
      <c r="F2563" s="593"/>
      <c r="G2563" s="550" t="s">
        <v>57</v>
      </c>
      <c r="H2563" s="551">
        <v>6.0000000000000002E-5</v>
      </c>
      <c r="I2563" s="552" t="s">
        <v>2925</v>
      </c>
      <c r="J2563" s="561" t="s">
        <v>2972</v>
      </c>
    </row>
    <row r="2564" spans="1:10">
      <c r="A2564" s="549" t="s">
        <v>2666</v>
      </c>
      <c r="B2564" s="550" t="s">
        <v>1982</v>
      </c>
      <c r="C2564" s="550" t="s">
        <v>55</v>
      </c>
      <c r="D2564" s="549" t="s">
        <v>1983</v>
      </c>
      <c r="E2564" s="593" t="s">
        <v>1298</v>
      </c>
      <c r="F2564" s="593"/>
      <c r="G2564" s="550" t="s">
        <v>57</v>
      </c>
      <c r="H2564" s="551">
        <v>8.9999999999999998E-4</v>
      </c>
      <c r="I2564" s="552" t="s">
        <v>2839</v>
      </c>
      <c r="J2564" s="561" t="s">
        <v>2880</v>
      </c>
    </row>
    <row r="2565" spans="1:10">
      <c r="A2565" s="549" t="s">
        <v>2666</v>
      </c>
      <c r="B2565" s="550" t="s">
        <v>1693</v>
      </c>
      <c r="C2565" s="550" t="s">
        <v>55</v>
      </c>
      <c r="D2565" s="549" t="s">
        <v>1694</v>
      </c>
      <c r="E2565" s="593" t="s">
        <v>1220</v>
      </c>
      <c r="F2565" s="593"/>
      <c r="G2565" s="550" t="s">
        <v>57</v>
      </c>
      <c r="H2565" s="551">
        <v>1.5949999999999999E-2</v>
      </c>
      <c r="I2565" s="552" t="s">
        <v>2829</v>
      </c>
      <c r="J2565" s="561" t="s">
        <v>3009</v>
      </c>
    </row>
    <row r="2566" spans="1:10">
      <c r="A2566" s="549" t="s">
        <v>2666</v>
      </c>
      <c r="B2566" s="550" t="s">
        <v>2611</v>
      </c>
      <c r="C2566" s="550" t="s">
        <v>55</v>
      </c>
      <c r="D2566" s="549" t="s">
        <v>2612</v>
      </c>
      <c r="E2566" s="593" t="s">
        <v>1220</v>
      </c>
      <c r="F2566" s="593"/>
      <c r="G2566" s="550" t="s">
        <v>57</v>
      </c>
      <c r="H2566" s="551">
        <v>4.0000000000000003E-5</v>
      </c>
      <c r="I2566" s="552" t="s">
        <v>2927</v>
      </c>
      <c r="J2566" s="561" t="s">
        <v>2972</v>
      </c>
    </row>
    <row r="2567" spans="1:10">
      <c r="A2567" s="549" t="s">
        <v>2666</v>
      </c>
      <c r="B2567" s="550" t="s">
        <v>1729</v>
      </c>
      <c r="C2567" s="550" t="s">
        <v>55</v>
      </c>
      <c r="D2567" s="549" t="s">
        <v>1730</v>
      </c>
      <c r="E2567" s="593" t="s">
        <v>1220</v>
      </c>
      <c r="F2567" s="593"/>
      <c r="G2567" s="550" t="s">
        <v>57</v>
      </c>
      <c r="H2567" s="551">
        <v>2.9999999999999997E-4</v>
      </c>
      <c r="I2567" s="552" t="s">
        <v>2833</v>
      </c>
      <c r="J2567" s="561" t="s">
        <v>2923</v>
      </c>
    </row>
    <row r="2568" spans="1:10">
      <c r="A2568" s="549" t="s">
        <v>2666</v>
      </c>
      <c r="B2568" s="550" t="s">
        <v>2360</v>
      </c>
      <c r="C2568" s="550" t="s">
        <v>55</v>
      </c>
      <c r="D2568" s="549" t="s">
        <v>2361</v>
      </c>
      <c r="E2568" s="593" t="s">
        <v>1220</v>
      </c>
      <c r="F2568" s="593"/>
      <c r="G2568" s="550" t="s">
        <v>2362</v>
      </c>
      <c r="H2568" s="551">
        <v>1.6000000000000001E-4</v>
      </c>
      <c r="I2568" s="552" t="s">
        <v>2831</v>
      </c>
      <c r="J2568" s="561" t="s">
        <v>2972</v>
      </c>
    </row>
    <row r="2569" spans="1:10">
      <c r="A2569" s="549" t="s">
        <v>2666</v>
      </c>
      <c r="B2569" s="550" t="s">
        <v>2090</v>
      </c>
      <c r="C2569" s="550" t="s">
        <v>55</v>
      </c>
      <c r="D2569" s="549" t="s">
        <v>2091</v>
      </c>
      <c r="E2569" s="593" t="s">
        <v>1220</v>
      </c>
      <c r="F2569" s="593"/>
      <c r="G2569" s="550" t="s">
        <v>57</v>
      </c>
      <c r="H2569" s="551">
        <v>3.6000000000000002E-4</v>
      </c>
      <c r="I2569" s="552" t="s">
        <v>2847</v>
      </c>
      <c r="J2569" s="561" t="s">
        <v>2972</v>
      </c>
    </row>
    <row r="2570" spans="1:10" ht="26.45">
      <c r="A2570" s="549" t="s">
        <v>2666</v>
      </c>
      <c r="B2570" s="550" t="s">
        <v>2303</v>
      </c>
      <c r="C2570" s="550" t="s">
        <v>55</v>
      </c>
      <c r="D2570" s="549" t="s">
        <v>2304</v>
      </c>
      <c r="E2570" s="593" t="s">
        <v>1220</v>
      </c>
      <c r="F2570" s="593"/>
      <c r="G2570" s="550" t="s">
        <v>57</v>
      </c>
      <c r="H2570" s="551">
        <v>1.2E-4</v>
      </c>
      <c r="I2570" s="552" t="s">
        <v>2821</v>
      </c>
      <c r="J2570" s="561" t="s">
        <v>2972</v>
      </c>
    </row>
    <row r="2571" spans="1:10">
      <c r="A2571" s="549" t="s">
        <v>2666</v>
      </c>
      <c r="B2571" s="550" t="s">
        <v>2537</v>
      </c>
      <c r="C2571" s="550" t="s">
        <v>55</v>
      </c>
      <c r="D2571" s="549" t="s">
        <v>2538</v>
      </c>
      <c r="E2571" s="593" t="s">
        <v>1220</v>
      </c>
      <c r="F2571" s="593"/>
      <c r="G2571" s="550" t="s">
        <v>57</v>
      </c>
      <c r="H2571" s="551">
        <v>1.1E-4</v>
      </c>
      <c r="I2571" s="552" t="s">
        <v>2929</v>
      </c>
      <c r="J2571" s="561" t="s">
        <v>2972</v>
      </c>
    </row>
    <row r="2572" spans="1:10">
      <c r="A2572" s="549" t="s">
        <v>2666</v>
      </c>
      <c r="B2572" s="550" t="s">
        <v>2541</v>
      </c>
      <c r="C2572" s="550" t="s">
        <v>55</v>
      </c>
      <c r="D2572" s="549" t="s">
        <v>2542</v>
      </c>
      <c r="E2572" s="593" t="s">
        <v>1220</v>
      </c>
      <c r="F2572" s="593"/>
      <c r="G2572" s="550" t="s">
        <v>57</v>
      </c>
      <c r="H2572" s="551">
        <v>4.0000000000000003E-5</v>
      </c>
      <c r="I2572" s="552" t="s">
        <v>2931</v>
      </c>
      <c r="J2572" s="561" t="s">
        <v>2972</v>
      </c>
    </row>
    <row r="2573" spans="1:10">
      <c r="A2573" s="549" t="s">
        <v>2666</v>
      </c>
      <c r="B2573" s="550" t="s">
        <v>2637</v>
      </c>
      <c r="C2573" s="550" t="s">
        <v>55</v>
      </c>
      <c r="D2573" s="549" t="s">
        <v>2638</v>
      </c>
      <c r="E2573" s="593" t="s">
        <v>1220</v>
      </c>
      <c r="F2573" s="593"/>
      <c r="G2573" s="550" t="s">
        <v>57</v>
      </c>
      <c r="H2573" s="551">
        <v>1.0000000000000001E-5</v>
      </c>
      <c r="I2573" s="552" t="s">
        <v>2933</v>
      </c>
      <c r="J2573" s="561" t="s">
        <v>2972</v>
      </c>
    </row>
    <row r="2574" spans="1:10">
      <c r="A2574" s="549" t="s">
        <v>2666</v>
      </c>
      <c r="B2574" s="550" t="s">
        <v>1652</v>
      </c>
      <c r="C2574" s="550" t="s">
        <v>55</v>
      </c>
      <c r="D2574" s="549" t="s">
        <v>1653</v>
      </c>
      <c r="E2574" s="593" t="s">
        <v>1298</v>
      </c>
      <c r="F2574" s="593"/>
      <c r="G2574" s="550" t="s">
        <v>57</v>
      </c>
      <c r="H2574" s="551">
        <v>2.036E-2</v>
      </c>
      <c r="I2574" s="552" t="s">
        <v>2845</v>
      </c>
      <c r="J2574" s="561" t="s">
        <v>3114</v>
      </c>
    </row>
    <row r="2575" spans="1:10" ht="26.45">
      <c r="A2575" s="549" t="s">
        <v>2666</v>
      </c>
      <c r="B2575" s="550" t="s">
        <v>2139</v>
      </c>
      <c r="C2575" s="550" t="s">
        <v>55</v>
      </c>
      <c r="D2575" s="549" t="s">
        <v>2140</v>
      </c>
      <c r="E2575" s="593" t="s">
        <v>1220</v>
      </c>
      <c r="F2575" s="593"/>
      <c r="G2575" s="550" t="s">
        <v>1739</v>
      </c>
      <c r="H2575" s="551">
        <v>4.6000000000000001E-4</v>
      </c>
      <c r="I2575" s="552" t="s">
        <v>2853</v>
      </c>
      <c r="J2575" s="561" t="s">
        <v>2972</v>
      </c>
    </row>
    <row r="2576" spans="1:10">
      <c r="A2576" s="549" t="s">
        <v>2666</v>
      </c>
      <c r="B2576" s="550" t="s">
        <v>1587</v>
      </c>
      <c r="C2576" s="550" t="s">
        <v>55</v>
      </c>
      <c r="D2576" s="549" t="s">
        <v>1588</v>
      </c>
      <c r="E2576" s="593" t="s">
        <v>1220</v>
      </c>
      <c r="F2576" s="593"/>
      <c r="G2576" s="550" t="s">
        <v>57</v>
      </c>
      <c r="H2576" s="551">
        <v>8.9999999999999998E-4</v>
      </c>
      <c r="I2576" s="552" t="s">
        <v>2835</v>
      </c>
      <c r="J2576" s="561" t="s">
        <v>3366</v>
      </c>
    </row>
    <row r="2577" spans="1:10" ht="26.45">
      <c r="A2577" s="549" t="s">
        <v>2666</v>
      </c>
      <c r="B2577" s="550" t="s">
        <v>2391</v>
      </c>
      <c r="C2577" s="550" t="s">
        <v>55</v>
      </c>
      <c r="D2577" s="549" t="s">
        <v>2392</v>
      </c>
      <c r="E2577" s="593" t="s">
        <v>1220</v>
      </c>
      <c r="F2577" s="593"/>
      <c r="G2577" s="550" t="s">
        <v>57</v>
      </c>
      <c r="H2577" s="551">
        <v>4.0000000000000003E-5</v>
      </c>
      <c r="I2577" s="552" t="s">
        <v>2827</v>
      </c>
      <c r="J2577" s="561" t="s">
        <v>2972</v>
      </c>
    </row>
    <row r="2578" spans="1:10">
      <c r="A2578" s="549" t="s">
        <v>2666</v>
      </c>
      <c r="B2578" s="550" t="s">
        <v>2412</v>
      </c>
      <c r="C2578" s="550" t="s">
        <v>55</v>
      </c>
      <c r="D2578" s="549" t="s">
        <v>2413</v>
      </c>
      <c r="E2578" s="593" t="s">
        <v>1220</v>
      </c>
      <c r="F2578" s="593"/>
      <c r="G2578" s="550" t="s">
        <v>57</v>
      </c>
      <c r="H2578" s="551">
        <v>3.0000000000000001E-5</v>
      </c>
      <c r="I2578" s="552" t="s">
        <v>2823</v>
      </c>
      <c r="J2578" s="561" t="s">
        <v>2972</v>
      </c>
    </row>
    <row r="2579" spans="1:10">
      <c r="A2579" s="549" t="s">
        <v>2666</v>
      </c>
      <c r="B2579" s="550" t="s">
        <v>2381</v>
      </c>
      <c r="C2579" s="550" t="s">
        <v>55</v>
      </c>
      <c r="D2579" s="549" t="s">
        <v>2382</v>
      </c>
      <c r="E2579" s="593" t="s">
        <v>1220</v>
      </c>
      <c r="F2579" s="593"/>
      <c r="G2579" s="550" t="s">
        <v>57</v>
      </c>
      <c r="H2579" s="551">
        <v>2.0000000000000002E-5</v>
      </c>
      <c r="I2579" s="552" t="s">
        <v>2837</v>
      </c>
      <c r="J2579" s="561" t="s">
        <v>2972</v>
      </c>
    </row>
    <row r="2580" spans="1:10" ht="26.45">
      <c r="A2580" s="549" t="s">
        <v>2666</v>
      </c>
      <c r="B2580" s="550" t="s">
        <v>2182</v>
      </c>
      <c r="C2580" s="550" t="s">
        <v>55</v>
      </c>
      <c r="D2580" s="549" t="s">
        <v>2183</v>
      </c>
      <c r="E2580" s="593" t="s">
        <v>1220</v>
      </c>
      <c r="F2580" s="593"/>
      <c r="G2580" s="550" t="s">
        <v>57</v>
      </c>
      <c r="H2580" s="551">
        <v>2.0000000000000002E-5</v>
      </c>
      <c r="I2580" s="552" t="s">
        <v>2843</v>
      </c>
      <c r="J2580" s="561" t="s">
        <v>2972</v>
      </c>
    </row>
    <row r="2581" spans="1:10">
      <c r="A2581" s="549" t="s">
        <v>2666</v>
      </c>
      <c r="B2581" s="550" t="s">
        <v>2442</v>
      </c>
      <c r="C2581" s="550" t="s">
        <v>55</v>
      </c>
      <c r="D2581" s="549" t="s">
        <v>2443</v>
      </c>
      <c r="E2581" s="593" t="s">
        <v>1220</v>
      </c>
      <c r="F2581" s="593"/>
      <c r="G2581" s="550" t="s">
        <v>57</v>
      </c>
      <c r="H2581" s="551">
        <v>1.0000000000000001E-5</v>
      </c>
      <c r="I2581" s="552" t="s">
        <v>2851</v>
      </c>
      <c r="J2581" s="561" t="s">
        <v>2972</v>
      </c>
    </row>
    <row r="2582" spans="1:10" ht="26.45">
      <c r="A2582" s="549" t="s">
        <v>2666</v>
      </c>
      <c r="B2582" s="550" t="s">
        <v>1449</v>
      </c>
      <c r="C2582" s="550" t="s">
        <v>55</v>
      </c>
      <c r="D2582" s="549" t="s">
        <v>1450</v>
      </c>
      <c r="E2582" s="593" t="s">
        <v>1440</v>
      </c>
      <c r="F2582" s="593"/>
      <c r="G2582" s="550" t="s">
        <v>1451</v>
      </c>
      <c r="H2582" s="551">
        <v>0.1</v>
      </c>
      <c r="I2582" s="552" t="s">
        <v>2742</v>
      </c>
      <c r="J2582" s="561" t="s">
        <v>3239</v>
      </c>
    </row>
    <row r="2583" spans="1:10" ht="26.45">
      <c r="A2583" s="549" t="s">
        <v>2666</v>
      </c>
      <c r="B2583" s="550" t="s">
        <v>1685</v>
      </c>
      <c r="C2583" s="550" t="s">
        <v>55</v>
      </c>
      <c r="D2583" s="549" t="s">
        <v>1686</v>
      </c>
      <c r="E2583" s="593" t="s">
        <v>1440</v>
      </c>
      <c r="F2583" s="593"/>
      <c r="G2583" s="550" t="s">
        <v>1451</v>
      </c>
      <c r="H2583" s="551">
        <v>0.1</v>
      </c>
      <c r="I2583" s="552" t="s">
        <v>2767</v>
      </c>
      <c r="J2583" s="561" t="s">
        <v>3346</v>
      </c>
    </row>
    <row r="2584" spans="1:10">
      <c r="A2584" s="553"/>
      <c r="B2584" s="563"/>
      <c r="C2584" s="563"/>
      <c r="D2584" s="553"/>
      <c r="E2584" s="563" t="s">
        <v>2669</v>
      </c>
      <c r="F2584" s="566">
        <v>3.59</v>
      </c>
      <c r="G2584" s="553" t="s">
        <v>2670</v>
      </c>
      <c r="H2584" s="554">
        <v>0</v>
      </c>
      <c r="I2584" s="553" t="s">
        <v>2671</v>
      </c>
      <c r="J2584" s="554">
        <v>3.59</v>
      </c>
    </row>
    <row r="2585" spans="1:10" ht="14.45" thickBot="1">
      <c r="A2585" s="553"/>
      <c r="B2585" s="563"/>
      <c r="C2585" s="563"/>
      <c r="D2585" s="553"/>
      <c r="E2585" s="563" t="s">
        <v>2672</v>
      </c>
      <c r="F2585" s="566">
        <v>0</v>
      </c>
      <c r="G2585" s="553"/>
      <c r="H2585" s="595" t="s">
        <v>2673</v>
      </c>
      <c r="I2585" s="595"/>
      <c r="J2585" s="554">
        <v>6.01</v>
      </c>
    </row>
    <row r="2586" spans="1:10" ht="14.45" thickTop="1">
      <c r="A2586" s="555"/>
      <c r="B2586" s="564"/>
      <c r="C2586" s="564"/>
      <c r="D2586" s="555"/>
      <c r="E2586" s="564"/>
      <c r="F2586" s="564"/>
      <c r="G2586" s="555"/>
      <c r="H2586" s="555"/>
      <c r="I2586" s="555"/>
      <c r="J2586" s="555"/>
    </row>
    <row r="2587" spans="1:10">
      <c r="A2587" s="543" t="s">
        <v>546</v>
      </c>
      <c r="B2587" s="461" t="s">
        <v>10</v>
      </c>
      <c r="C2587" s="461" t="s">
        <v>11</v>
      </c>
      <c r="D2587" s="543" t="s">
        <v>12</v>
      </c>
      <c r="E2587" s="589" t="s">
        <v>1209</v>
      </c>
      <c r="F2587" s="589"/>
      <c r="G2587" s="461" t="s">
        <v>13</v>
      </c>
      <c r="H2587" s="544" t="s">
        <v>14</v>
      </c>
      <c r="I2587" s="544" t="s">
        <v>1210</v>
      </c>
      <c r="J2587" s="544" t="s">
        <v>16</v>
      </c>
    </row>
    <row r="2588" spans="1:10" ht="14.45" customHeight="1">
      <c r="A2588" s="545" t="s">
        <v>2661</v>
      </c>
      <c r="B2588" s="546" t="s">
        <v>547</v>
      </c>
      <c r="C2588" s="546" t="s">
        <v>44</v>
      </c>
      <c r="D2588" s="545" t="s">
        <v>548</v>
      </c>
      <c r="E2588" s="596" t="s">
        <v>1250</v>
      </c>
      <c r="F2588" s="596"/>
      <c r="G2588" s="546" t="s">
        <v>26</v>
      </c>
      <c r="H2588" s="547">
        <v>1</v>
      </c>
      <c r="I2588" s="548">
        <v>16.32</v>
      </c>
      <c r="J2588" s="548">
        <v>16.32</v>
      </c>
    </row>
    <row r="2589" spans="1:10" ht="26.45">
      <c r="A2589" s="556" t="s">
        <v>2674</v>
      </c>
      <c r="B2589" s="557" t="s">
        <v>2682</v>
      </c>
      <c r="C2589" s="557" t="s">
        <v>44</v>
      </c>
      <c r="D2589" s="556" t="s">
        <v>2683</v>
      </c>
      <c r="E2589" s="594" t="s">
        <v>1216</v>
      </c>
      <c r="F2589" s="594"/>
      <c r="G2589" s="557" t="s">
        <v>75</v>
      </c>
      <c r="H2589" s="558">
        <v>0.24</v>
      </c>
      <c r="I2589" s="559">
        <v>31.37</v>
      </c>
      <c r="J2589" s="559">
        <v>7.52</v>
      </c>
    </row>
    <row r="2590" spans="1:10" ht="26.45">
      <c r="A2590" s="556" t="s">
        <v>2674</v>
      </c>
      <c r="B2590" s="557" t="s">
        <v>2680</v>
      </c>
      <c r="C2590" s="557" t="s">
        <v>44</v>
      </c>
      <c r="D2590" s="556" t="s">
        <v>2681</v>
      </c>
      <c r="E2590" s="594" t="s">
        <v>1216</v>
      </c>
      <c r="F2590" s="594"/>
      <c r="G2590" s="557" t="s">
        <v>75</v>
      </c>
      <c r="H2590" s="558">
        <v>0.24</v>
      </c>
      <c r="I2590" s="559">
        <v>23.15</v>
      </c>
      <c r="J2590" s="559">
        <v>5.55</v>
      </c>
    </row>
    <row r="2591" spans="1:10" ht="39.6" customHeight="1">
      <c r="A2591" s="549" t="s">
        <v>2666</v>
      </c>
      <c r="B2591" s="550" t="s">
        <v>2471</v>
      </c>
      <c r="C2591" s="550" t="s">
        <v>44</v>
      </c>
      <c r="D2591" s="549" t="s">
        <v>2472</v>
      </c>
      <c r="E2591" s="593" t="s">
        <v>1220</v>
      </c>
      <c r="F2591" s="593"/>
      <c r="G2591" s="550" t="s">
        <v>26</v>
      </c>
      <c r="H2591" s="551">
        <v>1</v>
      </c>
      <c r="I2591" s="552">
        <v>3.25</v>
      </c>
      <c r="J2591" s="552">
        <v>3.25</v>
      </c>
    </row>
    <row r="2592" spans="1:10" ht="26.45" customHeight="1">
      <c r="A2592" s="553"/>
      <c r="B2592" s="563"/>
      <c r="C2592" s="563"/>
      <c r="D2592" s="553"/>
      <c r="E2592" s="563" t="s">
        <v>2669</v>
      </c>
      <c r="F2592" s="566">
        <v>9.82</v>
      </c>
      <c r="G2592" s="553" t="s">
        <v>2670</v>
      </c>
      <c r="H2592" s="554">
        <v>0</v>
      </c>
      <c r="I2592" s="553" t="s">
        <v>2671</v>
      </c>
      <c r="J2592" s="554">
        <v>9.82</v>
      </c>
    </row>
    <row r="2593" spans="1:10" ht="26.45" customHeight="1" thickBot="1">
      <c r="A2593" s="553"/>
      <c r="B2593" s="563"/>
      <c r="C2593" s="563"/>
      <c r="D2593" s="553"/>
      <c r="E2593" s="563" t="s">
        <v>2672</v>
      </c>
      <c r="F2593" s="566">
        <v>0</v>
      </c>
      <c r="G2593" s="553"/>
      <c r="H2593" s="595" t="s">
        <v>2673</v>
      </c>
      <c r="I2593" s="595"/>
      <c r="J2593" s="554">
        <v>16.32</v>
      </c>
    </row>
    <row r="2594" spans="1:10" ht="14.45" thickTop="1">
      <c r="A2594" s="555"/>
      <c r="B2594" s="564"/>
      <c r="C2594" s="564"/>
      <c r="D2594" s="555"/>
      <c r="E2594" s="564"/>
      <c r="F2594" s="564"/>
      <c r="G2594" s="555"/>
      <c r="H2594" s="555"/>
      <c r="I2594" s="555"/>
      <c r="J2594" s="555"/>
    </row>
    <row r="2595" spans="1:10">
      <c r="A2595" s="543" t="s">
        <v>549</v>
      </c>
      <c r="B2595" s="461" t="s">
        <v>10</v>
      </c>
      <c r="C2595" s="461" t="s">
        <v>11</v>
      </c>
      <c r="D2595" s="543" t="s">
        <v>12</v>
      </c>
      <c r="E2595" s="589" t="s">
        <v>1209</v>
      </c>
      <c r="F2595" s="589"/>
      <c r="G2595" s="461" t="s">
        <v>13</v>
      </c>
      <c r="H2595" s="544" t="s">
        <v>14</v>
      </c>
      <c r="I2595" s="544" t="s">
        <v>1210</v>
      </c>
      <c r="J2595" s="544" t="s">
        <v>16</v>
      </c>
    </row>
    <row r="2596" spans="1:10" ht="14.45" customHeight="1">
      <c r="A2596" s="545" t="s">
        <v>2661</v>
      </c>
      <c r="B2596" s="546" t="s">
        <v>550</v>
      </c>
      <c r="C2596" s="546" t="s">
        <v>55</v>
      </c>
      <c r="D2596" s="545" t="s">
        <v>551</v>
      </c>
      <c r="E2596" s="596" t="s">
        <v>1336</v>
      </c>
      <c r="F2596" s="596"/>
      <c r="G2596" s="546" t="s">
        <v>57</v>
      </c>
      <c r="H2596" s="547">
        <v>1</v>
      </c>
      <c r="I2596" s="548">
        <v>27.09</v>
      </c>
      <c r="J2596" s="548">
        <v>27.09</v>
      </c>
    </row>
    <row r="2597" spans="1:10">
      <c r="A2597" s="543" t="s">
        <v>9</v>
      </c>
      <c r="B2597" s="461" t="s">
        <v>10</v>
      </c>
      <c r="C2597" s="461" t="s">
        <v>11</v>
      </c>
      <c r="D2597" s="543" t="s">
        <v>12</v>
      </c>
      <c r="E2597" s="589" t="s">
        <v>1209</v>
      </c>
      <c r="F2597" s="589"/>
      <c r="G2597" s="461" t="s">
        <v>13</v>
      </c>
      <c r="H2597" s="544" t="s">
        <v>14</v>
      </c>
      <c r="I2597" s="544" t="s">
        <v>1210</v>
      </c>
      <c r="J2597" s="544" t="s">
        <v>16</v>
      </c>
    </row>
    <row r="2598" spans="1:10">
      <c r="A2598" s="556" t="s">
        <v>2661</v>
      </c>
      <c r="B2598" s="557" t="s">
        <v>3560</v>
      </c>
      <c r="C2598" s="557" t="s">
        <v>55</v>
      </c>
      <c r="D2598" s="556" t="s">
        <v>3561</v>
      </c>
      <c r="E2598" s="594" t="s">
        <v>1393</v>
      </c>
      <c r="F2598" s="594"/>
      <c r="G2598" s="557" t="s">
        <v>1451</v>
      </c>
      <c r="H2598" s="558">
        <v>0.35</v>
      </c>
      <c r="I2598" s="559" t="s">
        <v>2861</v>
      </c>
      <c r="J2598" s="560" t="s">
        <v>3109</v>
      </c>
    </row>
    <row r="2599" spans="1:10" ht="26.45" customHeight="1">
      <c r="A2599" s="549" t="s">
        <v>2666</v>
      </c>
      <c r="B2599" s="550" t="s">
        <v>1506</v>
      </c>
      <c r="C2599" s="550" t="s">
        <v>55</v>
      </c>
      <c r="D2599" s="549" t="s">
        <v>1507</v>
      </c>
      <c r="E2599" s="593" t="s">
        <v>1440</v>
      </c>
      <c r="F2599" s="593"/>
      <c r="G2599" s="550" t="s">
        <v>1451</v>
      </c>
      <c r="H2599" s="551">
        <v>0.35</v>
      </c>
      <c r="I2599" s="552" t="s">
        <v>2767</v>
      </c>
      <c r="J2599" s="561" t="s">
        <v>3567</v>
      </c>
    </row>
    <row r="2600" spans="1:10">
      <c r="A2600" s="556" t="s">
        <v>2661</v>
      </c>
      <c r="B2600" s="557" t="s">
        <v>2769</v>
      </c>
      <c r="C2600" s="557" t="s">
        <v>55</v>
      </c>
      <c r="D2600" s="556" t="s">
        <v>2770</v>
      </c>
      <c r="E2600" s="594" t="s">
        <v>1393</v>
      </c>
      <c r="F2600" s="594"/>
      <c r="G2600" s="557" t="s">
        <v>1451</v>
      </c>
      <c r="H2600" s="558">
        <v>0.35</v>
      </c>
      <c r="I2600" s="559" t="s">
        <v>2771</v>
      </c>
      <c r="J2600" s="560" t="s">
        <v>3568</v>
      </c>
    </row>
    <row r="2601" spans="1:10" ht="26.45">
      <c r="A2601" s="549" t="s">
        <v>2666</v>
      </c>
      <c r="B2601" s="550" t="s">
        <v>1780</v>
      </c>
      <c r="C2601" s="550" t="s">
        <v>55</v>
      </c>
      <c r="D2601" s="549" t="s">
        <v>1781</v>
      </c>
      <c r="E2601" s="593" t="s">
        <v>1220</v>
      </c>
      <c r="F2601" s="593"/>
      <c r="G2601" s="550" t="s">
        <v>57</v>
      </c>
      <c r="H2601" s="551">
        <v>1</v>
      </c>
      <c r="I2601" s="552" t="s">
        <v>3569</v>
      </c>
      <c r="J2601" s="561" t="s">
        <v>3569</v>
      </c>
    </row>
    <row r="2602" spans="1:10" ht="26.45">
      <c r="A2602" s="549" t="s">
        <v>2666</v>
      </c>
      <c r="B2602" s="550" t="s">
        <v>1449</v>
      </c>
      <c r="C2602" s="550" t="s">
        <v>55</v>
      </c>
      <c r="D2602" s="549" t="s">
        <v>1450</v>
      </c>
      <c r="E2602" s="593" t="s">
        <v>1440</v>
      </c>
      <c r="F2602" s="593"/>
      <c r="G2602" s="550" t="s">
        <v>1451</v>
      </c>
      <c r="H2602" s="551">
        <v>0.35</v>
      </c>
      <c r="I2602" s="552" t="s">
        <v>2742</v>
      </c>
      <c r="J2602" s="561" t="s">
        <v>3570</v>
      </c>
    </row>
    <row r="2603" spans="1:10">
      <c r="A2603" s="589" t="s">
        <v>2820</v>
      </c>
      <c r="B2603" s="597"/>
      <c r="C2603" s="597"/>
      <c r="D2603" s="597"/>
      <c r="E2603" s="597"/>
      <c r="F2603" s="597"/>
      <c r="G2603" s="597"/>
      <c r="H2603" s="597"/>
      <c r="I2603" s="597"/>
      <c r="J2603" s="597"/>
    </row>
    <row r="2604" spans="1:10">
      <c r="A2604" s="543" t="s">
        <v>9</v>
      </c>
      <c r="B2604" s="461" t="s">
        <v>10</v>
      </c>
      <c r="C2604" s="461" t="s">
        <v>11</v>
      </c>
      <c r="D2604" s="543" t="s">
        <v>12</v>
      </c>
      <c r="E2604" s="589" t="s">
        <v>1209</v>
      </c>
      <c r="F2604" s="589"/>
      <c r="G2604" s="461" t="s">
        <v>13</v>
      </c>
      <c r="H2604" s="544" t="s">
        <v>14</v>
      </c>
      <c r="I2604" s="544" t="s">
        <v>1210</v>
      </c>
      <c r="J2604" s="544" t="s">
        <v>16</v>
      </c>
    </row>
    <row r="2605" spans="1:10">
      <c r="A2605" s="549" t="s">
        <v>2666</v>
      </c>
      <c r="B2605" s="550" t="s">
        <v>1587</v>
      </c>
      <c r="C2605" s="550" t="s">
        <v>55</v>
      </c>
      <c r="D2605" s="549" t="s">
        <v>1588</v>
      </c>
      <c r="E2605" s="593" t="s">
        <v>1220</v>
      </c>
      <c r="F2605" s="593"/>
      <c r="G2605" s="550" t="s">
        <v>57</v>
      </c>
      <c r="H2605" s="551">
        <v>3.15E-3</v>
      </c>
      <c r="I2605" s="552" t="s">
        <v>2835</v>
      </c>
      <c r="J2605" s="561" t="s">
        <v>3571</v>
      </c>
    </row>
    <row r="2606" spans="1:10" ht="13.9" customHeight="1">
      <c r="A2606" s="549" t="s">
        <v>2666</v>
      </c>
      <c r="B2606" s="550" t="s">
        <v>2303</v>
      </c>
      <c r="C2606" s="550" t="s">
        <v>55</v>
      </c>
      <c r="D2606" s="549" t="s">
        <v>2304</v>
      </c>
      <c r="E2606" s="593" t="s">
        <v>1220</v>
      </c>
      <c r="F2606" s="593"/>
      <c r="G2606" s="550" t="s">
        <v>57</v>
      </c>
      <c r="H2606" s="551">
        <v>4.2000000000000002E-4</v>
      </c>
      <c r="I2606" s="552" t="s">
        <v>2821</v>
      </c>
      <c r="J2606" s="561" t="s">
        <v>2972</v>
      </c>
    </row>
    <row r="2607" spans="1:10">
      <c r="A2607" s="549" t="s">
        <v>2666</v>
      </c>
      <c r="B2607" s="550" t="s">
        <v>1693</v>
      </c>
      <c r="C2607" s="550" t="s">
        <v>55</v>
      </c>
      <c r="D2607" s="549" t="s">
        <v>1694</v>
      </c>
      <c r="E2607" s="593" t="s">
        <v>1220</v>
      </c>
      <c r="F2607" s="593"/>
      <c r="G2607" s="550" t="s">
        <v>57</v>
      </c>
      <c r="H2607" s="551">
        <v>5.5825E-2</v>
      </c>
      <c r="I2607" s="552" t="s">
        <v>2829</v>
      </c>
      <c r="J2607" s="561" t="s">
        <v>3112</v>
      </c>
    </row>
    <row r="2608" spans="1:10">
      <c r="A2608" s="549" t="s">
        <v>2666</v>
      </c>
      <c r="B2608" s="550" t="s">
        <v>2360</v>
      </c>
      <c r="C2608" s="550" t="s">
        <v>55</v>
      </c>
      <c r="D2608" s="549" t="s">
        <v>2361</v>
      </c>
      <c r="E2608" s="593" t="s">
        <v>1220</v>
      </c>
      <c r="F2608" s="593"/>
      <c r="G2608" s="550" t="s">
        <v>2362</v>
      </c>
      <c r="H2608" s="551">
        <v>5.5999999999999995E-4</v>
      </c>
      <c r="I2608" s="552" t="s">
        <v>2831</v>
      </c>
      <c r="J2608" s="561" t="s">
        <v>2972</v>
      </c>
    </row>
    <row r="2609" spans="1:10">
      <c r="A2609" s="549" t="s">
        <v>2666</v>
      </c>
      <c r="B2609" s="550" t="s">
        <v>2525</v>
      </c>
      <c r="C2609" s="550" t="s">
        <v>55</v>
      </c>
      <c r="D2609" s="549" t="s">
        <v>2526</v>
      </c>
      <c r="E2609" s="593" t="s">
        <v>1220</v>
      </c>
      <c r="F2609" s="593"/>
      <c r="G2609" s="550" t="s">
        <v>57</v>
      </c>
      <c r="H2609" s="551">
        <v>6.9999999999999994E-5</v>
      </c>
      <c r="I2609" s="552" t="s">
        <v>2872</v>
      </c>
      <c r="J2609" s="561" t="s">
        <v>2972</v>
      </c>
    </row>
    <row r="2610" spans="1:10">
      <c r="A2610" s="549" t="s">
        <v>2666</v>
      </c>
      <c r="B2610" s="550" t="s">
        <v>1652</v>
      </c>
      <c r="C2610" s="550" t="s">
        <v>55</v>
      </c>
      <c r="D2610" s="549" t="s">
        <v>1653</v>
      </c>
      <c r="E2610" s="593" t="s">
        <v>1298</v>
      </c>
      <c r="F2610" s="593"/>
      <c r="G2610" s="550" t="s">
        <v>57</v>
      </c>
      <c r="H2610" s="551">
        <v>7.1260000000000004E-2</v>
      </c>
      <c r="I2610" s="552" t="s">
        <v>2845</v>
      </c>
      <c r="J2610" s="561" t="s">
        <v>3535</v>
      </c>
    </row>
    <row r="2611" spans="1:10">
      <c r="A2611" s="549" t="s">
        <v>2666</v>
      </c>
      <c r="B2611" s="550" t="s">
        <v>1855</v>
      </c>
      <c r="C2611" s="550" t="s">
        <v>55</v>
      </c>
      <c r="D2611" s="549" t="s">
        <v>1856</v>
      </c>
      <c r="E2611" s="593" t="s">
        <v>1298</v>
      </c>
      <c r="F2611" s="593"/>
      <c r="G2611" s="550" t="s">
        <v>1857</v>
      </c>
      <c r="H2611" s="551">
        <v>2.7999999999999998E-4</v>
      </c>
      <c r="I2611" s="552" t="s">
        <v>2841</v>
      </c>
      <c r="J2611" s="561" t="s">
        <v>2975</v>
      </c>
    </row>
    <row r="2612" spans="1:10">
      <c r="A2612" s="549" t="s">
        <v>2666</v>
      </c>
      <c r="B2612" s="550" t="s">
        <v>1543</v>
      </c>
      <c r="C2612" s="550" t="s">
        <v>55</v>
      </c>
      <c r="D2612" s="549" t="s">
        <v>1544</v>
      </c>
      <c r="E2612" s="593" t="s">
        <v>1220</v>
      </c>
      <c r="F2612" s="593"/>
      <c r="G2612" s="550" t="s">
        <v>57</v>
      </c>
      <c r="H2612" s="551">
        <v>7.1260000000000004E-2</v>
      </c>
      <c r="I2612" s="552" t="s">
        <v>2849</v>
      </c>
      <c r="J2612" s="561" t="s">
        <v>3572</v>
      </c>
    </row>
    <row r="2613" spans="1:10">
      <c r="A2613" s="549" t="s">
        <v>2666</v>
      </c>
      <c r="B2613" s="550" t="s">
        <v>2401</v>
      </c>
      <c r="C2613" s="550" t="s">
        <v>55</v>
      </c>
      <c r="D2613" s="549" t="s">
        <v>2402</v>
      </c>
      <c r="E2613" s="593" t="s">
        <v>1220</v>
      </c>
      <c r="F2613" s="593"/>
      <c r="G2613" s="550" t="s">
        <v>57</v>
      </c>
      <c r="H2613" s="551">
        <v>6.9999999999999994E-5</v>
      </c>
      <c r="I2613" s="552" t="s">
        <v>2897</v>
      </c>
      <c r="J2613" s="561" t="s">
        <v>2972</v>
      </c>
    </row>
    <row r="2614" spans="1:10">
      <c r="A2614" s="549" t="s">
        <v>2666</v>
      </c>
      <c r="B2614" s="550" t="s">
        <v>1729</v>
      </c>
      <c r="C2614" s="550" t="s">
        <v>55</v>
      </c>
      <c r="D2614" s="549" t="s">
        <v>1730</v>
      </c>
      <c r="E2614" s="593" t="s">
        <v>1220</v>
      </c>
      <c r="F2614" s="593"/>
      <c r="G2614" s="550" t="s">
        <v>57</v>
      </c>
      <c r="H2614" s="551">
        <v>1.0499999999999999E-3</v>
      </c>
      <c r="I2614" s="552" t="s">
        <v>2833</v>
      </c>
      <c r="J2614" s="561" t="s">
        <v>3111</v>
      </c>
    </row>
    <row r="2615" spans="1:10">
      <c r="A2615" s="549" t="s">
        <v>2666</v>
      </c>
      <c r="B2615" s="550" t="s">
        <v>1982</v>
      </c>
      <c r="C2615" s="550" t="s">
        <v>55</v>
      </c>
      <c r="D2615" s="549" t="s">
        <v>1983</v>
      </c>
      <c r="E2615" s="593" t="s">
        <v>1298</v>
      </c>
      <c r="F2615" s="593"/>
      <c r="G2615" s="550" t="s">
        <v>57</v>
      </c>
      <c r="H2615" s="551">
        <v>3.15E-3</v>
      </c>
      <c r="I2615" s="552" t="s">
        <v>2839</v>
      </c>
      <c r="J2615" s="561" t="s">
        <v>3133</v>
      </c>
    </row>
    <row r="2616" spans="1:10">
      <c r="A2616" s="549" t="s">
        <v>2666</v>
      </c>
      <c r="B2616" s="550" t="s">
        <v>2519</v>
      </c>
      <c r="C2616" s="550" t="s">
        <v>55</v>
      </c>
      <c r="D2616" s="549" t="s">
        <v>2520</v>
      </c>
      <c r="E2616" s="593" t="s">
        <v>1220</v>
      </c>
      <c r="F2616" s="593"/>
      <c r="G2616" s="550" t="s">
        <v>57</v>
      </c>
      <c r="H2616" s="551">
        <v>6.9999999999999994E-5</v>
      </c>
      <c r="I2616" s="552" t="s">
        <v>2899</v>
      </c>
      <c r="J2616" s="561" t="s">
        <v>2972</v>
      </c>
    </row>
    <row r="2617" spans="1:10">
      <c r="A2617" s="549" t="s">
        <v>2666</v>
      </c>
      <c r="B2617" s="550" t="s">
        <v>2090</v>
      </c>
      <c r="C2617" s="550" t="s">
        <v>55</v>
      </c>
      <c r="D2617" s="549" t="s">
        <v>2091</v>
      </c>
      <c r="E2617" s="593" t="s">
        <v>1220</v>
      </c>
      <c r="F2617" s="593"/>
      <c r="G2617" s="550" t="s">
        <v>57</v>
      </c>
      <c r="H2617" s="551">
        <v>1.2600000000000001E-3</v>
      </c>
      <c r="I2617" s="552" t="s">
        <v>2847</v>
      </c>
      <c r="J2617" s="561" t="s">
        <v>3254</v>
      </c>
    </row>
    <row r="2618" spans="1:10" ht="26.45">
      <c r="A2618" s="549" t="s">
        <v>2666</v>
      </c>
      <c r="B2618" s="550" t="s">
        <v>1978</v>
      </c>
      <c r="C2618" s="550" t="s">
        <v>55</v>
      </c>
      <c r="D2618" s="549" t="s">
        <v>1979</v>
      </c>
      <c r="E2618" s="593" t="s">
        <v>1220</v>
      </c>
      <c r="F2618" s="593"/>
      <c r="G2618" s="550" t="s">
        <v>1739</v>
      </c>
      <c r="H2618" s="551">
        <v>5.2499999999999997E-4</v>
      </c>
      <c r="I2618" s="552" t="s">
        <v>2855</v>
      </c>
      <c r="J2618" s="561" t="s">
        <v>3133</v>
      </c>
    </row>
    <row r="2619" spans="1:10" ht="26.45">
      <c r="A2619" s="549" t="s">
        <v>2666</v>
      </c>
      <c r="B2619" s="550" t="s">
        <v>2391</v>
      </c>
      <c r="C2619" s="550" t="s">
        <v>55</v>
      </c>
      <c r="D2619" s="549" t="s">
        <v>2392</v>
      </c>
      <c r="E2619" s="593" t="s">
        <v>1220</v>
      </c>
      <c r="F2619" s="593"/>
      <c r="G2619" s="550" t="s">
        <v>57</v>
      </c>
      <c r="H2619" s="551">
        <v>1.3999999999999999E-4</v>
      </c>
      <c r="I2619" s="552" t="s">
        <v>2827</v>
      </c>
      <c r="J2619" s="561" t="s">
        <v>2972</v>
      </c>
    </row>
    <row r="2620" spans="1:10" ht="26.45">
      <c r="A2620" s="549" t="s">
        <v>2666</v>
      </c>
      <c r="B2620" s="550" t="s">
        <v>2139</v>
      </c>
      <c r="C2620" s="550" t="s">
        <v>55</v>
      </c>
      <c r="D2620" s="549" t="s">
        <v>2140</v>
      </c>
      <c r="E2620" s="593" t="s">
        <v>1220</v>
      </c>
      <c r="F2620" s="593"/>
      <c r="G2620" s="550" t="s">
        <v>1739</v>
      </c>
      <c r="H2620" s="551">
        <v>1.6100000000000001E-3</v>
      </c>
      <c r="I2620" s="552" t="s">
        <v>2853</v>
      </c>
      <c r="J2620" s="561" t="s">
        <v>2880</v>
      </c>
    </row>
    <row r="2621" spans="1:10">
      <c r="A2621" s="549" t="s">
        <v>2666</v>
      </c>
      <c r="B2621" s="550" t="s">
        <v>2169</v>
      </c>
      <c r="C2621" s="550" t="s">
        <v>55</v>
      </c>
      <c r="D2621" s="549" t="s">
        <v>2170</v>
      </c>
      <c r="E2621" s="593" t="s">
        <v>1220</v>
      </c>
      <c r="F2621" s="593"/>
      <c r="G2621" s="550" t="s">
        <v>57</v>
      </c>
      <c r="H2621" s="551">
        <v>3.15E-3</v>
      </c>
      <c r="I2621" s="552" t="s">
        <v>2825</v>
      </c>
      <c r="J2621" s="561" t="s">
        <v>2880</v>
      </c>
    </row>
    <row r="2622" spans="1:10">
      <c r="A2622" s="549" t="s">
        <v>2666</v>
      </c>
      <c r="B2622" s="550" t="s">
        <v>2553</v>
      </c>
      <c r="C2622" s="550" t="s">
        <v>55</v>
      </c>
      <c r="D2622" s="549" t="s">
        <v>2554</v>
      </c>
      <c r="E2622" s="593" t="s">
        <v>1220</v>
      </c>
      <c r="F2622" s="593"/>
      <c r="G2622" s="550" t="s">
        <v>57</v>
      </c>
      <c r="H2622" s="551">
        <v>3.4999999999999997E-5</v>
      </c>
      <c r="I2622" s="552" t="s">
        <v>2901</v>
      </c>
      <c r="J2622" s="561" t="s">
        <v>2972</v>
      </c>
    </row>
    <row r="2623" spans="1:10" ht="26.45">
      <c r="A2623" s="549" t="s">
        <v>2666</v>
      </c>
      <c r="B2623" s="550" t="s">
        <v>1506</v>
      </c>
      <c r="C2623" s="550" t="s">
        <v>55</v>
      </c>
      <c r="D2623" s="549" t="s">
        <v>1507</v>
      </c>
      <c r="E2623" s="593" t="s">
        <v>1440</v>
      </c>
      <c r="F2623" s="593"/>
      <c r="G2623" s="550" t="s">
        <v>1451</v>
      </c>
      <c r="H2623" s="551">
        <v>0.35</v>
      </c>
      <c r="I2623" s="552" t="s">
        <v>2767</v>
      </c>
      <c r="J2623" s="561" t="s">
        <v>3567</v>
      </c>
    </row>
    <row r="2624" spans="1:10">
      <c r="A2624" s="549" t="s">
        <v>2666</v>
      </c>
      <c r="B2624" s="550" t="s">
        <v>2412</v>
      </c>
      <c r="C2624" s="550" t="s">
        <v>55</v>
      </c>
      <c r="D2624" s="549" t="s">
        <v>2413</v>
      </c>
      <c r="E2624" s="593" t="s">
        <v>1220</v>
      </c>
      <c r="F2624" s="593"/>
      <c r="G2624" s="550" t="s">
        <v>57</v>
      </c>
      <c r="H2624" s="551">
        <v>1.05E-4</v>
      </c>
      <c r="I2624" s="552" t="s">
        <v>2823</v>
      </c>
      <c r="J2624" s="561" t="s">
        <v>2972</v>
      </c>
    </row>
    <row r="2625" spans="1:10">
      <c r="A2625" s="549" t="s">
        <v>2666</v>
      </c>
      <c r="B2625" s="550" t="s">
        <v>2381</v>
      </c>
      <c r="C2625" s="550" t="s">
        <v>55</v>
      </c>
      <c r="D2625" s="549" t="s">
        <v>2382</v>
      </c>
      <c r="E2625" s="593" t="s">
        <v>1220</v>
      </c>
      <c r="F2625" s="593"/>
      <c r="G2625" s="550" t="s">
        <v>57</v>
      </c>
      <c r="H2625" s="551">
        <v>6.9999999999999994E-5</v>
      </c>
      <c r="I2625" s="552" t="s">
        <v>2837</v>
      </c>
      <c r="J2625" s="561" t="s">
        <v>2972</v>
      </c>
    </row>
    <row r="2626" spans="1:10" ht="26.45">
      <c r="A2626" s="549" t="s">
        <v>2666</v>
      </c>
      <c r="B2626" s="550" t="s">
        <v>2182</v>
      </c>
      <c r="C2626" s="550" t="s">
        <v>55</v>
      </c>
      <c r="D2626" s="549" t="s">
        <v>2183</v>
      </c>
      <c r="E2626" s="593" t="s">
        <v>1220</v>
      </c>
      <c r="F2626" s="593"/>
      <c r="G2626" s="550" t="s">
        <v>57</v>
      </c>
      <c r="H2626" s="551">
        <v>6.9999999999999994E-5</v>
      </c>
      <c r="I2626" s="552" t="s">
        <v>2843</v>
      </c>
      <c r="J2626" s="561" t="s">
        <v>2880</v>
      </c>
    </row>
    <row r="2627" spans="1:10">
      <c r="A2627" s="549" t="s">
        <v>2666</v>
      </c>
      <c r="B2627" s="550" t="s">
        <v>2442</v>
      </c>
      <c r="C2627" s="550" t="s">
        <v>55</v>
      </c>
      <c r="D2627" s="549" t="s">
        <v>2443</v>
      </c>
      <c r="E2627" s="593" t="s">
        <v>1220</v>
      </c>
      <c r="F2627" s="593"/>
      <c r="G2627" s="550" t="s">
        <v>57</v>
      </c>
      <c r="H2627" s="551">
        <v>3.4999999999999997E-5</v>
      </c>
      <c r="I2627" s="552" t="s">
        <v>2851</v>
      </c>
      <c r="J2627" s="561" t="s">
        <v>2972</v>
      </c>
    </row>
    <row r="2628" spans="1:10" ht="26.45">
      <c r="A2628" s="549" t="s">
        <v>2666</v>
      </c>
      <c r="B2628" s="550" t="s">
        <v>1780</v>
      </c>
      <c r="C2628" s="550" t="s">
        <v>55</v>
      </c>
      <c r="D2628" s="549" t="s">
        <v>1781</v>
      </c>
      <c r="E2628" s="593" t="s">
        <v>1220</v>
      </c>
      <c r="F2628" s="593"/>
      <c r="G2628" s="550" t="s">
        <v>57</v>
      </c>
      <c r="H2628" s="551">
        <v>1</v>
      </c>
      <c r="I2628" s="552" t="s">
        <v>3569</v>
      </c>
      <c r="J2628" s="561" t="s">
        <v>3569</v>
      </c>
    </row>
    <row r="2629" spans="1:10" ht="26.45">
      <c r="A2629" s="549" t="s">
        <v>2666</v>
      </c>
      <c r="B2629" s="550" t="s">
        <v>1449</v>
      </c>
      <c r="C2629" s="550" t="s">
        <v>55</v>
      </c>
      <c r="D2629" s="549" t="s">
        <v>1450</v>
      </c>
      <c r="E2629" s="593" t="s">
        <v>1440</v>
      </c>
      <c r="F2629" s="593"/>
      <c r="G2629" s="550" t="s">
        <v>1451</v>
      </c>
      <c r="H2629" s="551">
        <v>0.35</v>
      </c>
      <c r="I2629" s="552" t="s">
        <v>2742</v>
      </c>
      <c r="J2629" s="561" t="s">
        <v>3570</v>
      </c>
    </row>
    <row r="2630" spans="1:10">
      <c r="A2630" s="553"/>
      <c r="B2630" s="563"/>
      <c r="C2630" s="563"/>
      <c r="D2630" s="553"/>
      <c r="E2630" s="563" t="s">
        <v>2669</v>
      </c>
      <c r="F2630" s="566">
        <v>12.6</v>
      </c>
      <c r="G2630" s="553" t="s">
        <v>2670</v>
      </c>
      <c r="H2630" s="554">
        <v>0</v>
      </c>
      <c r="I2630" s="553" t="s">
        <v>2671</v>
      </c>
      <c r="J2630" s="554">
        <v>12.6</v>
      </c>
    </row>
    <row r="2631" spans="1:10" ht="14.45" thickBot="1">
      <c r="A2631" s="553"/>
      <c r="B2631" s="563"/>
      <c r="C2631" s="563"/>
      <c r="D2631" s="553"/>
      <c r="E2631" s="563" t="s">
        <v>2672</v>
      </c>
      <c r="F2631" s="566">
        <v>0</v>
      </c>
      <c r="G2631" s="553"/>
      <c r="H2631" s="595" t="s">
        <v>2673</v>
      </c>
      <c r="I2631" s="595"/>
      <c r="J2631" s="554">
        <v>27.09</v>
      </c>
    </row>
    <row r="2632" spans="1:10" ht="14.45" thickTop="1">
      <c r="A2632" s="555"/>
      <c r="B2632" s="564"/>
      <c r="C2632" s="564"/>
      <c r="D2632" s="555"/>
      <c r="E2632" s="564"/>
      <c r="F2632" s="564"/>
      <c r="G2632" s="555"/>
      <c r="H2632" s="555"/>
      <c r="I2632" s="555"/>
      <c r="J2632" s="555"/>
    </row>
    <row r="2633" spans="1:10">
      <c r="A2633" s="543" t="s">
        <v>552</v>
      </c>
      <c r="B2633" s="461" t="s">
        <v>10</v>
      </c>
      <c r="C2633" s="461" t="s">
        <v>11</v>
      </c>
      <c r="D2633" s="543" t="s">
        <v>12</v>
      </c>
      <c r="E2633" s="589" t="s">
        <v>1209</v>
      </c>
      <c r="F2633" s="589"/>
      <c r="G2633" s="461" t="s">
        <v>13</v>
      </c>
      <c r="H2633" s="544" t="s">
        <v>14</v>
      </c>
      <c r="I2633" s="544" t="s">
        <v>1210</v>
      </c>
      <c r="J2633" s="544" t="s">
        <v>16</v>
      </c>
    </row>
    <row r="2634" spans="1:10" ht="14.45" customHeight="1">
      <c r="A2634" s="545" t="s">
        <v>2661</v>
      </c>
      <c r="B2634" s="546" t="s">
        <v>553</v>
      </c>
      <c r="C2634" s="546" t="s">
        <v>44</v>
      </c>
      <c r="D2634" s="545" t="s">
        <v>3573</v>
      </c>
      <c r="E2634" s="596" t="s">
        <v>1353</v>
      </c>
      <c r="F2634" s="596"/>
      <c r="G2634" s="546" t="s">
        <v>26</v>
      </c>
      <c r="H2634" s="547">
        <v>1</v>
      </c>
      <c r="I2634" s="548">
        <v>30.48</v>
      </c>
      <c r="J2634" s="548">
        <v>30.48</v>
      </c>
    </row>
    <row r="2635" spans="1:10" ht="26.45">
      <c r="A2635" s="556" t="s">
        <v>2674</v>
      </c>
      <c r="B2635" s="557" t="s">
        <v>2682</v>
      </c>
      <c r="C2635" s="557" t="s">
        <v>44</v>
      </c>
      <c r="D2635" s="556" t="s">
        <v>2683</v>
      </c>
      <c r="E2635" s="594" t="s">
        <v>1216</v>
      </c>
      <c r="F2635" s="594"/>
      <c r="G2635" s="557" t="s">
        <v>75</v>
      </c>
      <c r="H2635" s="558">
        <v>0.26334839999999998</v>
      </c>
      <c r="I2635" s="559">
        <v>31.37</v>
      </c>
      <c r="J2635" s="559">
        <v>8.26</v>
      </c>
    </row>
    <row r="2636" spans="1:10" ht="26.45">
      <c r="A2636" s="556" t="s">
        <v>2674</v>
      </c>
      <c r="B2636" s="557" t="s">
        <v>2680</v>
      </c>
      <c r="C2636" s="557" t="s">
        <v>44</v>
      </c>
      <c r="D2636" s="556" t="s">
        <v>2681</v>
      </c>
      <c r="E2636" s="594" t="s">
        <v>1216</v>
      </c>
      <c r="F2636" s="594"/>
      <c r="G2636" s="557" t="s">
        <v>75</v>
      </c>
      <c r="H2636" s="558">
        <v>0.13167419999999999</v>
      </c>
      <c r="I2636" s="559">
        <v>23.15</v>
      </c>
      <c r="J2636" s="559">
        <v>3.04</v>
      </c>
    </row>
    <row r="2637" spans="1:10" ht="26.45" customHeight="1">
      <c r="A2637" s="549" t="s">
        <v>2666</v>
      </c>
      <c r="B2637" s="550" t="s">
        <v>1970</v>
      </c>
      <c r="C2637" s="550" t="s">
        <v>44</v>
      </c>
      <c r="D2637" s="549" t="s">
        <v>1971</v>
      </c>
      <c r="E2637" s="593" t="s">
        <v>1220</v>
      </c>
      <c r="F2637" s="593"/>
      <c r="G2637" s="550" t="s">
        <v>26</v>
      </c>
      <c r="H2637" s="551">
        <v>1</v>
      </c>
      <c r="I2637" s="552">
        <v>18.78</v>
      </c>
      <c r="J2637" s="552">
        <v>18.78</v>
      </c>
    </row>
    <row r="2638" spans="1:10" ht="26.45" customHeight="1">
      <c r="A2638" s="549" t="s">
        <v>2666</v>
      </c>
      <c r="B2638" s="550" t="s">
        <v>2371</v>
      </c>
      <c r="C2638" s="550" t="s">
        <v>44</v>
      </c>
      <c r="D2638" s="549" t="s">
        <v>2372</v>
      </c>
      <c r="E2638" s="593" t="s">
        <v>1220</v>
      </c>
      <c r="F2638" s="593"/>
      <c r="G2638" s="550" t="s">
        <v>26</v>
      </c>
      <c r="H2638" s="551">
        <v>2</v>
      </c>
      <c r="I2638" s="552">
        <v>0.2</v>
      </c>
      <c r="J2638" s="552">
        <v>0.4</v>
      </c>
    </row>
    <row r="2639" spans="1:10" ht="26.45" customHeight="1">
      <c r="A2639" s="553"/>
      <c r="B2639" s="563"/>
      <c r="C2639" s="563"/>
      <c r="D2639" s="553"/>
      <c r="E2639" s="563" t="s">
        <v>2669</v>
      </c>
      <c r="F2639" s="566">
        <v>8.6199999999999992</v>
      </c>
      <c r="G2639" s="553" t="s">
        <v>2670</v>
      </c>
      <c r="H2639" s="554">
        <v>0</v>
      </c>
      <c r="I2639" s="553" t="s">
        <v>2671</v>
      </c>
      <c r="J2639" s="554">
        <v>8.6199999999999992</v>
      </c>
    </row>
    <row r="2640" spans="1:10" ht="14.45" thickBot="1">
      <c r="A2640" s="553"/>
      <c r="B2640" s="563"/>
      <c r="C2640" s="563"/>
      <c r="D2640" s="553"/>
      <c r="E2640" s="563" t="s">
        <v>2672</v>
      </c>
      <c r="F2640" s="566">
        <v>0</v>
      </c>
      <c r="G2640" s="553"/>
      <c r="H2640" s="595" t="s">
        <v>2673</v>
      </c>
      <c r="I2640" s="595"/>
      <c r="J2640" s="554">
        <v>30.48</v>
      </c>
    </row>
    <row r="2641" spans="1:10" ht="14.45" thickTop="1">
      <c r="A2641" s="555"/>
      <c r="B2641" s="564"/>
      <c r="C2641" s="564"/>
      <c r="D2641" s="555"/>
      <c r="E2641" s="564"/>
      <c r="F2641" s="564"/>
      <c r="G2641" s="555"/>
      <c r="H2641" s="555"/>
      <c r="I2641" s="555"/>
      <c r="J2641" s="555"/>
    </row>
    <row r="2642" spans="1:10">
      <c r="A2642" s="543" t="s">
        <v>555</v>
      </c>
      <c r="B2642" s="461" t="s">
        <v>10</v>
      </c>
      <c r="C2642" s="461" t="s">
        <v>11</v>
      </c>
      <c r="D2642" s="543" t="s">
        <v>12</v>
      </c>
      <c r="E2642" s="589" t="s">
        <v>1209</v>
      </c>
      <c r="F2642" s="589"/>
      <c r="G2642" s="461" t="s">
        <v>13</v>
      </c>
      <c r="H2642" s="544" t="s">
        <v>14</v>
      </c>
      <c r="I2642" s="544" t="s">
        <v>1210</v>
      </c>
      <c r="J2642" s="544" t="s">
        <v>16</v>
      </c>
    </row>
    <row r="2643" spans="1:10" ht="14.45" customHeight="1">
      <c r="A2643" s="545" t="s">
        <v>2661</v>
      </c>
      <c r="B2643" s="546" t="s">
        <v>556</v>
      </c>
      <c r="C2643" s="546" t="s">
        <v>44</v>
      </c>
      <c r="D2643" s="545" t="s">
        <v>3574</v>
      </c>
      <c r="E2643" s="596" t="s">
        <v>1353</v>
      </c>
      <c r="F2643" s="596"/>
      <c r="G2643" s="546" t="s">
        <v>26</v>
      </c>
      <c r="H2643" s="547">
        <v>1</v>
      </c>
      <c r="I2643" s="548">
        <v>47.06</v>
      </c>
      <c r="J2643" s="548">
        <v>47.06</v>
      </c>
    </row>
    <row r="2644" spans="1:10" ht="26.45">
      <c r="A2644" s="556" t="s">
        <v>2674</v>
      </c>
      <c r="B2644" s="557" t="s">
        <v>2680</v>
      </c>
      <c r="C2644" s="557" t="s">
        <v>44</v>
      </c>
      <c r="D2644" s="556" t="s">
        <v>2681</v>
      </c>
      <c r="E2644" s="594" t="s">
        <v>1216</v>
      </c>
      <c r="F2644" s="594"/>
      <c r="G2644" s="557" t="s">
        <v>75</v>
      </c>
      <c r="H2644" s="558">
        <v>0.2160319</v>
      </c>
      <c r="I2644" s="559">
        <v>23.15</v>
      </c>
      <c r="J2644" s="559">
        <v>5</v>
      </c>
    </row>
    <row r="2645" spans="1:10" ht="26.45">
      <c r="A2645" s="556" t="s">
        <v>2674</v>
      </c>
      <c r="B2645" s="557" t="s">
        <v>2682</v>
      </c>
      <c r="C2645" s="557" t="s">
        <v>44</v>
      </c>
      <c r="D2645" s="556" t="s">
        <v>2683</v>
      </c>
      <c r="E2645" s="594" t="s">
        <v>1216</v>
      </c>
      <c r="F2645" s="594"/>
      <c r="G2645" s="557" t="s">
        <v>75</v>
      </c>
      <c r="H2645" s="558">
        <v>0.4320638</v>
      </c>
      <c r="I2645" s="559">
        <v>31.37</v>
      </c>
      <c r="J2645" s="559">
        <v>13.55</v>
      </c>
    </row>
    <row r="2646" spans="1:10" ht="39.6" customHeight="1">
      <c r="A2646" s="549" t="s">
        <v>2666</v>
      </c>
      <c r="B2646" s="550" t="s">
        <v>2371</v>
      </c>
      <c r="C2646" s="550" t="s">
        <v>44</v>
      </c>
      <c r="D2646" s="549" t="s">
        <v>2372</v>
      </c>
      <c r="E2646" s="593" t="s">
        <v>1220</v>
      </c>
      <c r="F2646" s="593"/>
      <c r="G2646" s="550" t="s">
        <v>26</v>
      </c>
      <c r="H2646" s="551">
        <v>2</v>
      </c>
      <c r="I2646" s="552">
        <v>0.2</v>
      </c>
      <c r="J2646" s="552">
        <v>0.4</v>
      </c>
    </row>
    <row r="2647" spans="1:10" ht="26.45" customHeight="1">
      <c r="A2647" s="549" t="s">
        <v>2666</v>
      </c>
      <c r="B2647" s="550" t="s">
        <v>2056</v>
      </c>
      <c r="C2647" s="550" t="s">
        <v>44</v>
      </c>
      <c r="D2647" s="549" t="s">
        <v>2057</v>
      </c>
      <c r="E2647" s="593" t="s">
        <v>1220</v>
      </c>
      <c r="F2647" s="593"/>
      <c r="G2647" s="550" t="s">
        <v>26</v>
      </c>
      <c r="H2647" s="551">
        <v>1</v>
      </c>
      <c r="I2647" s="552">
        <v>28.11</v>
      </c>
      <c r="J2647" s="552">
        <v>28.11</v>
      </c>
    </row>
    <row r="2648" spans="1:10" ht="26.45" customHeight="1">
      <c r="A2648" s="553"/>
      <c r="B2648" s="563"/>
      <c r="C2648" s="563"/>
      <c r="D2648" s="553"/>
      <c r="E2648" s="563" t="s">
        <v>2669</v>
      </c>
      <c r="F2648" s="566">
        <v>14.15</v>
      </c>
      <c r="G2648" s="553" t="s">
        <v>2670</v>
      </c>
      <c r="H2648" s="554">
        <v>0</v>
      </c>
      <c r="I2648" s="553" t="s">
        <v>2671</v>
      </c>
      <c r="J2648" s="554">
        <v>14.15</v>
      </c>
    </row>
    <row r="2649" spans="1:10" ht="14.45" thickBot="1">
      <c r="A2649" s="553"/>
      <c r="B2649" s="563"/>
      <c r="C2649" s="563"/>
      <c r="D2649" s="553"/>
      <c r="E2649" s="563" t="s">
        <v>2672</v>
      </c>
      <c r="F2649" s="566">
        <v>0</v>
      </c>
      <c r="G2649" s="553"/>
      <c r="H2649" s="595" t="s">
        <v>2673</v>
      </c>
      <c r="I2649" s="595"/>
      <c r="J2649" s="554">
        <v>47.06</v>
      </c>
    </row>
    <row r="2650" spans="1:10" ht="14.45" thickTop="1">
      <c r="A2650" s="555"/>
      <c r="B2650" s="564"/>
      <c r="C2650" s="564"/>
      <c r="D2650" s="555"/>
      <c r="E2650" s="564"/>
      <c r="F2650" s="564"/>
      <c r="G2650" s="555"/>
      <c r="H2650" s="555"/>
      <c r="I2650" s="555"/>
      <c r="J2650" s="555"/>
    </row>
    <row r="2651" spans="1:10">
      <c r="A2651" s="543" t="s">
        <v>558</v>
      </c>
      <c r="B2651" s="461" t="s">
        <v>10</v>
      </c>
      <c r="C2651" s="461" t="s">
        <v>11</v>
      </c>
      <c r="D2651" s="543" t="s">
        <v>12</v>
      </c>
      <c r="E2651" s="589" t="s">
        <v>1209</v>
      </c>
      <c r="F2651" s="589"/>
      <c r="G2651" s="461" t="s">
        <v>13</v>
      </c>
      <c r="H2651" s="544" t="s">
        <v>14</v>
      </c>
      <c r="I2651" s="544" t="s">
        <v>1210</v>
      </c>
      <c r="J2651" s="544" t="s">
        <v>16</v>
      </c>
    </row>
    <row r="2652" spans="1:10" ht="14.45" customHeight="1">
      <c r="A2652" s="545" t="s">
        <v>2661</v>
      </c>
      <c r="B2652" s="546" t="s">
        <v>559</v>
      </c>
      <c r="C2652" s="546" t="s">
        <v>44</v>
      </c>
      <c r="D2652" s="545" t="s">
        <v>560</v>
      </c>
      <c r="E2652" s="596" t="s">
        <v>1353</v>
      </c>
      <c r="F2652" s="596"/>
      <c r="G2652" s="546" t="s">
        <v>26</v>
      </c>
      <c r="H2652" s="547">
        <v>1</v>
      </c>
      <c r="I2652" s="548">
        <v>13.02</v>
      </c>
      <c r="J2652" s="548">
        <v>13.02</v>
      </c>
    </row>
    <row r="2653" spans="1:10" ht="26.45">
      <c r="A2653" s="556" t="s">
        <v>2674</v>
      </c>
      <c r="B2653" s="557" t="s">
        <v>2682</v>
      </c>
      <c r="C2653" s="557" t="s">
        <v>44</v>
      </c>
      <c r="D2653" s="556" t="s">
        <v>2683</v>
      </c>
      <c r="E2653" s="594" t="s">
        <v>1216</v>
      </c>
      <c r="F2653" s="594"/>
      <c r="G2653" s="557" t="s">
        <v>75</v>
      </c>
      <c r="H2653" s="558">
        <v>0.17535870000000001</v>
      </c>
      <c r="I2653" s="559">
        <v>31.37</v>
      </c>
      <c r="J2653" s="559">
        <v>5.5</v>
      </c>
    </row>
    <row r="2654" spans="1:10" ht="26.45">
      <c r="A2654" s="556" t="s">
        <v>2674</v>
      </c>
      <c r="B2654" s="557" t="s">
        <v>2680</v>
      </c>
      <c r="C2654" s="557" t="s">
        <v>44</v>
      </c>
      <c r="D2654" s="556" t="s">
        <v>2681</v>
      </c>
      <c r="E2654" s="594" t="s">
        <v>1216</v>
      </c>
      <c r="F2654" s="594"/>
      <c r="G2654" s="557" t="s">
        <v>75</v>
      </c>
      <c r="H2654" s="558">
        <v>8.7679400000000005E-2</v>
      </c>
      <c r="I2654" s="559">
        <v>23.15</v>
      </c>
      <c r="J2654" s="559">
        <v>2.02</v>
      </c>
    </row>
    <row r="2655" spans="1:10" ht="26.45" customHeight="1">
      <c r="A2655" s="549" t="s">
        <v>2666</v>
      </c>
      <c r="B2655" s="550" t="s">
        <v>2418</v>
      </c>
      <c r="C2655" s="550" t="s">
        <v>44</v>
      </c>
      <c r="D2655" s="549" t="s">
        <v>2419</v>
      </c>
      <c r="E2655" s="593" t="s">
        <v>1220</v>
      </c>
      <c r="F2655" s="593"/>
      <c r="G2655" s="550" t="s">
        <v>26</v>
      </c>
      <c r="H2655" s="551">
        <v>1</v>
      </c>
      <c r="I2655" s="552">
        <v>5.5</v>
      </c>
      <c r="J2655" s="552">
        <v>5.5</v>
      </c>
    </row>
    <row r="2656" spans="1:10" ht="26.45" customHeight="1">
      <c r="A2656" s="553"/>
      <c r="B2656" s="563"/>
      <c r="C2656" s="563"/>
      <c r="D2656" s="553"/>
      <c r="E2656" s="563" t="s">
        <v>2669</v>
      </c>
      <c r="F2656" s="566">
        <v>5.74</v>
      </c>
      <c r="G2656" s="553" t="s">
        <v>2670</v>
      </c>
      <c r="H2656" s="554">
        <v>0</v>
      </c>
      <c r="I2656" s="553" t="s">
        <v>2671</v>
      </c>
      <c r="J2656" s="554">
        <v>5.74</v>
      </c>
    </row>
    <row r="2657" spans="1:10" ht="26.45" customHeight="1" thickBot="1">
      <c r="A2657" s="553"/>
      <c r="B2657" s="563"/>
      <c r="C2657" s="563"/>
      <c r="D2657" s="553"/>
      <c r="E2657" s="563" t="s">
        <v>2672</v>
      </c>
      <c r="F2657" s="566">
        <v>0</v>
      </c>
      <c r="G2657" s="553"/>
      <c r="H2657" s="595" t="s">
        <v>2673</v>
      </c>
      <c r="I2657" s="595"/>
      <c r="J2657" s="554">
        <v>13.02</v>
      </c>
    </row>
    <row r="2658" spans="1:10" ht="14.45" thickTop="1">
      <c r="A2658" s="555"/>
      <c r="B2658" s="564"/>
      <c r="C2658" s="564"/>
      <c r="D2658" s="555"/>
      <c r="E2658" s="564"/>
      <c r="F2658" s="564"/>
      <c r="G2658" s="555"/>
      <c r="H2658" s="555"/>
      <c r="I2658" s="555"/>
      <c r="J2658" s="555"/>
    </row>
    <row r="2659" spans="1:10">
      <c r="A2659" s="543" t="s">
        <v>561</v>
      </c>
      <c r="B2659" s="461" t="s">
        <v>10</v>
      </c>
      <c r="C2659" s="461" t="s">
        <v>11</v>
      </c>
      <c r="D2659" s="543" t="s">
        <v>12</v>
      </c>
      <c r="E2659" s="589" t="s">
        <v>1209</v>
      </c>
      <c r="F2659" s="589"/>
      <c r="G2659" s="461" t="s">
        <v>13</v>
      </c>
      <c r="H2659" s="544" t="s">
        <v>14</v>
      </c>
      <c r="I2659" s="544" t="s">
        <v>1210</v>
      </c>
      <c r="J2659" s="544" t="s">
        <v>16</v>
      </c>
    </row>
    <row r="2660" spans="1:10" ht="14.45" customHeight="1">
      <c r="A2660" s="545" t="s">
        <v>2661</v>
      </c>
      <c r="B2660" s="546" t="s">
        <v>562</v>
      </c>
      <c r="C2660" s="546" t="s">
        <v>44</v>
      </c>
      <c r="D2660" s="545" t="s">
        <v>563</v>
      </c>
      <c r="E2660" s="596" t="s">
        <v>1250</v>
      </c>
      <c r="F2660" s="596"/>
      <c r="G2660" s="546" t="s">
        <v>26</v>
      </c>
      <c r="H2660" s="547">
        <v>1</v>
      </c>
      <c r="I2660" s="548">
        <v>18.510000000000002</v>
      </c>
      <c r="J2660" s="548">
        <v>18.510000000000002</v>
      </c>
    </row>
    <row r="2661" spans="1:10" ht="26.45">
      <c r="A2661" s="556" t="s">
        <v>2674</v>
      </c>
      <c r="B2661" s="557" t="s">
        <v>2680</v>
      </c>
      <c r="C2661" s="557" t="s">
        <v>44</v>
      </c>
      <c r="D2661" s="556" t="s">
        <v>2681</v>
      </c>
      <c r="E2661" s="594" t="s">
        <v>1216</v>
      </c>
      <c r="F2661" s="594"/>
      <c r="G2661" s="557" t="s">
        <v>75</v>
      </c>
      <c r="H2661" s="558">
        <v>0.29099999999999998</v>
      </c>
      <c r="I2661" s="559">
        <v>23.15</v>
      </c>
      <c r="J2661" s="559">
        <v>6.73</v>
      </c>
    </row>
    <row r="2662" spans="1:10" ht="26.45">
      <c r="A2662" s="556" t="s">
        <v>2674</v>
      </c>
      <c r="B2662" s="557" t="s">
        <v>3575</v>
      </c>
      <c r="C2662" s="557" t="s">
        <v>44</v>
      </c>
      <c r="D2662" s="556" t="s">
        <v>3576</v>
      </c>
      <c r="E2662" s="594" t="s">
        <v>3371</v>
      </c>
      <c r="F2662" s="594"/>
      <c r="G2662" s="557" t="s">
        <v>115</v>
      </c>
      <c r="H2662" s="558">
        <v>8.9999999999999998E-4</v>
      </c>
      <c r="I2662" s="559">
        <v>763.69</v>
      </c>
      <c r="J2662" s="559">
        <v>0.68</v>
      </c>
    </row>
    <row r="2663" spans="1:10" ht="26.45" customHeight="1">
      <c r="A2663" s="556" t="s">
        <v>2674</v>
      </c>
      <c r="B2663" s="557" t="s">
        <v>2682</v>
      </c>
      <c r="C2663" s="557" t="s">
        <v>44</v>
      </c>
      <c r="D2663" s="556" t="s">
        <v>2683</v>
      </c>
      <c r="E2663" s="594" t="s">
        <v>1216</v>
      </c>
      <c r="F2663" s="594"/>
      <c r="G2663" s="557" t="s">
        <v>75</v>
      </c>
      <c r="H2663" s="558">
        <v>0.29099999999999998</v>
      </c>
      <c r="I2663" s="559">
        <v>31.37</v>
      </c>
      <c r="J2663" s="559">
        <v>9.1199999999999992</v>
      </c>
    </row>
    <row r="2664" spans="1:10" ht="26.45" customHeight="1">
      <c r="A2664" s="549" t="s">
        <v>2666</v>
      </c>
      <c r="B2664" s="550" t="s">
        <v>2165</v>
      </c>
      <c r="C2664" s="550" t="s">
        <v>44</v>
      </c>
      <c r="D2664" s="549" t="s">
        <v>2166</v>
      </c>
      <c r="E2664" s="593" t="s">
        <v>1220</v>
      </c>
      <c r="F2664" s="593"/>
      <c r="G2664" s="550" t="s">
        <v>26</v>
      </c>
      <c r="H2664" s="551">
        <v>1</v>
      </c>
      <c r="I2664" s="552">
        <v>1.98</v>
      </c>
      <c r="J2664" s="552">
        <v>1.98</v>
      </c>
    </row>
    <row r="2665" spans="1:10">
      <c r="A2665" s="553"/>
      <c r="B2665" s="563"/>
      <c r="C2665" s="563"/>
      <c r="D2665" s="553"/>
      <c r="E2665" s="563" t="s">
        <v>2669</v>
      </c>
      <c r="F2665" s="566">
        <v>12.02</v>
      </c>
      <c r="G2665" s="553" t="s">
        <v>2670</v>
      </c>
      <c r="H2665" s="554">
        <v>0</v>
      </c>
      <c r="I2665" s="553" t="s">
        <v>2671</v>
      </c>
      <c r="J2665" s="554">
        <v>12.02</v>
      </c>
    </row>
    <row r="2666" spans="1:10" ht="26.45" customHeight="1" thickBot="1">
      <c r="A2666" s="553"/>
      <c r="B2666" s="563"/>
      <c r="C2666" s="563"/>
      <c r="D2666" s="553"/>
      <c r="E2666" s="563" t="s">
        <v>2672</v>
      </c>
      <c r="F2666" s="566">
        <v>0</v>
      </c>
      <c r="G2666" s="553"/>
      <c r="H2666" s="595" t="s">
        <v>2673</v>
      </c>
      <c r="I2666" s="595"/>
      <c r="J2666" s="554">
        <v>18.510000000000002</v>
      </c>
    </row>
    <row r="2667" spans="1:10" ht="14.45" thickTop="1">
      <c r="A2667" s="555"/>
      <c r="B2667" s="564"/>
      <c r="C2667" s="564"/>
      <c r="D2667" s="555"/>
      <c r="E2667" s="564"/>
      <c r="F2667" s="564"/>
      <c r="G2667" s="555"/>
      <c r="H2667" s="555"/>
      <c r="I2667" s="555"/>
      <c r="J2667" s="555"/>
    </row>
    <row r="2668" spans="1:10">
      <c r="A2668" s="543" t="s">
        <v>564</v>
      </c>
      <c r="B2668" s="461" t="s">
        <v>10</v>
      </c>
      <c r="C2668" s="461" t="s">
        <v>11</v>
      </c>
      <c r="D2668" s="543" t="s">
        <v>12</v>
      </c>
      <c r="E2668" s="589" t="s">
        <v>1209</v>
      </c>
      <c r="F2668" s="589"/>
      <c r="G2668" s="461" t="s">
        <v>13</v>
      </c>
      <c r="H2668" s="544" t="s">
        <v>14</v>
      </c>
      <c r="I2668" s="544" t="s">
        <v>1210</v>
      </c>
      <c r="J2668" s="544" t="s">
        <v>16</v>
      </c>
    </row>
    <row r="2669" spans="1:10" ht="14.45" customHeight="1">
      <c r="A2669" s="545" t="s">
        <v>2661</v>
      </c>
      <c r="B2669" s="546" t="s">
        <v>565</v>
      </c>
      <c r="C2669" s="546" t="s">
        <v>44</v>
      </c>
      <c r="D2669" s="545" t="s">
        <v>566</v>
      </c>
      <c r="E2669" s="596" t="s">
        <v>1250</v>
      </c>
      <c r="F2669" s="596"/>
      <c r="G2669" s="546" t="s">
        <v>26</v>
      </c>
      <c r="H2669" s="547">
        <v>1</v>
      </c>
      <c r="I2669" s="548">
        <v>16.88</v>
      </c>
      <c r="J2669" s="548">
        <v>16.88</v>
      </c>
    </row>
    <row r="2670" spans="1:10" ht="26.45">
      <c r="A2670" s="556" t="s">
        <v>2674</v>
      </c>
      <c r="B2670" s="557" t="s">
        <v>2682</v>
      </c>
      <c r="C2670" s="557" t="s">
        <v>44</v>
      </c>
      <c r="D2670" s="556" t="s">
        <v>2683</v>
      </c>
      <c r="E2670" s="594" t="s">
        <v>1216</v>
      </c>
      <c r="F2670" s="594"/>
      <c r="G2670" s="557" t="s">
        <v>75</v>
      </c>
      <c r="H2670" s="558">
        <v>0.222</v>
      </c>
      <c r="I2670" s="559">
        <v>31.37</v>
      </c>
      <c r="J2670" s="559">
        <v>6.96</v>
      </c>
    </row>
    <row r="2671" spans="1:10" ht="26.45">
      <c r="A2671" s="556" t="s">
        <v>2674</v>
      </c>
      <c r="B2671" s="557" t="s">
        <v>2680</v>
      </c>
      <c r="C2671" s="557" t="s">
        <v>44</v>
      </c>
      <c r="D2671" s="556" t="s">
        <v>2681</v>
      </c>
      <c r="E2671" s="594" t="s">
        <v>1216</v>
      </c>
      <c r="F2671" s="594"/>
      <c r="G2671" s="557" t="s">
        <v>75</v>
      </c>
      <c r="H2671" s="558">
        <v>0.222</v>
      </c>
      <c r="I2671" s="559">
        <v>23.15</v>
      </c>
      <c r="J2671" s="559">
        <v>5.13</v>
      </c>
    </row>
    <row r="2672" spans="1:10" ht="26.45" customHeight="1">
      <c r="A2672" s="549" t="s">
        <v>2666</v>
      </c>
      <c r="B2672" s="550" t="s">
        <v>1980</v>
      </c>
      <c r="C2672" s="550" t="s">
        <v>44</v>
      </c>
      <c r="D2672" s="549" t="s">
        <v>1981</v>
      </c>
      <c r="E2672" s="593" t="s">
        <v>1220</v>
      </c>
      <c r="F2672" s="593"/>
      <c r="G2672" s="550" t="s">
        <v>26</v>
      </c>
      <c r="H2672" s="551">
        <v>1</v>
      </c>
      <c r="I2672" s="552">
        <v>4.79</v>
      </c>
      <c r="J2672" s="552">
        <v>4.79</v>
      </c>
    </row>
    <row r="2673" spans="1:10" ht="26.45" customHeight="1">
      <c r="A2673" s="553"/>
      <c r="B2673" s="563"/>
      <c r="C2673" s="563"/>
      <c r="D2673" s="553"/>
      <c r="E2673" s="563" t="s">
        <v>2669</v>
      </c>
      <c r="F2673" s="566">
        <v>9.08</v>
      </c>
      <c r="G2673" s="553" t="s">
        <v>2670</v>
      </c>
      <c r="H2673" s="554">
        <v>0</v>
      </c>
      <c r="I2673" s="553" t="s">
        <v>2671</v>
      </c>
      <c r="J2673" s="554">
        <v>9.08</v>
      </c>
    </row>
    <row r="2674" spans="1:10" ht="26.45" customHeight="1" thickBot="1">
      <c r="A2674" s="553"/>
      <c r="B2674" s="563"/>
      <c r="C2674" s="563"/>
      <c r="D2674" s="553"/>
      <c r="E2674" s="563" t="s">
        <v>2672</v>
      </c>
      <c r="F2674" s="566">
        <v>0</v>
      </c>
      <c r="G2674" s="553"/>
      <c r="H2674" s="595" t="s">
        <v>2673</v>
      </c>
      <c r="I2674" s="595"/>
      <c r="J2674" s="554">
        <v>16.88</v>
      </c>
    </row>
    <row r="2675" spans="1:10" ht="14.45" thickTop="1">
      <c r="A2675" s="555"/>
      <c r="B2675" s="564"/>
      <c r="C2675" s="564"/>
      <c r="D2675" s="555"/>
      <c r="E2675" s="564"/>
      <c r="F2675" s="564"/>
      <c r="G2675" s="555"/>
      <c r="H2675" s="555"/>
      <c r="I2675" s="555"/>
      <c r="J2675" s="555"/>
    </row>
    <row r="2676" spans="1:10">
      <c r="A2676" s="543" t="s">
        <v>568</v>
      </c>
      <c r="B2676" s="461" t="s">
        <v>10</v>
      </c>
      <c r="C2676" s="461" t="s">
        <v>11</v>
      </c>
      <c r="D2676" s="543" t="s">
        <v>12</v>
      </c>
      <c r="E2676" s="589" t="s">
        <v>1209</v>
      </c>
      <c r="F2676" s="589"/>
      <c r="G2676" s="461" t="s">
        <v>13</v>
      </c>
      <c r="H2676" s="544" t="s">
        <v>14</v>
      </c>
      <c r="I2676" s="544" t="s">
        <v>1210</v>
      </c>
      <c r="J2676" s="544" t="s">
        <v>16</v>
      </c>
    </row>
    <row r="2677" spans="1:10" ht="14.45" customHeight="1">
      <c r="A2677" s="545" t="s">
        <v>2661</v>
      </c>
      <c r="B2677" s="546" t="s">
        <v>569</v>
      </c>
      <c r="C2677" s="546" t="s">
        <v>44</v>
      </c>
      <c r="D2677" s="545" t="s">
        <v>570</v>
      </c>
      <c r="E2677" s="596" t="s">
        <v>1308</v>
      </c>
      <c r="F2677" s="596"/>
      <c r="G2677" s="546" t="s">
        <v>26</v>
      </c>
      <c r="H2677" s="547">
        <v>1</v>
      </c>
      <c r="I2677" s="548">
        <v>266.88</v>
      </c>
      <c r="J2677" s="548">
        <v>266.88</v>
      </c>
    </row>
    <row r="2678" spans="1:10" ht="26.45">
      <c r="A2678" s="556" t="s">
        <v>2674</v>
      </c>
      <c r="B2678" s="557" t="s">
        <v>3577</v>
      </c>
      <c r="C2678" s="557" t="s">
        <v>44</v>
      </c>
      <c r="D2678" s="556" t="s">
        <v>3578</v>
      </c>
      <c r="E2678" s="594" t="s">
        <v>3529</v>
      </c>
      <c r="F2678" s="594"/>
      <c r="G2678" s="557" t="s">
        <v>115</v>
      </c>
      <c r="H2678" s="558">
        <v>4.9000000000000002E-2</v>
      </c>
      <c r="I2678" s="559">
        <v>254.17</v>
      </c>
      <c r="J2678" s="559">
        <v>12.45</v>
      </c>
    </row>
    <row r="2679" spans="1:10" ht="26.45">
      <c r="A2679" s="556" t="s">
        <v>2674</v>
      </c>
      <c r="B2679" s="557" t="s">
        <v>3336</v>
      </c>
      <c r="C2679" s="557" t="s">
        <v>44</v>
      </c>
      <c r="D2679" s="556" t="s">
        <v>3337</v>
      </c>
      <c r="E2679" s="594" t="s">
        <v>1216</v>
      </c>
      <c r="F2679" s="594"/>
      <c r="G2679" s="557" t="s">
        <v>75</v>
      </c>
      <c r="H2679" s="558">
        <v>2.1139999999999999</v>
      </c>
      <c r="I2679" s="559">
        <v>25.88</v>
      </c>
      <c r="J2679" s="559">
        <v>54.71</v>
      </c>
    </row>
    <row r="2680" spans="1:10" ht="39.6">
      <c r="A2680" s="556" t="s">
        <v>2674</v>
      </c>
      <c r="B2680" s="557" t="s">
        <v>3518</v>
      </c>
      <c r="C2680" s="557" t="s">
        <v>44</v>
      </c>
      <c r="D2680" s="556" t="s">
        <v>3519</v>
      </c>
      <c r="E2680" s="594" t="s">
        <v>3371</v>
      </c>
      <c r="F2680" s="594"/>
      <c r="G2680" s="557" t="s">
        <v>115</v>
      </c>
      <c r="H2680" s="558">
        <v>6.4000000000000003E-3</v>
      </c>
      <c r="I2680" s="559">
        <v>530.55999999999995</v>
      </c>
      <c r="J2680" s="559">
        <v>3.39</v>
      </c>
    </row>
    <row r="2681" spans="1:10" ht="26.45" customHeight="1">
      <c r="A2681" s="556" t="s">
        <v>2674</v>
      </c>
      <c r="B2681" s="557" t="s">
        <v>2684</v>
      </c>
      <c r="C2681" s="557" t="s">
        <v>44</v>
      </c>
      <c r="D2681" s="556" t="s">
        <v>2685</v>
      </c>
      <c r="E2681" s="594" t="s">
        <v>1216</v>
      </c>
      <c r="F2681" s="594"/>
      <c r="G2681" s="557" t="s">
        <v>75</v>
      </c>
      <c r="H2681" s="558">
        <v>1.661</v>
      </c>
      <c r="I2681" s="559">
        <v>21.72</v>
      </c>
      <c r="J2681" s="559">
        <v>36.07</v>
      </c>
    </row>
    <row r="2682" spans="1:10" ht="26.45" customHeight="1">
      <c r="A2682" s="556" t="s">
        <v>2674</v>
      </c>
      <c r="B2682" s="557" t="s">
        <v>3579</v>
      </c>
      <c r="C2682" s="557" t="s">
        <v>44</v>
      </c>
      <c r="D2682" s="556" t="s">
        <v>3580</v>
      </c>
      <c r="E2682" s="594" t="s">
        <v>3524</v>
      </c>
      <c r="F2682" s="594"/>
      <c r="G2682" s="557" t="s">
        <v>115</v>
      </c>
      <c r="H2682" s="558">
        <v>2.52E-2</v>
      </c>
      <c r="I2682" s="559">
        <v>3015.78</v>
      </c>
      <c r="J2682" s="559">
        <v>75.989999999999995</v>
      </c>
    </row>
    <row r="2683" spans="1:10" ht="39.6">
      <c r="A2683" s="556" t="s">
        <v>2674</v>
      </c>
      <c r="B2683" s="557" t="s">
        <v>3525</v>
      </c>
      <c r="C2683" s="557" t="s">
        <v>44</v>
      </c>
      <c r="D2683" s="556" t="s">
        <v>3526</v>
      </c>
      <c r="E2683" s="594" t="s">
        <v>3371</v>
      </c>
      <c r="F2683" s="594"/>
      <c r="G2683" s="557" t="s">
        <v>115</v>
      </c>
      <c r="H2683" s="558">
        <v>4.6800000000000001E-2</v>
      </c>
      <c r="I2683" s="559">
        <v>834.12</v>
      </c>
      <c r="J2683" s="559">
        <v>39.03</v>
      </c>
    </row>
    <row r="2684" spans="1:10" ht="26.45" customHeight="1">
      <c r="A2684" s="549" t="s">
        <v>2666</v>
      </c>
      <c r="B2684" s="550" t="s">
        <v>1819</v>
      </c>
      <c r="C2684" s="550" t="s">
        <v>44</v>
      </c>
      <c r="D2684" s="549" t="s">
        <v>1820</v>
      </c>
      <c r="E2684" s="593" t="s">
        <v>1220</v>
      </c>
      <c r="F2684" s="593"/>
      <c r="G2684" s="550" t="s">
        <v>26</v>
      </c>
      <c r="H2684" s="551">
        <v>63.721400000000003</v>
      </c>
      <c r="I2684" s="552">
        <v>0.71</v>
      </c>
      <c r="J2684" s="552">
        <v>45.24</v>
      </c>
    </row>
    <row r="2685" spans="1:10" ht="26.45" customHeight="1">
      <c r="A2685" s="553"/>
      <c r="B2685" s="563"/>
      <c r="C2685" s="563"/>
      <c r="D2685" s="553"/>
      <c r="E2685" s="563" t="s">
        <v>2669</v>
      </c>
      <c r="F2685" s="566">
        <v>107.74</v>
      </c>
      <c r="G2685" s="553" t="s">
        <v>2670</v>
      </c>
      <c r="H2685" s="554">
        <v>0</v>
      </c>
      <c r="I2685" s="553" t="s">
        <v>2671</v>
      </c>
      <c r="J2685" s="554">
        <v>107.74</v>
      </c>
    </row>
    <row r="2686" spans="1:10" ht="14.45" thickBot="1">
      <c r="A2686" s="553"/>
      <c r="B2686" s="563"/>
      <c r="C2686" s="563"/>
      <c r="D2686" s="553"/>
      <c r="E2686" s="563" t="s">
        <v>2672</v>
      </c>
      <c r="F2686" s="566">
        <v>0</v>
      </c>
      <c r="G2686" s="553"/>
      <c r="H2686" s="595" t="s">
        <v>2673</v>
      </c>
      <c r="I2686" s="595"/>
      <c r="J2686" s="554">
        <v>266.88</v>
      </c>
    </row>
    <row r="2687" spans="1:10" ht="14.45" thickTop="1">
      <c r="A2687" s="555"/>
      <c r="B2687" s="564"/>
      <c r="C2687" s="564"/>
      <c r="D2687" s="555"/>
      <c r="E2687" s="564"/>
      <c r="F2687" s="564"/>
      <c r="G2687" s="555"/>
      <c r="H2687" s="555"/>
      <c r="I2687" s="555"/>
      <c r="J2687" s="555"/>
    </row>
    <row r="2688" spans="1:10">
      <c r="A2688" s="543" t="s">
        <v>571</v>
      </c>
      <c r="B2688" s="461" t="s">
        <v>10</v>
      </c>
      <c r="C2688" s="461" t="s">
        <v>11</v>
      </c>
      <c r="D2688" s="543" t="s">
        <v>12</v>
      </c>
      <c r="E2688" s="589" t="s">
        <v>1209</v>
      </c>
      <c r="F2688" s="589"/>
      <c r="G2688" s="461" t="s">
        <v>13</v>
      </c>
      <c r="H2688" s="544" t="s">
        <v>14</v>
      </c>
      <c r="I2688" s="544" t="s">
        <v>1210</v>
      </c>
      <c r="J2688" s="544" t="s">
        <v>16</v>
      </c>
    </row>
    <row r="2689" spans="1:10" ht="14.45" customHeight="1">
      <c r="A2689" s="545" t="s">
        <v>2661</v>
      </c>
      <c r="B2689" s="546" t="s">
        <v>572</v>
      </c>
      <c r="C2689" s="546" t="s">
        <v>55</v>
      </c>
      <c r="D2689" s="545" t="s">
        <v>573</v>
      </c>
      <c r="E2689" s="596" t="s">
        <v>1413</v>
      </c>
      <c r="F2689" s="596"/>
      <c r="G2689" s="546" t="s">
        <v>57</v>
      </c>
      <c r="H2689" s="547">
        <v>1</v>
      </c>
      <c r="I2689" s="548">
        <v>26.75</v>
      </c>
      <c r="J2689" s="548">
        <v>26.75</v>
      </c>
    </row>
    <row r="2690" spans="1:10">
      <c r="A2690" s="543" t="s">
        <v>9</v>
      </c>
      <c r="B2690" s="461" t="s">
        <v>10</v>
      </c>
      <c r="C2690" s="461" t="s">
        <v>11</v>
      </c>
      <c r="D2690" s="543" t="s">
        <v>12</v>
      </c>
      <c r="E2690" s="589" t="s">
        <v>1209</v>
      </c>
      <c r="F2690" s="589"/>
      <c r="G2690" s="461" t="s">
        <v>13</v>
      </c>
      <c r="H2690" s="544" t="s">
        <v>14</v>
      </c>
      <c r="I2690" s="544" t="s">
        <v>1210</v>
      </c>
      <c r="J2690" s="544" t="s">
        <v>16</v>
      </c>
    </row>
    <row r="2691" spans="1:10" ht="26.45">
      <c r="A2691" s="556" t="s">
        <v>2661</v>
      </c>
      <c r="B2691" s="557" t="s">
        <v>3581</v>
      </c>
      <c r="C2691" s="557" t="s">
        <v>55</v>
      </c>
      <c r="D2691" s="556" t="s">
        <v>3582</v>
      </c>
      <c r="E2691" s="594" t="s">
        <v>1413</v>
      </c>
      <c r="F2691" s="594"/>
      <c r="G2691" s="557" t="s">
        <v>115</v>
      </c>
      <c r="H2691" s="558">
        <v>1.12E-2</v>
      </c>
      <c r="I2691" s="559" t="s">
        <v>3583</v>
      </c>
      <c r="J2691" s="560" t="s">
        <v>3584</v>
      </c>
    </row>
    <row r="2692" spans="1:10" ht="13.9" customHeight="1">
      <c r="A2692" s="589" t="s">
        <v>2820</v>
      </c>
      <c r="B2692" s="597"/>
      <c r="C2692" s="597"/>
      <c r="D2692" s="597"/>
      <c r="E2692" s="597"/>
      <c r="F2692" s="597"/>
      <c r="G2692" s="597"/>
      <c r="H2692" s="597"/>
      <c r="I2692" s="597"/>
      <c r="J2692" s="597"/>
    </row>
    <row r="2693" spans="1:10">
      <c r="A2693" s="543" t="s">
        <v>9</v>
      </c>
      <c r="B2693" s="461" t="s">
        <v>10</v>
      </c>
      <c r="C2693" s="461" t="s">
        <v>11</v>
      </c>
      <c r="D2693" s="543" t="s">
        <v>12</v>
      </c>
      <c r="E2693" s="589" t="s">
        <v>1209</v>
      </c>
      <c r="F2693" s="589"/>
      <c r="G2693" s="461" t="s">
        <v>13</v>
      </c>
      <c r="H2693" s="544" t="s">
        <v>14</v>
      </c>
      <c r="I2693" s="544" t="s">
        <v>1210</v>
      </c>
      <c r="J2693" s="544" t="s">
        <v>16</v>
      </c>
    </row>
    <row r="2694" spans="1:10" ht="26.45">
      <c r="A2694" s="549" t="s">
        <v>2666</v>
      </c>
      <c r="B2694" s="550" t="s">
        <v>1597</v>
      </c>
      <c r="C2694" s="550" t="s">
        <v>55</v>
      </c>
      <c r="D2694" s="549" t="s">
        <v>1598</v>
      </c>
      <c r="E2694" s="593" t="s">
        <v>1220</v>
      </c>
      <c r="F2694" s="593"/>
      <c r="G2694" s="550" t="s">
        <v>1456</v>
      </c>
      <c r="H2694" s="551">
        <v>1.6799999999999999E-2</v>
      </c>
      <c r="I2694" s="552" t="s">
        <v>2996</v>
      </c>
      <c r="J2694" s="561" t="s">
        <v>3384</v>
      </c>
    </row>
    <row r="2695" spans="1:10" ht="13.9" customHeight="1">
      <c r="A2695" s="549" t="s">
        <v>2666</v>
      </c>
      <c r="B2695" s="550" t="s">
        <v>2307</v>
      </c>
      <c r="C2695" s="550" t="s">
        <v>55</v>
      </c>
      <c r="D2695" s="549" t="s">
        <v>2308</v>
      </c>
      <c r="E2695" s="593" t="s">
        <v>1220</v>
      </c>
      <c r="F2695" s="593"/>
      <c r="G2695" s="550" t="s">
        <v>46</v>
      </c>
      <c r="H2695" s="551">
        <v>2.6207999999999999E-2</v>
      </c>
      <c r="I2695" s="552" t="s">
        <v>3010</v>
      </c>
      <c r="J2695" s="561" t="s">
        <v>2914</v>
      </c>
    </row>
    <row r="2696" spans="1:10" ht="26.45">
      <c r="A2696" s="549" t="s">
        <v>2666</v>
      </c>
      <c r="B2696" s="550" t="s">
        <v>1536</v>
      </c>
      <c r="C2696" s="550" t="s">
        <v>55</v>
      </c>
      <c r="D2696" s="549" t="s">
        <v>1537</v>
      </c>
      <c r="E2696" s="593" t="s">
        <v>1440</v>
      </c>
      <c r="F2696" s="593"/>
      <c r="G2696" s="550" t="s">
        <v>1451</v>
      </c>
      <c r="H2696" s="551">
        <v>0.113008</v>
      </c>
      <c r="I2696" s="552" t="s">
        <v>2767</v>
      </c>
      <c r="J2696" s="561" t="s">
        <v>3585</v>
      </c>
    </row>
    <row r="2697" spans="1:10" ht="26.45">
      <c r="A2697" s="549" t="s">
        <v>2666</v>
      </c>
      <c r="B2697" s="550" t="s">
        <v>1449</v>
      </c>
      <c r="C2697" s="550" t="s">
        <v>55</v>
      </c>
      <c r="D2697" s="549" t="s">
        <v>1450</v>
      </c>
      <c r="E2697" s="593" t="s">
        <v>1440</v>
      </c>
      <c r="F2697" s="593"/>
      <c r="G2697" s="550" t="s">
        <v>1451</v>
      </c>
      <c r="H2697" s="551">
        <v>0.24102399999999999</v>
      </c>
      <c r="I2697" s="552" t="s">
        <v>2742</v>
      </c>
      <c r="J2697" s="561" t="s">
        <v>3586</v>
      </c>
    </row>
    <row r="2698" spans="1:10" ht="26.45">
      <c r="A2698" s="549" t="s">
        <v>2666</v>
      </c>
      <c r="B2698" s="550" t="s">
        <v>2379</v>
      </c>
      <c r="C2698" s="550" t="s">
        <v>55</v>
      </c>
      <c r="D2698" s="549" t="s">
        <v>2380</v>
      </c>
      <c r="E2698" s="593" t="s">
        <v>1220</v>
      </c>
      <c r="F2698" s="593"/>
      <c r="G2698" s="550" t="s">
        <v>268</v>
      </c>
      <c r="H2698" s="551">
        <v>0.12196799999999999</v>
      </c>
      <c r="I2698" s="552" t="s">
        <v>3003</v>
      </c>
      <c r="J2698" s="561" t="s">
        <v>3587</v>
      </c>
    </row>
    <row r="2699" spans="1:10">
      <c r="A2699" s="549" t="s">
        <v>2666</v>
      </c>
      <c r="B2699" s="550" t="s">
        <v>1629</v>
      </c>
      <c r="C2699" s="550" t="s">
        <v>55</v>
      </c>
      <c r="D2699" s="549" t="s">
        <v>1630</v>
      </c>
      <c r="E2699" s="593" t="s">
        <v>1220</v>
      </c>
      <c r="F2699" s="593"/>
      <c r="G2699" s="550" t="s">
        <v>268</v>
      </c>
      <c r="H2699" s="551">
        <v>0.13742399999999999</v>
      </c>
      <c r="I2699" s="552" t="s">
        <v>2720</v>
      </c>
      <c r="J2699" s="561" t="s">
        <v>3292</v>
      </c>
    </row>
    <row r="2700" spans="1:10" ht="26.45">
      <c r="A2700" s="549" t="s">
        <v>2666</v>
      </c>
      <c r="B2700" s="550" t="s">
        <v>2575</v>
      </c>
      <c r="C2700" s="550" t="s">
        <v>55</v>
      </c>
      <c r="D2700" s="549" t="s">
        <v>2576</v>
      </c>
      <c r="E2700" s="593" t="s">
        <v>1220</v>
      </c>
      <c r="F2700" s="593"/>
      <c r="G2700" s="550" t="s">
        <v>268</v>
      </c>
      <c r="H2700" s="551">
        <v>1.3664000000000001E-2</v>
      </c>
      <c r="I2700" s="552" t="s">
        <v>3588</v>
      </c>
      <c r="J2700" s="561" t="s">
        <v>3111</v>
      </c>
    </row>
    <row r="2701" spans="1:10" ht="26.45">
      <c r="A2701" s="549" t="s">
        <v>2666</v>
      </c>
      <c r="B2701" s="550" t="s">
        <v>2391</v>
      </c>
      <c r="C2701" s="550" t="s">
        <v>55</v>
      </c>
      <c r="D2701" s="549" t="s">
        <v>2392</v>
      </c>
      <c r="E2701" s="593" t="s">
        <v>1220</v>
      </c>
      <c r="F2701" s="593"/>
      <c r="G2701" s="550" t="s">
        <v>57</v>
      </c>
      <c r="H2701" s="551">
        <v>8.6352000000000003E-5</v>
      </c>
      <c r="I2701" s="552" t="s">
        <v>2827</v>
      </c>
      <c r="J2701" s="561" t="s">
        <v>2972</v>
      </c>
    </row>
    <row r="2702" spans="1:10">
      <c r="A2702" s="549" t="s">
        <v>2666</v>
      </c>
      <c r="B2702" s="550" t="s">
        <v>2593</v>
      </c>
      <c r="C2702" s="550" t="s">
        <v>55</v>
      </c>
      <c r="D2702" s="549" t="s">
        <v>2594</v>
      </c>
      <c r="E2702" s="593" t="s">
        <v>1220</v>
      </c>
      <c r="F2702" s="593"/>
      <c r="G2702" s="550" t="s">
        <v>57</v>
      </c>
      <c r="H2702" s="551">
        <v>2.2601600000000001E-5</v>
      </c>
      <c r="I2702" s="552" t="s">
        <v>2862</v>
      </c>
      <c r="J2702" s="561" t="s">
        <v>2972</v>
      </c>
    </row>
    <row r="2703" spans="1:10">
      <c r="A2703" s="549" t="s">
        <v>2666</v>
      </c>
      <c r="B2703" s="550" t="s">
        <v>1855</v>
      </c>
      <c r="C2703" s="550" t="s">
        <v>55</v>
      </c>
      <c r="D2703" s="549" t="s">
        <v>1856</v>
      </c>
      <c r="E2703" s="593" t="s">
        <v>1298</v>
      </c>
      <c r="F2703" s="593"/>
      <c r="G2703" s="550" t="s">
        <v>1857</v>
      </c>
      <c r="H2703" s="551">
        <v>1.7270400000000001E-4</v>
      </c>
      <c r="I2703" s="552" t="s">
        <v>2841</v>
      </c>
      <c r="J2703" s="561" t="s">
        <v>2923</v>
      </c>
    </row>
    <row r="2704" spans="1:10" ht="26.45">
      <c r="A2704" s="549" t="s">
        <v>2666</v>
      </c>
      <c r="B2704" s="550" t="s">
        <v>2303</v>
      </c>
      <c r="C2704" s="550" t="s">
        <v>55</v>
      </c>
      <c r="D2704" s="549" t="s">
        <v>2304</v>
      </c>
      <c r="E2704" s="593" t="s">
        <v>1220</v>
      </c>
      <c r="F2704" s="593"/>
      <c r="G2704" s="550" t="s">
        <v>57</v>
      </c>
      <c r="H2704" s="551">
        <v>2.5905600000000002E-4</v>
      </c>
      <c r="I2704" s="552" t="s">
        <v>2821</v>
      </c>
      <c r="J2704" s="561" t="s">
        <v>2972</v>
      </c>
    </row>
    <row r="2705" spans="1:10">
      <c r="A2705" s="549" t="s">
        <v>2666</v>
      </c>
      <c r="B2705" s="550" t="s">
        <v>2169</v>
      </c>
      <c r="C2705" s="550" t="s">
        <v>55</v>
      </c>
      <c r="D2705" s="549" t="s">
        <v>2170</v>
      </c>
      <c r="E2705" s="593" t="s">
        <v>1220</v>
      </c>
      <c r="F2705" s="593"/>
      <c r="G2705" s="550" t="s">
        <v>57</v>
      </c>
      <c r="H2705" s="551">
        <v>1.9429200000000001E-3</v>
      </c>
      <c r="I2705" s="552" t="s">
        <v>2825</v>
      </c>
      <c r="J2705" s="561" t="s">
        <v>2972</v>
      </c>
    </row>
    <row r="2706" spans="1:10" ht="26.45">
      <c r="A2706" s="549" t="s">
        <v>2666</v>
      </c>
      <c r="B2706" s="550" t="s">
        <v>1978</v>
      </c>
      <c r="C2706" s="550" t="s">
        <v>55</v>
      </c>
      <c r="D2706" s="549" t="s">
        <v>1979</v>
      </c>
      <c r="E2706" s="593" t="s">
        <v>1220</v>
      </c>
      <c r="F2706" s="593"/>
      <c r="G2706" s="550" t="s">
        <v>1739</v>
      </c>
      <c r="H2706" s="551">
        <v>3.3410720000000001E-4</v>
      </c>
      <c r="I2706" s="552" t="s">
        <v>2855</v>
      </c>
      <c r="J2706" s="561" t="s">
        <v>3254</v>
      </c>
    </row>
    <row r="2707" spans="1:10">
      <c r="A2707" s="549" t="s">
        <v>2666</v>
      </c>
      <c r="B2707" s="550" t="s">
        <v>2549</v>
      </c>
      <c r="C2707" s="550" t="s">
        <v>55</v>
      </c>
      <c r="D2707" s="549" t="s">
        <v>2550</v>
      </c>
      <c r="E2707" s="593" t="s">
        <v>1220</v>
      </c>
      <c r="F2707" s="593"/>
      <c r="G2707" s="550" t="s">
        <v>57</v>
      </c>
      <c r="H2707" s="551">
        <v>2.2601600000000001E-5</v>
      </c>
      <c r="I2707" s="552" t="s">
        <v>2864</v>
      </c>
      <c r="J2707" s="561" t="s">
        <v>2972</v>
      </c>
    </row>
    <row r="2708" spans="1:10">
      <c r="A2708" s="549" t="s">
        <v>2666</v>
      </c>
      <c r="B2708" s="550" t="s">
        <v>1982</v>
      </c>
      <c r="C2708" s="550" t="s">
        <v>55</v>
      </c>
      <c r="D2708" s="549" t="s">
        <v>1983</v>
      </c>
      <c r="E2708" s="593" t="s">
        <v>1298</v>
      </c>
      <c r="F2708" s="593"/>
      <c r="G2708" s="550" t="s">
        <v>57</v>
      </c>
      <c r="H2708" s="551">
        <v>1.9429200000000001E-3</v>
      </c>
      <c r="I2708" s="552" t="s">
        <v>2839</v>
      </c>
      <c r="J2708" s="561" t="s">
        <v>3254</v>
      </c>
    </row>
    <row r="2709" spans="1:10">
      <c r="A2709" s="549" t="s">
        <v>2666</v>
      </c>
      <c r="B2709" s="550" t="s">
        <v>1543</v>
      </c>
      <c r="C2709" s="550" t="s">
        <v>55</v>
      </c>
      <c r="D2709" s="549" t="s">
        <v>1544</v>
      </c>
      <c r="E2709" s="593" t="s">
        <v>1220</v>
      </c>
      <c r="F2709" s="593"/>
      <c r="G2709" s="550" t="s">
        <v>57</v>
      </c>
      <c r="H2709" s="551">
        <v>4.3953168000000001E-2</v>
      </c>
      <c r="I2709" s="552" t="s">
        <v>2849</v>
      </c>
      <c r="J2709" s="561" t="s">
        <v>3135</v>
      </c>
    </row>
    <row r="2710" spans="1:10">
      <c r="A2710" s="549" t="s">
        <v>2666</v>
      </c>
      <c r="B2710" s="550" t="s">
        <v>1587</v>
      </c>
      <c r="C2710" s="550" t="s">
        <v>55</v>
      </c>
      <c r="D2710" s="549" t="s">
        <v>1588</v>
      </c>
      <c r="E2710" s="593" t="s">
        <v>1220</v>
      </c>
      <c r="F2710" s="593"/>
      <c r="G2710" s="550" t="s">
        <v>57</v>
      </c>
      <c r="H2710" s="551">
        <v>1.9429200000000001E-3</v>
      </c>
      <c r="I2710" s="552" t="s">
        <v>2835</v>
      </c>
      <c r="J2710" s="561" t="s">
        <v>2928</v>
      </c>
    </row>
    <row r="2711" spans="1:10">
      <c r="A2711" s="549" t="s">
        <v>2666</v>
      </c>
      <c r="B2711" s="550" t="s">
        <v>2466</v>
      </c>
      <c r="C2711" s="550" t="s">
        <v>55</v>
      </c>
      <c r="D2711" s="549" t="s">
        <v>2467</v>
      </c>
      <c r="E2711" s="593" t="s">
        <v>2313</v>
      </c>
      <c r="F2711" s="593"/>
      <c r="G2711" s="550" t="s">
        <v>57</v>
      </c>
      <c r="H2711" s="551">
        <v>1.13008E-5</v>
      </c>
      <c r="I2711" s="552" t="s">
        <v>2866</v>
      </c>
      <c r="J2711" s="561" t="s">
        <v>2972</v>
      </c>
    </row>
    <row r="2712" spans="1:10">
      <c r="A2712" s="549" t="s">
        <v>2666</v>
      </c>
      <c r="B2712" s="550" t="s">
        <v>2360</v>
      </c>
      <c r="C2712" s="550" t="s">
        <v>55</v>
      </c>
      <c r="D2712" s="549" t="s">
        <v>2361</v>
      </c>
      <c r="E2712" s="593" t="s">
        <v>1220</v>
      </c>
      <c r="F2712" s="593"/>
      <c r="G2712" s="550" t="s">
        <v>2362</v>
      </c>
      <c r="H2712" s="551">
        <v>3.3410720000000001E-4</v>
      </c>
      <c r="I2712" s="552" t="s">
        <v>2831</v>
      </c>
      <c r="J2712" s="561" t="s">
        <v>2972</v>
      </c>
    </row>
    <row r="2713" spans="1:10">
      <c r="A2713" s="549" t="s">
        <v>2666</v>
      </c>
      <c r="B2713" s="550" t="s">
        <v>2090</v>
      </c>
      <c r="C2713" s="550" t="s">
        <v>55</v>
      </c>
      <c r="D2713" s="549" t="s">
        <v>2091</v>
      </c>
      <c r="E2713" s="593" t="s">
        <v>1220</v>
      </c>
      <c r="F2713" s="593"/>
      <c r="G2713" s="550" t="s">
        <v>57</v>
      </c>
      <c r="H2713" s="551">
        <v>7.7716799999999996E-4</v>
      </c>
      <c r="I2713" s="552" t="s">
        <v>2847</v>
      </c>
      <c r="J2713" s="561" t="s">
        <v>2880</v>
      </c>
    </row>
    <row r="2714" spans="1:10">
      <c r="A2714" s="549" t="s">
        <v>2666</v>
      </c>
      <c r="B2714" s="550" t="s">
        <v>1652</v>
      </c>
      <c r="C2714" s="550" t="s">
        <v>55</v>
      </c>
      <c r="D2714" s="549" t="s">
        <v>1653</v>
      </c>
      <c r="E2714" s="593" t="s">
        <v>1298</v>
      </c>
      <c r="F2714" s="593"/>
      <c r="G2714" s="550" t="s">
        <v>57</v>
      </c>
      <c r="H2714" s="551">
        <v>4.3953168000000001E-2</v>
      </c>
      <c r="I2714" s="552" t="s">
        <v>2845</v>
      </c>
      <c r="J2714" s="561" t="s">
        <v>3224</v>
      </c>
    </row>
    <row r="2715" spans="1:10">
      <c r="A2715" s="549" t="s">
        <v>2666</v>
      </c>
      <c r="B2715" s="550" t="s">
        <v>2607</v>
      </c>
      <c r="C2715" s="550" t="s">
        <v>55</v>
      </c>
      <c r="D2715" s="549" t="s">
        <v>2608</v>
      </c>
      <c r="E2715" s="593" t="s">
        <v>1220</v>
      </c>
      <c r="F2715" s="593"/>
      <c r="G2715" s="550" t="s">
        <v>57</v>
      </c>
      <c r="H2715" s="551">
        <v>1.13008E-5</v>
      </c>
      <c r="I2715" s="552" t="s">
        <v>2868</v>
      </c>
      <c r="J2715" s="561" t="s">
        <v>2972</v>
      </c>
    </row>
    <row r="2716" spans="1:10">
      <c r="A2716" s="549" t="s">
        <v>2666</v>
      </c>
      <c r="B2716" s="550" t="s">
        <v>1693</v>
      </c>
      <c r="C2716" s="550" t="s">
        <v>55</v>
      </c>
      <c r="D2716" s="549" t="s">
        <v>1694</v>
      </c>
      <c r="E2716" s="593" t="s">
        <v>1220</v>
      </c>
      <c r="F2716" s="593"/>
      <c r="G2716" s="550" t="s">
        <v>57</v>
      </c>
      <c r="H2716" s="551">
        <v>3.5154492799999999E-2</v>
      </c>
      <c r="I2716" s="552" t="s">
        <v>2829</v>
      </c>
      <c r="J2716" s="561" t="s">
        <v>2888</v>
      </c>
    </row>
    <row r="2717" spans="1:10" ht="26.45">
      <c r="A2717" s="549" t="s">
        <v>2666</v>
      </c>
      <c r="B2717" s="550" t="s">
        <v>2139</v>
      </c>
      <c r="C2717" s="550" t="s">
        <v>55</v>
      </c>
      <c r="D2717" s="549" t="s">
        <v>2140</v>
      </c>
      <c r="E2717" s="593" t="s">
        <v>1220</v>
      </c>
      <c r="F2717" s="593"/>
      <c r="G2717" s="550" t="s">
        <v>1739</v>
      </c>
      <c r="H2717" s="551">
        <v>9.9304800000000006E-4</v>
      </c>
      <c r="I2717" s="552" t="s">
        <v>2853</v>
      </c>
      <c r="J2717" s="561" t="s">
        <v>2880</v>
      </c>
    </row>
    <row r="2718" spans="1:10">
      <c r="A2718" s="549" t="s">
        <v>2666</v>
      </c>
      <c r="B2718" s="550" t="s">
        <v>2311</v>
      </c>
      <c r="C2718" s="550" t="s">
        <v>55</v>
      </c>
      <c r="D2718" s="549" t="s">
        <v>2312</v>
      </c>
      <c r="E2718" s="593" t="s">
        <v>2313</v>
      </c>
      <c r="F2718" s="593"/>
      <c r="G2718" s="550" t="s">
        <v>57</v>
      </c>
      <c r="H2718" s="551">
        <v>1.13008E-5</v>
      </c>
      <c r="I2718" s="552" t="s">
        <v>2870</v>
      </c>
      <c r="J2718" s="561" t="s">
        <v>2880</v>
      </c>
    </row>
    <row r="2719" spans="1:10">
      <c r="A2719" s="549" t="s">
        <v>2666</v>
      </c>
      <c r="B2719" s="550" t="s">
        <v>2525</v>
      </c>
      <c r="C2719" s="550" t="s">
        <v>55</v>
      </c>
      <c r="D2719" s="549" t="s">
        <v>2526</v>
      </c>
      <c r="E2719" s="593" t="s">
        <v>1220</v>
      </c>
      <c r="F2719" s="593"/>
      <c r="G2719" s="550" t="s">
        <v>57</v>
      </c>
      <c r="H2719" s="551">
        <v>2.2601600000000001E-5</v>
      </c>
      <c r="I2719" s="552" t="s">
        <v>2872</v>
      </c>
      <c r="J2719" s="561" t="s">
        <v>2972</v>
      </c>
    </row>
    <row r="2720" spans="1:10">
      <c r="A2720" s="549" t="s">
        <v>2666</v>
      </c>
      <c r="B2720" s="550" t="s">
        <v>1729</v>
      </c>
      <c r="C2720" s="550" t="s">
        <v>55</v>
      </c>
      <c r="D2720" s="549" t="s">
        <v>1730</v>
      </c>
      <c r="E2720" s="593" t="s">
        <v>1220</v>
      </c>
      <c r="F2720" s="593"/>
      <c r="G2720" s="550" t="s">
        <v>57</v>
      </c>
      <c r="H2720" s="551">
        <v>6.4764E-4</v>
      </c>
      <c r="I2720" s="552" t="s">
        <v>2833</v>
      </c>
      <c r="J2720" s="561" t="s">
        <v>3126</v>
      </c>
    </row>
    <row r="2721" spans="1:10" ht="26.45">
      <c r="A2721" s="549" t="s">
        <v>2666</v>
      </c>
      <c r="B2721" s="550" t="s">
        <v>2635</v>
      </c>
      <c r="C2721" s="550" t="s">
        <v>55</v>
      </c>
      <c r="D2721" s="549" t="s">
        <v>2636</v>
      </c>
      <c r="E2721" s="593" t="s">
        <v>1220</v>
      </c>
      <c r="F2721" s="593"/>
      <c r="G2721" s="550" t="s">
        <v>1476</v>
      </c>
      <c r="H2721" s="551">
        <v>2.2399999999999998E-3</v>
      </c>
      <c r="I2721" s="552" t="s">
        <v>3008</v>
      </c>
      <c r="J2721" s="561" t="s">
        <v>2880</v>
      </c>
    </row>
    <row r="2722" spans="1:10" ht="26.45">
      <c r="A2722" s="549" t="s">
        <v>2666</v>
      </c>
      <c r="B2722" s="550" t="s">
        <v>2581</v>
      </c>
      <c r="C2722" s="550" t="s">
        <v>55</v>
      </c>
      <c r="D2722" s="549" t="s">
        <v>2582</v>
      </c>
      <c r="E2722" s="593" t="s">
        <v>1220</v>
      </c>
      <c r="F2722" s="593"/>
      <c r="G2722" s="550" t="s">
        <v>1456</v>
      </c>
      <c r="H2722" s="551">
        <v>1.12E-2</v>
      </c>
      <c r="I2722" s="552" t="s">
        <v>3589</v>
      </c>
      <c r="J2722" s="561" t="s">
        <v>3366</v>
      </c>
    </row>
    <row r="2723" spans="1:10">
      <c r="A2723" s="549" t="s">
        <v>2666</v>
      </c>
      <c r="B2723" s="550" t="s">
        <v>2412</v>
      </c>
      <c r="C2723" s="550" t="s">
        <v>55</v>
      </c>
      <c r="D2723" s="549" t="s">
        <v>2413</v>
      </c>
      <c r="E2723" s="593" t="s">
        <v>1220</v>
      </c>
      <c r="F2723" s="593"/>
      <c r="G2723" s="550" t="s">
        <v>57</v>
      </c>
      <c r="H2723" s="551">
        <v>7.2307199999999998E-5</v>
      </c>
      <c r="I2723" s="552" t="s">
        <v>2823</v>
      </c>
      <c r="J2723" s="561" t="s">
        <v>2972</v>
      </c>
    </row>
    <row r="2724" spans="1:10">
      <c r="A2724" s="549" t="s">
        <v>2666</v>
      </c>
      <c r="B2724" s="550" t="s">
        <v>2381</v>
      </c>
      <c r="C2724" s="550" t="s">
        <v>55</v>
      </c>
      <c r="D2724" s="549" t="s">
        <v>2382</v>
      </c>
      <c r="E2724" s="593" t="s">
        <v>1220</v>
      </c>
      <c r="F2724" s="593"/>
      <c r="G2724" s="550" t="s">
        <v>57</v>
      </c>
      <c r="H2724" s="551">
        <v>4.8204800000000003E-5</v>
      </c>
      <c r="I2724" s="552" t="s">
        <v>2837</v>
      </c>
      <c r="J2724" s="561" t="s">
        <v>2972</v>
      </c>
    </row>
    <row r="2725" spans="1:10" ht="26.45">
      <c r="A2725" s="549" t="s">
        <v>2666</v>
      </c>
      <c r="B2725" s="550" t="s">
        <v>2182</v>
      </c>
      <c r="C2725" s="550" t="s">
        <v>55</v>
      </c>
      <c r="D2725" s="549" t="s">
        <v>2183</v>
      </c>
      <c r="E2725" s="593" t="s">
        <v>1220</v>
      </c>
      <c r="F2725" s="593"/>
      <c r="G2725" s="550" t="s">
        <v>57</v>
      </c>
      <c r="H2725" s="551">
        <v>4.8204800000000003E-5</v>
      </c>
      <c r="I2725" s="552" t="s">
        <v>2843</v>
      </c>
      <c r="J2725" s="561" t="s">
        <v>2972</v>
      </c>
    </row>
    <row r="2726" spans="1:10">
      <c r="A2726" s="549" t="s">
        <v>2666</v>
      </c>
      <c r="B2726" s="550" t="s">
        <v>2442</v>
      </c>
      <c r="C2726" s="550" t="s">
        <v>55</v>
      </c>
      <c r="D2726" s="549" t="s">
        <v>2443</v>
      </c>
      <c r="E2726" s="593" t="s">
        <v>1220</v>
      </c>
      <c r="F2726" s="593"/>
      <c r="G2726" s="550" t="s">
        <v>57</v>
      </c>
      <c r="H2726" s="551">
        <v>2.4102400000000002E-5</v>
      </c>
      <c r="I2726" s="552" t="s">
        <v>2851</v>
      </c>
      <c r="J2726" s="561" t="s">
        <v>2972</v>
      </c>
    </row>
    <row r="2727" spans="1:10" ht="26.45">
      <c r="A2727" s="549" t="s">
        <v>2666</v>
      </c>
      <c r="B2727" s="550" t="s">
        <v>2627</v>
      </c>
      <c r="C2727" s="550" t="s">
        <v>55</v>
      </c>
      <c r="D2727" s="549" t="s">
        <v>2628</v>
      </c>
      <c r="E2727" s="593" t="s">
        <v>1220</v>
      </c>
      <c r="F2727" s="593"/>
      <c r="G2727" s="550" t="s">
        <v>1456</v>
      </c>
      <c r="H2727" s="551">
        <v>2.8E-3</v>
      </c>
      <c r="I2727" s="552" t="s">
        <v>2860</v>
      </c>
      <c r="J2727" s="561" t="s">
        <v>3256</v>
      </c>
    </row>
    <row r="2728" spans="1:10">
      <c r="A2728" s="549" t="s">
        <v>2666</v>
      </c>
      <c r="B2728" s="550" t="s">
        <v>2567</v>
      </c>
      <c r="C2728" s="550" t="s">
        <v>55</v>
      </c>
      <c r="D2728" s="549" t="s">
        <v>2568</v>
      </c>
      <c r="E2728" s="593" t="s">
        <v>1220</v>
      </c>
      <c r="F2728" s="593"/>
      <c r="G2728" s="550" t="s">
        <v>57</v>
      </c>
      <c r="H2728" s="551">
        <v>8.0640000000000002E-7</v>
      </c>
      <c r="I2728" s="552" t="s">
        <v>2974</v>
      </c>
      <c r="J2728" s="561" t="s">
        <v>2972</v>
      </c>
    </row>
    <row r="2729" spans="1:10">
      <c r="A2729" s="549" t="s">
        <v>2666</v>
      </c>
      <c r="B2729" s="550" t="s">
        <v>2551</v>
      </c>
      <c r="C2729" s="550" t="s">
        <v>55</v>
      </c>
      <c r="D2729" s="549" t="s">
        <v>2552</v>
      </c>
      <c r="E2729" s="593" t="s">
        <v>1220</v>
      </c>
      <c r="F2729" s="593"/>
      <c r="G2729" s="550" t="s">
        <v>57</v>
      </c>
      <c r="H2729" s="551">
        <v>8.0640000000000002E-7</v>
      </c>
      <c r="I2729" s="552" t="s">
        <v>2976</v>
      </c>
      <c r="J2729" s="561" t="s">
        <v>2972</v>
      </c>
    </row>
    <row r="2730" spans="1:10">
      <c r="A2730" s="549" t="s">
        <v>2666</v>
      </c>
      <c r="B2730" s="550" t="s">
        <v>2513</v>
      </c>
      <c r="C2730" s="550" t="s">
        <v>55</v>
      </c>
      <c r="D2730" s="549" t="s">
        <v>2514</v>
      </c>
      <c r="E2730" s="593" t="s">
        <v>1220</v>
      </c>
      <c r="F2730" s="593"/>
      <c r="G2730" s="550" t="s">
        <v>233</v>
      </c>
      <c r="H2730" s="551">
        <v>2.8223999999999999E-6</v>
      </c>
      <c r="I2730" s="552" t="s">
        <v>2978</v>
      </c>
      <c r="J2730" s="561" t="s">
        <v>2972</v>
      </c>
    </row>
    <row r="2731" spans="1:10">
      <c r="A2731" s="549" t="s">
        <v>2666</v>
      </c>
      <c r="B2731" s="550" t="s">
        <v>2481</v>
      </c>
      <c r="C2731" s="550" t="s">
        <v>55</v>
      </c>
      <c r="D2731" s="549" t="s">
        <v>2482</v>
      </c>
      <c r="E2731" s="593" t="s">
        <v>1220</v>
      </c>
      <c r="F2731" s="593"/>
      <c r="G2731" s="550" t="s">
        <v>57</v>
      </c>
      <c r="H2731" s="551">
        <v>8.0640000000000002E-7</v>
      </c>
      <c r="I2731" s="552" t="s">
        <v>2901</v>
      </c>
      <c r="J2731" s="561" t="s">
        <v>2972</v>
      </c>
    </row>
    <row r="2732" spans="1:10">
      <c r="A2732" s="549" t="s">
        <v>2666</v>
      </c>
      <c r="B2732" s="550" t="s">
        <v>2515</v>
      </c>
      <c r="C2732" s="550" t="s">
        <v>55</v>
      </c>
      <c r="D2732" s="549" t="s">
        <v>2516</v>
      </c>
      <c r="E2732" s="593" t="s">
        <v>1220</v>
      </c>
      <c r="F2732" s="593"/>
      <c r="G2732" s="550" t="s">
        <v>57</v>
      </c>
      <c r="H2732" s="551">
        <v>2.0159999999999998E-6</v>
      </c>
      <c r="I2732" s="552" t="s">
        <v>2883</v>
      </c>
      <c r="J2732" s="561" t="s">
        <v>2972</v>
      </c>
    </row>
    <row r="2733" spans="1:10">
      <c r="A2733" s="549" t="s">
        <v>2666</v>
      </c>
      <c r="B2733" s="550" t="s">
        <v>2509</v>
      </c>
      <c r="C2733" s="550" t="s">
        <v>55</v>
      </c>
      <c r="D2733" s="549" t="s">
        <v>2510</v>
      </c>
      <c r="E2733" s="593" t="s">
        <v>1220</v>
      </c>
      <c r="F2733" s="593"/>
      <c r="G2733" s="550" t="s">
        <v>57</v>
      </c>
      <c r="H2733" s="551">
        <v>1.6128E-6</v>
      </c>
      <c r="I2733" s="552" t="s">
        <v>2980</v>
      </c>
      <c r="J2733" s="561" t="s">
        <v>2972</v>
      </c>
    </row>
    <row r="2734" spans="1:10">
      <c r="A2734" s="549" t="s">
        <v>2666</v>
      </c>
      <c r="B2734" s="550" t="s">
        <v>2501</v>
      </c>
      <c r="C2734" s="550" t="s">
        <v>55</v>
      </c>
      <c r="D2734" s="549" t="s">
        <v>2502</v>
      </c>
      <c r="E2734" s="593" t="s">
        <v>1220</v>
      </c>
      <c r="F2734" s="593"/>
      <c r="G2734" s="550" t="s">
        <v>57</v>
      </c>
      <c r="H2734" s="551">
        <v>2.8223999999999999E-6</v>
      </c>
      <c r="I2734" s="552" t="s">
        <v>2982</v>
      </c>
      <c r="J2734" s="561" t="s">
        <v>2972</v>
      </c>
    </row>
    <row r="2735" spans="1:10">
      <c r="A2735" s="549" t="s">
        <v>2666</v>
      </c>
      <c r="B2735" s="550" t="s">
        <v>2565</v>
      </c>
      <c r="C2735" s="550" t="s">
        <v>55</v>
      </c>
      <c r="D2735" s="549" t="s">
        <v>2566</v>
      </c>
      <c r="E2735" s="593" t="s">
        <v>1220</v>
      </c>
      <c r="F2735" s="593"/>
      <c r="G2735" s="550" t="s">
        <v>57</v>
      </c>
      <c r="H2735" s="551">
        <v>4.0320000000000001E-7</v>
      </c>
      <c r="I2735" s="552" t="s">
        <v>2983</v>
      </c>
      <c r="J2735" s="561" t="s">
        <v>2972</v>
      </c>
    </row>
    <row r="2736" spans="1:10">
      <c r="A2736" s="549" t="s">
        <v>2666</v>
      </c>
      <c r="B2736" s="550" t="s">
        <v>2341</v>
      </c>
      <c r="C2736" s="550" t="s">
        <v>55</v>
      </c>
      <c r="D2736" s="549" t="s">
        <v>2342</v>
      </c>
      <c r="E2736" s="593" t="s">
        <v>1220</v>
      </c>
      <c r="F2736" s="593"/>
      <c r="G2736" s="550" t="s">
        <v>57</v>
      </c>
      <c r="H2736" s="551">
        <v>4.0320000000000001E-7</v>
      </c>
      <c r="I2736" s="552" t="s">
        <v>2984</v>
      </c>
      <c r="J2736" s="561" t="s">
        <v>2972</v>
      </c>
    </row>
    <row r="2737" spans="1:10">
      <c r="A2737" s="549" t="s">
        <v>2666</v>
      </c>
      <c r="B2737" s="550" t="s">
        <v>2569</v>
      </c>
      <c r="C2737" s="550" t="s">
        <v>55</v>
      </c>
      <c r="D2737" s="549" t="s">
        <v>2570</v>
      </c>
      <c r="E2737" s="593" t="s">
        <v>1220</v>
      </c>
      <c r="F2737" s="593"/>
      <c r="G2737" s="550" t="s">
        <v>57</v>
      </c>
      <c r="H2737" s="551">
        <v>4.0320000000000001E-7</v>
      </c>
      <c r="I2737" s="552" t="s">
        <v>2986</v>
      </c>
      <c r="J2737" s="561" t="s">
        <v>2972</v>
      </c>
    </row>
    <row r="2738" spans="1:10">
      <c r="A2738" s="549" t="s">
        <v>2666</v>
      </c>
      <c r="B2738" s="550" t="s">
        <v>2507</v>
      </c>
      <c r="C2738" s="550" t="s">
        <v>55</v>
      </c>
      <c r="D2738" s="549" t="s">
        <v>2508</v>
      </c>
      <c r="E2738" s="593" t="s">
        <v>1220</v>
      </c>
      <c r="F2738" s="593"/>
      <c r="G2738" s="550" t="s">
        <v>57</v>
      </c>
      <c r="H2738" s="551">
        <v>1.6128E-6</v>
      </c>
      <c r="I2738" s="552" t="s">
        <v>2937</v>
      </c>
      <c r="J2738" s="561" t="s">
        <v>2972</v>
      </c>
    </row>
    <row r="2739" spans="1:10" ht="26.45">
      <c r="A2739" s="549" t="s">
        <v>2666</v>
      </c>
      <c r="B2739" s="550" t="s">
        <v>1483</v>
      </c>
      <c r="C2739" s="550" t="s">
        <v>55</v>
      </c>
      <c r="D2739" s="549" t="s">
        <v>1484</v>
      </c>
      <c r="E2739" s="593" t="s">
        <v>1440</v>
      </c>
      <c r="F2739" s="593"/>
      <c r="G2739" s="550" t="s">
        <v>1451</v>
      </c>
      <c r="H2739" s="551">
        <v>4.032E-3</v>
      </c>
      <c r="I2739" s="552" t="s">
        <v>2767</v>
      </c>
      <c r="J2739" s="561" t="s">
        <v>2975</v>
      </c>
    </row>
    <row r="2740" spans="1:10">
      <c r="A2740" s="549" t="s">
        <v>2666</v>
      </c>
      <c r="B2740" s="550" t="s">
        <v>2657</v>
      </c>
      <c r="C2740" s="550" t="s">
        <v>55</v>
      </c>
      <c r="D2740" s="549" t="s">
        <v>2658</v>
      </c>
      <c r="E2740" s="593" t="s">
        <v>1220</v>
      </c>
      <c r="F2740" s="593"/>
      <c r="G2740" s="550" t="s">
        <v>57</v>
      </c>
      <c r="H2740" s="551">
        <v>1.4739199999999999E-5</v>
      </c>
      <c r="I2740" s="552" t="s">
        <v>2971</v>
      </c>
      <c r="J2740" s="561" t="s">
        <v>2972</v>
      </c>
    </row>
    <row r="2741" spans="1:10">
      <c r="A2741" s="549" t="s">
        <v>2666</v>
      </c>
      <c r="B2741" s="550" t="s">
        <v>2653</v>
      </c>
      <c r="C2741" s="550" t="s">
        <v>55</v>
      </c>
      <c r="D2741" s="549" t="s">
        <v>2654</v>
      </c>
      <c r="E2741" s="593" t="s">
        <v>1220</v>
      </c>
      <c r="F2741" s="593"/>
      <c r="G2741" s="550" t="s">
        <v>57</v>
      </c>
      <c r="H2741" s="551">
        <v>1.4739199999999999E-5</v>
      </c>
      <c r="I2741" s="552" t="s">
        <v>2973</v>
      </c>
      <c r="J2741" s="561" t="s">
        <v>2972</v>
      </c>
    </row>
    <row r="2742" spans="1:10" ht="26.45">
      <c r="A2742" s="549" t="s">
        <v>2666</v>
      </c>
      <c r="B2742" s="550" t="s">
        <v>2186</v>
      </c>
      <c r="C2742" s="550" t="s">
        <v>55</v>
      </c>
      <c r="D2742" s="549" t="s">
        <v>2187</v>
      </c>
      <c r="E2742" s="593" t="s">
        <v>1440</v>
      </c>
      <c r="F2742" s="593"/>
      <c r="G2742" s="550" t="s">
        <v>1451</v>
      </c>
      <c r="H2742" s="551">
        <v>7.3695999999999998E-2</v>
      </c>
      <c r="I2742" s="552" t="s">
        <v>2767</v>
      </c>
      <c r="J2742" s="561" t="s">
        <v>3053</v>
      </c>
    </row>
    <row r="2743" spans="1:10" ht="26.45">
      <c r="A2743" s="549" t="s">
        <v>2666</v>
      </c>
      <c r="B2743" s="550" t="s">
        <v>1552</v>
      </c>
      <c r="C2743" s="550" t="s">
        <v>55</v>
      </c>
      <c r="D2743" s="549" t="s">
        <v>1553</v>
      </c>
      <c r="E2743" s="593" t="s">
        <v>1220</v>
      </c>
      <c r="F2743" s="593"/>
      <c r="G2743" s="550" t="s">
        <v>115</v>
      </c>
      <c r="H2743" s="551">
        <v>1.12E-2</v>
      </c>
      <c r="I2743" s="552" t="s">
        <v>3018</v>
      </c>
      <c r="J2743" s="561" t="s">
        <v>3590</v>
      </c>
    </row>
    <row r="2744" spans="1:10" ht="26.45">
      <c r="A2744" s="549" t="s">
        <v>2666</v>
      </c>
      <c r="B2744" s="550" t="s">
        <v>1831</v>
      </c>
      <c r="C2744" s="550" t="s">
        <v>55</v>
      </c>
      <c r="D2744" s="549" t="s">
        <v>1832</v>
      </c>
      <c r="E2744" s="593" t="s">
        <v>1220</v>
      </c>
      <c r="F2744" s="593"/>
      <c r="G2744" s="550" t="s">
        <v>115</v>
      </c>
      <c r="H2744" s="551">
        <v>1.12E-2</v>
      </c>
      <c r="I2744" s="552" t="s">
        <v>3020</v>
      </c>
      <c r="J2744" s="561" t="s">
        <v>3222</v>
      </c>
    </row>
    <row r="2745" spans="1:10" ht="26.45">
      <c r="A2745" s="549" t="s">
        <v>2666</v>
      </c>
      <c r="B2745" s="550" t="s">
        <v>2487</v>
      </c>
      <c r="C2745" s="550" t="s">
        <v>55</v>
      </c>
      <c r="D2745" s="549" t="s">
        <v>2488</v>
      </c>
      <c r="E2745" s="593" t="s">
        <v>1220</v>
      </c>
      <c r="F2745" s="593"/>
      <c r="G2745" s="550" t="s">
        <v>1456</v>
      </c>
      <c r="H2745" s="551">
        <v>1.7919999999999998E-2</v>
      </c>
      <c r="I2745" s="552" t="s">
        <v>2996</v>
      </c>
      <c r="J2745" s="561" t="s">
        <v>3110</v>
      </c>
    </row>
    <row r="2746" spans="1:10" ht="26.45">
      <c r="A2746" s="549" t="s">
        <v>2666</v>
      </c>
      <c r="B2746" s="550" t="s">
        <v>2571</v>
      </c>
      <c r="C2746" s="550" t="s">
        <v>55</v>
      </c>
      <c r="D2746" s="549" t="s">
        <v>2572</v>
      </c>
      <c r="E2746" s="593" t="s">
        <v>1220</v>
      </c>
      <c r="F2746" s="593"/>
      <c r="G2746" s="550" t="s">
        <v>57</v>
      </c>
      <c r="H2746" s="551">
        <v>0.3584</v>
      </c>
      <c r="I2746" s="552" t="s">
        <v>2998</v>
      </c>
      <c r="J2746" s="561" t="s">
        <v>3126</v>
      </c>
    </row>
    <row r="2747" spans="1:10">
      <c r="A2747" s="549" t="s">
        <v>2666</v>
      </c>
      <c r="B2747" s="550" t="s">
        <v>2180</v>
      </c>
      <c r="C2747" s="550" t="s">
        <v>55</v>
      </c>
      <c r="D2747" s="549" t="s">
        <v>2181</v>
      </c>
      <c r="E2747" s="593" t="s">
        <v>1220</v>
      </c>
      <c r="F2747" s="593"/>
      <c r="G2747" s="550" t="s">
        <v>1456</v>
      </c>
      <c r="H2747" s="551">
        <v>0.89600000000000002</v>
      </c>
      <c r="I2747" s="552" t="s">
        <v>3025</v>
      </c>
      <c r="J2747" s="561" t="s">
        <v>3591</v>
      </c>
    </row>
    <row r="2748" spans="1:10" ht="26.45">
      <c r="A2748" s="549" t="s">
        <v>2666</v>
      </c>
      <c r="B2748" s="550" t="s">
        <v>2605</v>
      </c>
      <c r="C2748" s="550" t="s">
        <v>55</v>
      </c>
      <c r="D2748" s="549" t="s">
        <v>2606</v>
      </c>
      <c r="E2748" s="593" t="s">
        <v>1220</v>
      </c>
      <c r="F2748" s="593"/>
      <c r="G2748" s="550" t="s">
        <v>57</v>
      </c>
      <c r="H2748" s="551">
        <v>0.3584</v>
      </c>
      <c r="I2748" s="552" t="s">
        <v>2884</v>
      </c>
      <c r="J2748" s="561" t="s">
        <v>3009</v>
      </c>
    </row>
    <row r="2749" spans="1:10">
      <c r="A2749" s="553"/>
      <c r="B2749" s="563"/>
      <c r="C2749" s="563"/>
      <c r="D2749" s="553"/>
      <c r="E2749" s="563" t="s">
        <v>2669</v>
      </c>
      <c r="F2749" s="566">
        <v>7.64</v>
      </c>
      <c r="G2749" s="553" t="s">
        <v>2670</v>
      </c>
      <c r="H2749" s="554">
        <v>0</v>
      </c>
      <c r="I2749" s="553" t="s">
        <v>2671</v>
      </c>
      <c r="J2749" s="554">
        <v>7.64</v>
      </c>
    </row>
    <row r="2750" spans="1:10" ht="14.45" thickBot="1">
      <c r="A2750" s="553"/>
      <c r="B2750" s="563"/>
      <c r="C2750" s="563"/>
      <c r="D2750" s="553"/>
      <c r="E2750" s="563" t="s">
        <v>2672</v>
      </c>
      <c r="F2750" s="566">
        <v>0</v>
      </c>
      <c r="G2750" s="553"/>
      <c r="H2750" s="595" t="s">
        <v>2673</v>
      </c>
      <c r="I2750" s="595"/>
      <c r="J2750" s="554">
        <v>26.75</v>
      </c>
    </row>
    <row r="2751" spans="1:10" ht="14.45" thickTop="1">
      <c r="A2751" s="555"/>
      <c r="B2751" s="564"/>
      <c r="C2751" s="564"/>
      <c r="D2751" s="555"/>
      <c r="E2751" s="564"/>
      <c r="F2751" s="564"/>
      <c r="G2751" s="555"/>
      <c r="H2751" s="555"/>
      <c r="I2751" s="555"/>
      <c r="J2751" s="555"/>
    </row>
    <row r="2752" spans="1:10">
      <c r="A2752" s="543" t="s">
        <v>574</v>
      </c>
      <c r="B2752" s="461" t="s">
        <v>10</v>
      </c>
      <c r="C2752" s="461" t="s">
        <v>11</v>
      </c>
      <c r="D2752" s="543" t="s">
        <v>12</v>
      </c>
      <c r="E2752" s="589" t="s">
        <v>1209</v>
      </c>
      <c r="F2752" s="589"/>
      <c r="G2752" s="461" t="s">
        <v>13</v>
      </c>
      <c r="H2752" s="544" t="s">
        <v>14</v>
      </c>
      <c r="I2752" s="544" t="s">
        <v>1210</v>
      </c>
      <c r="J2752" s="544" t="s">
        <v>16</v>
      </c>
    </row>
    <row r="2753" spans="1:10" ht="14.45" customHeight="1">
      <c r="A2753" s="545" t="s">
        <v>2661</v>
      </c>
      <c r="B2753" s="546" t="s">
        <v>575</v>
      </c>
      <c r="C2753" s="546" t="s">
        <v>55</v>
      </c>
      <c r="D2753" s="545" t="s">
        <v>576</v>
      </c>
      <c r="E2753" s="596" t="s">
        <v>1424</v>
      </c>
      <c r="F2753" s="596"/>
      <c r="G2753" s="546" t="s">
        <v>57</v>
      </c>
      <c r="H2753" s="547">
        <v>1</v>
      </c>
      <c r="I2753" s="548">
        <v>19</v>
      </c>
      <c r="J2753" s="548">
        <v>19</v>
      </c>
    </row>
    <row r="2754" spans="1:10">
      <c r="A2754" s="543" t="s">
        <v>9</v>
      </c>
      <c r="B2754" s="461" t="s">
        <v>10</v>
      </c>
      <c r="C2754" s="461" t="s">
        <v>11</v>
      </c>
      <c r="D2754" s="543" t="s">
        <v>12</v>
      </c>
      <c r="E2754" s="589" t="s">
        <v>1209</v>
      </c>
      <c r="F2754" s="589"/>
      <c r="G2754" s="461" t="s">
        <v>13</v>
      </c>
      <c r="H2754" s="544" t="s">
        <v>14</v>
      </c>
      <c r="I2754" s="544" t="s">
        <v>1210</v>
      </c>
      <c r="J2754" s="544" t="s">
        <v>16</v>
      </c>
    </row>
    <row r="2755" spans="1:10" ht="26.45">
      <c r="A2755" s="549" t="s">
        <v>2666</v>
      </c>
      <c r="B2755" s="550" t="s">
        <v>2178</v>
      </c>
      <c r="C2755" s="550" t="s">
        <v>55</v>
      </c>
      <c r="D2755" s="549" t="s">
        <v>2179</v>
      </c>
      <c r="E2755" s="593" t="s">
        <v>1220</v>
      </c>
      <c r="F2755" s="593"/>
      <c r="G2755" s="550" t="s">
        <v>57</v>
      </c>
      <c r="H2755" s="551">
        <v>1</v>
      </c>
      <c r="I2755" s="552" t="s">
        <v>3592</v>
      </c>
      <c r="J2755" s="561" t="s">
        <v>3592</v>
      </c>
    </row>
    <row r="2756" spans="1:10" ht="13.9" customHeight="1">
      <c r="A2756" s="589" t="s">
        <v>2820</v>
      </c>
      <c r="B2756" s="597"/>
      <c r="C2756" s="597"/>
      <c r="D2756" s="597"/>
      <c r="E2756" s="597"/>
      <c r="F2756" s="597"/>
      <c r="G2756" s="597"/>
      <c r="H2756" s="597"/>
      <c r="I2756" s="597"/>
      <c r="J2756" s="597"/>
    </row>
    <row r="2757" spans="1:10">
      <c r="A2757" s="543" t="s">
        <v>9</v>
      </c>
      <c r="B2757" s="461" t="s">
        <v>10</v>
      </c>
      <c r="C2757" s="461" t="s">
        <v>11</v>
      </c>
      <c r="D2757" s="543" t="s">
        <v>12</v>
      </c>
      <c r="E2757" s="589" t="s">
        <v>1209</v>
      </c>
      <c r="F2757" s="589"/>
      <c r="G2757" s="461" t="s">
        <v>13</v>
      </c>
      <c r="H2757" s="544" t="s">
        <v>14</v>
      </c>
      <c r="I2757" s="544" t="s">
        <v>1210</v>
      </c>
      <c r="J2757" s="544" t="s">
        <v>16</v>
      </c>
    </row>
    <row r="2758" spans="1:10" ht="26.45">
      <c r="A2758" s="549" t="s">
        <v>2666</v>
      </c>
      <c r="B2758" s="550" t="s">
        <v>2178</v>
      </c>
      <c r="C2758" s="550" t="s">
        <v>55</v>
      </c>
      <c r="D2758" s="549" t="s">
        <v>2179</v>
      </c>
      <c r="E2758" s="593" t="s">
        <v>1220</v>
      </c>
      <c r="F2758" s="593"/>
      <c r="G2758" s="550" t="s">
        <v>57</v>
      </c>
      <c r="H2758" s="551">
        <v>1</v>
      </c>
      <c r="I2758" s="552" t="s">
        <v>3592</v>
      </c>
      <c r="J2758" s="561" t="s">
        <v>3592</v>
      </c>
    </row>
    <row r="2759" spans="1:10" ht="13.9" customHeight="1">
      <c r="A2759" s="553"/>
      <c r="B2759" s="563"/>
      <c r="C2759" s="563"/>
      <c r="D2759" s="553"/>
      <c r="E2759" s="563" t="s">
        <v>2669</v>
      </c>
      <c r="F2759" s="566">
        <v>0</v>
      </c>
      <c r="G2759" s="553" t="s">
        <v>2670</v>
      </c>
      <c r="H2759" s="554">
        <v>0</v>
      </c>
      <c r="I2759" s="553" t="s">
        <v>2671</v>
      </c>
      <c r="J2759" s="554">
        <v>0</v>
      </c>
    </row>
    <row r="2760" spans="1:10" ht="14.45" thickBot="1">
      <c r="A2760" s="553"/>
      <c r="B2760" s="563"/>
      <c r="C2760" s="563"/>
      <c r="D2760" s="553"/>
      <c r="E2760" s="563" t="s">
        <v>2672</v>
      </c>
      <c r="F2760" s="566">
        <v>0</v>
      </c>
      <c r="G2760" s="553"/>
      <c r="H2760" s="595" t="s">
        <v>2673</v>
      </c>
      <c r="I2760" s="595"/>
      <c r="J2760" s="554">
        <v>19</v>
      </c>
    </row>
    <row r="2761" spans="1:10" ht="14.45" thickTop="1">
      <c r="A2761" s="555"/>
      <c r="B2761" s="564"/>
      <c r="C2761" s="564"/>
      <c r="D2761" s="555"/>
      <c r="E2761" s="564"/>
      <c r="F2761" s="564"/>
      <c r="G2761" s="555"/>
      <c r="H2761" s="555"/>
      <c r="I2761" s="555"/>
      <c r="J2761" s="555"/>
    </row>
    <row r="2762" spans="1:10">
      <c r="A2762" s="543" t="s">
        <v>577</v>
      </c>
      <c r="B2762" s="461" t="s">
        <v>10</v>
      </c>
      <c r="C2762" s="461" t="s">
        <v>11</v>
      </c>
      <c r="D2762" s="543" t="s">
        <v>12</v>
      </c>
      <c r="E2762" s="589" t="s">
        <v>1209</v>
      </c>
      <c r="F2762" s="589"/>
      <c r="G2762" s="461" t="s">
        <v>13</v>
      </c>
      <c r="H2762" s="544" t="s">
        <v>14</v>
      </c>
      <c r="I2762" s="544" t="s">
        <v>1210</v>
      </c>
      <c r="J2762" s="544" t="s">
        <v>16</v>
      </c>
    </row>
    <row r="2763" spans="1:10" ht="14.45" customHeight="1">
      <c r="A2763" s="545" t="s">
        <v>2661</v>
      </c>
      <c r="B2763" s="546" t="s">
        <v>578</v>
      </c>
      <c r="C2763" s="546" t="s">
        <v>24</v>
      </c>
      <c r="D2763" s="545" t="s">
        <v>579</v>
      </c>
      <c r="E2763" s="596" t="s">
        <v>1246</v>
      </c>
      <c r="F2763" s="596"/>
      <c r="G2763" s="546" t="s">
        <v>26</v>
      </c>
      <c r="H2763" s="547">
        <v>1</v>
      </c>
      <c r="I2763" s="548">
        <v>105.18</v>
      </c>
      <c r="J2763" s="548">
        <v>105.18</v>
      </c>
    </row>
    <row r="2764" spans="1:10" ht="26.45">
      <c r="A2764" s="556" t="s">
        <v>2674</v>
      </c>
      <c r="B2764" s="557" t="s">
        <v>2680</v>
      </c>
      <c r="C2764" s="557" t="s">
        <v>44</v>
      </c>
      <c r="D2764" s="556" t="s">
        <v>2681</v>
      </c>
      <c r="E2764" s="594" t="s">
        <v>1216</v>
      </c>
      <c r="F2764" s="594"/>
      <c r="G2764" s="557" t="s">
        <v>75</v>
      </c>
      <c r="H2764" s="558">
        <v>0.59599999999999997</v>
      </c>
      <c r="I2764" s="559">
        <v>23.15</v>
      </c>
      <c r="J2764" s="559">
        <v>13.79</v>
      </c>
    </row>
    <row r="2765" spans="1:10" ht="26.45">
      <c r="A2765" s="556" t="s">
        <v>2674</v>
      </c>
      <c r="B2765" s="557" t="s">
        <v>2682</v>
      </c>
      <c r="C2765" s="557" t="s">
        <v>44</v>
      </c>
      <c r="D2765" s="556" t="s">
        <v>2683</v>
      </c>
      <c r="E2765" s="594" t="s">
        <v>1216</v>
      </c>
      <c r="F2765" s="594"/>
      <c r="G2765" s="557" t="s">
        <v>75</v>
      </c>
      <c r="H2765" s="558">
        <v>0.59599999999999997</v>
      </c>
      <c r="I2765" s="559">
        <v>31.37</v>
      </c>
      <c r="J2765" s="559">
        <v>18.690000000000001</v>
      </c>
    </row>
    <row r="2766" spans="1:10" ht="13.9" customHeight="1">
      <c r="A2766" s="556" t="s">
        <v>2674</v>
      </c>
      <c r="B2766" s="557" t="s">
        <v>3575</v>
      </c>
      <c r="C2766" s="557" t="s">
        <v>44</v>
      </c>
      <c r="D2766" s="556" t="s">
        <v>3576</v>
      </c>
      <c r="E2766" s="594" t="s">
        <v>3371</v>
      </c>
      <c r="F2766" s="594"/>
      <c r="G2766" s="557" t="s">
        <v>115</v>
      </c>
      <c r="H2766" s="558">
        <v>1.5E-3</v>
      </c>
      <c r="I2766" s="559">
        <v>763.69</v>
      </c>
      <c r="J2766" s="559">
        <v>1.1399999999999999</v>
      </c>
    </row>
    <row r="2767" spans="1:10" ht="26.45" customHeight="1">
      <c r="A2767" s="549" t="s">
        <v>2666</v>
      </c>
      <c r="B2767" s="550" t="s">
        <v>2203</v>
      </c>
      <c r="C2767" s="550" t="s">
        <v>24</v>
      </c>
      <c r="D2767" s="549" t="s">
        <v>2204</v>
      </c>
      <c r="E2767" s="593" t="s">
        <v>1220</v>
      </c>
      <c r="F2767" s="593"/>
      <c r="G2767" s="550" t="s">
        <v>776</v>
      </c>
      <c r="H2767" s="551">
        <v>1</v>
      </c>
      <c r="I2767" s="552">
        <v>71.56</v>
      </c>
      <c r="J2767" s="552">
        <v>71.56</v>
      </c>
    </row>
    <row r="2768" spans="1:10" ht="26.45" customHeight="1">
      <c r="A2768" s="553"/>
      <c r="B2768" s="563"/>
      <c r="C2768" s="563"/>
      <c r="D2768" s="553"/>
      <c r="E2768" s="563" t="s">
        <v>2669</v>
      </c>
      <c r="F2768" s="566">
        <v>24.59</v>
      </c>
      <c r="G2768" s="553" t="s">
        <v>2670</v>
      </c>
      <c r="H2768" s="554">
        <v>0</v>
      </c>
      <c r="I2768" s="553" t="s">
        <v>2671</v>
      </c>
      <c r="J2768" s="554">
        <v>24.59</v>
      </c>
    </row>
    <row r="2769" spans="1:10" ht="14.45" thickBot="1">
      <c r="A2769" s="553"/>
      <c r="B2769" s="563"/>
      <c r="C2769" s="563"/>
      <c r="D2769" s="553"/>
      <c r="E2769" s="563" t="s">
        <v>2672</v>
      </c>
      <c r="F2769" s="566">
        <v>0</v>
      </c>
      <c r="G2769" s="553"/>
      <c r="H2769" s="595" t="s">
        <v>2673</v>
      </c>
      <c r="I2769" s="595"/>
      <c r="J2769" s="554">
        <v>105.18</v>
      </c>
    </row>
    <row r="2770" spans="1:10" ht="14.45" thickTop="1">
      <c r="A2770" s="555"/>
      <c r="B2770" s="564"/>
      <c r="C2770" s="564"/>
      <c r="D2770" s="555"/>
      <c r="E2770" s="564"/>
      <c r="F2770" s="564"/>
      <c r="G2770" s="555"/>
      <c r="H2770" s="555"/>
      <c r="I2770" s="555"/>
      <c r="J2770" s="555"/>
    </row>
    <row r="2771" spans="1:10">
      <c r="A2771" s="543" t="s">
        <v>580</v>
      </c>
      <c r="B2771" s="461" t="s">
        <v>10</v>
      </c>
      <c r="C2771" s="461" t="s">
        <v>11</v>
      </c>
      <c r="D2771" s="543" t="s">
        <v>12</v>
      </c>
      <c r="E2771" s="589" t="s">
        <v>1209</v>
      </c>
      <c r="F2771" s="589"/>
      <c r="G2771" s="461" t="s">
        <v>13</v>
      </c>
      <c r="H2771" s="544" t="s">
        <v>14</v>
      </c>
      <c r="I2771" s="544" t="s">
        <v>1210</v>
      </c>
      <c r="J2771" s="544" t="s">
        <v>16</v>
      </c>
    </row>
    <row r="2772" spans="1:10" ht="14.45" customHeight="1">
      <c r="A2772" s="545" t="s">
        <v>2661</v>
      </c>
      <c r="B2772" s="546" t="s">
        <v>581</v>
      </c>
      <c r="C2772" s="546" t="s">
        <v>44</v>
      </c>
      <c r="D2772" s="545" t="s">
        <v>582</v>
      </c>
      <c r="E2772" s="596" t="s">
        <v>1320</v>
      </c>
      <c r="F2772" s="596"/>
      <c r="G2772" s="546" t="s">
        <v>152</v>
      </c>
      <c r="H2772" s="547">
        <v>1</v>
      </c>
      <c r="I2772" s="548">
        <v>8.8800000000000008</v>
      </c>
      <c r="J2772" s="548">
        <v>8.8800000000000008</v>
      </c>
    </row>
    <row r="2773" spans="1:10" ht="26.45">
      <c r="A2773" s="556" t="s">
        <v>2674</v>
      </c>
      <c r="B2773" s="557" t="s">
        <v>2680</v>
      </c>
      <c r="C2773" s="557" t="s">
        <v>44</v>
      </c>
      <c r="D2773" s="556" t="s">
        <v>2681</v>
      </c>
      <c r="E2773" s="594" t="s">
        <v>1216</v>
      </c>
      <c r="F2773" s="594"/>
      <c r="G2773" s="557" t="s">
        <v>75</v>
      </c>
      <c r="H2773" s="558">
        <v>6.6000000000000003E-2</v>
      </c>
      <c r="I2773" s="559">
        <v>23.15</v>
      </c>
      <c r="J2773" s="559">
        <v>1.52</v>
      </c>
    </row>
    <row r="2774" spans="1:10" ht="26.45">
      <c r="A2774" s="556" t="s">
        <v>2674</v>
      </c>
      <c r="B2774" s="557" t="s">
        <v>2682</v>
      </c>
      <c r="C2774" s="557" t="s">
        <v>44</v>
      </c>
      <c r="D2774" s="556" t="s">
        <v>2683</v>
      </c>
      <c r="E2774" s="594" t="s">
        <v>1216</v>
      </c>
      <c r="F2774" s="594"/>
      <c r="G2774" s="557" t="s">
        <v>75</v>
      </c>
      <c r="H2774" s="558">
        <v>0.23480000000000001</v>
      </c>
      <c r="I2774" s="559">
        <v>31.37</v>
      </c>
      <c r="J2774" s="559">
        <v>7.36</v>
      </c>
    </row>
    <row r="2775" spans="1:10">
      <c r="A2775" s="553"/>
      <c r="B2775" s="563"/>
      <c r="C2775" s="563"/>
      <c r="D2775" s="553"/>
      <c r="E2775" s="563" t="s">
        <v>2669</v>
      </c>
      <c r="F2775" s="566">
        <v>6.85</v>
      </c>
      <c r="G2775" s="553" t="s">
        <v>2670</v>
      </c>
      <c r="H2775" s="554">
        <v>0</v>
      </c>
      <c r="I2775" s="553" t="s">
        <v>2671</v>
      </c>
      <c r="J2775" s="554">
        <v>6.85</v>
      </c>
    </row>
    <row r="2776" spans="1:10" ht="26.45" customHeight="1" thickBot="1">
      <c r="A2776" s="553"/>
      <c r="B2776" s="563"/>
      <c r="C2776" s="563"/>
      <c r="D2776" s="553"/>
      <c r="E2776" s="563" t="s">
        <v>2672</v>
      </c>
      <c r="F2776" s="566">
        <v>0</v>
      </c>
      <c r="G2776" s="553"/>
      <c r="H2776" s="595" t="s">
        <v>2673</v>
      </c>
      <c r="I2776" s="595"/>
      <c r="J2776" s="554">
        <v>8.8800000000000008</v>
      </c>
    </row>
    <row r="2777" spans="1:10" ht="26.45" customHeight="1" thickTop="1">
      <c r="A2777" s="555"/>
      <c r="B2777" s="564"/>
      <c r="C2777" s="564"/>
      <c r="D2777" s="555"/>
      <c r="E2777" s="564"/>
      <c r="F2777" s="564"/>
      <c r="G2777" s="555"/>
      <c r="H2777" s="555"/>
      <c r="I2777" s="555"/>
      <c r="J2777" s="555"/>
    </row>
    <row r="2778" spans="1:10">
      <c r="A2778" s="543" t="s">
        <v>583</v>
      </c>
      <c r="B2778" s="461" t="s">
        <v>10</v>
      </c>
      <c r="C2778" s="461" t="s">
        <v>11</v>
      </c>
      <c r="D2778" s="543" t="s">
        <v>12</v>
      </c>
      <c r="E2778" s="589" t="s">
        <v>1209</v>
      </c>
      <c r="F2778" s="589"/>
      <c r="G2778" s="461" t="s">
        <v>13</v>
      </c>
      <c r="H2778" s="544" t="s">
        <v>14</v>
      </c>
      <c r="I2778" s="544" t="s">
        <v>1210</v>
      </c>
      <c r="J2778" s="544" t="s">
        <v>16</v>
      </c>
    </row>
    <row r="2779" spans="1:10" ht="14.45" customHeight="1">
      <c r="A2779" s="545" t="s">
        <v>2661</v>
      </c>
      <c r="B2779" s="546" t="s">
        <v>584</v>
      </c>
      <c r="C2779" s="546" t="s">
        <v>44</v>
      </c>
      <c r="D2779" s="545" t="s">
        <v>585</v>
      </c>
      <c r="E2779" s="596" t="s">
        <v>1320</v>
      </c>
      <c r="F2779" s="596"/>
      <c r="G2779" s="546" t="s">
        <v>152</v>
      </c>
      <c r="H2779" s="547">
        <v>1</v>
      </c>
      <c r="I2779" s="548">
        <v>17.260000000000002</v>
      </c>
      <c r="J2779" s="548">
        <v>17.260000000000002</v>
      </c>
    </row>
    <row r="2780" spans="1:10" ht="26.45">
      <c r="A2780" s="556" t="s">
        <v>2674</v>
      </c>
      <c r="B2780" s="557" t="s">
        <v>2682</v>
      </c>
      <c r="C2780" s="557" t="s">
        <v>44</v>
      </c>
      <c r="D2780" s="556" t="s">
        <v>2683</v>
      </c>
      <c r="E2780" s="594" t="s">
        <v>1216</v>
      </c>
      <c r="F2780" s="594"/>
      <c r="G2780" s="557" t="s">
        <v>75</v>
      </c>
      <c r="H2780" s="558">
        <v>0.36499999999999999</v>
      </c>
      <c r="I2780" s="559">
        <v>31.37</v>
      </c>
      <c r="J2780" s="559">
        <v>11.45</v>
      </c>
    </row>
    <row r="2781" spans="1:10" ht="26.45">
      <c r="A2781" s="556" t="s">
        <v>2674</v>
      </c>
      <c r="B2781" s="557" t="s">
        <v>2680</v>
      </c>
      <c r="C2781" s="557" t="s">
        <v>44</v>
      </c>
      <c r="D2781" s="556" t="s">
        <v>2681</v>
      </c>
      <c r="E2781" s="594" t="s">
        <v>1216</v>
      </c>
      <c r="F2781" s="594"/>
      <c r="G2781" s="557" t="s">
        <v>75</v>
      </c>
      <c r="H2781" s="558">
        <v>8.3000000000000004E-2</v>
      </c>
      <c r="I2781" s="559">
        <v>23.15</v>
      </c>
      <c r="J2781" s="559">
        <v>1.92</v>
      </c>
    </row>
    <row r="2782" spans="1:10" ht="26.45">
      <c r="A2782" s="556" t="s">
        <v>2674</v>
      </c>
      <c r="B2782" s="557" t="s">
        <v>3575</v>
      </c>
      <c r="C2782" s="557" t="s">
        <v>44</v>
      </c>
      <c r="D2782" s="556" t="s">
        <v>3576</v>
      </c>
      <c r="E2782" s="594" t="s">
        <v>3371</v>
      </c>
      <c r="F2782" s="594"/>
      <c r="G2782" s="557" t="s">
        <v>115</v>
      </c>
      <c r="H2782" s="558">
        <v>5.1000000000000004E-3</v>
      </c>
      <c r="I2782" s="559">
        <v>763.69</v>
      </c>
      <c r="J2782" s="559">
        <v>3.89</v>
      </c>
    </row>
    <row r="2783" spans="1:10" ht="26.45" customHeight="1">
      <c r="A2783" s="553"/>
      <c r="B2783" s="563"/>
      <c r="C2783" s="563"/>
      <c r="D2783" s="553"/>
      <c r="E2783" s="563" t="s">
        <v>2669</v>
      </c>
      <c r="F2783" s="566">
        <v>10.97</v>
      </c>
      <c r="G2783" s="553" t="s">
        <v>2670</v>
      </c>
      <c r="H2783" s="554">
        <v>0</v>
      </c>
      <c r="I2783" s="553" t="s">
        <v>2671</v>
      </c>
      <c r="J2783" s="554">
        <v>10.97</v>
      </c>
    </row>
    <row r="2784" spans="1:10" ht="26.45" customHeight="1" thickBot="1">
      <c r="A2784" s="553"/>
      <c r="B2784" s="563"/>
      <c r="C2784" s="563"/>
      <c r="D2784" s="553"/>
      <c r="E2784" s="563" t="s">
        <v>2672</v>
      </c>
      <c r="F2784" s="566">
        <v>0</v>
      </c>
      <c r="G2784" s="553"/>
      <c r="H2784" s="595" t="s">
        <v>2673</v>
      </c>
      <c r="I2784" s="595"/>
      <c r="J2784" s="554">
        <v>17.260000000000002</v>
      </c>
    </row>
    <row r="2785" spans="1:10" ht="14.45" thickTop="1">
      <c r="A2785" s="555"/>
      <c r="B2785" s="564"/>
      <c r="C2785" s="564"/>
      <c r="D2785" s="555"/>
      <c r="E2785" s="564"/>
      <c r="F2785" s="564"/>
      <c r="G2785" s="555"/>
      <c r="H2785" s="555"/>
      <c r="I2785" s="555"/>
      <c r="J2785" s="555"/>
    </row>
    <row r="2786" spans="1:10">
      <c r="A2786" s="543" t="s">
        <v>588</v>
      </c>
      <c r="B2786" s="461" t="s">
        <v>10</v>
      </c>
      <c r="C2786" s="461" t="s">
        <v>11</v>
      </c>
      <c r="D2786" s="543" t="s">
        <v>12</v>
      </c>
      <c r="E2786" s="589" t="s">
        <v>1209</v>
      </c>
      <c r="F2786" s="589"/>
      <c r="G2786" s="461" t="s">
        <v>13</v>
      </c>
      <c r="H2786" s="544" t="s">
        <v>14</v>
      </c>
      <c r="I2786" s="544" t="s">
        <v>1210</v>
      </c>
      <c r="J2786" s="544" t="s">
        <v>16</v>
      </c>
    </row>
    <row r="2787" spans="1:10" ht="14.45" customHeight="1">
      <c r="A2787" s="545" t="s">
        <v>2661</v>
      </c>
      <c r="B2787" s="546" t="s">
        <v>589</v>
      </c>
      <c r="C2787" s="546" t="s">
        <v>55</v>
      </c>
      <c r="D2787" s="545" t="s">
        <v>590</v>
      </c>
      <c r="E2787" s="596" t="s">
        <v>1263</v>
      </c>
      <c r="F2787" s="596"/>
      <c r="G2787" s="546" t="s">
        <v>268</v>
      </c>
      <c r="H2787" s="547">
        <v>1</v>
      </c>
      <c r="I2787" s="548">
        <v>31.39</v>
      </c>
      <c r="J2787" s="548">
        <v>31.39</v>
      </c>
    </row>
    <row r="2788" spans="1:10">
      <c r="A2788" s="543" t="s">
        <v>9</v>
      </c>
      <c r="B2788" s="461" t="s">
        <v>10</v>
      </c>
      <c r="C2788" s="461" t="s">
        <v>11</v>
      </c>
      <c r="D2788" s="543" t="s">
        <v>12</v>
      </c>
      <c r="E2788" s="589" t="s">
        <v>1209</v>
      </c>
      <c r="F2788" s="589"/>
      <c r="G2788" s="461" t="s">
        <v>13</v>
      </c>
      <c r="H2788" s="544" t="s">
        <v>14</v>
      </c>
      <c r="I2788" s="544" t="s">
        <v>1210</v>
      </c>
      <c r="J2788" s="544" t="s">
        <v>16</v>
      </c>
    </row>
    <row r="2789" spans="1:10" ht="26.45">
      <c r="A2789" s="549" t="s">
        <v>2666</v>
      </c>
      <c r="B2789" s="550" t="s">
        <v>1506</v>
      </c>
      <c r="C2789" s="550" t="s">
        <v>55</v>
      </c>
      <c r="D2789" s="549" t="s">
        <v>1507</v>
      </c>
      <c r="E2789" s="593" t="s">
        <v>1440</v>
      </c>
      <c r="F2789" s="593"/>
      <c r="G2789" s="550" t="s">
        <v>1451</v>
      </c>
      <c r="H2789" s="551">
        <v>0.5</v>
      </c>
      <c r="I2789" s="552" t="s">
        <v>2767</v>
      </c>
      <c r="J2789" s="561" t="s">
        <v>2978</v>
      </c>
    </row>
    <row r="2790" spans="1:10" ht="13.9" customHeight="1">
      <c r="A2790" s="556" t="s">
        <v>2661</v>
      </c>
      <c r="B2790" s="557" t="s">
        <v>3560</v>
      </c>
      <c r="C2790" s="557" t="s">
        <v>55</v>
      </c>
      <c r="D2790" s="556" t="s">
        <v>3561</v>
      </c>
      <c r="E2790" s="594" t="s">
        <v>1393</v>
      </c>
      <c r="F2790" s="594"/>
      <c r="G2790" s="557" t="s">
        <v>1451</v>
      </c>
      <c r="H2790" s="558">
        <v>0.5</v>
      </c>
      <c r="I2790" s="559" t="s">
        <v>2861</v>
      </c>
      <c r="J2790" s="560" t="s">
        <v>3593</v>
      </c>
    </row>
    <row r="2791" spans="1:10">
      <c r="A2791" s="549" t="s">
        <v>2666</v>
      </c>
      <c r="B2791" s="550" t="s">
        <v>2259</v>
      </c>
      <c r="C2791" s="550" t="s">
        <v>55</v>
      </c>
      <c r="D2791" s="549" t="s">
        <v>590</v>
      </c>
      <c r="E2791" s="593" t="s">
        <v>1220</v>
      </c>
      <c r="F2791" s="593"/>
      <c r="G2791" s="550" t="s">
        <v>268</v>
      </c>
      <c r="H2791" s="551">
        <v>1.05</v>
      </c>
      <c r="I2791" s="552" t="s">
        <v>3594</v>
      </c>
      <c r="J2791" s="561" t="s">
        <v>3595</v>
      </c>
    </row>
    <row r="2792" spans="1:10">
      <c r="A2792" s="556" t="s">
        <v>2661</v>
      </c>
      <c r="B2792" s="557" t="s">
        <v>2769</v>
      </c>
      <c r="C2792" s="557" t="s">
        <v>55</v>
      </c>
      <c r="D2792" s="556" t="s">
        <v>2770</v>
      </c>
      <c r="E2792" s="594" t="s">
        <v>1393</v>
      </c>
      <c r="F2792" s="594"/>
      <c r="G2792" s="557" t="s">
        <v>1451</v>
      </c>
      <c r="H2792" s="558">
        <v>0.5</v>
      </c>
      <c r="I2792" s="559" t="s">
        <v>2771</v>
      </c>
      <c r="J2792" s="560" t="s">
        <v>3532</v>
      </c>
    </row>
    <row r="2793" spans="1:10" ht="26.45">
      <c r="A2793" s="549" t="s">
        <v>2666</v>
      </c>
      <c r="B2793" s="550" t="s">
        <v>1449</v>
      </c>
      <c r="C2793" s="550" t="s">
        <v>55</v>
      </c>
      <c r="D2793" s="549" t="s">
        <v>1450</v>
      </c>
      <c r="E2793" s="593" t="s">
        <v>1440</v>
      </c>
      <c r="F2793" s="593"/>
      <c r="G2793" s="550" t="s">
        <v>1451</v>
      </c>
      <c r="H2793" s="551">
        <v>0.5</v>
      </c>
      <c r="I2793" s="552" t="s">
        <v>2742</v>
      </c>
      <c r="J2793" s="561" t="s">
        <v>3533</v>
      </c>
    </row>
    <row r="2794" spans="1:10">
      <c r="A2794" s="589" t="s">
        <v>2820</v>
      </c>
      <c r="B2794" s="597"/>
      <c r="C2794" s="597"/>
      <c r="D2794" s="597"/>
      <c r="E2794" s="597"/>
      <c r="F2794" s="597"/>
      <c r="G2794" s="597"/>
      <c r="H2794" s="597"/>
      <c r="I2794" s="597"/>
      <c r="J2794" s="597"/>
    </row>
    <row r="2795" spans="1:10">
      <c r="A2795" s="543" t="s">
        <v>9</v>
      </c>
      <c r="B2795" s="461" t="s">
        <v>10</v>
      </c>
      <c r="C2795" s="461" t="s">
        <v>11</v>
      </c>
      <c r="D2795" s="543" t="s">
        <v>12</v>
      </c>
      <c r="E2795" s="589" t="s">
        <v>1209</v>
      </c>
      <c r="F2795" s="589"/>
      <c r="G2795" s="461" t="s">
        <v>13</v>
      </c>
      <c r="H2795" s="544" t="s">
        <v>14</v>
      </c>
      <c r="I2795" s="544" t="s">
        <v>1210</v>
      </c>
      <c r="J2795" s="544" t="s">
        <v>16</v>
      </c>
    </row>
    <row r="2796" spans="1:10" ht="26.45">
      <c r="A2796" s="549" t="s">
        <v>2666</v>
      </c>
      <c r="B2796" s="550" t="s">
        <v>1506</v>
      </c>
      <c r="C2796" s="550" t="s">
        <v>55</v>
      </c>
      <c r="D2796" s="549" t="s">
        <v>1507</v>
      </c>
      <c r="E2796" s="593" t="s">
        <v>1440</v>
      </c>
      <c r="F2796" s="593"/>
      <c r="G2796" s="550" t="s">
        <v>1451</v>
      </c>
      <c r="H2796" s="551">
        <v>0.5</v>
      </c>
      <c r="I2796" s="552" t="s">
        <v>2767</v>
      </c>
      <c r="J2796" s="561" t="s">
        <v>2978</v>
      </c>
    </row>
    <row r="2797" spans="1:10" ht="13.9" customHeight="1">
      <c r="A2797" s="549" t="s">
        <v>2666</v>
      </c>
      <c r="B2797" s="550" t="s">
        <v>1587</v>
      </c>
      <c r="C2797" s="550" t="s">
        <v>55</v>
      </c>
      <c r="D2797" s="549" t="s">
        <v>1588</v>
      </c>
      <c r="E2797" s="593" t="s">
        <v>1220</v>
      </c>
      <c r="F2797" s="593"/>
      <c r="G2797" s="550" t="s">
        <v>57</v>
      </c>
      <c r="H2797" s="551">
        <v>4.4999999999999997E-3</v>
      </c>
      <c r="I2797" s="552" t="s">
        <v>2835</v>
      </c>
      <c r="J2797" s="561" t="s">
        <v>3385</v>
      </c>
    </row>
    <row r="2798" spans="1:10" ht="26.45">
      <c r="A2798" s="549" t="s">
        <v>2666</v>
      </c>
      <c r="B2798" s="550" t="s">
        <v>2303</v>
      </c>
      <c r="C2798" s="550" t="s">
        <v>55</v>
      </c>
      <c r="D2798" s="549" t="s">
        <v>2304</v>
      </c>
      <c r="E2798" s="593" t="s">
        <v>1220</v>
      </c>
      <c r="F2798" s="593"/>
      <c r="G2798" s="550" t="s">
        <v>57</v>
      </c>
      <c r="H2798" s="551">
        <v>5.9999999999999995E-4</v>
      </c>
      <c r="I2798" s="552" t="s">
        <v>2821</v>
      </c>
      <c r="J2798" s="561" t="s">
        <v>2972</v>
      </c>
    </row>
    <row r="2799" spans="1:10">
      <c r="A2799" s="549" t="s">
        <v>2666</v>
      </c>
      <c r="B2799" s="550" t="s">
        <v>1693</v>
      </c>
      <c r="C2799" s="550" t="s">
        <v>55</v>
      </c>
      <c r="D2799" s="549" t="s">
        <v>1694</v>
      </c>
      <c r="E2799" s="593" t="s">
        <v>1220</v>
      </c>
      <c r="F2799" s="593"/>
      <c r="G2799" s="550" t="s">
        <v>57</v>
      </c>
      <c r="H2799" s="551">
        <v>7.9750000000000001E-2</v>
      </c>
      <c r="I2799" s="552" t="s">
        <v>2829</v>
      </c>
      <c r="J2799" s="561" t="s">
        <v>3535</v>
      </c>
    </row>
    <row r="2800" spans="1:10">
      <c r="A2800" s="549" t="s">
        <v>2666</v>
      </c>
      <c r="B2800" s="550" t="s">
        <v>2360</v>
      </c>
      <c r="C2800" s="550" t="s">
        <v>55</v>
      </c>
      <c r="D2800" s="549" t="s">
        <v>2361</v>
      </c>
      <c r="E2800" s="593" t="s">
        <v>1220</v>
      </c>
      <c r="F2800" s="593"/>
      <c r="G2800" s="550" t="s">
        <v>2362</v>
      </c>
      <c r="H2800" s="551">
        <v>8.0000000000000004E-4</v>
      </c>
      <c r="I2800" s="552" t="s">
        <v>2831</v>
      </c>
      <c r="J2800" s="561" t="s">
        <v>2972</v>
      </c>
    </row>
    <row r="2801" spans="1:10">
      <c r="A2801" s="549" t="s">
        <v>2666</v>
      </c>
      <c r="B2801" s="550" t="s">
        <v>2525</v>
      </c>
      <c r="C2801" s="550" t="s">
        <v>55</v>
      </c>
      <c r="D2801" s="549" t="s">
        <v>2526</v>
      </c>
      <c r="E2801" s="593" t="s">
        <v>1220</v>
      </c>
      <c r="F2801" s="593"/>
      <c r="G2801" s="550" t="s">
        <v>57</v>
      </c>
      <c r="H2801" s="551">
        <v>1E-4</v>
      </c>
      <c r="I2801" s="552" t="s">
        <v>2872</v>
      </c>
      <c r="J2801" s="561" t="s">
        <v>2972</v>
      </c>
    </row>
    <row r="2802" spans="1:10">
      <c r="A2802" s="549" t="s">
        <v>2666</v>
      </c>
      <c r="B2802" s="550" t="s">
        <v>1652</v>
      </c>
      <c r="C2802" s="550" t="s">
        <v>55</v>
      </c>
      <c r="D2802" s="549" t="s">
        <v>1653</v>
      </c>
      <c r="E2802" s="593" t="s">
        <v>1298</v>
      </c>
      <c r="F2802" s="593"/>
      <c r="G2802" s="550" t="s">
        <v>57</v>
      </c>
      <c r="H2802" s="551">
        <v>0.1018</v>
      </c>
      <c r="I2802" s="552" t="s">
        <v>2845</v>
      </c>
      <c r="J2802" s="561" t="s">
        <v>3108</v>
      </c>
    </row>
    <row r="2803" spans="1:10">
      <c r="A2803" s="549" t="s">
        <v>2666</v>
      </c>
      <c r="B2803" s="550" t="s">
        <v>1855</v>
      </c>
      <c r="C2803" s="550" t="s">
        <v>55</v>
      </c>
      <c r="D2803" s="549" t="s">
        <v>1856</v>
      </c>
      <c r="E2803" s="593" t="s">
        <v>1298</v>
      </c>
      <c r="F2803" s="593"/>
      <c r="G2803" s="550" t="s">
        <v>1857</v>
      </c>
      <c r="H2803" s="551">
        <v>4.0000000000000002E-4</v>
      </c>
      <c r="I2803" s="552" t="s">
        <v>2841</v>
      </c>
      <c r="J2803" s="561" t="s">
        <v>3126</v>
      </c>
    </row>
    <row r="2804" spans="1:10">
      <c r="A2804" s="549" t="s">
        <v>2666</v>
      </c>
      <c r="B2804" s="550" t="s">
        <v>1543</v>
      </c>
      <c r="C2804" s="550" t="s">
        <v>55</v>
      </c>
      <c r="D2804" s="549" t="s">
        <v>1544</v>
      </c>
      <c r="E2804" s="593" t="s">
        <v>1220</v>
      </c>
      <c r="F2804" s="593"/>
      <c r="G2804" s="550" t="s">
        <v>57</v>
      </c>
      <c r="H2804" s="551">
        <v>0.1018</v>
      </c>
      <c r="I2804" s="552" t="s">
        <v>2849</v>
      </c>
      <c r="J2804" s="561" t="s">
        <v>3386</v>
      </c>
    </row>
    <row r="2805" spans="1:10">
      <c r="A2805" s="549" t="s">
        <v>2666</v>
      </c>
      <c r="B2805" s="550" t="s">
        <v>2401</v>
      </c>
      <c r="C2805" s="550" t="s">
        <v>55</v>
      </c>
      <c r="D2805" s="549" t="s">
        <v>2402</v>
      </c>
      <c r="E2805" s="593" t="s">
        <v>1220</v>
      </c>
      <c r="F2805" s="593"/>
      <c r="G2805" s="550" t="s">
        <v>57</v>
      </c>
      <c r="H2805" s="551">
        <v>1E-4</v>
      </c>
      <c r="I2805" s="552" t="s">
        <v>2897</v>
      </c>
      <c r="J2805" s="561" t="s">
        <v>2880</v>
      </c>
    </row>
    <row r="2806" spans="1:10">
      <c r="A2806" s="549" t="s">
        <v>2666</v>
      </c>
      <c r="B2806" s="550" t="s">
        <v>1729</v>
      </c>
      <c r="C2806" s="550" t="s">
        <v>55</v>
      </c>
      <c r="D2806" s="549" t="s">
        <v>1730</v>
      </c>
      <c r="E2806" s="593" t="s">
        <v>1220</v>
      </c>
      <c r="F2806" s="593"/>
      <c r="G2806" s="550" t="s">
        <v>57</v>
      </c>
      <c r="H2806" s="551">
        <v>1.5E-3</v>
      </c>
      <c r="I2806" s="552" t="s">
        <v>2833</v>
      </c>
      <c r="J2806" s="561" t="s">
        <v>2979</v>
      </c>
    </row>
    <row r="2807" spans="1:10">
      <c r="A2807" s="549" t="s">
        <v>2666</v>
      </c>
      <c r="B2807" s="550" t="s">
        <v>1982</v>
      </c>
      <c r="C2807" s="550" t="s">
        <v>55</v>
      </c>
      <c r="D2807" s="549" t="s">
        <v>1983</v>
      </c>
      <c r="E2807" s="593" t="s">
        <v>1298</v>
      </c>
      <c r="F2807" s="593"/>
      <c r="G2807" s="550" t="s">
        <v>57</v>
      </c>
      <c r="H2807" s="551">
        <v>4.4999999999999997E-3</v>
      </c>
      <c r="I2807" s="552" t="s">
        <v>2839</v>
      </c>
      <c r="J2807" s="561" t="s">
        <v>2923</v>
      </c>
    </row>
    <row r="2808" spans="1:10">
      <c r="A2808" s="549" t="s">
        <v>2666</v>
      </c>
      <c r="B2808" s="550" t="s">
        <v>2519</v>
      </c>
      <c r="C2808" s="550" t="s">
        <v>55</v>
      </c>
      <c r="D2808" s="549" t="s">
        <v>2520</v>
      </c>
      <c r="E2808" s="593" t="s">
        <v>1220</v>
      </c>
      <c r="F2808" s="593"/>
      <c r="G2808" s="550" t="s">
        <v>57</v>
      </c>
      <c r="H2808" s="551">
        <v>1E-4</v>
      </c>
      <c r="I2808" s="552" t="s">
        <v>2899</v>
      </c>
      <c r="J2808" s="561" t="s">
        <v>2972</v>
      </c>
    </row>
    <row r="2809" spans="1:10">
      <c r="A2809" s="549" t="s">
        <v>2666</v>
      </c>
      <c r="B2809" s="550" t="s">
        <v>2090</v>
      </c>
      <c r="C2809" s="550" t="s">
        <v>55</v>
      </c>
      <c r="D2809" s="549" t="s">
        <v>2091</v>
      </c>
      <c r="E2809" s="593" t="s">
        <v>1220</v>
      </c>
      <c r="F2809" s="593"/>
      <c r="G2809" s="550" t="s">
        <v>57</v>
      </c>
      <c r="H2809" s="551">
        <v>1.8E-3</v>
      </c>
      <c r="I2809" s="552" t="s">
        <v>2847</v>
      </c>
      <c r="J2809" s="561" t="s">
        <v>3133</v>
      </c>
    </row>
    <row r="2810" spans="1:10" ht="26.45">
      <c r="A2810" s="549" t="s">
        <v>2666</v>
      </c>
      <c r="B2810" s="550" t="s">
        <v>1978</v>
      </c>
      <c r="C2810" s="550" t="s">
        <v>55</v>
      </c>
      <c r="D2810" s="549" t="s">
        <v>1979</v>
      </c>
      <c r="E2810" s="593" t="s">
        <v>1220</v>
      </c>
      <c r="F2810" s="593"/>
      <c r="G2810" s="550" t="s">
        <v>1739</v>
      </c>
      <c r="H2810" s="551">
        <v>7.5000000000000002E-4</v>
      </c>
      <c r="I2810" s="552" t="s">
        <v>2855</v>
      </c>
      <c r="J2810" s="561" t="s">
        <v>2923</v>
      </c>
    </row>
    <row r="2811" spans="1:10" ht="26.45">
      <c r="A2811" s="549" t="s">
        <v>2666</v>
      </c>
      <c r="B2811" s="550" t="s">
        <v>2391</v>
      </c>
      <c r="C2811" s="550" t="s">
        <v>55</v>
      </c>
      <c r="D2811" s="549" t="s">
        <v>2392</v>
      </c>
      <c r="E2811" s="593" t="s">
        <v>1220</v>
      </c>
      <c r="F2811" s="593"/>
      <c r="G2811" s="550" t="s">
        <v>57</v>
      </c>
      <c r="H2811" s="551">
        <v>2.0000000000000001E-4</v>
      </c>
      <c r="I2811" s="552" t="s">
        <v>2827</v>
      </c>
      <c r="J2811" s="561" t="s">
        <v>2972</v>
      </c>
    </row>
    <row r="2812" spans="1:10" ht="26.45">
      <c r="A2812" s="549" t="s">
        <v>2666</v>
      </c>
      <c r="B2812" s="550" t="s">
        <v>2139</v>
      </c>
      <c r="C2812" s="550" t="s">
        <v>55</v>
      </c>
      <c r="D2812" s="549" t="s">
        <v>2140</v>
      </c>
      <c r="E2812" s="593" t="s">
        <v>1220</v>
      </c>
      <c r="F2812" s="593"/>
      <c r="G2812" s="550" t="s">
        <v>1739</v>
      </c>
      <c r="H2812" s="551">
        <v>2.3E-3</v>
      </c>
      <c r="I2812" s="552" t="s">
        <v>2853</v>
      </c>
      <c r="J2812" s="561" t="s">
        <v>3254</v>
      </c>
    </row>
    <row r="2813" spans="1:10">
      <c r="A2813" s="549" t="s">
        <v>2666</v>
      </c>
      <c r="B2813" s="550" t="s">
        <v>2169</v>
      </c>
      <c r="C2813" s="550" t="s">
        <v>55</v>
      </c>
      <c r="D2813" s="549" t="s">
        <v>2170</v>
      </c>
      <c r="E2813" s="593" t="s">
        <v>1220</v>
      </c>
      <c r="F2813" s="593"/>
      <c r="G2813" s="550" t="s">
        <v>57</v>
      </c>
      <c r="H2813" s="551">
        <v>4.4999999999999997E-3</v>
      </c>
      <c r="I2813" s="552" t="s">
        <v>2825</v>
      </c>
      <c r="J2813" s="561" t="s">
        <v>3254</v>
      </c>
    </row>
    <row r="2814" spans="1:10">
      <c r="A2814" s="549" t="s">
        <v>2666</v>
      </c>
      <c r="B2814" s="550" t="s">
        <v>2553</v>
      </c>
      <c r="C2814" s="550" t="s">
        <v>55</v>
      </c>
      <c r="D2814" s="549" t="s">
        <v>2554</v>
      </c>
      <c r="E2814" s="593" t="s">
        <v>1220</v>
      </c>
      <c r="F2814" s="593"/>
      <c r="G2814" s="550" t="s">
        <v>57</v>
      </c>
      <c r="H2814" s="551">
        <v>5.0000000000000002E-5</v>
      </c>
      <c r="I2814" s="552" t="s">
        <v>2901</v>
      </c>
      <c r="J2814" s="561" t="s">
        <v>2972</v>
      </c>
    </row>
    <row r="2815" spans="1:10">
      <c r="A2815" s="549" t="s">
        <v>2666</v>
      </c>
      <c r="B2815" s="550" t="s">
        <v>2259</v>
      </c>
      <c r="C2815" s="550" t="s">
        <v>55</v>
      </c>
      <c r="D2815" s="549" t="s">
        <v>590</v>
      </c>
      <c r="E2815" s="593" t="s">
        <v>1220</v>
      </c>
      <c r="F2815" s="593"/>
      <c r="G2815" s="550" t="s">
        <v>268</v>
      </c>
      <c r="H2815" s="551">
        <v>1.05</v>
      </c>
      <c r="I2815" s="552" t="s">
        <v>3594</v>
      </c>
      <c r="J2815" s="561" t="s">
        <v>3595</v>
      </c>
    </row>
    <row r="2816" spans="1:10">
      <c r="A2816" s="549" t="s">
        <v>2666</v>
      </c>
      <c r="B2816" s="550" t="s">
        <v>2412</v>
      </c>
      <c r="C2816" s="550" t="s">
        <v>55</v>
      </c>
      <c r="D2816" s="549" t="s">
        <v>2413</v>
      </c>
      <c r="E2816" s="593" t="s">
        <v>1220</v>
      </c>
      <c r="F2816" s="593"/>
      <c r="G2816" s="550" t="s">
        <v>57</v>
      </c>
      <c r="H2816" s="551">
        <v>1.4999999999999999E-4</v>
      </c>
      <c r="I2816" s="552" t="s">
        <v>2823</v>
      </c>
      <c r="J2816" s="561" t="s">
        <v>2972</v>
      </c>
    </row>
    <row r="2817" spans="1:10">
      <c r="A2817" s="549" t="s">
        <v>2666</v>
      </c>
      <c r="B2817" s="550" t="s">
        <v>2381</v>
      </c>
      <c r="C2817" s="550" t="s">
        <v>55</v>
      </c>
      <c r="D2817" s="549" t="s">
        <v>2382</v>
      </c>
      <c r="E2817" s="593" t="s">
        <v>1220</v>
      </c>
      <c r="F2817" s="593"/>
      <c r="G2817" s="550" t="s">
        <v>57</v>
      </c>
      <c r="H2817" s="551">
        <v>1E-4</v>
      </c>
      <c r="I2817" s="552" t="s">
        <v>2837</v>
      </c>
      <c r="J2817" s="561" t="s">
        <v>2972</v>
      </c>
    </row>
    <row r="2818" spans="1:10" ht="26.45">
      <c r="A2818" s="549" t="s">
        <v>2666</v>
      </c>
      <c r="B2818" s="550" t="s">
        <v>2182</v>
      </c>
      <c r="C2818" s="550" t="s">
        <v>55</v>
      </c>
      <c r="D2818" s="549" t="s">
        <v>2183</v>
      </c>
      <c r="E2818" s="593" t="s">
        <v>1220</v>
      </c>
      <c r="F2818" s="593"/>
      <c r="G2818" s="550" t="s">
        <v>57</v>
      </c>
      <c r="H2818" s="551">
        <v>1E-4</v>
      </c>
      <c r="I2818" s="552" t="s">
        <v>2843</v>
      </c>
      <c r="J2818" s="561" t="s">
        <v>2880</v>
      </c>
    </row>
    <row r="2819" spans="1:10">
      <c r="A2819" s="549" t="s">
        <v>2666</v>
      </c>
      <c r="B2819" s="550" t="s">
        <v>2442</v>
      </c>
      <c r="C2819" s="550" t="s">
        <v>55</v>
      </c>
      <c r="D2819" s="549" t="s">
        <v>2443</v>
      </c>
      <c r="E2819" s="593" t="s">
        <v>1220</v>
      </c>
      <c r="F2819" s="593"/>
      <c r="G2819" s="550" t="s">
        <v>57</v>
      </c>
      <c r="H2819" s="551">
        <v>5.0000000000000002E-5</v>
      </c>
      <c r="I2819" s="552" t="s">
        <v>2851</v>
      </c>
      <c r="J2819" s="561" t="s">
        <v>2972</v>
      </c>
    </row>
    <row r="2820" spans="1:10" ht="26.45">
      <c r="A2820" s="549" t="s">
        <v>2666</v>
      </c>
      <c r="B2820" s="550" t="s">
        <v>1449</v>
      </c>
      <c r="C2820" s="550" t="s">
        <v>55</v>
      </c>
      <c r="D2820" s="549" t="s">
        <v>1450</v>
      </c>
      <c r="E2820" s="593" t="s">
        <v>1440</v>
      </c>
      <c r="F2820" s="593"/>
      <c r="G2820" s="550" t="s">
        <v>1451</v>
      </c>
      <c r="H2820" s="551">
        <v>0.5</v>
      </c>
      <c r="I2820" s="552" t="s">
        <v>2742</v>
      </c>
      <c r="J2820" s="561" t="s">
        <v>3533</v>
      </c>
    </row>
    <row r="2821" spans="1:10">
      <c r="A2821" s="553"/>
      <c r="B2821" s="563"/>
      <c r="C2821" s="563"/>
      <c r="D2821" s="553"/>
      <c r="E2821" s="563" t="s">
        <v>2669</v>
      </c>
      <c r="F2821" s="566">
        <v>18.010000000000002</v>
      </c>
      <c r="G2821" s="553" t="s">
        <v>2670</v>
      </c>
      <c r="H2821" s="554">
        <v>0</v>
      </c>
      <c r="I2821" s="553" t="s">
        <v>2671</v>
      </c>
      <c r="J2821" s="554">
        <v>18.010000000000002</v>
      </c>
    </row>
    <row r="2822" spans="1:10" ht="14.45" thickBot="1">
      <c r="A2822" s="553"/>
      <c r="B2822" s="563"/>
      <c r="C2822" s="563"/>
      <c r="D2822" s="553"/>
      <c r="E2822" s="563" t="s">
        <v>2672</v>
      </c>
      <c r="F2822" s="566">
        <v>0</v>
      </c>
      <c r="G2822" s="553"/>
      <c r="H2822" s="595" t="s">
        <v>2673</v>
      </c>
      <c r="I2822" s="595"/>
      <c r="J2822" s="554">
        <v>31.39</v>
      </c>
    </row>
    <row r="2823" spans="1:10" ht="14.45" thickTop="1">
      <c r="A2823" s="555"/>
      <c r="B2823" s="564"/>
      <c r="C2823" s="564"/>
      <c r="D2823" s="555"/>
      <c r="E2823" s="564"/>
      <c r="F2823" s="564"/>
      <c r="G2823" s="555"/>
      <c r="H2823" s="555"/>
      <c r="I2823" s="555"/>
      <c r="J2823" s="555"/>
    </row>
    <row r="2824" spans="1:10">
      <c r="A2824" s="543" t="s">
        <v>591</v>
      </c>
      <c r="B2824" s="461" t="s">
        <v>10</v>
      </c>
      <c r="C2824" s="461" t="s">
        <v>11</v>
      </c>
      <c r="D2824" s="543" t="s">
        <v>12</v>
      </c>
      <c r="E2824" s="589" t="s">
        <v>1209</v>
      </c>
      <c r="F2824" s="589"/>
      <c r="G2824" s="461" t="s">
        <v>13</v>
      </c>
      <c r="H2824" s="544" t="s">
        <v>14</v>
      </c>
      <c r="I2824" s="544" t="s">
        <v>1210</v>
      </c>
      <c r="J2824" s="544" t="s">
        <v>16</v>
      </c>
    </row>
    <row r="2825" spans="1:10" ht="14.45" customHeight="1">
      <c r="A2825" s="545" t="s">
        <v>2661</v>
      </c>
      <c r="B2825" s="546" t="s">
        <v>592</v>
      </c>
      <c r="C2825" s="546" t="s">
        <v>55</v>
      </c>
      <c r="D2825" s="545" t="s">
        <v>593</v>
      </c>
      <c r="E2825" s="596" t="s">
        <v>1344</v>
      </c>
      <c r="F2825" s="596"/>
      <c r="G2825" s="546" t="s">
        <v>57</v>
      </c>
      <c r="H2825" s="547">
        <v>1</v>
      </c>
      <c r="I2825" s="548">
        <v>10.73</v>
      </c>
      <c r="J2825" s="548">
        <v>10.73</v>
      </c>
    </row>
    <row r="2826" spans="1:10">
      <c r="A2826" s="543" t="s">
        <v>9</v>
      </c>
      <c r="B2826" s="461" t="s">
        <v>10</v>
      </c>
      <c r="C2826" s="461" t="s">
        <v>11</v>
      </c>
      <c r="D2826" s="543" t="s">
        <v>12</v>
      </c>
      <c r="E2826" s="589" t="s">
        <v>1209</v>
      </c>
      <c r="F2826" s="589"/>
      <c r="G2826" s="461" t="s">
        <v>13</v>
      </c>
      <c r="H2826" s="544" t="s">
        <v>14</v>
      </c>
      <c r="I2826" s="544" t="s">
        <v>1210</v>
      </c>
      <c r="J2826" s="544" t="s">
        <v>16</v>
      </c>
    </row>
    <row r="2827" spans="1:10" ht="26.45">
      <c r="A2827" s="549" t="s">
        <v>2666</v>
      </c>
      <c r="B2827" s="550" t="s">
        <v>1506</v>
      </c>
      <c r="C2827" s="550" t="s">
        <v>55</v>
      </c>
      <c r="D2827" s="549" t="s">
        <v>1507</v>
      </c>
      <c r="E2827" s="593" t="s">
        <v>1440</v>
      </c>
      <c r="F2827" s="593"/>
      <c r="G2827" s="550" t="s">
        <v>1451</v>
      </c>
      <c r="H2827" s="551">
        <v>0.2</v>
      </c>
      <c r="I2827" s="552" t="s">
        <v>2767</v>
      </c>
      <c r="J2827" s="561" t="s">
        <v>3596</v>
      </c>
    </row>
    <row r="2828" spans="1:10" ht="13.9" customHeight="1">
      <c r="A2828" s="556" t="s">
        <v>2661</v>
      </c>
      <c r="B2828" s="557" t="s">
        <v>2769</v>
      </c>
      <c r="C2828" s="557" t="s">
        <v>55</v>
      </c>
      <c r="D2828" s="556" t="s">
        <v>2770</v>
      </c>
      <c r="E2828" s="594" t="s">
        <v>1393</v>
      </c>
      <c r="F2828" s="594"/>
      <c r="G2828" s="557" t="s">
        <v>1451</v>
      </c>
      <c r="H2828" s="558">
        <v>0.2</v>
      </c>
      <c r="I2828" s="559" t="s">
        <v>2771</v>
      </c>
      <c r="J2828" s="560" t="s">
        <v>3597</v>
      </c>
    </row>
    <row r="2829" spans="1:10">
      <c r="A2829" s="556" t="s">
        <v>2661</v>
      </c>
      <c r="B2829" s="557" t="s">
        <v>3560</v>
      </c>
      <c r="C2829" s="557" t="s">
        <v>55</v>
      </c>
      <c r="D2829" s="556" t="s">
        <v>3561</v>
      </c>
      <c r="E2829" s="594" t="s">
        <v>1393</v>
      </c>
      <c r="F2829" s="594"/>
      <c r="G2829" s="557" t="s">
        <v>1451</v>
      </c>
      <c r="H2829" s="558">
        <v>0.2</v>
      </c>
      <c r="I2829" s="559" t="s">
        <v>2861</v>
      </c>
      <c r="J2829" s="560" t="s">
        <v>3587</v>
      </c>
    </row>
    <row r="2830" spans="1:10">
      <c r="A2830" s="549" t="s">
        <v>2666</v>
      </c>
      <c r="B2830" s="550" t="s">
        <v>2408</v>
      </c>
      <c r="C2830" s="550" t="s">
        <v>55</v>
      </c>
      <c r="D2830" s="549" t="s">
        <v>2409</v>
      </c>
      <c r="E2830" s="593" t="s">
        <v>1220</v>
      </c>
      <c r="F2830" s="593"/>
      <c r="G2830" s="550" t="s">
        <v>57</v>
      </c>
      <c r="H2830" s="551">
        <v>1</v>
      </c>
      <c r="I2830" s="552" t="s">
        <v>3472</v>
      </c>
      <c r="J2830" s="561" t="s">
        <v>3472</v>
      </c>
    </row>
    <row r="2831" spans="1:10" ht="26.45">
      <c r="A2831" s="549" t="s">
        <v>2666</v>
      </c>
      <c r="B2831" s="550" t="s">
        <v>1449</v>
      </c>
      <c r="C2831" s="550" t="s">
        <v>55</v>
      </c>
      <c r="D2831" s="549" t="s">
        <v>1450</v>
      </c>
      <c r="E2831" s="593" t="s">
        <v>1440</v>
      </c>
      <c r="F2831" s="593"/>
      <c r="G2831" s="550" t="s">
        <v>1451</v>
      </c>
      <c r="H2831" s="551">
        <v>0.2</v>
      </c>
      <c r="I2831" s="552" t="s">
        <v>2742</v>
      </c>
      <c r="J2831" s="561" t="s">
        <v>3598</v>
      </c>
    </row>
    <row r="2832" spans="1:10">
      <c r="A2832" s="589" t="s">
        <v>2820</v>
      </c>
      <c r="B2832" s="597"/>
      <c r="C2832" s="597"/>
      <c r="D2832" s="597"/>
      <c r="E2832" s="597"/>
      <c r="F2832" s="597"/>
      <c r="G2832" s="597"/>
      <c r="H2832" s="597"/>
      <c r="I2832" s="597"/>
      <c r="J2832" s="597"/>
    </row>
    <row r="2833" spans="1:10">
      <c r="A2833" s="543" t="s">
        <v>9</v>
      </c>
      <c r="B2833" s="461" t="s">
        <v>10</v>
      </c>
      <c r="C2833" s="461" t="s">
        <v>11</v>
      </c>
      <c r="D2833" s="543" t="s">
        <v>12</v>
      </c>
      <c r="E2833" s="589" t="s">
        <v>1209</v>
      </c>
      <c r="F2833" s="589"/>
      <c r="G2833" s="461" t="s">
        <v>13</v>
      </c>
      <c r="H2833" s="544" t="s">
        <v>14</v>
      </c>
      <c r="I2833" s="544" t="s">
        <v>1210</v>
      </c>
      <c r="J2833" s="544" t="s">
        <v>16</v>
      </c>
    </row>
    <row r="2834" spans="1:10" ht="26.45">
      <c r="A2834" s="549" t="s">
        <v>2666</v>
      </c>
      <c r="B2834" s="550" t="s">
        <v>1506</v>
      </c>
      <c r="C2834" s="550" t="s">
        <v>55</v>
      </c>
      <c r="D2834" s="549" t="s">
        <v>1507</v>
      </c>
      <c r="E2834" s="593" t="s">
        <v>1440</v>
      </c>
      <c r="F2834" s="593"/>
      <c r="G2834" s="550" t="s">
        <v>1451</v>
      </c>
      <c r="H2834" s="551">
        <v>0.2</v>
      </c>
      <c r="I2834" s="552" t="s">
        <v>2767</v>
      </c>
      <c r="J2834" s="561" t="s">
        <v>3596</v>
      </c>
    </row>
    <row r="2835" spans="1:10" ht="13.9" customHeight="1">
      <c r="A2835" s="549" t="s">
        <v>2666</v>
      </c>
      <c r="B2835" s="550" t="s">
        <v>2303</v>
      </c>
      <c r="C2835" s="550" t="s">
        <v>55</v>
      </c>
      <c r="D2835" s="549" t="s">
        <v>2304</v>
      </c>
      <c r="E2835" s="593" t="s">
        <v>1220</v>
      </c>
      <c r="F2835" s="593"/>
      <c r="G2835" s="550" t="s">
        <v>57</v>
      </c>
      <c r="H2835" s="551">
        <v>2.4000000000000001E-4</v>
      </c>
      <c r="I2835" s="552" t="s">
        <v>2821</v>
      </c>
      <c r="J2835" s="561" t="s">
        <v>2972</v>
      </c>
    </row>
    <row r="2836" spans="1:10">
      <c r="A2836" s="549" t="s">
        <v>2666</v>
      </c>
      <c r="B2836" s="550" t="s">
        <v>2412</v>
      </c>
      <c r="C2836" s="550" t="s">
        <v>55</v>
      </c>
      <c r="D2836" s="549" t="s">
        <v>2413</v>
      </c>
      <c r="E2836" s="593" t="s">
        <v>1220</v>
      </c>
      <c r="F2836" s="593"/>
      <c r="G2836" s="550" t="s">
        <v>57</v>
      </c>
      <c r="H2836" s="551">
        <v>6.0000000000000002E-5</v>
      </c>
      <c r="I2836" s="552" t="s">
        <v>2823</v>
      </c>
      <c r="J2836" s="561" t="s">
        <v>2972</v>
      </c>
    </row>
    <row r="2837" spans="1:10">
      <c r="A2837" s="549" t="s">
        <v>2666</v>
      </c>
      <c r="B2837" s="550" t="s">
        <v>2169</v>
      </c>
      <c r="C2837" s="550" t="s">
        <v>55</v>
      </c>
      <c r="D2837" s="549" t="s">
        <v>2170</v>
      </c>
      <c r="E2837" s="593" t="s">
        <v>1220</v>
      </c>
      <c r="F2837" s="593"/>
      <c r="G2837" s="550" t="s">
        <v>57</v>
      </c>
      <c r="H2837" s="551">
        <v>1.8E-3</v>
      </c>
      <c r="I2837" s="552" t="s">
        <v>2825</v>
      </c>
      <c r="J2837" s="561" t="s">
        <v>2972</v>
      </c>
    </row>
    <row r="2838" spans="1:10" ht="26.45">
      <c r="A2838" s="549" t="s">
        <v>2666</v>
      </c>
      <c r="B2838" s="550" t="s">
        <v>2391</v>
      </c>
      <c r="C2838" s="550" t="s">
        <v>55</v>
      </c>
      <c r="D2838" s="549" t="s">
        <v>2392</v>
      </c>
      <c r="E2838" s="593" t="s">
        <v>1220</v>
      </c>
      <c r="F2838" s="593"/>
      <c r="G2838" s="550" t="s">
        <v>57</v>
      </c>
      <c r="H2838" s="551">
        <v>8.0000000000000007E-5</v>
      </c>
      <c r="I2838" s="552" t="s">
        <v>2827</v>
      </c>
      <c r="J2838" s="561" t="s">
        <v>2972</v>
      </c>
    </row>
    <row r="2839" spans="1:10">
      <c r="A2839" s="549" t="s">
        <v>2666</v>
      </c>
      <c r="B2839" s="550" t="s">
        <v>1693</v>
      </c>
      <c r="C2839" s="550" t="s">
        <v>55</v>
      </c>
      <c r="D2839" s="549" t="s">
        <v>1694</v>
      </c>
      <c r="E2839" s="593" t="s">
        <v>1220</v>
      </c>
      <c r="F2839" s="593"/>
      <c r="G2839" s="550" t="s">
        <v>57</v>
      </c>
      <c r="H2839" s="551">
        <v>3.1899999999999998E-2</v>
      </c>
      <c r="I2839" s="552" t="s">
        <v>2829</v>
      </c>
      <c r="J2839" s="561" t="s">
        <v>3347</v>
      </c>
    </row>
    <row r="2840" spans="1:10">
      <c r="A2840" s="549" t="s">
        <v>2666</v>
      </c>
      <c r="B2840" s="550" t="s">
        <v>2360</v>
      </c>
      <c r="C2840" s="550" t="s">
        <v>55</v>
      </c>
      <c r="D2840" s="549" t="s">
        <v>2361</v>
      </c>
      <c r="E2840" s="593" t="s">
        <v>1220</v>
      </c>
      <c r="F2840" s="593"/>
      <c r="G2840" s="550" t="s">
        <v>2362</v>
      </c>
      <c r="H2840" s="551">
        <v>3.2000000000000003E-4</v>
      </c>
      <c r="I2840" s="552" t="s">
        <v>2831</v>
      </c>
      <c r="J2840" s="561" t="s">
        <v>2972</v>
      </c>
    </row>
    <row r="2841" spans="1:10">
      <c r="A2841" s="549" t="s">
        <v>2666</v>
      </c>
      <c r="B2841" s="550" t="s">
        <v>1729</v>
      </c>
      <c r="C2841" s="550" t="s">
        <v>55</v>
      </c>
      <c r="D2841" s="549" t="s">
        <v>1730</v>
      </c>
      <c r="E2841" s="593" t="s">
        <v>1220</v>
      </c>
      <c r="F2841" s="593"/>
      <c r="G2841" s="550" t="s">
        <v>57</v>
      </c>
      <c r="H2841" s="551">
        <v>5.9999999999999995E-4</v>
      </c>
      <c r="I2841" s="552" t="s">
        <v>2833</v>
      </c>
      <c r="J2841" s="561" t="s">
        <v>2902</v>
      </c>
    </row>
    <row r="2842" spans="1:10">
      <c r="A2842" s="549" t="s">
        <v>2666</v>
      </c>
      <c r="B2842" s="550" t="s">
        <v>1587</v>
      </c>
      <c r="C2842" s="550" t="s">
        <v>55</v>
      </c>
      <c r="D2842" s="549" t="s">
        <v>1588</v>
      </c>
      <c r="E2842" s="593" t="s">
        <v>1220</v>
      </c>
      <c r="F2842" s="593"/>
      <c r="G2842" s="550" t="s">
        <v>57</v>
      </c>
      <c r="H2842" s="551">
        <v>1.8E-3</v>
      </c>
      <c r="I2842" s="552" t="s">
        <v>2835</v>
      </c>
      <c r="J2842" s="561" t="s">
        <v>2998</v>
      </c>
    </row>
    <row r="2843" spans="1:10">
      <c r="A2843" s="549" t="s">
        <v>2666</v>
      </c>
      <c r="B2843" s="550" t="s">
        <v>2381</v>
      </c>
      <c r="C2843" s="550" t="s">
        <v>55</v>
      </c>
      <c r="D2843" s="549" t="s">
        <v>2382</v>
      </c>
      <c r="E2843" s="593" t="s">
        <v>1220</v>
      </c>
      <c r="F2843" s="593"/>
      <c r="G2843" s="550" t="s">
        <v>57</v>
      </c>
      <c r="H2843" s="551">
        <v>4.0000000000000003E-5</v>
      </c>
      <c r="I2843" s="552" t="s">
        <v>2837</v>
      </c>
      <c r="J2843" s="561" t="s">
        <v>2972</v>
      </c>
    </row>
    <row r="2844" spans="1:10">
      <c r="A2844" s="549" t="s">
        <v>2666</v>
      </c>
      <c r="B2844" s="550" t="s">
        <v>1982</v>
      </c>
      <c r="C2844" s="550" t="s">
        <v>55</v>
      </c>
      <c r="D2844" s="549" t="s">
        <v>1983</v>
      </c>
      <c r="E2844" s="593" t="s">
        <v>1298</v>
      </c>
      <c r="F2844" s="593"/>
      <c r="G2844" s="550" t="s">
        <v>57</v>
      </c>
      <c r="H2844" s="551">
        <v>1.8E-3</v>
      </c>
      <c r="I2844" s="552" t="s">
        <v>2839</v>
      </c>
      <c r="J2844" s="561" t="s">
        <v>3254</v>
      </c>
    </row>
    <row r="2845" spans="1:10">
      <c r="A2845" s="549" t="s">
        <v>2666</v>
      </c>
      <c r="B2845" s="550" t="s">
        <v>1855</v>
      </c>
      <c r="C2845" s="550" t="s">
        <v>55</v>
      </c>
      <c r="D2845" s="549" t="s">
        <v>1856</v>
      </c>
      <c r="E2845" s="593" t="s">
        <v>1298</v>
      </c>
      <c r="F2845" s="593"/>
      <c r="G2845" s="550" t="s">
        <v>1857</v>
      </c>
      <c r="H2845" s="551">
        <v>1.6000000000000001E-4</v>
      </c>
      <c r="I2845" s="552" t="s">
        <v>2841</v>
      </c>
      <c r="J2845" s="561" t="s">
        <v>3256</v>
      </c>
    </row>
    <row r="2846" spans="1:10" ht="26.45">
      <c r="A2846" s="549" t="s">
        <v>2666</v>
      </c>
      <c r="B2846" s="550" t="s">
        <v>2182</v>
      </c>
      <c r="C2846" s="550" t="s">
        <v>55</v>
      </c>
      <c r="D2846" s="549" t="s">
        <v>2183</v>
      </c>
      <c r="E2846" s="593" t="s">
        <v>1220</v>
      </c>
      <c r="F2846" s="593"/>
      <c r="G2846" s="550" t="s">
        <v>57</v>
      </c>
      <c r="H2846" s="551">
        <v>4.0000000000000003E-5</v>
      </c>
      <c r="I2846" s="552" t="s">
        <v>2843</v>
      </c>
      <c r="J2846" s="561" t="s">
        <v>2972</v>
      </c>
    </row>
    <row r="2847" spans="1:10">
      <c r="A2847" s="549" t="s">
        <v>2666</v>
      </c>
      <c r="B2847" s="550" t="s">
        <v>1652</v>
      </c>
      <c r="C2847" s="550" t="s">
        <v>55</v>
      </c>
      <c r="D2847" s="549" t="s">
        <v>1653</v>
      </c>
      <c r="E2847" s="593" t="s">
        <v>1298</v>
      </c>
      <c r="F2847" s="593"/>
      <c r="G2847" s="550" t="s">
        <v>57</v>
      </c>
      <c r="H2847" s="551">
        <v>4.0719999999999999E-2</v>
      </c>
      <c r="I2847" s="552" t="s">
        <v>2845</v>
      </c>
      <c r="J2847" s="561" t="s">
        <v>3111</v>
      </c>
    </row>
    <row r="2848" spans="1:10">
      <c r="A2848" s="549" t="s">
        <v>2666</v>
      </c>
      <c r="B2848" s="550" t="s">
        <v>2090</v>
      </c>
      <c r="C2848" s="550" t="s">
        <v>55</v>
      </c>
      <c r="D2848" s="549" t="s">
        <v>2091</v>
      </c>
      <c r="E2848" s="593" t="s">
        <v>1220</v>
      </c>
      <c r="F2848" s="593"/>
      <c r="G2848" s="550" t="s">
        <v>57</v>
      </c>
      <c r="H2848" s="551">
        <v>7.2000000000000005E-4</v>
      </c>
      <c r="I2848" s="552" t="s">
        <v>2847</v>
      </c>
      <c r="J2848" s="561" t="s">
        <v>2880</v>
      </c>
    </row>
    <row r="2849" spans="1:10">
      <c r="A2849" s="549" t="s">
        <v>2666</v>
      </c>
      <c r="B2849" s="550" t="s">
        <v>1543</v>
      </c>
      <c r="C2849" s="550" t="s">
        <v>55</v>
      </c>
      <c r="D2849" s="549" t="s">
        <v>1544</v>
      </c>
      <c r="E2849" s="593" t="s">
        <v>1220</v>
      </c>
      <c r="F2849" s="593"/>
      <c r="G2849" s="550" t="s">
        <v>57</v>
      </c>
      <c r="H2849" s="551">
        <v>4.0719999999999999E-2</v>
      </c>
      <c r="I2849" s="552" t="s">
        <v>2849</v>
      </c>
      <c r="J2849" s="561" t="s">
        <v>3483</v>
      </c>
    </row>
    <row r="2850" spans="1:10">
      <c r="A2850" s="549" t="s">
        <v>2666</v>
      </c>
      <c r="B2850" s="550" t="s">
        <v>2442</v>
      </c>
      <c r="C2850" s="550" t="s">
        <v>55</v>
      </c>
      <c r="D2850" s="549" t="s">
        <v>2443</v>
      </c>
      <c r="E2850" s="593" t="s">
        <v>1220</v>
      </c>
      <c r="F2850" s="593"/>
      <c r="G2850" s="550" t="s">
        <v>57</v>
      </c>
      <c r="H2850" s="551">
        <v>2.0000000000000002E-5</v>
      </c>
      <c r="I2850" s="552" t="s">
        <v>2851</v>
      </c>
      <c r="J2850" s="561" t="s">
        <v>2972</v>
      </c>
    </row>
    <row r="2851" spans="1:10" ht="26.45">
      <c r="A2851" s="549" t="s">
        <v>2666</v>
      </c>
      <c r="B2851" s="550" t="s">
        <v>2139</v>
      </c>
      <c r="C2851" s="550" t="s">
        <v>55</v>
      </c>
      <c r="D2851" s="549" t="s">
        <v>2140</v>
      </c>
      <c r="E2851" s="593" t="s">
        <v>1220</v>
      </c>
      <c r="F2851" s="593"/>
      <c r="G2851" s="550" t="s">
        <v>1739</v>
      </c>
      <c r="H2851" s="551">
        <v>9.2000000000000003E-4</v>
      </c>
      <c r="I2851" s="552" t="s">
        <v>2853</v>
      </c>
      <c r="J2851" s="561" t="s">
        <v>2880</v>
      </c>
    </row>
    <row r="2852" spans="1:10" ht="26.45">
      <c r="A2852" s="549" t="s">
        <v>2666</v>
      </c>
      <c r="B2852" s="550" t="s">
        <v>1978</v>
      </c>
      <c r="C2852" s="550" t="s">
        <v>55</v>
      </c>
      <c r="D2852" s="549" t="s">
        <v>1979</v>
      </c>
      <c r="E2852" s="593" t="s">
        <v>1220</v>
      </c>
      <c r="F2852" s="593"/>
      <c r="G2852" s="550" t="s">
        <v>1739</v>
      </c>
      <c r="H2852" s="551">
        <v>2.9999999999999997E-4</v>
      </c>
      <c r="I2852" s="552" t="s">
        <v>2855</v>
      </c>
      <c r="J2852" s="561" t="s">
        <v>3254</v>
      </c>
    </row>
    <row r="2853" spans="1:10">
      <c r="A2853" s="549" t="s">
        <v>2666</v>
      </c>
      <c r="B2853" s="550" t="s">
        <v>2525</v>
      </c>
      <c r="C2853" s="550" t="s">
        <v>55</v>
      </c>
      <c r="D2853" s="549" t="s">
        <v>2526</v>
      </c>
      <c r="E2853" s="593" t="s">
        <v>1220</v>
      </c>
      <c r="F2853" s="593"/>
      <c r="G2853" s="550" t="s">
        <v>57</v>
      </c>
      <c r="H2853" s="551">
        <v>4.0000000000000003E-5</v>
      </c>
      <c r="I2853" s="552" t="s">
        <v>2872</v>
      </c>
      <c r="J2853" s="561" t="s">
        <v>2972</v>
      </c>
    </row>
    <row r="2854" spans="1:10">
      <c r="A2854" s="549" t="s">
        <v>2666</v>
      </c>
      <c r="B2854" s="550" t="s">
        <v>2401</v>
      </c>
      <c r="C2854" s="550" t="s">
        <v>55</v>
      </c>
      <c r="D2854" s="549" t="s">
        <v>2402</v>
      </c>
      <c r="E2854" s="593" t="s">
        <v>1220</v>
      </c>
      <c r="F2854" s="593"/>
      <c r="G2854" s="550" t="s">
        <v>57</v>
      </c>
      <c r="H2854" s="551">
        <v>4.0000000000000003E-5</v>
      </c>
      <c r="I2854" s="552" t="s">
        <v>2897</v>
      </c>
      <c r="J2854" s="561" t="s">
        <v>2972</v>
      </c>
    </row>
    <row r="2855" spans="1:10">
      <c r="A2855" s="549" t="s">
        <v>2666</v>
      </c>
      <c r="B2855" s="550" t="s">
        <v>2519</v>
      </c>
      <c r="C2855" s="550" t="s">
        <v>55</v>
      </c>
      <c r="D2855" s="549" t="s">
        <v>2520</v>
      </c>
      <c r="E2855" s="593" t="s">
        <v>1220</v>
      </c>
      <c r="F2855" s="593"/>
      <c r="G2855" s="550" t="s">
        <v>57</v>
      </c>
      <c r="H2855" s="551">
        <v>4.0000000000000003E-5</v>
      </c>
      <c r="I2855" s="552" t="s">
        <v>2899</v>
      </c>
      <c r="J2855" s="561" t="s">
        <v>2972</v>
      </c>
    </row>
    <row r="2856" spans="1:10">
      <c r="A2856" s="549" t="s">
        <v>2666</v>
      </c>
      <c r="B2856" s="550" t="s">
        <v>2553</v>
      </c>
      <c r="C2856" s="550" t="s">
        <v>55</v>
      </c>
      <c r="D2856" s="549" t="s">
        <v>2554</v>
      </c>
      <c r="E2856" s="593" t="s">
        <v>1220</v>
      </c>
      <c r="F2856" s="593"/>
      <c r="G2856" s="550" t="s">
        <v>57</v>
      </c>
      <c r="H2856" s="551">
        <v>2.0000000000000002E-5</v>
      </c>
      <c r="I2856" s="552" t="s">
        <v>2901</v>
      </c>
      <c r="J2856" s="561" t="s">
        <v>2972</v>
      </c>
    </row>
    <row r="2857" spans="1:10">
      <c r="A2857" s="549" t="s">
        <v>2666</v>
      </c>
      <c r="B2857" s="550" t="s">
        <v>2408</v>
      </c>
      <c r="C2857" s="550" t="s">
        <v>55</v>
      </c>
      <c r="D2857" s="549" t="s">
        <v>2409</v>
      </c>
      <c r="E2857" s="593" t="s">
        <v>1220</v>
      </c>
      <c r="F2857" s="593"/>
      <c r="G2857" s="550" t="s">
        <v>57</v>
      </c>
      <c r="H2857" s="551">
        <v>1</v>
      </c>
      <c r="I2857" s="552" t="s">
        <v>3472</v>
      </c>
      <c r="J2857" s="561" t="s">
        <v>3472</v>
      </c>
    </row>
    <row r="2858" spans="1:10" ht="26.45">
      <c r="A2858" s="549" t="s">
        <v>2666</v>
      </c>
      <c r="B2858" s="550" t="s">
        <v>1449</v>
      </c>
      <c r="C2858" s="550" t="s">
        <v>55</v>
      </c>
      <c r="D2858" s="549" t="s">
        <v>1450</v>
      </c>
      <c r="E2858" s="593" t="s">
        <v>1440</v>
      </c>
      <c r="F2858" s="593"/>
      <c r="G2858" s="550" t="s">
        <v>1451</v>
      </c>
      <c r="H2858" s="551">
        <v>0.2</v>
      </c>
      <c r="I2858" s="552" t="s">
        <v>2742</v>
      </c>
      <c r="J2858" s="561" t="s">
        <v>3598</v>
      </c>
    </row>
    <row r="2859" spans="1:10">
      <c r="A2859" s="553"/>
      <c r="B2859" s="563"/>
      <c r="C2859" s="563"/>
      <c r="D2859" s="553"/>
      <c r="E2859" s="563" t="s">
        <v>2669</v>
      </c>
      <c r="F2859" s="566">
        <v>7.2</v>
      </c>
      <c r="G2859" s="553" t="s">
        <v>2670</v>
      </c>
      <c r="H2859" s="554">
        <v>0</v>
      </c>
      <c r="I2859" s="553" t="s">
        <v>2671</v>
      </c>
      <c r="J2859" s="554">
        <v>7.2</v>
      </c>
    </row>
    <row r="2860" spans="1:10" ht="14.45" thickBot="1">
      <c r="A2860" s="553"/>
      <c r="B2860" s="563"/>
      <c r="C2860" s="563"/>
      <c r="D2860" s="553"/>
      <c r="E2860" s="563" t="s">
        <v>2672</v>
      </c>
      <c r="F2860" s="566">
        <v>0</v>
      </c>
      <c r="G2860" s="553"/>
      <c r="H2860" s="595" t="s">
        <v>2673</v>
      </c>
      <c r="I2860" s="595"/>
      <c r="J2860" s="554">
        <v>10.73</v>
      </c>
    </row>
    <row r="2861" spans="1:10" ht="14.45" thickTop="1">
      <c r="A2861" s="555"/>
      <c r="B2861" s="564"/>
      <c r="C2861" s="564"/>
      <c r="D2861" s="555"/>
      <c r="E2861" s="564"/>
      <c r="F2861" s="564"/>
      <c r="G2861" s="555"/>
      <c r="H2861" s="555"/>
      <c r="I2861" s="555"/>
      <c r="J2861" s="555"/>
    </row>
    <row r="2862" spans="1:10">
      <c r="A2862" s="543" t="s">
        <v>594</v>
      </c>
      <c r="B2862" s="461" t="s">
        <v>10</v>
      </c>
      <c r="C2862" s="461" t="s">
        <v>11</v>
      </c>
      <c r="D2862" s="543" t="s">
        <v>12</v>
      </c>
      <c r="E2862" s="589" t="s">
        <v>1209</v>
      </c>
      <c r="F2862" s="589"/>
      <c r="G2862" s="461" t="s">
        <v>13</v>
      </c>
      <c r="H2862" s="544" t="s">
        <v>14</v>
      </c>
      <c r="I2862" s="544" t="s">
        <v>1210</v>
      </c>
      <c r="J2862" s="544" t="s">
        <v>16</v>
      </c>
    </row>
    <row r="2863" spans="1:10" ht="14.45" customHeight="1">
      <c r="A2863" s="545" t="s">
        <v>2661</v>
      </c>
      <c r="B2863" s="546" t="s">
        <v>595</v>
      </c>
      <c r="C2863" s="546" t="s">
        <v>55</v>
      </c>
      <c r="D2863" s="545" t="s">
        <v>596</v>
      </c>
      <c r="E2863" s="596" t="s">
        <v>1344</v>
      </c>
      <c r="F2863" s="596"/>
      <c r="G2863" s="546" t="s">
        <v>57</v>
      </c>
      <c r="H2863" s="547">
        <v>1</v>
      </c>
      <c r="I2863" s="548">
        <v>5.56</v>
      </c>
      <c r="J2863" s="548">
        <v>5.56</v>
      </c>
    </row>
    <row r="2864" spans="1:10">
      <c r="A2864" s="543" t="s">
        <v>9</v>
      </c>
      <c r="B2864" s="461" t="s">
        <v>10</v>
      </c>
      <c r="C2864" s="461" t="s">
        <v>11</v>
      </c>
      <c r="D2864" s="543" t="s">
        <v>12</v>
      </c>
      <c r="E2864" s="589" t="s">
        <v>1209</v>
      </c>
      <c r="F2864" s="589"/>
      <c r="G2864" s="461" t="s">
        <v>13</v>
      </c>
      <c r="H2864" s="544" t="s">
        <v>14</v>
      </c>
      <c r="I2864" s="544" t="s">
        <v>1210</v>
      </c>
      <c r="J2864" s="544" t="s">
        <v>16</v>
      </c>
    </row>
    <row r="2865" spans="1:10">
      <c r="A2865" s="556" t="s">
        <v>2661</v>
      </c>
      <c r="B2865" s="557" t="s">
        <v>3560</v>
      </c>
      <c r="C2865" s="557" t="s">
        <v>55</v>
      </c>
      <c r="D2865" s="556" t="s">
        <v>3561</v>
      </c>
      <c r="E2865" s="594" t="s">
        <v>1393</v>
      </c>
      <c r="F2865" s="594"/>
      <c r="G2865" s="557" t="s">
        <v>1451</v>
      </c>
      <c r="H2865" s="558">
        <v>0.1</v>
      </c>
      <c r="I2865" s="559" t="s">
        <v>2861</v>
      </c>
      <c r="J2865" s="560" t="s">
        <v>3116</v>
      </c>
    </row>
    <row r="2866" spans="1:10" ht="26.45" customHeight="1">
      <c r="A2866" s="556" t="s">
        <v>2661</v>
      </c>
      <c r="B2866" s="557" t="s">
        <v>2769</v>
      </c>
      <c r="C2866" s="557" t="s">
        <v>55</v>
      </c>
      <c r="D2866" s="556" t="s">
        <v>2770</v>
      </c>
      <c r="E2866" s="594" t="s">
        <v>1393</v>
      </c>
      <c r="F2866" s="594"/>
      <c r="G2866" s="557" t="s">
        <v>1451</v>
      </c>
      <c r="H2866" s="558">
        <v>0.1</v>
      </c>
      <c r="I2866" s="559" t="s">
        <v>2771</v>
      </c>
      <c r="J2866" s="560" t="s">
        <v>3345</v>
      </c>
    </row>
    <row r="2867" spans="1:10" ht="26.45">
      <c r="A2867" s="549" t="s">
        <v>2666</v>
      </c>
      <c r="B2867" s="550" t="s">
        <v>1506</v>
      </c>
      <c r="C2867" s="550" t="s">
        <v>55</v>
      </c>
      <c r="D2867" s="549" t="s">
        <v>1507</v>
      </c>
      <c r="E2867" s="593" t="s">
        <v>1440</v>
      </c>
      <c r="F2867" s="593"/>
      <c r="G2867" s="550" t="s">
        <v>1451</v>
      </c>
      <c r="H2867" s="551">
        <v>0.1</v>
      </c>
      <c r="I2867" s="552" t="s">
        <v>2767</v>
      </c>
      <c r="J2867" s="561" t="s">
        <v>3346</v>
      </c>
    </row>
    <row r="2868" spans="1:10">
      <c r="A2868" s="549" t="s">
        <v>2666</v>
      </c>
      <c r="B2868" s="550" t="s">
        <v>2458</v>
      </c>
      <c r="C2868" s="550" t="s">
        <v>55</v>
      </c>
      <c r="D2868" s="549" t="s">
        <v>2459</v>
      </c>
      <c r="E2868" s="593" t="s">
        <v>1220</v>
      </c>
      <c r="F2868" s="593"/>
      <c r="G2868" s="550" t="s">
        <v>57</v>
      </c>
      <c r="H2868" s="551">
        <v>1</v>
      </c>
      <c r="I2868" s="552" t="s">
        <v>2838</v>
      </c>
      <c r="J2868" s="561" t="s">
        <v>2838</v>
      </c>
    </row>
    <row r="2869" spans="1:10" ht="26.45">
      <c r="A2869" s="549" t="s">
        <v>2666</v>
      </c>
      <c r="B2869" s="550" t="s">
        <v>1449</v>
      </c>
      <c r="C2869" s="550" t="s">
        <v>55</v>
      </c>
      <c r="D2869" s="549" t="s">
        <v>1450</v>
      </c>
      <c r="E2869" s="593" t="s">
        <v>1440</v>
      </c>
      <c r="F2869" s="593"/>
      <c r="G2869" s="550" t="s">
        <v>1451</v>
      </c>
      <c r="H2869" s="551">
        <v>0.1</v>
      </c>
      <c r="I2869" s="552" t="s">
        <v>2742</v>
      </c>
      <c r="J2869" s="561" t="s">
        <v>3239</v>
      </c>
    </row>
    <row r="2870" spans="1:10">
      <c r="A2870" s="589" t="s">
        <v>2820</v>
      </c>
      <c r="B2870" s="597"/>
      <c r="C2870" s="597"/>
      <c r="D2870" s="597"/>
      <c r="E2870" s="597"/>
      <c r="F2870" s="597"/>
      <c r="G2870" s="597"/>
      <c r="H2870" s="597"/>
      <c r="I2870" s="597"/>
      <c r="J2870" s="597"/>
    </row>
    <row r="2871" spans="1:10">
      <c r="A2871" s="543" t="s">
        <v>9</v>
      </c>
      <c r="B2871" s="461" t="s">
        <v>10</v>
      </c>
      <c r="C2871" s="461" t="s">
        <v>11</v>
      </c>
      <c r="D2871" s="543" t="s">
        <v>12</v>
      </c>
      <c r="E2871" s="589" t="s">
        <v>1209</v>
      </c>
      <c r="F2871" s="589"/>
      <c r="G2871" s="461" t="s">
        <v>13</v>
      </c>
      <c r="H2871" s="544" t="s">
        <v>14</v>
      </c>
      <c r="I2871" s="544" t="s">
        <v>1210</v>
      </c>
      <c r="J2871" s="544" t="s">
        <v>16</v>
      </c>
    </row>
    <row r="2872" spans="1:10">
      <c r="A2872" s="549" t="s">
        <v>2666</v>
      </c>
      <c r="B2872" s="550" t="s">
        <v>1587</v>
      </c>
      <c r="C2872" s="550" t="s">
        <v>55</v>
      </c>
      <c r="D2872" s="549" t="s">
        <v>1588</v>
      </c>
      <c r="E2872" s="593" t="s">
        <v>1220</v>
      </c>
      <c r="F2872" s="593"/>
      <c r="G2872" s="550" t="s">
        <v>57</v>
      </c>
      <c r="H2872" s="551">
        <v>8.9999999999999998E-4</v>
      </c>
      <c r="I2872" s="552" t="s">
        <v>2835</v>
      </c>
      <c r="J2872" s="561" t="s">
        <v>3366</v>
      </c>
    </row>
    <row r="2873" spans="1:10" ht="13.9" customHeight="1">
      <c r="A2873" s="549" t="s">
        <v>2666</v>
      </c>
      <c r="B2873" s="550" t="s">
        <v>2303</v>
      </c>
      <c r="C2873" s="550" t="s">
        <v>55</v>
      </c>
      <c r="D2873" s="549" t="s">
        <v>2304</v>
      </c>
      <c r="E2873" s="593" t="s">
        <v>1220</v>
      </c>
      <c r="F2873" s="593"/>
      <c r="G2873" s="550" t="s">
        <v>57</v>
      </c>
      <c r="H2873" s="551">
        <v>1.2E-4</v>
      </c>
      <c r="I2873" s="552" t="s">
        <v>2821</v>
      </c>
      <c r="J2873" s="561" t="s">
        <v>2972</v>
      </c>
    </row>
    <row r="2874" spans="1:10">
      <c r="A2874" s="549" t="s">
        <v>2666</v>
      </c>
      <c r="B2874" s="550" t="s">
        <v>1693</v>
      </c>
      <c r="C2874" s="550" t="s">
        <v>55</v>
      </c>
      <c r="D2874" s="549" t="s">
        <v>1694</v>
      </c>
      <c r="E2874" s="593" t="s">
        <v>1220</v>
      </c>
      <c r="F2874" s="593"/>
      <c r="G2874" s="550" t="s">
        <v>57</v>
      </c>
      <c r="H2874" s="551">
        <v>1.5949999999999999E-2</v>
      </c>
      <c r="I2874" s="552" t="s">
        <v>2829</v>
      </c>
      <c r="J2874" s="561" t="s">
        <v>3009</v>
      </c>
    </row>
    <row r="2875" spans="1:10">
      <c r="A2875" s="549" t="s">
        <v>2666</v>
      </c>
      <c r="B2875" s="550" t="s">
        <v>2360</v>
      </c>
      <c r="C2875" s="550" t="s">
        <v>55</v>
      </c>
      <c r="D2875" s="549" t="s">
        <v>2361</v>
      </c>
      <c r="E2875" s="593" t="s">
        <v>1220</v>
      </c>
      <c r="F2875" s="593"/>
      <c r="G2875" s="550" t="s">
        <v>2362</v>
      </c>
      <c r="H2875" s="551">
        <v>1.6000000000000001E-4</v>
      </c>
      <c r="I2875" s="552" t="s">
        <v>2831</v>
      </c>
      <c r="J2875" s="561" t="s">
        <v>2972</v>
      </c>
    </row>
    <row r="2876" spans="1:10">
      <c r="A2876" s="549" t="s">
        <v>2666</v>
      </c>
      <c r="B2876" s="550" t="s">
        <v>2525</v>
      </c>
      <c r="C2876" s="550" t="s">
        <v>55</v>
      </c>
      <c r="D2876" s="549" t="s">
        <v>2526</v>
      </c>
      <c r="E2876" s="593" t="s">
        <v>1220</v>
      </c>
      <c r="F2876" s="593"/>
      <c r="G2876" s="550" t="s">
        <v>57</v>
      </c>
      <c r="H2876" s="551">
        <v>2.0000000000000002E-5</v>
      </c>
      <c r="I2876" s="552" t="s">
        <v>2872</v>
      </c>
      <c r="J2876" s="561" t="s">
        <v>2972</v>
      </c>
    </row>
    <row r="2877" spans="1:10">
      <c r="A2877" s="549" t="s">
        <v>2666</v>
      </c>
      <c r="B2877" s="550" t="s">
        <v>1652</v>
      </c>
      <c r="C2877" s="550" t="s">
        <v>55</v>
      </c>
      <c r="D2877" s="549" t="s">
        <v>1653</v>
      </c>
      <c r="E2877" s="593" t="s">
        <v>1298</v>
      </c>
      <c r="F2877" s="593"/>
      <c r="G2877" s="550" t="s">
        <v>57</v>
      </c>
      <c r="H2877" s="551">
        <v>2.036E-2</v>
      </c>
      <c r="I2877" s="552" t="s">
        <v>2845</v>
      </c>
      <c r="J2877" s="561" t="s">
        <v>3114</v>
      </c>
    </row>
    <row r="2878" spans="1:10">
      <c r="A2878" s="549" t="s">
        <v>2666</v>
      </c>
      <c r="B2878" s="550" t="s">
        <v>1855</v>
      </c>
      <c r="C2878" s="550" t="s">
        <v>55</v>
      </c>
      <c r="D2878" s="549" t="s">
        <v>1856</v>
      </c>
      <c r="E2878" s="593" t="s">
        <v>1298</v>
      </c>
      <c r="F2878" s="593"/>
      <c r="G2878" s="550" t="s">
        <v>1857</v>
      </c>
      <c r="H2878" s="551">
        <v>8.0000000000000007E-5</v>
      </c>
      <c r="I2878" s="552" t="s">
        <v>2841</v>
      </c>
      <c r="J2878" s="561" t="s">
        <v>3254</v>
      </c>
    </row>
    <row r="2879" spans="1:10">
      <c r="A2879" s="549" t="s">
        <v>2666</v>
      </c>
      <c r="B2879" s="550" t="s">
        <v>1543</v>
      </c>
      <c r="C2879" s="550" t="s">
        <v>55</v>
      </c>
      <c r="D2879" s="549" t="s">
        <v>1544</v>
      </c>
      <c r="E2879" s="593" t="s">
        <v>1220</v>
      </c>
      <c r="F2879" s="593"/>
      <c r="G2879" s="550" t="s">
        <v>57</v>
      </c>
      <c r="H2879" s="551">
        <v>2.036E-2</v>
      </c>
      <c r="I2879" s="552" t="s">
        <v>2849</v>
      </c>
      <c r="J2879" s="561" t="s">
        <v>2979</v>
      </c>
    </row>
    <row r="2880" spans="1:10">
      <c r="A2880" s="549" t="s">
        <v>2666</v>
      </c>
      <c r="B2880" s="550" t="s">
        <v>2401</v>
      </c>
      <c r="C2880" s="550" t="s">
        <v>55</v>
      </c>
      <c r="D2880" s="549" t="s">
        <v>2402</v>
      </c>
      <c r="E2880" s="593" t="s">
        <v>1220</v>
      </c>
      <c r="F2880" s="593"/>
      <c r="G2880" s="550" t="s">
        <v>57</v>
      </c>
      <c r="H2880" s="551">
        <v>2.0000000000000002E-5</v>
      </c>
      <c r="I2880" s="552" t="s">
        <v>2897</v>
      </c>
      <c r="J2880" s="561" t="s">
        <v>2972</v>
      </c>
    </row>
    <row r="2881" spans="1:10">
      <c r="A2881" s="549" t="s">
        <v>2666</v>
      </c>
      <c r="B2881" s="550" t="s">
        <v>1729</v>
      </c>
      <c r="C2881" s="550" t="s">
        <v>55</v>
      </c>
      <c r="D2881" s="549" t="s">
        <v>1730</v>
      </c>
      <c r="E2881" s="593" t="s">
        <v>1220</v>
      </c>
      <c r="F2881" s="593"/>
      <c r="G2881" s="550" t="s">
        <v>57</v>
      </c>
      <c r="H2881" s="551">
        <v>2.9999999999999997E-4</v>
      </c>
      <c r="I2881" s="552" t="s">
        <v>2833</v>
      </c>
      <c r="J2881" s="561" t="s">
        <v>2923</v>
      </c>
    </row>
    <row r="2882" spans="1:10">
      <c r="A2882" s="549" t="s">
        <v>2666</v>
      </c>
      <c r="B2882" s="550" t="s">
        <v>1982</v>
      </c>
      <c r="C2882" s="550" t="s">
        <v>55</v>
      </c>
      <c r="D2882" s="549" t="s">
        <v>1983</v>
      </c>
      <c r="E2882" s="593" t="s">
        <v>1298</v>
      </c>
      <c r="F2882" s="593"/>
      <c r="G2882" s="550" t="s">
        <v>57</v>
      </c>
      <c r="H2882" s="551">
        <v>8.9999999999999998E-4</v>
      </c>
      <c r="I2882" s="552" t="s">
        <v>2839</v>
      </c>
      <c r="J2882" s="561" t="s">
        <v>2880</v>
      </c>
    </row>
    <row r="2883" spans="1:10">
      <c r="A2883" s="549" t="s">
        <v>2666</v>
      </c>
      <c r="B2883" s="550" t="s">
        <v>2519</v>
      </c>
      <c r="C2883" s="550" t="s">
        <v>55</v>
      </c>
      <c r="D2883" s="549" t="s">
        <v>2520</v>
      </c>
      <c r="E2883" s="593" t="s">
        <v>1220</v>
      </c>
      <c r="F2883" s="593"/>
      <c r="G2883" s="550" t="s">
        <v>57</v>
      </c>
      <c r="H2883" s="551">
        <v>2.0000000000000002E-5</v>
      </c>
      <c r="I2883" s="552" t="s">
        <v>2899</v>
      </c>
      <c r="J2883" s="561" t="s">
        <v>2972</v>
      </c>
    </row>
    <row r="2884" spans="1:10">
      <c r="A2884" s="549" t="s">
        <v>2666</v>
      </c>
      <c r="B2884" s="550" t="s">
        <v>2090</v>
      </c>
      <c r="C2884" s="550" t="s">
        <v>55</v>
      </c>
      <c r="D2884" s="549" t="s">
        <v>2091</v>
      </c>
      <c r="E2884" s="593" t="s">
        <v>1220</v>
      </c>
      <c r="F2884" s="593"/>
      <c r="G2884" s="550" t="s">
        <v>57</v>
      </c>
      <c r="H2884" s="551">
        <v>3.6000000000000002E-4</v>
      </c>
      <c r="I2884" s="552" t="s">
        <v>2847</v>
      </c>
      <c r="J2884" s="561" t="s">
        <v>2972</v>
      </c>
    </row>
    <row r="2885" spans="1:10" ht="26.45">
      <c r="A2885" s="549" t="s">
        <v>2666</v>
      </c>
      <c r="B2885" s="550" t="s">
        <v>1978</v>
      </c>
      <c r="C2885" s="550" t="s">
        <v>55</v>
      </c>
      <c r="D2885" s="549" t="s">
        <v>1979</v>
      </c>
      <c r="E2885" s="593" t="s">
        <v>1220</v>
      </c>
      <c r="F2885" s="593"/>
      <c r="G2885" s="550" t="s">
        <v>1739</v>
      </c>
      <c r="H2885" s="551">
        <v>1.4999999999999999E-4</v>
      </c>
      <c r="I2885" s="552" t="s">
        <v>2855</v>
      </c>
      <c r="J2885" s="561" t="s">
        <v>2880</v>
      </c>
    </row>
    <row r="2886" spans="1:10" ht="26.45">
      <c r="A2886" s="549" t="s">
        <v>2666</v>
      </c>
      <c r="B2886" s="550" t="s">
        <v>2391</v>
      </c>
      <c r="C2886" s="550" t="s">
        <v>55</v>
      </c>
      <c r="D2886" s="549" t="s">
        <v>2392</v>
      </c>
      <c r="E2886" s="593" t="s">
        <v>1220</v>
      </c>
      <c r="F2886" s="593"/>
      <c r="G2886" s="550" t="s">
        <v>57</v>
      </c>
      <c r="H2886" s="551">
        <v>4.0000000000000003E-5</v>
      </c>
      <c r="I2886" s="552" t="s">
        <v>2827</v>
      </c>
      <c r="J2886" s="561" t="s">
        <v>2972</v>
      </c>
    </row>
    <row r="2887" spans="1:10" ht="26.45">
      <c r="A2887" s="549" t="s">
        <v>2666</v>
      </c>
      <c r="B2887" s="550" t="s">
        <v>2139</v>
      </c>
      <c r="C2887" s="550" t="s">
        <v>55</v>
      </c>
      <c r="D2887" s="549" t="s">
        <v>2140</v>
      </c>
      <c r="E2887" s="593" t="s">
        <v>1220</v>
      </c>
      <c r="F2887" s="593"/>
      <c r="G2887" s="550" t="s">
        <v>1739</v>
      </c>
      <c r="H2887" s="551">
        <v>4.6000000000000001E-4</v>
      </c>
      <c r="I2887" s="552" t="s">
        <v>2853</v>
      </c>
      <c r="J2887" s="561" t="s">
        <v>2972</v>
      </c>
    </row>
    <row r="2888" spans="1:10">
      <c r="A2888" s="549" t="s">
        <v>2666</v>
      </c>
      <c r="B2888" s="550" t="s">
        <v>2169</v>
      </c>
      <c r="C2888" s="550" t="s">
        <v>55</v>
      </c>
      <c r="D2888" s="549" t="s">
        <v>2170</v>
      </c>
      <c r="E2888" s="593" t="s">
        <v>1220</v>
      </c>
      <c r="F2888" s="593"/>
      <c r="G2888" s="550" t="s">
        <v>57</v>
      </c>
      <c r="H2888" s="551">
        <v>8.9999999999999998E-4</v>
      </c>
      <c r="I2888" s="552" t="s">
        <v>2825</v>
      </c>
      <c r="J2888" s="561" t="s">
        <v>2972</v>
      </c>
    </row>
    <row r="2889" spans="1:10">
      <c r="A2889" s="549" t="s">
        <v>2666</v>
      </c>
      <c r="B2889" s="550" t="s">
        <v>2553</v>
      </c>
      <c r="C2889" s="550" t="s">
        <v>55</v>
      </c>
      <c r="D2889" s="549" t="s">
        <v>2554</v>
      </c>
      <c r="E2889" s="593" t="s">
        <v>1220</v>
      </c>
      <c r="F2889" s="593"/>
      <c r="G2889" s="550" t="s">
        <v>57</v>
      </c>
      <c r="H2889" s="551">
        <v>1.0000000000000001E-5</v>
      </c>
      <c r="I2889" s="552" t="s">
        <v>2901</v>
      </c>
      <c r="J2889" s="561" t="s">
        <v>2972</v>
      </c>
    </row>
    <row r="2890" spans="1:10">
      <c r="A2890" s="549" t="s">
        <v>2666</v>
      </c>
      <c r="B2890" s="550" t="s">
        <v>2412</v>
      </c>
      <c r="C2890" s="550" t="s">
        <v>55</v>
      </c>
      <c r="D2890" s="549" t="s">
        <v>2413</v>
      </c>
      <c r="E2890" s="593" t="s">
        <v>1220</v>
      </c>
      <c r="F2890" s="593"/>
      <c r="G2890" s="550" t="s">
        <v>57</v>
      </c>
      <c r="H2890" s="551">
        <v>3.0000000000000001E-5</v>
      </c>
      <c r="I2890" s="552" t="s">
        <v>2823</v>
      </c>
      <c r="J2890" s="561" t="s">
        <v>2972</v>
      </c>
    </row>
    <row r="2891" spans="1:10">
      <c r="A2891" s="549" t="s">
        <v>2666</v>
      </c>
      <c r="B2891" s="550" t="s">
        <v>2381</v>
      </c>
      <c r="C2891" s="550" t="s">
        <v>55</v>
      </c>
      <c r="D2891" s="549" t="s">
        <v>2382</v>
      </c>
      <c r="E2891" s="593" t="s">
        <v>1220</v>
      </c>
      <c r="F2891" s="593"/>
      <c r="G2891" s="550" t="s">
        <v>57</v>
      </c>
      <c r="H2891" s="551">
        <v>2.0000000000000002E-5</v>
      </c>
      <c r="I2891" s="552" t="s">
        <v>2837</v>
      </c>
      <c r="J2891" s="561" t="s">
        <v>2972</v>
      </c>
    </row>
    <row r="2892" spans="1:10" ht="26.45">
      <c r="A2892" s="549" t="s">
        <v>2666</v>
      </c>
      <c r="B2892" s="550" t="s">
        <v>2182</v>
      </c>
      <c r="C2892" s="550" t="s">
        <v>55</v>
      </c>
      <c r="D2892" s="549" t="s">
        <v>2183</v>
      </c>
      <c r="E2892" s="593" t="s">
        <v>1220</v>
      </c>
      <c r="F2892" s="593"/>
      <c r="G2892" s="550" t="s">
        <v>57</v>
      </c>
      <c r="H2892" s="551">
        <v>2.0000000000000002E-5</v>
      </c>
      <c r="I2892" s="552" t="s">
        <v>2843</v>
      </c>
      <c r="J2892" s="561" t="s">
        <v>2972</v>
      </c>
    </row>
    <row r="2893" spans="1:10">
      <c r="A2893" s="549" t="s">
        <v>2666</v>
      </c>
      <c r="B2893" s="550" t="s">
        <v>2442</v>
      </c>
      <c r="C2893" s="550" t="s">
        <v>55</v>
      </c>
      <c r="D2893" s="549" t="s">
        <v>2443</v>
      </c>
      <c r="E2893" s="593" t="s">
        <v>1220</v>
      </c>
      <c r="F2893" s="593"/>
      <c r="G2893" s="550" t="s">
        <v>57</v>
      </c>
      <c r="H2893" s="551">
        <v>1.0000000000000001E-5</v>
      </c>
      <c r="I2893" s="552" t="s">
        <v>2851</v>
      </c>
      <c r="J2893" s="561" t="s">
        <v>2972</v>
      </c>
    </row>
    <row r="2894" spans="1:10" ht="26.45">
      <c r="A2894" s="549" t="s">
        <v>2666</v>
      </c>
      <c r="B2894" s="550" t="s">
        <v>1506</v>
      </c>
      <c r="C2894" s="550" t="s">
        <v>55</v>
      </c>
      <c r="D2894" s="549" t="s">
        <v>1507</v>
      </c>
      <c r="E2894" s="593" t="s">
        <v>1440</v>
      </c>
      <c r="F2894" s="593"/>
      <c r="G2894" s="550" t="s">
        <v>1451</v>
      </c>
      <c r="H2894" s="551">
        <v>0.1</v>
      </c>
      <c r="I2894" s="552" t="s">
        <v>2767</v>
      </c>
      <c r="J2894" s="561" t="s">
        <v>3346</v>
      </c>
    </row>
    <row r="2895" spans="1:10">
      <c r="A2895" s="549" t="s">
        <v>2666</v>
      </c>
      <c r="B2895" s="550" t="s">
        <v>2458</v>
      </c>
      <c r="C2895" s="550" t="s">
        <v>55</v>
      </c>
      <c r="D2895" s="549" t="s">
        <v>2459</v>
      </c>
      <c r="E2895" s="593" t="s">
        <v>1220</v>
      </c>
      <c r="F2895" s="593"/>
      <c r="G2895" s="550" t="s">
        <v>57</v>
      </c>
      <c r="H2895" s="551">
        <v>1</v>
      </c>
      <c r="I2895" s="552" t="s">
        <v>2838</v>
      </c>
      <c r="J2895" s="561" t="s">
        <v>2838</v>
      </c>
    </row>
    <row r="2896" spans="1:10" ht="26.45">
      <c r="A2896" s="549" t="s">
        <v>2666</v>
      </c>
      <c r="B2896" s="550" t="s">
        <v>1449</v>
      </c>
      <c r="C2896" s="550" t="s">
        <v>55</v>
      </c>
      <c r="D2896" s="549" t="s">
        <v>1450</v>
      </c>
      <c r="E2896" s="593" t="s">
        <v>1440</v>
      </c>
      <c r="F2896" s="593"/>
      <c r="G2896" s="550" t="s">
        <v>1451</v>
      </c>
      <c r="H2896" s="551">
        <v>0.1</v>
      </c>
      <c r="I2896" s="552" t="s">
        <v>2742</v>
      </c>
      <c r="J2896" s="561" t="s">
        <v>3239</v>
      </c>
    </row>
    <row r="2897" spans="1:10">
      <c r="A2897" s="553"/>
      <c r="B2897" s="563"/>
      <c r="C2897" s="563"/>
      <c r="D2897" s="553"/>
      <c r="E2897" s="563" t="s">
        <v>2669</v>
      </c>
      <c r="F2897" s="566">
        <v>3.59</v>
      </c>
      <c r="G2897" s="553" t="s">
        <v>2670</v>
      </c>
      <c r="H2897" s="554">
        <v>0</v>
      </c>
      <c r="I2897" s="553" t="s">
        <v>2671</v>
      </c>
      <c r="J2897" s="554">
        <v>3.59</v>
      </c>
    </row>
    <row r="2898" spans="1:10" ht="14.45" thickBot="1">
      <c r="A2898" s="553"/>
      <c r="B2898" s="563"/>
      <c r="C2898" s="563"/>
      <c r="D2898" s="553"/>
      <c r="E2898" s="563" t="s">
        <v>2672</v>
      </c>
      <c r="F2898" s="566">
        <v>0</v>
      </c>
      <c r="G2898" s="553"/>
      <c r="H2898" s="595" t="s">
        <v>2673</v>
      </c>
      <c r="I2898" s="595"/>
      <c r="J2898" s="554">
        <v>5.56</v>
      </c>
    </row>
    <row r="2899" spans="1:10" ht="14.45" thickTop="1">
      <c r="A2899" s="555"/>
      <c r="B2899" s="564"/>
      <c r="C2899" s="564"/>
      <c r="D2899" s="555"/>
      <c r="E2899" s="564"/>
      <c r="F2899" s="564"/>
      <c r="G2899" s="555"/>
      <c r="H2899" s="555"/>
      <c r="I2899" s="555"/>
      <c r="J2899" s="555"/>
    </row>
    <row r="2900" spans="1:10">
      <c r="A2900" s="543" t="s">
        <v>597</v>
      </c>
      <c r="B2900" s="461" t="s">
        <v>10</v>
      </c>
      <c r="C2900" s="461" t="s">
        <v>11</v>
      </c>
      <c r="D2900" s="543" t="s">
        <v>12</v>
      </c>
      <c r="E2900" s="589" t="s">
        <v>1209</v>
      </c>
      <c r="F2900" s="589"/>
      <c r="G2900" s="461" t="s">
        <v>13</v>
      </c>
      <c r="H2900" s="544" t="s">
        <v>14</v>
      </c>
      <c r="I2900" s="544" t="s">
        <v>1210</v>
      </c>
      <c r="J2900" s="544" t="s">
        <v>16</v>
      </c>
    </row>
    <row r="2901" spans="1:10" ht="14.45" customHeight="1">
      <c r="A2901" s="545" t="s">
        <v>2661</v>
      </c>
      <c r="B2901" s="546" t="s">
        <v>598</v>
      </c>
      <c r="C2901" s="546" t="s">
        <v>55</v>
      </c>
      <c r="D2901" s="545" t="s">
        <v>599</v>
      </c>
      <c r="E2901" s="596" t="s">
        <v>1263</v>
      </c>
      <c r="F2901" s="596"/>
      <c r="G2901" s="546" t="s">
        <v>57</v>
      </c>
      <c r="H2901" s="547">
        <v>1</v>
      </c>
      <c r="I2901" s="548">
        <v>6.78</v>
      </c>
      <c r="J2901" s="548">
        <v>6.78</v>
      </c>
    </row>
    <row r="2902" spans="1:10">
      <c r="A2902" s="543" t="s">
        <v>9</v>
      </c>
      <c r="B2902" s="461" t="s">
        <v>10</v>
      </c>
      <c r="C2902" s="461" t="s">
        <v>11</v>
      </c>
      <c r="D2902" s="543" t="s">
        <v>12</v>
      </c>
      <c r="E2902" s="589" t="s">
        <v>1209</v>
      </c>
      <c r="F2902" s="589"/>
      <c r="G2902" s="461" t="s">
        <v>13</v>
      </c>
      <c r="H2902" s="544" t="s">
        <v>14</v>
      </c>
      <c r="I2902" s="544" t="s">
        <v>1210</v>
      </c>
      <c r="J2902" s="544" t="s">
        <v>16</v>
      </c>
    </row>
    <row r="2903" spans="1:10">
      <c r="A2903" s="556" t="s">
        <v>2661</v>
      </c>
      <c r="B2903" s="557" t="s">
        <v>2769</v>
      </c>
      <c r="C2903" s="557" t="s">
        <v>55</v>
      </c>
      <c r="D2903" s="556" t="s">
        <v>2770</v>
      </c>
      <c r="E2903" s="594" t="s">
        <v>1393</v>
      </c>
      <c r="F2903" s="594"/>
      <c r="G2903" s="557" t="s">
        <v>1451</v>
      </c>
      <c r="H2903" s="558">
        <v>0.12</v>
      </c>
      <c r="I2903" s="559" t="s">
        <v>2771</v>
      </c>
      <c r="J2903" s="560" t="s">
        <v>3288</v>
      </c>
    </row>
    <row r="2904" spans="1:10" ht="26.45" customHeight="1">
      <c r="A2904" s="556" t="s">
        <v>2661</v>
      </c>
      <c r="B2904" s="557" t="s">
        <v>3560</v>
      </c>
      <c r="C2904" s="557" t="s">
        <v>55</v>
      </c>
      <c r="D2904" s="556" t="s">
        <v>3561</v>
      </c>
      <c r="E2904" s="594" t="s">
        <v>1393</v>
      </c>
      <c r="F2904" s="594"/>
      <c r="G2904" s="557" t="s">
        <v>1451</v>
      </c>
      <c r="H2904" s="558">
        <v>0.12</v>
      </c>
      <c r="I2904" s="559" t="s">
        <v>2861</v>
      </c>
      <c r="J2904" s="560" t="s">
        <v>3110</v>
      </c>
    </row>
    <row r="2905" spans="1:10" ht="26.45">
      <c r="A2905" s="549" t="s">
        <v>2666</v>
      </c>
      <c r="B2905" s="550" t="s">
        <v>1506</v>
      </c>
      <c r="C2905" s="550" t="s">
        <v>55</v>
      </c>
      <c r="D2905" s="549" t="s">
        <v>1507</v>
      </c>
      <c r="E2905" s="593" t="s">
        <v>1440</v>
      </c>
      <c r="F2905" s="593"/>
      <c r="G2905" s="550" t="s">
        <v>1451</v>
      </c>
      <c r="H2905" s="551">
        <v>0.12</v>
      </c>
      <c r="I2905" s="552" t="s">
        <v>2767</v>
      </c>
      <c r="J2905" s="561" t="s">
        <v>3599</v>
      </c>
    </row>
    <row r="2906" spans="1:10" ht="26.45">
      <c r="A2906" s="549" t="s">
        <v>2666</v>
      </c>
      <c r="B2906" s="550" t="s">
        <v>1449</v>
      </c>
      <c r="C2906" s="550" t="s">
        <v>55</v>
      </c>
      <c r="D2906" s="549" t="s">
        <v>1450</v>
      </c>
      <c r="E2906" s="593" t="s">
        <v>1440</v>
      </c>
      <c r="F2906" s="593"/>
      <c r="G2906" s="550" t="s">
        <v>1451</v>
      </c>
      <c r="H2906" s="551">
        <v>0.12</v>
      </c>
      <c r="I2906" s="552" t="s">
        <v>2742</v>
      </c>
      <c r="J2906" s="561" t="s">
        <v>3600</v>
      </c>
    </row>
    <row r="2907" spans="1:10">
      <c r="A2907" s="549" t="s">
        <v>2666</v>
      </c>
      <c r="B2907" s="550" t="s">
        <v>2107</v>
      </c>
      <c r="C2907" s="550" t="s">
        <v>55</v>
      </c>
      <c r="D2907" s="549" t="s">
        <v>2108</v>
      </c>
      <c r="E2907" s="593" t="s">
        <v>1220</v>
      </c>
      <c r="F2907" s="593"/>
      <c r="G2907" s="550" t="s">
        <v>57</v>
      </c>
      <c r="H2907" s="551">
        <v>1</v>
      </c>
      <c r="I2907" s="552" t="s">
        <v>3601</v>
      </c>
      <c r="J2907" s="561" t="s">
        <v>3601</v>
      </c>
    </row>
    <row r="2908" spans="1:10">
      <c r="A2908" s="589" t="s">
        <v>2820</v>
      </c>
      <c r="B2908" s="597"/>
      <c r="C2908" s="597"/>
      <c r="D2908" s="597"/>
      <c r="E2908" s="597"/>
      <c r="F2908" s="597"/>
      <c r="G2908" s="597"/>
      <c r="H2908" s="597"/>
      <c r="I2908" s="597"/>
      <c r="J2908" s="597"/>
    </row>
    <row r="2909" spans="1:10">
      <c r="A2909" s="543" t="s">
        <v>9</v>
      </c>
      <c r="B2909" s="461" t="s">
        <v>10</v>
      </c>
      <c r="C2909" s="461" t="s">
        <v>11</v>
      </c>
      <c r="D2909" s="543" t="s">
        <v>12</v>
      </c>
      <c r="E2909" s="589" t="s">
        <v>1209</v>
      </c>
      <c r="F2909" s="589"/>
      <c r="G2909" s="461" t="s">
        <v>13</v>
      </c>
      <c r="H2909" s="544" t="s">
        <v>14</v>
      </c>
      <c r="I2909" s="544" t="s">
        <v>1210</v>
      </c>
      <c r="J2909" s="544" t="s">
        <v>16</v>
      </c>
    </row>
    <row r="2910" spans="1:10" ht="26.45">
      <c r="A2910" s="549" t="s">
        <v>2666</v>
      </c>
      <c r="B2910" s="550" t="s">
        <v>2303</v>
      </c>
      <c r="C2910" s="550" t="s">
        <v>55</v>
      </c>
      <c r="D2910" s="549" t="s">
        <v>2304</v>
      </c>
      <c r="E2910" s="593" t="s">
        <v>1220</v>
      </c>
      <c r="F2910" s="593"/>
      <c r="G2910" s="550" t="s">
        <v>57</v>
      </c>
      <c r="H2910" s="551">
        <v>1.44E-4</v>
      </c>
      <c r="I2910" s="552" t="s">
        <v>2821</v>
      </c>
      <c r="J2910" s="561" t="s">
        <v>2972</v>
      </c>
    </row>
    <row r="2911" spans="1:10" ht="13.9" customHeight="1">
      <c r="A2911" s="549" t="s">
        <v>2666</v>
      </c>
      <c r="B2911" s="550" t="s">
        <v>2412</v>
      </c>
      <c r="C2911" s="550" t="s">
        <v>55</v>
      </c>
      <c r="D2911" s="549" t="s">
        <v>2413</v>
      </c>
      <c r="E2911" s="593" t="s">
        <v>1220</v>
      </c>
      <c r="F2911" s="593"/>
      <c r="G2911" s="550" t="s">
        <v>57</v>
      </c>
      <c r="H2911" s="551">
        <v>3.6000000000000001E-5</v>
      </c>
      <c r="I2911" s="552" t="s">
        <v>2823</v>
      </c>
      <c r="J2911" s="561" t="s">
        <v>2972</v>
      </c>
    </row>
    <row r="2912" spans="1:10">
      <c r="A2912" s="549" t="s">
        <v>2666</v>
      </c>
      <c r="B2912" s="550" t="s">
        <v>2169</v>
      </c>
      <c r="C2912" s="550" t="s">
        <v>55</v>
      </c>
      <c r="D2912" s="549" t="s">
        <v>2170</v>
      </c>
      <c r="E2912" s="593" t="s">
        <v>1220</v>
      </c>
      <c r="F2912" s="593"/>
      <c r="G2912" s="550" t="s">
        <v>57</v>
      </c>
      <c r="H2912" s="551">
        <v>1.08E-3</v>
      </c>
      <c r="I2912" s="552" t="s">
        <v>2825</v>
      </c>
      <c r="J2912" s="561" t="s">
        <v>2972</v>
      </c>
    </row>
    <row r="2913" spans="1:10" ht="26.45">
      <c r="A2913" s="549" t="s">
        <v>2666</v>
      </c>
      <c r="B2913" s="550" t="s">
        <v>2391</v>
      </c>
      <c r="C2913" s="550" t="s">
        <v>55</v>
      </c>
      <c r="D2913" s="549" t="s">
        <v>2392</v>
      </c>
      <c r="E2913" s="593" t="s">
        <v>1220</v>
      </c>
      <c r="F2913" s="593"/>
      <c r="G2913" s="550" t="s">
        <v>57</v>
      </c>
      <c r="H2913" s="551">
        <v>4.8000000000000001E-5</v>
      </c>
      <c r="I2913" s="552" t="s">
        <v>2827</v>
      </c>
      <c r="J2913" s="561" t="s">
        <v>2972</v>
      </c>
    </row>
    <row r="2914" spans="1:10">
      <c r="A2914" s="549" t="s">
        <v>2666</v>
      </c>
      <c r="B2914" s="550" t="s">
        <v>1693</v>
      </c>
      <c r="C2914" s="550" t="s">
        <v>55</v>
      </c>
      <c r="D2914" s="549" t="s">
        <v>1694</v>
      </c>
      <c r="E2914" s="593" t="s">
        <v>1220</v>
      </c>
      <c r="F2914" s="593"/>
      <c r="G2914" s="550" t="s">
        <v>57</v>
      </c>
      <c r="H2914" s="551">
        <v>1.9140000000000001E-2</v>
      </c>
      <c r="I2914" s="552" t="s">
        <v>2829</v>
      </c>
      <c r="J2914" s="561" t="s">
        <v>2975</v>
      </c>
    </row>
    <row r="2915" spans="1:10">
      <c r="A2915" s="549" t="s">
        <v>2666</v>
      </c>
      <c r="B2915" s="550" t="s">
        <v>2360</v>
      </c>
      <c r="C2915" s="550" t="s">
        <v>55</v>
      </c>
      <c r="D2915" s="549" t="s">
        <v>2361</v>
      </c>
      <c r="E2915" s="593" t="s">
        <v>1220</v>
      </c>
      <c r="F2915" s="593"/>
      <c r="G2915" s="550" t="s">
        <v>2362</v>
      </c>
      <c r="H2915" s="551">
        <v>1.92E-4</v>
      </c>
      <c r="I2915" s="552" t="s">
        <v>2831</v>
      </c>
      <c r="J2915" s="561" t="s">
        <v>2972</v>
      </c>
    </row>
    <row r="2916" spans="1:10">
      <c r="A2916" s="549" t="s">
        <v>2666</v>
      </c>
      <c r="B2916" s="550" t="s">
        <v>1729</v>
      </c>
      <c r="C2916" s="550" t="s">
        <v>55</v>
      </c>
      <c r="D2916" s="549" t="s">
        <v>1730</v>
      </c>
      <c r="E2916" s="593" t="s">
        <v>1220</v>
      </c>
      <c r="F2916" s="593"/>
      <c r="G2916" s="550" t="s">
        <v>57</v>
      </c>
      <c r="H2916" s="551">
        <v>3.6000000000000002E-4</v>
      </c>
      <c r="I2916" s="552" t="s">
        <v>2833</v>
      </c>
      <c r="J2916" s="561" t="s">
        <v>2886</v>
      </c>
    </row>
    <row r="2917" spans="1:10">
      <c r="A2917" s="549" t="s">
        <v>2666</v>
      </c>
      <c r="B2917" s="550" t="s">
        <v>1587</v>
      </c>
      <c r="C2917" s="550" t="s">
        <v>55</v>
      </c>
      <c r="D2917" s="549" t="s">
        <v>1588</v>
      </c>
      <c r="E2917" s="593" t="s">
        <v>1220</v>
      </c>
      <c r="F2917" s="593"/>
      <c r="G2917" s="550" t="s">
        <v>57</v>
      </c>
      <c r="H2917" s="551">
        <v>1.08E-3</v>
      </c>
      <c r="I2917" s="552" t="s">
        <v>2835</v>
      </c>
      <c r="J2917" s="561" t="s">
        <v>2884</v>
      </c>
    </row>
    <row r="2918" spans="1:10">
      <c r="A2918" s="549" t="s">
        <v>2666</v>
      </c>
      <c r="B2918" s="550" t="s">
        <v>2381</v>
      </c>
      <c r="C2918" s="550" t="s">
        <v>55</v>
      </c>
      <c r="D2918" s="549" t="s">
        <v>2382</v>
      </c>
      <c r="E2918" s="593" t="s">
        <v>1220</v>
      </c>
      <c r="F2918" s="593"/>
      <c r="G2918" s="550" t="s">
        <v>57</v>
      </c>
      <c r="H2918" s="551">
        <v>2.4000000000000001E-5</v>
      </c>
      <c r="I2918" s="552" t="s">
        <v>2837</v>
      </c>
      <c r="J2918" s="561" t="s">
        <v>2972</v>
      </c>
    </row>
    <row r="2919" spans="1:10">
      <c r="A2919" s="549" t="s">
        <v>2666</v>
      </c>
      <c r="B2919" s="550" t="s">
        <v>1982</v>
      </c>
      <c r="C2919" s="550" t="s">
        <v>55</v>
      </c>
      <c r="D2919" s="549" t="s">
        <v>1983</v>
      </c>
      <c r="E2919" s="593" t="s">
        <v>1298</v>
      </c>
      <c r="F2919" s="593"/>
      <c r="G2919" s="550" t="s">
        <v>57</v>
      </c>
      <c r="H2919" s="551">
        <v>1.08E-3</v>
      </c>
      <c r="I2919" s="552" t="s">
        <v>2839</v>
      </c>
      <c r="J2919" s="561" t="s">
        <v>2880</v>
      </c>
    </row>
    <row r="2920" spans="1:10">
      <c r="A2920" s="549" t="s">
        <v>2666</v>
      </c>
      <c r="B2920" s="550" t="s">
        <v>1855</v>
      </c>
      <c r="C2920" s="550" t="s">
        <v>55</v>
      </c>
      <c r="D2920" s="549" t="s">
        <v>1856</v>
      </c>
      <c r="E2920" s="593" t="s">
        <v>1298</v>
      </c>
      <c r="F2920" s="593"/>
      <c r="G2920" s="550" t="s">
        <v>1857</v>
      </c>
      <c r="H2920" s="551">
        <v>9.6000000000000002E-5</v>
      </c>
      <c r="I2920" s="552" t="s">
        <v>2841</v>
      </c>
      <c r="J2920" s="561" t="s">
        <v>3254</v>
      </c>
    </row>
    <row r="2921" spans="1:10" ht="26.45">
      <c r="A2921" s="549" t="s">
        <v>2666</v>
      </c>
      <c r="B2921" s="550" t="s">
        <v>2182</v>
      </c>
      <c r="C2921" s="550" t="s">
        <v>55</v>
      </c>
      <c r="D2921" s="549" t="s">
        <v>2183</v>
      </c>
      <c r="E2921" s="593" t="s">
        <v>1220</v>
      </c>
      <c r="F2921" s="593"/>
      <c r="G2921" s="550" t="s">
        <v>57</v>
      </c>
      <c r="H2921" s="551">
        <v>2.4000000000000001E-5</v>
      </c>
      <c r="I2921" s="552" t="s">
        <v>2843</v>
      </c>
      <c r="J2921" s="561" t="s">
        <v>2972</v>
      </c>
    </row>
    <row r="2922" spans="1:10">
      <c r="A2922" s="549" t="s">
        <v>2666</v>
      </c>
      <c r="B2922" s="550" t="s">
        <v>1652</v>
      </c>
      <c r="C2922" s="550" t="s">
        <v>55</v>
      </c>
      <c r="D2922" s="549" t="s">
        <v>1653</v>
      </c>
      <c r="E2922" s="593" t="s">
        <v>1298</v>
      </c>
      <c r="F2922" s="593"/>
      <c r="G2922" s="550" t="s">
        <v>57</v>
      </c>
      <c r="H2922" s="551">
        <v>2.4431999999999999E-2</v>
      </c>
      <c r="I2922" s="552" t="s">
        <v>2845</v>
      </c>
      <c r="J2922" s="561" t="s">
        <v>3126</v>
      </c>
    </row>
    <row r="2923" spans="1:10">
      <c r="A2923" s="549" t="s">
        <v>2666</v>
      </c>
      <c r="B2923" s="550" t="s">
        <v>2090</v>
      </c>
      <c r="C2923" s="550" t="s">
        <v>55</v>
      </c>
      <c r="D2923" s="549" t="s">
        <v>2091</v>
      </c>
      <c r="E2923" s="593" t="s">
        <v>1220</v>
      </c>
      <c r="F2923" s="593"/>
      <c r="G2923" s="550" t="s">
        <v>57</v>
      </c>
      <c r="H2923" s="551">
        <v>4.3199999999999998E-4</v>
      </c>
      <c r="I2923" s="552" t="s">
        <v>2847</v>
      </c>
      <c r="J2923" s="561" t="s">
        <v>2972</v>
      </c>
    </row>
    <row r="2924" spans="1:10">
      <c r="A2924" s="549" t="s">
        <v>2666</v>
      </c>
      <c r="B2924" s="550" t="s">
        <v>1543</v>
      </c>
      <c r="C2924" s="550" t="s">
        <v>55</v>
      </c>
      <c r="D2924" s="549" t="s">
        <v>1544</v>
      </c>
      <c r="E2924" s="593" t="s">
        <v>1220</v>
      </c>
      <c r="F2924" s="593"/>
      <c r="G2924" s="550" t="s">
        <v>57</v>
      </c>
      <c r="H2924" s="551">
        <v>2.4431999999999999E-2</v>
      </c>
      <c r="I2924" s="552" t="s">
        <v>2849</v>
      </c>
      <c r="J2924" s="561" t="s">
        <v>3212</v>
      </c>
    </row>
    <row r="2925" spans="1:10">
      <c r="A2925" s="549" t="s">
        <v>2666</v>
      </c>
      <c r="B2925" s="550" t="s">
        <v>2442</v>
      </c>
      <c r="C2925" s="550" t="s">
        <v>55</v>
      </c>
      <c r="D2925" s="549" t="s">
        <v>2443</v>
      </c>
      <c r="E2925" s="593" t="s">
        <v>1220</v>
      </c>
      <c r="F2925" s="593"/>
      <c r="G2925" s="550" t="s">
        <v>57</v>
      </c>
      <c r="H2925" s="551">
        <v>1.2E-5</v>
      </c>
      <c r="I2925" s="552" t="s">
        <v>2851</v>
      </c>
      <c r="J2925" s="561" t="s">
        <v>2972</v>
      </c>
    </row>
    <row r="2926" spans="1:10" ht="26.45">
      <c r="A2926" s="549" t="s">
        <v>2666</v>
      </c>
      <c r="B2926" s="550" t="s">
        <v>2139</v>
      </c>
      <c r="C2926" s="550" t="s">
        <v>55</v>
      </c>
      <c r="D2926" s="549" t="s">
        <v>2140</v>
      </c>
      <c r="E2926" s="593" t="s">
        <v>1220</v>
      </c>
      <c r="F2926" s="593"/>
      <c r="G2926" s="550" t="s">
        <v>1739</v>
      </c>
      <c r="H2926" s="551">
        <v>5.5199999999999997E-4</v>
      </c>
      <c r="I2926" s="552" t="s">
        <v>2853</v>
      </c>
      <c r="J2926" s="561" t="s">
        <v>2972</v>
      </c>
    </row>
    <row r="2927" spans="1:10" ht="26.45">
      <c r="A2927" s="549" t="s">
        <v>2666</v>
      </c>
      <c r="B2927" s="550" t="s">
        <v>1978</v>
      </c>
      <c r="C2927" s="550" t="s">
        <v>55</v>
      </c>
      <c r="D2927" s="549" t="s">
        <v>1979</v>
      </c>
      <c r="E2927" s="593" t="s">
        <v>1220</v>
      </c>
      <c r="F2927" s="593"/>
      <c r="G2927" s="550" t="s">
        <v>1739</v>
      </c>
      <c r="H2927" s="551">
        <v>1.8000000000000001E-4</v>
      </c>
      <c r="I2927" s="552" t="s">
        <v>2855</v>
      </c>
      <c r="J2927" s="561" t="s">
        <v>2880</v>
      </c>
    </row>
    <row r="2928" spans="1:10">
      <c r="A2928" s="549" t="s">
        <v>2666</v>
      </c>
      <c r="B2928" s="550" t="s">
        <v>2525</v>
      </c>
      <c r="C2928" s="550" t="s">
        <v>55</v>
      </c>
      <c r="D2928" s="549" t="s">
        <v>2526</v>
      </c>
      <c r="E2928" s="593" t="s">
        <v>1220</v>
      </c>
      <c r="F2928" s="593"/>
      <c r="G2928" s="550" t="s">
        <v>57</v>
      </c>
      <c r="H2928" s="551">
        <v>2.4000000000000001E-5</v>
      </c>
      <c r="I2928" s="552" t="s">
        <v>2872</v>
      </c>
      <c r="J2928" s="561" t="s">
        <v>2972</v>
      </c>
    </row>
    <row r="2929" spans="1:10">
      <c r="A2929" s="549" t="s">
        <v>2666</v>
      </c>
      <c r="B2929" s="550" t="s">
        <v>2401</v>
      </c>
      <c r="C2929" s="550" t="s">
        <v>55</v>
      </c>
      <c r="D2929" s="549" t="s">
        <v>2402</v>
      </c>
      <c r="E2929" s="593" t="s">
        <v>1220</v>
      </c>
      <c r="F2929" s="593"/>
      <c r="G2929" s="550" t="s">
        <v>57</v>
      </c>
      <c r="H2929" s="551">
        <v>2.4000000000000001E-5</v>
      </c>
      <c r="I2929" s="552" t="s">
        <v>2897</v>
      </c>
      <c r="J2929" s="561" t="s">
        <v>2972</v>
      </c>
    </row>
    <row r="2930" spans="1:10">
      <c r="A2930" s="549" t="s">
        <v>2666</v>
      </c>
      <c r="B2930" s="550" t="s">
        <v>2519</v>
      </c>
      <c r="C2930" s="550" t="s">
        <v>55</v>
      </c>
      <c r="D2930" s="549" t="s">
        <v>2520</v>
      </c>
      <c r="E2930" s="593" t="s">
        <v>1220</v>
      </c>
      <c r="F2930" s="593"/>
      <c r="G2930" s="550" t="s">
        <v>57</v>
      </c>
      <c r="H2930" s="551">
        <v>2.4000000000000001E-5</v>
      </c>
      <c r="I2930" s="552" t="s">
        <v>2899</v>
      </c>
      <c r="J2930" s="561" t="s">
        <v>2972</v>
      </c>
    </row>
    <row r="2931" spans="1:10">
      <c r="A2931" s="549" t="s">
        <v>2666</v>
      </c>
      <c r="B2931" s="550" t="s">
        <v>2553</v>
      </c>
      <c r="C2931" s="550" t="s">
        <v>55</v>
      </c>
      <c r="D2931" s="549" t="s">
        <v>2554</v>
      </c>
      <c r="E2931" s="593" t="s">
        <v>1220</v>
      </c>
      <c r="F2931" s="593"/>
      <c r="G2931" s="550" t="s">
        <v>57</v>
      </c>
      <c r="H2931" s="551">
        <v>1.2E-5</v>
      </c>
      <c r="I2931" s="552" t="s">
        <v>2901</v>
      </c>
      <c r="J2931" s="561" t="s">
        <v>2972</v>
      </c>
    </row>
    <row r="2932" spans="1:10" ht="26.45">
      <c r="A2932" s="549" t="s">
        <v>2666</v>
      </c>
      <c r="B2932" s="550" t="s">
        <v>1506</v>
      </c>
      <c r="C2932" s="550" t="s">
        <v>55</v>
      </c>
      <c r="D2932" s="549" t="s">
        <v>1507</v>
      </c>
      <c r="E2932" s="593" t="s">
        <v>1440</v>
      </c>
      <c r="F2932" s="593"/>
      <c r="G2932" s="550" t="s">
        <v>1451</v>
      </c>
      <c r="H2932" s="551">
        <v>0.12</v>
      </c>
      <c r="I2932" s="552" t="s">
        <v>2767</v>
      </c>
      <c r="J2932" s="561" t="s">
        <v>3599</v>
      </c>
    </row>
    <row r="2933" spans="1:10" ht="26.45">
      <c r="A2933" s="549" t="s">
        <v>2666</v>
      </c>
      <c r="B2933" s="550" t="s">
        <v>1449</v>
      </c>
      <c r="C2933" s="550" t="s">
        <v>55</v>
      </c>
      <c r="D2933" s="549" t="s">
        <v>1450</v>
      </c>
      <c r="E2933" s="593" t="s">
        <v>1440</v>
      </c>
      <c r="F2933" s="593"/>
      <c r="G2933" s="550" t="s">
        <v>1451</v>
      </c>
      <c r="H2933" s="551">
        <v>0.12</v>
      </c>
      <c r="I2933" s="552" t="s">
        <v>2742</v>
      </c>
      <c r="J2933" s="561" t="s">
        <v>3600</v>
      </c>
    </row>
    <row r="2934" spans="1:10">
      <c r="A2934" s="549" t="s">
        <v>2666</v>
      </c>
      <c r="B2934" s="550" t="s">
        <v>2107</v>
      </c>
      <c r="C2934" s="550" t="s">
        <v>55</v>
      </c>
      <c r="D2934" s="549" t="s">
        <v>2108</v>
      </c>
      <c r="E2934" s="593" t="s">
        <v>1220</v>
      </c>
      <c r="F2934" s="593"/>
      <c r="G2934" s="550" t="s">
        <v>57</v>
      </c>
      <c r="H2934" s="551">
        <v>1</v>
      </c>
      <c r="I2934" s="552" t="s">
        <v>3601</v>
      </c>
      <c r="J2934" s="561" t="s">
        <v>3601</v>
      </c>
    </row>
    <row r="2935" spans="1:10">
      <c r="A2935" s="553"/>
      <c r="B2935" s="563"/>
      <c r="C2935" s="563"/>
      <c r="D2935" s="553"/>
      <c r="E2935" s="563" t="s">
        <v>2669</v>
      </c>
      <c r="F2935" s="566">
        <v>4.32</v>
      </c>
      <c r="G2935" s="553" t="s">
        <v>2670</v>
      </c>
      <c r="H2935" s="554">
        <v>0</v>
      </c>
      <c r="I2935" s="553" t="s">
        <v>2671</v>
      </c>
      <c r="J2935" s="554">
        <v>4.32</v>
      </c>
    </row>
    <row r="2936" spans="1:10" ht="14.45" thickBot="1">
      <c r="A2936" s="553"/>
      <c r="B2936" s="563"/>
      <c r="C2936" s="563"/>
      <c r="D2936" s="553"/>
      <c r="E2936" s="563" t="s">
        <v>2672</v>
      </c>
      <c r="F2936" s="566">
        <v>0</v>
      </c>
      <c r="G2936" s="553"/>
      <c r="H2936" s="595" t="s">
        <v>2673</v>
      </c>
      <c r="I2936" s="595"/>
      <c r="J2936" s="554">
        <v>6.78</v>
      </c>
    </row>
    <row r="2937" spans="1:10" ht="14.45" thickTop="1">
      <c r="A2937" s="555"/>
      <c r="B2937" s="564"/>
      <c r="C2937" s="564"/>
      <c r="D2937" s="555"/>
      <c r="E2937" s="564"/>
      <c r="F2937" s="564"/>
      <c r="G2937" s="555"/>
      <c r="H2937" s="555"/>
      <c r="I2937" s="555"/>
      <c r="J2937" s="555"/>
    </row>
    <row r="2938" spans="1:10">
      <c r="A2938" s="543" t="s">
        <v>600</v>
      </c>
      <c r="B2938" s="461" t="s">
        <v>10</v>
      </c>
      <c r="C2938" s="461" t="s">
        <v>11</v>
      </c>
      <c r="D2938" s="543" t="s">
        <v>12</v>
      </c>
      <c r="E2938" s="589" t="s">
        <v>1209</v>
      </c>
      <c r="F2938" s="589"/>
      <c r="G2938" s="461" t="s">
        <v>13</v>
      </c>
      <c r="H2938" s="544" t="s">
        <v>14</v>
      </c>
      <c r="I2938" s="544" t="s">
        <v>1210</v>
      </c>
      <c r="J2938" s="544" t="s">
        <v>16</v>
      </c>
    </row>
    <row r="2939" spans="1:10" ht="14.45" customHeight="1">
      <c r="A2939" s="545" t="s">
        <v>2661</v>
      </c>
      <c r="B2939" s="546" t="s">
        <v>601</v>
      </c>
      <c r="C2939" s="546" t="s">
        <v>55</v>
      </c>
      <c r="D2939" s="545" t="s">
        <v>602</v>
      </c>
      <c r="E2939" s="596" t="s">
        <v>1263</v>
      </c>
      <c r="F2939" s="596"/>
      <c r="G2939" s="546" t="s">
        <v>57</v>
      </c>
      <c r="H2939" s="547">
        <v>1</v>
      </c>
      <c r="I2939" s="548">
        <v>5.71</v>
      </c>
      <c r="J2939" s="548">
        <v>5.71</v>
      </c>
    </row>
    <row r="2940" spans="1:10">
      <c r="A2940" s="543" t="s">
        <v>9</v>
      </c>
      <c r="B2940" s="461" t="s">
        <v>10</v>
      </c>
      <c r="C2940" s="461" t="s">
        <v>11</v>
      </c>
      <c r="D2940" s="543" t="s">
        <v>12</v>
      </c>
      <c r="E2940" s="589" t="s">
        <v>1209</v>
      </c>
      <c r="F2940" s="589"/>
      <c r="G2940" s="461" t="s">
        <v>13</v>
      </c>
      <c r="H2940" s="544" t="s">
        <v>14</v>
      </c>
      <c r="I2940" s="544" t="s">
        <v>1210</v>
      </c>
      <c r="J2940" s="544" t="s">
        <v>16</v>
      </c>
    </row>
    <row r="2941" spans="1:10" ht="26.45">
      <c r="A2941" s="549" t="s">
        <v>2666</v>
      </c>
      <c r="B2941" s="550" t="s">
        <v>1506</v>
      </c>
      <c r="C2941" s="550" t="s">
        <v>55</v>
      </c>
      <c r="D2941" s="549" t="s">
        <v>1507</v>
      </c>
      <c r="E2941" s="593" t="s">
        <v>1440</v>
      </c>
      <c r="F2941" s="593"/>
      <c r="G2941" s="550" t="s">
        <v>1451</v>
      </c>
      <c r="H2941" s="551">
        <v>0.08</v>
      </c>
      <c r="I2941" s="552" t="s">
        <v>2767</v>
      </c>
      <c r="J2941" s="561" t="s">
        <v>3357</v>
      </c>
    </row>
    <row r="2942" spans="1:10" ht="13.9" customHeight="1">
      <c r="A2942" s="549" t="s">
        <v>2666</v>
      </c>
      <c r="B2942" s="550" t="s">
        <v>2547</v>
      </c>
      <c r="C2942" s="550" t="s">
        <v>55</v>
      </c>
      <c r="D2942" s="549" t="s">
        <v>2548</v>
      </c>
      <c r="E2942" s="593" t="s">
        <v>1220</v>
      </c>
      <c r="F2942" s="593"/>
      <c r="G2942" s="550" t="s">
        <v>57</v>
      </c>
      <c r="H2942" s="551">
        <v>1</v>
      </c>
      <c r="I2942" s="552" t="s">
        <v>3602</v>
      </c>
      <c r="J2942" s="561" t="s">
        <v>3602</v>
      </c>
    </row>
    <row r="2943" spans="1:10" ht="26.45">
      <c r="A2943" s="549" t="s">
        <v>2666</v>
      </c>
      <c r="B2943" s="550" t="s">
        <v>1449</v>
      </c>
      <c r="C2943" s="550" t="s">
        <v>55</v>
      </c>
      <c r="D2943" s="549" t="s">
        <v>1450</v>
      </c>
      <c r="E2943" s="593" t="s">
        <v>1440</v>
      </c>
      <c r="F2943" s="593"/>
      <c r="G2943" s="550" t="s">
        <v>1451</v>
      </c>
      <c r="H2943" s="551">
        <v>0.08</v>
      </c>
      <c r="I2943" s="552" t="s">
        <v>2742</v>
      </c>
      <c r="J2943" s="561" t="s">
        <v>3216</v>
      </c>
    </row>
    <row r="2944" spans="1:10">
      <c r="A2944" s="556" t="s">
        <v>2661</v>
      </c>
      <c r="B2944" s="557" t="s">
        <v>3560</v>
      </c>
      <c r="C2944" s="557" t="s">
        <v>55</v>
      </c>
      <c r="D2944" s="556" t="s">
        <v>3561</v>
      </c>
      <c r="E2944" s="594" t="s">
        <v>1393</v>
      </c>
      <c r="F2944" s="594"/>
      <c r="G2944" s="557" t="s">
        <v>1451</v>
      </c>
      <c r="H2944" s="558">
        <v>0.08</v>
      </c>
      <c r="I2944" s="559" t="s">
        <v>2861</v>
      </c>
      <c r="J2944" s="560" t="s">
        <v>3113</v>
      </c>
    </row>
    <row r="2945" spans="1:10">
      <c r="A2945" s="556" t="s">
        <v>2661</v>
      </c>
      <c r="B2945" s="557" t="s">
        <v>2769</v>
      </c>
      <c r="C2945" s="557" t="s">
        <v>55</v>
      </c>
      <c r="D2945" s="556" t="s">
        <v>2770</v>
      </c>
      <c r="E2945" s="594" t="s">
        <v>1393</v>
      </c>
      <c r="F2945" s="594"/>
      <c r="G2945" s="557" t="s">
        <v>1451</v>
      </c>
      <c r="H2945" s="558">
        <v>0.08</v>
      </c>
      <c r="I2945" s="559" t="s">
        <v>2771</v>
      </c>
      <c r="J2945" s="560" t="s">
        <v>2890</v>
      </c>
    </row>
    <row r="2946" spans="1:10">
      <c r="A2946" s="589" t="s">
        <v>2820</v>
      </c>
      <c r="B2946" s="597"/>
      <c r="C2946" s="597"/>
      <c r="D2946" s="597"/>
      <c r="E2946" s="597"/>
      <c r="F2946" s="597"/>
      <c r="G2946" s="597"/>
      <c r="H2946" s="597"/>
      <c r="I2946" s="597"/>
      <c r="J2946" s="597"/>
    </row>
    <row r="2947" spans="1:10">
      <c r="A2947" s="543" t="s">
        <v>9</v>
      </c>
      <c r="B2947" s="461" t="s">
        <v>10</v>
      </c>
      <c r="C2947" s="461" t="s">
        <v>11</v>
      </c>
      <c r="D2947" s="543" t="s">
        <v>12</v>
      </c>
      <c r="E2947" s="589" t="s">
        <v>1209</v>
      </c>
      <c r="F2947" s="589"/>
      <c r="G2947" s="461" t="s">
        <v>13</v>
      </c>
      <c r="H2947" s="544" t="s">
        <v>14</v>
      </c>
      <c r="I2947" s="544" t="s">
        <v>1210</v>
      </c>
      <c r="J2947" s="544" t="s">
        <v>16</v>
      </c>
    </row>
    <row r="2948" spans="1:10" ht="26.45">
      <c r="A2948" s="549" t="s">
        <v>2666</v>
      </c>
      <c r="B2948" s="550" t="s">
        <v>1506</v>
      </c>
      <c r="C2948" s="550" t="s">
        <v>55</v>
      </c>
      <c r="D2948" s="549" t="s">
        <v>1507</v>
      </c>
      <c r="E2948" s="593" t="s">
        <v>1440</v>
      </c>
      <c r="F2948" s="593"/>
      <c r="G2948" s="550" t="s">
        <v>1451</v>
      </c>
      <c r="H2948" s="551">
        <v>0.08</v>
      </c>
      <c r="I2948" s="552" t="s">
        <v>2767</v>
      </c>
      <c r="J2948" s="561" t="s">
        <v>3357</v>
      </c>
    </row>
    <row r="2949" spans="1:10" ht="13.9" customHeight="1">
      <c r="A2949" s="549" t="s">
        <v>2666</v>
      </c>
      <c r="B2949" s="550" t="s">
        <v>2547</v>
      </c>
      <c r="C2949" s="550" t="s">
        <v>55</v>
      </c>
      <c r="D2949" s="549" t="s">
        <v>2548</v>
      </c>
      <c r="E2949" s="593" t="s">
        <v>1220</v>
      </c>
      <c r="F2949" s="593"/>
      <c r="G2949" s="550" t="s">
        <v>57</v>
      </c>
      <c r="H2949" s="551">
        <v>1</v>
      </c>
      <c r="I2949" s="552" t="s">
        <v>3602</v>
      </c>
      <c r="J2949" s="561" t="s">
        <v>3602</v>
      </c>
    </row>
    <row r="2950" spans="1:10" ht="26.45">
      <c r="A2950" s="549" t="s">
        <v>2666</v>
      </c>
      <c r="B2950" s="550" t="s">
        <v>1449</v>
      </c>
      <c r="C2950" s="550" t="s">
        <v>55</v>
      </c>
      <c r="D2950" s="549" t="s">
        <v>1450</v>
      </c>
      <c r="E2950" s="593" t="s">
        <v>1440</v>
      </c>
      <c r="F2950" s="593"/>
      <c r="G2950" s="550" t="s">
        <v>1451</v>
      </c>
      <c r="H2950" s="551">
        <v>0.08</v>
      </c>
      <c r="I2950" s="552" t="s">
        <v>2742</v>
      </c>
      <c r="J2950" s="561" t="s">
        <v>3216</v>
      </c>
    </row>
    <row r="2951" spans="1:10">
      <c r="A2951" s="549" t="s">
        <v>2666</v>
      </c>
      <c r="B2951" s="550" t="s">
        <v>1587</v>
      </c>
      <c r="C2951" s="550" t="s">
        <v>55</v>
      </c>
      <c r="D2951" s="549" t="s">
        <v>1588</v>
      </c>
      <c r="E2951" s="593" t="s">
        <v>1220</v>
      </c>
      <c r="F2951" s="593"/>
      <c r="G2951" s="550" t="s">
        <v>57</v>
      </c>
      <c r="H2951" s="551">
        <v>7.2000000000000005E-4</v>
      </c>
      <c r="I2951" s="552" t="s">
        <v>2835</v>
      </c>
      <c r="J2951" s="561" t="s">
        <v>3347</v>
      </c>
    </row>
    <row r="2952" spans="1:10" ht="26.45">
      <c r="A2952" s="549" t="s">
        <v>2666</v>
      </c>
      <c r="B2952" s="550" t="s">
        <v>2303</v>
      </c>
      <c r="C2952" s="550" t="s">
        <v>55</v>
      </c>
      <c r="D2952" s="549" t="s">
        <v>2304</v>
      </c>
      <c r="E2952" s="593" t="s">
        <v>1220</v>
      </c>
      <c r="F2952" s="593"/>
      <c r="G2952" s="550" t="s">
        <v>57</v>
      </c>
      <c r="H2952" s="551">
        <v>9.6000000000000002E-5</v>
      </c>
      <c r="I2952" s="552" t="s">
        <v>2821</v>
      </c>
      <c r="J2952" s="561" t="s">
        <v>2972</v>
      </c>
    </row>
    <row r="2953" spans="1:10">
      <c r="A2953" s="549" t="s">
        <v>2666</v>
      </c>
      <c r="B2953" s="550" t="s">
        <v>1693</v>
      </c>
      <c r="C2953" s="550" t="s">
        <v>55</v>
      </c>
      <c r="D2953" s="549" t="s">
        <v>1694</v>
      </c>
      <c r="E2953" s="593" t="s">
        <v>1220</v>
      </c>
      <c r="F2953" s="593"/>
      <c r="G2953" s="550" t="s">
        <v>57</v>
      </c>
      <c r="H2953" s="551">
        <v>1.2760000000000001E-2</v>
      </c>
      <c r="I2953" s="552" t="s">
        <v>2829</v>
      </c>
      <c r="J2953" s="561" t="s">
        <v>2923</v>
      </c>
    </row>
    <row r="2954" spans="1:10">
      <c r="A2954" s="549" t="s">
        <v>2666</v>
      </c>
      <c r="B2954" s="550" t="s">
        <v>2360</v>
      </c>
      <c r="C2954" s="550" t="s">
        <v>55</v>
      </c>
      <c r="D2954" s="549" t="s">
        <v>2361</v>
      </c>
      <c r="E2954" s="593" t="s">
        <v>1220</v>
      </c>
      <c r="F2954" s="593"/>
      <c r="G2954" s="550" t="s">
        <v>2362</v>
      </c>
      <c r="H2954" s="551">
        <v>1.2799999999999999E-4</v>
      </c>
      <c r="I2954" s="552" t="s">
        <v>2831</v>
      </c>
      <c r="J2954" s="561" t="s">
        <v>2972</v>
      </c>
    </row>
    <row r="2955" spans="1:10">
      <c r="A2955" s="549" t="s">
        <v>2666</v>
      </c>
      <c r="B2955" s="550" t="s">
        <v>2525</v>
      </c>
      <c r="C2955" s="550" t="s">
        <v>55</v>
      </c>
      <c r="D2955" s="549" t="s">
        <v>2526</v>
      </c>
      <c r="E2955" s="593" t="s">
        <v>1220</v>
      </c>
      <c r="F2955" s="593"/>
      <c r="G2955" s="550" t="s">
        <v>57</v>
      </c>
      <c r="H2955" s="551">
        <v>1.5999999999999999E-5</v>
      </c>
      <c r="I2955" s="552" t="s">
        <v>2872</v>
      </c>
      <c r="J2955" s="561" t="s">
        <v>2972</v>
      </c>
    </row>
    <row r="2956" spans="1:10">
      <c r="A2956" s="549" t="s">
        <v>2666</v>
      </c>
      <c r="B2956" s="550" t="s">
        <v>1652</v>
      </c>
      <c r="C2956" s="550" t="s">
        <v>55</v>
      </c>
      <c r="D2956" s="549" t="s">
        <v>1653</v>
      </c>
      <c r="E2956" s="593" t="s">
        <v>1298</v>
      </c>
      <c r="F2956" s="593"/>
      <c r="G2956" s="550" t="s">
        <v>57</v>
      </c>
      <c r="H2956" s="551">
        <v>1.6288E-2</v>
      </c>
      <c r="I2956" s="552" t="s">
        <v>2845</v>
      </c>
      <c r="J2956" s="561" t="s">
        <v>2975</v>
      </c>
    </row>
    <row r="2957" spans="1:10">
      <c r="A2957" s="549" t="s">
        <v>2666</v>
      </c>
      <c r="B2957" s="550" t="s">
        <v>1855</v>
      </c>
      <c r="C2957" s="550" t="s">
        <v>55</v>
      </c>
      <c r="D2957" s="549" t="s">
        <v>1856</v>
      </c>
      <c r="E2957" s="593" t="s">
        <v>1298</v>
      </c>
      <c r="F2957" s="593"/>
      <c r="G2957" s="550" t="s">
        <v>1857</v>
      </c>
      <c r="H2957" s="551">
        <v>6.3999999999999997E-5</v>
      </c>
      <c r="I2957" s="552" t="s">
        <v>2841</v>
      </c>
      <c r="J2957" s="561" t="s">
        <v>2880</v>
      </c>
    </row>
    <row r="2958" spans="1:10">
      <c r="A2958" s="549" t="s">
        <v>2666</v>
      </c>
      <c r="B2958" s="550" t="s">
        <v>1543</v>
      </c>
      <c r="C2958" s="550" t="s">
        <v>55</v>
      </c>
      <c r="D2958" s="549" t="s">
        <v>1544</v>
      </c>
      <c r="E2958" s="593" t="s">
        <v>1220</v>
      </c>
      <c r="F2958" s="593"/>
      <c r="G2958" s="550" t="s">
        <v>57</v>
      </c>
      <c r="H2958" s="551">
        <v>1.6288E-2</v>
      </c>
      <c r="I2958" s="552" t="s">
        <v>2849</v>
      </c>
      <c r="J2958" s="561" t="s">
        <v>2884</v>
      </c>
    </row>
    <row r="2959" spans="1:10">
      <c r="A2959" s="549" t="s">
        <v>2666</v>
      </c>
      <c r="B2959" s="550" t="s">
        <v>2401</v>
      </c>
      <c r="C2959" s="550" t="s">
        <v>55</v>
      </c>
      <c r="D2959" s="549" t="s">
        <v>2402</v>
      </c>
      <c r="E2959" s="593" t="s">
        <v>1220</v>
      </c>
      <c r="F2959" s="593"/>
      <c r="G2959" s="550" t="s">
        <v>57</v>
      </c>
      <c r="H2959" s="551">
        <v>1.5999999999999999E-5</v>
      </c>
      <c r="I2959" s="552" t="s">
        <v>2897</v>
      </c>
      <c r="J2959" s="561" t="s">
        <v>2972</v>
      </c>
    </row>
    <row r="2960" spans="1:10">
      <c r="A2960" s="549" t="s">
        <v>2666</v>
      </c>
      <c r="B2960" s="550" t="s">
        <v>1729</v>
      </c>
      <c r="C2960" s="550" t="s">
        <v>55</v>
      </c>
      <c r="D2960" s="549" t="s">
        <v>1730</v>
      </c>
      <c r="E2960" s="593" t="s">
        <v>1220</v>
      </c>
      <c r="F2960" s="593"/>
      <c r="G2960" s="550" t="s">
        <v>57</v>
      </c>
      <c r="H2960" s="551">
        <v>2.4000000000000001E-4</v>
      </c>
      <c r="I2960" s="552" t="s">
        <v>2833</v>
      </c>
      <c r="J2960" s="561" t="s">
        <v>3256</v>
      </c>
    </row>
    <row r="2961" spans="1:10">
      <c r="A2961" s="549" t="s">
        <v>2666</v>
      </c>
      <c r="B2961" s="550" t="s">
        <v>1982</v>
      </c>
      <c r="C2961" s="550" t="s">
        <v>55</v>
      </c>
      <c r="D2961" s="549" t="s">
        <v>1983</v>
      </c>
      <c r="E2961" s="593" t="s">
        <v>1298</v>
      </c>
      <c r="F2961" s="593"/>
      <c r="G2961" s="550" t="s">
        <v>57</v>
      </c>
      <c r="H2961" s="551">
        <v>7.2000000000000005E-4</v>
      </c>
      <c r="I2961" s="552" t="s">
        <v>2839</v>
      </c>
      <c r="J2961" s="561" t="s">
        <v>2972</v>
      </c>
    </row>
    <row r="2962" spans="1:10">
      <c r="A2962" s="549" t="s">
        <v>2666</v>
      </c>
      <c r="B2962" s="550" t="s">
        <v>2519</v>
      </c>
      <c r="C2962" s="550" t="s">
        <v>55</v>
      </c>
      <c r="D2962" s="549" t="s">
        <v>2520</v>
      </c>
      <c r="E2962" s="593" t="s">
        <v>1220</v>
      </c>
      <c r="F2962" s="593"/>
      <c r="G2962" s="550" t="s">
        <v>57</v>
      </c>
      <c r="H2962" s="551">
        <v>1.5999999999999999E-5</v>
      </c>
      <c r="I2962" s="552" t="s">
        <v>2899</v>
      </c>
      <c r="J2962" s="561" t="s">
        <v>2972</v>
      </c>
    </row>
    <row r="2963" spans="1:10">
      <c r="A2963" s="549" t="s">
        <v>2666</v>
      </c>
      <c r="B2963" s="550" t="s">
        <v>2090</v>
      </c>
      <c r="C2963" s="550" t="s">
        <v>55</v>
      </c>
      <c r="D2963" s="549" t="s">
        <v>2091</v>
      </c>
      <c r="E2963" s="593" t="s">
        <v>1220</v>
      </c>
      <c r="F2963" s="593"/>
      <c r="G2963" s="550" t="s">
        <v>57</v>
      </c>
      <c r="H2963" s="551">
        <v>2.8800000000000001E-4</v>
      </c>
      <c r="I2963" s="552" t="s">
        <v>2847</v>
      </c>
      <c r="J2963" s="561" t="s">
        <v>2972</v>
      </c>
    </row>
    <row r="2964" spans="1:10" ht="26.45">
      <c r="A2964" s="549" t="s">
        <v>2666</v>
      </c>
      <c r="B2964" s="550" t="s">
        <v>1978</v>
      </c>
      <c r="C2964" s="550" t="s">
        <v>55</v>
      </c>
      <c r="D2964" s="549" t="s">
        <v>1979</v>
      </c>
      <c r="E2964" s="593" t="s">
        <v>1220</v>
      </c>
      <c r="F2964" s="593"/>
      <c r="G2964" s="550" t="s">
        <v>1739</v>
      </c>
      <c r="H2964" s="551">
        <v>1.2E-4</v>
      </c>
      <c r="I2964" s="552" t="s">
        <v>2855</v>
      </c>
      <c r="J2964" s="561" t="s">
        <v>2972</v>
      </c>
    </row>
    <row r="2965" spans="1:10" ht="26.45">
      <c r="A2965" s="549" t="s">
        <v>2666</v>
      </c>
      <c r="B2965" s="550" t="s">
        <v>2391</v>
      </c>
      <c r="C2965" s="550" t="s">
        <v>55</v>
      </c>
      <c r="D2965" s="549" t="s">
        <v>2392</v>
      </c>
      <c r="E2965" s="593" t="s">
        <v>1220</v>
      </c>
      <c r="F2965" s="593"/>
      <c r="G2965" s="550" t="s">
        <v>57</v>
      </c>
      <c r="H2965" s="551">
        <v>3.1999999999999999E-5</v>
      </c>
      <c r="I2965" s="552" t="s">
        <v>2827</v>
      </c>
      <c r="J2965" s="561" t="s">
        <v>2972</v>
      </c>
    </row>
    <row r="2966" spans="1:10" ht="26.45">
      <c r="A2966" s="549" t="s">
        <v>2666</v>
      </c>
      <c r="B2966" s="550" t="s">
        <v>2139</v>
      </c>
      <c r="C2966" s="550" t="s">
        <v>55</v>
      </c>
      <c r="D2966" s="549" t="s">
        <v>2140</v>
      </c>
      <c r="E2966" s="593" t="s">
        <v>1220</v>
      </c>
      <c r="F2966" s="593"/>
      <c r="G2966" s="550" t="s">
        <v>1739</v>
      </c>
      <c r="H2966" s="551">
        <v>3.68E-4</v>
      </c>
      <c r="I2966" s="552" t="s">
        <v>2853</v>
      </c>
      <c r="J2966" s="561" t="s">
        <v>2972</v>
      </c>
    </row>
    <row r="2967" spans="1:10">
      <c r="A2967" s="549" t="s">
        <v>2666</v>
      </c>
      <c r="B2967" s="550" t="s">
        <v>2169</v>
      </c>
      <c r="C2967" s="550" t="s">
        <v>55</v>
      </c>
      <c r="D2967" s="549" t="s">
        <v>2170</v>
      </c>
      <c r="E2967" s="593" t="s">
        <v>1220</v>
      </c>
      <c r="F2967" s="593"/>
      <c r="G2967" s="550" t="s">
        <v>57</v>
      </c>
      <c r="H2967" s="551">
        <v>7.2000000000000005E-4</v>
      </c>
      <c r="I2967" s="552" t="s">
        <v>2825</v>
      </c>
      <c r="J2967" s="561" t="s">
        <v>2972</v>
      </c>
    </row>
    <row r="2968" spans="1:10">
      <c r="A2968" s="549" t="s">
        <v>2666</v>
      </c>
      <c r="B2968" s="550" t="s">
        <v>2553</v>
      </c>
      <c r="C2968" s="550" t="s">
        <v>55</v>
      </c>
      <c r="D2968" s="549" t="s">
        <v>2554</v>
      </c>
      <c r="E2968" s="593" t="s">
        <v>1220</v>
      </c>
      <c r="F2968" s="593"/>
      <c r="G2968" s="550" t="s">
        <v>57</v>
      </c>
      <c r="H2968" s="551">
        <v>7.9999999999999996E-6</v>
      </c>
      <c r="I2968" s="552" t="s">
        <v>2901</v>
      </c>
      <c r="J2968" s="561" t="s">
        <v>2972</v>
      </c>
    </row>
    <row r="2969" spans="1:10">
      <c r="A2969" s="549" t="s">
        <v>2666</v>
      </c>
      <c r="B2969" s="550" t="s">
        <v>2412</v>
      </c>
      <c r="C2969" s="550" t="s">
        <v>55</v>
      </c>
      <c r="D2969" s="549" t="s">
        <v>2413</v>
      </c>
      <c r="E2969" s="593" t="s">
        <v>1220</v>
      </c>
      <c r="F2969" s="593"/>
      <c r="G2969" s="550" t="s">
        <v>57</v>
      </c>
      <c r="H2969" s="551">
        <v>2.4000000000000001E-5</v>
      </c>
      <c r="I2969" s="552" t="s">
        <v>2823</v>
      </c>
      <c r="J2969" s="561" t="s">
        <v>2972</v>
      </c>
    </row>
    <row r="2970" spans="1:10">
      <c r="A2970" s="549" t="s">
        <v>2666</v>
      </c>
      <c r="B2970" s="550" t="s">
        <v>2381</v>
      </c>
      <c r="C2970" s="550" t="s">
        <v>55</v>
      </c>
      <c r="D2970" s="549" t="s">
        <v>2382</v>
      </c>
      <c r="E2970" s="593" t="s">
        <v>1220</v>
      </c>
      <c r="F2970" s="593"/>
      <c r="G2970" s="550" t="s">
        <v>57</v>
      </c>
      <c r="H2970" s="551">
        <v>1.5999999999999999E-5</v>
      </c>
      <c r="I2970" s="552" t="s">
        <v>2837</v>
      </c>
      <c r="J2970" s="561" t="s">
        <v>2972</v>
      </c>
    </row>
    <row r="2971" spans="1:10" ht="26.45">
      <c r="A2971" s="549" t="s">
        <v>2666</v>
      </c>
      <c r="B2971" s="550" t="s">
        <v>2182</v>
      </c>
      <c r="C2971" s="550" t="s">
        <v>55</v>
      </c>
      <c r="D2971" s="549" t="s">
        <v>2183</v>
      </c>
      <c r="E2971" s="593" t="s">
        <v>1220</v>
      </c>
      <c r="F2971" s="593"/>
      <c r="G2971" s="550" t="s">
        <v>57</v>
      </c>
      <c r="H2971" s="551">
        <v>1.5999999999999999E-5</v>
      </c>
      <c r="I2971" s="552" t="s">
        <v>2843</v>
      </c>
      <c r="J2971" s="561" t="s">
        <v>2972</v>
      </c>
    </row>
    <row r="2972" spans="1:10">
      <c r="A2972" s="549" t="s">
        <v>2666</v>
      </c>
      <c r="B2972" s="550" t="s">
        <v>2442</v>
      </c>
      <c r="C2972" s="550" t="s">
        <v>55</v>
      </c>
      <c r="D2972" s="549" t="s">
        <v>2443</v>
      </c>
      <c r="E2972" s="593" t="s">
        <v>1220</v>
      </c>
      <c r="F2972" s="593"/>
      <c r="G2972" s="550" t="s">
        <v>57</v>
      </c>
      <c r="H2972" s="551">
        <v>7.9999999999999996E-6</v>
      </c>
      <c r="I2972" s="552" t="s">
        <v>2851</v>
      </c>
      <c r="J2972" s="561" t="s">
        <v>2972</v>
      </c>
    </row>
    <row r="2973" spans="1:10">
      <c r="A2973" s="553"/>
      <c r="B2973" s="563"/>
      <c r="C2973" s="563"/>
      <c r="D2973" s="553"/>
      <c r="E2973" s="563" t="s">
        <v>2669</v>
      </c>
      <c r="F2973" s="566">
        <v>2.87</v>
      </c>
      <c r="G2973" s="553" t="s">
        <v>2670</v>
      </c>
      <c r="H2973" s="554">
        <v>0</v>
      </c>
      <c r="I2973" s="553" t="s">
        <v>2671</v>
      </c>
      <c r="J2973" s="554">
        <v>2.87</v>
      </c>
    </row>
    <row r="2974" spans="1:10" ht="14.45" thickBot="1">
      <c r="A2974" s="553"/>
      <c r="B2974" s="563"/>
      <c r="C2974" s="563"/>
      <c r="D2974" s="553"/>
      <c r="E2974" s="563" t="s">
        <v>2672</v>
      </c>
      <c r="F2974" s="566">
        <v>0</v>
      </c>
      <c r="G2974" s="553"/>
      <c r="H2974" s="595" t="s">
        <v>2673</v>
      </c>
      <c r="I2974" s="595"/>
      <c r="J2974" s="554">
        <v>5.71</v>
      </c>
    </row>
    <row r="2975" spans="1:10" ht="14.45" thickTop="1">
      <c r="A2975" s="555"/>
      <c r="B2975" s="564"/>
      <c r="C2975" s="564"/>
      <c r="D2975" s="555"/>
      <c r="E2975" s="564"/>
      <c r="F2975" s="564"/>
      <c r="G2975" s="555"/>
      <c r="H2975" s="555"/>
      <c r="I2975" s="555"/>
      <c r="J2975" s="555"/>
    </row>
    <row r="2976" spans="1:10">
      <c r="A2976" s="543" t="s">
        <v>603</v>
      </c>
      <c r="B2976" s="461" t="s">
        <v>10</v>
      </c>
      <c r="C2976" s="461" t="s">
        <v>11</v>
      </c>
      <c r="D2976" s="543" t="s">
        <v>12</v>
      </c>
      <c r="E2976" s="589" t="s">
        <v>1209</v>
      </c>
      <c r="F2976" s="589"/>
      <c r="G2976" s="461" t="s">
        <v>13</v>
      </c>
      <c r="H2976" s="544" t="s">
        <v>14</v>
      </c>
      <c r="I2976" s="544" t="s">
        <v>1210</v>
      </c>
      <c r="J2976" s="544" t="s">
        <v>16</v>
      </c>
    </row>
    <row r="2977" spans="1:10" ht="14.45" customHeight="1">
      <c r="A2977" s="545" t="s">
        <v>2661</v>
      </c>
      <c r="B2977" s="546" t="s">
        <v>604</v>
      </c>
      <c r="C2977" s="546" t="s">
        <v>55</v>
      </c>
      <c r="D2977" s="545" t="s">
        <v>605</v>
      </c>
      <c r="E2977" s="596" t="s">
        <v>1263</v>
      </c>
      <c r="F2977" s="596"/>
      <c r="G2977" s="546" t="s">
        <v>268</v>
      </c>
      <c r="H2977" s="547">
        <v>1</v>
      </c>
      <c r="I2977" s="548">
        <v>40.520000000000003</v>
      </c>
      <c r="J2977" s="548">
        <v>40.520000000000003</v>
      </c>
    </row>
    <row r="2978" spans="1:10">
      <c r="A2978" s="543" t="s">
        <v>9</v>
      </c>
      <c r="B2978" s="461" t="s">
        <v>10</v>
      </c>
      <c r="C2978" s="461" t="s">
        <v>11</v>
      </c>
      <c r="D2978" s="543" t="s">
        <v>12</v>
      </c>
      <c r="E2978" s="589" t="s">
        <v>1209</v>
      </c>
      <c r="F2978" s="589"/>
      <c r="G2978" s="461" t="s">
        <v>13</v>
      </c>
      <c r="H2978" s="544" t="s">
        <v>14</v>
      </c>
      <c r="I2978" s="544" t="s">
        <v>1210</v>
      </c>
      <c r="J2978" s="544" t="s">
        <v>16</v>
      </c>
    </row>
    <row r="2979" spans="1:10">
      <c r="A2979" s="549" t="s">
        <v>2666</v>
      </c>
      <c r="B2979" s="550" t="s">
        <v>1655</v>
      </c>
      <c r="C2979" s="550" t="s">
        <v>55</v>
      </c>
      <c r="D2979" s="549" t="s">
        <v>1656</v>
      </c>
      <c r="E2979" s="593" t="s">
        <v>1220</v>
      </c>
      <c r="F2979" s="593"/>
      <c r="G2979" s="550" t="s">
        <v>268</v>
      </c>
      <c r="H2979" s="551">
        <v>1</v>
      </c>
      <c r="I2979" s="552" t="s">
        <v>3603</v>
      </c>
      <c r="J2979" s="561" t="s">
        <v>3603</v>
      </c>
    </row>
    <row r="2980" spans="1:10" ht="26.45" customHeight="1">
      <c r="A2980" s="549" t="s">
        <v>2666</v>
      </c>
      <c r="B2980" s="550" t="s">
        <v>1506</v>
      </c>
      <c r="C2980" s="550" t="s">
        <v>55</v>
      </c>
      <c r="D2980" s="549" t="s">
        <v>1507</v>
      </c>
      <c r="E2980" s="593" t="s">
        <v>1440</v>
      </c>
      <c r="F2980" s="593"/>
      <c r="G2980" s="550" t="s">
        <v>1451</v>
      </c>
      <c r="H2980" s="551">
        <v>0.4</v>
      </c>
      <c r="I2980" s="552" t="s">
        <v>2767</v>
      </c>
      <c r="J2980" s="561" t="s">
        <v>3334</v>
      </c>
    </row>
    <row r="2981" spans="1:10" ht="26.45">
      <c r="A2981" s="549" t="s">
        <v>2666</v>
      </c>
      <c r="B2981" s="550" t="s">
        <v>1733</v>
      </c>
      <c r="C2981" s="550" t="s">
        <v>55</v>
      </c>
      <c r="D2981" s="549" t="s">
        <v>1734</v>
      </c>
      <c r="E2981" s="593" t="s">
        <v>1220</v>
      </c>
      <c r="F2981" s="593"/>
      <c r="G2981" s="550" t="s">
        <v>268</v>
      </c>
      <c r="H2981" s="551">
        <v>1</v>
      </c>
      <c r="I2981" s="552" t="s">
        <v>3604</v>
      </c>
      <c r="J2981" s="561" t="s">
        <v>3604</v>
      </c>
    </row>
    <row r="2982" spans="1:10" ht="26.45">
      <c r="A2982" s="549" t="s">
        <v>2666</v>
      </c>
      <c r="B2982" s="550" t="s">
        <v>1449</v>
      </c>
      <c r="C2982" s="550" t="s">
        <v>55</v>
      </c>
      <c r="D2982" s="549" t="s">
        <v>1450</v>
      </c>
      <c r="E2982" s="593" t="s">
        <v>1440</v>
      </c>
      <c r="F2982" s="593"/>
      <c r="G2982" s="550" t="s">
        <v>1451</v>
      </c>
      <c r="H2982" s="551">
        <v>0.4</v>
      </c>
      <c r="I2982" s="552" t="s">
        <v>2742</v>
      </c>
      <c r="J2982" s="561" t="s">
        <v>3333</v>
      </c>
    </row>
    <row r="2983" spans="1:10">
      <c r="A2983" s="556" t="s">
        <v>2661</v>
      </c>
      <c r="B2983" s="557" t="s">
        <v>2769</v>
      </c>
      <c r="C2983" s="557" t="s">
        <v>55</v>
      </c>
      <c r="D2983" s="556" t="s">
        <v>2770</v>
      </c>
      <c r="E2983" s="594" t="s">
        <v>1393</v>
      </c>
      <c r="F2983" s="594"/>
      <c r="G2983" s="557" t="s">
        <v>1451</v>
      </c>
      <c r="H2983" s="558">
        <v>0.4</v>
      </c>
      <c r="I2983" s="559" t="s">
        <v>2771</v>
      </c>
      <c r="J2983" s="560" t="s">
        <v>3332</v>
      </c>
    </row>
    <row r="2984" spans="1:10">
      <c r="A2984" s="556" t="s">
        <v>2661</v>
      </c>
      <c r="B2984" s="557" t="s">
        <v>3560</v>
      </c>
      <c r="C2984" s="557" t="s">
        <v>55</v>
      </c>
      <c r="D2984" s="556" t="s">
        <v>3561</v>
      </c>
      <c r="E2984" s="594" t="s">
        <v>1393</v>
      </c>
      <c r="F2984" s="594"/>
      <c r="G2984" s="557" t="s">
        <v>1451</v>
      </c>
      <c r="H2984" s="558">
        <v>0.4</v>
      </c>
      <c r="I2984" s="559" t="s">
        <v>2861</v>
      </c>
      <c r="J2984" s="560" t="s">
        <v>3605</v>
      </c>
    </row>
    <row r="2985" spans="1:10">
      <c r="A2985" s="589" t="s">
        <v>2820</v>
      </c>
      <c r="B2985" s="597"/>
      <c r="C2985" s="597"/>
      <c r="D2985" s="597"/>
      <c r="E2985" s="597"/>
      <c r="F2985" s="597"/>
      <c r="G2985" s="597"/>
      <c r="H2985" s="597"/>
      <c r="I2985" s="597"/>
      <c r="J2985" s="597"/>
    </row>
    <row r="2986" spans="1:10">
      <c r="A2986" s="543" t="s">
        <v>9</v>
      </c>
      <c r="B2986" s="461" t="s">
        <v>10</v>
      </c>
      <c r="C2986" s="461" t="s">
        <v>11</v>
      </c>
      <c r="D2986" s="543" t="s">
        <v>12</v>
      </c>
      <c r="E2986" s="589" t="s">
        <v>1209</v>
      </c>
      <c r="F2986" s="589"/>
      <c r="G2986" s="461" t="s">
        <v>13</v>
      </c>
      <c r="H2986" s="544" t="s">
        <v>14</v>
      </c>
      <c r="I2986" s="544" t="s">
        <v>1210</v>
      </c>
      <c r="J2986" s="544" t="s">
        <v>16</v>
      </c>
    </row>
    <row r="2987" spans="1:10">
      <c r="A2987" s="549" t="s">
        <v>2666</v>
      </c>
      <c r="B2987" s="550" t="s">
        <v>1655</v>
      </c>
      <c r="C2987" s="550" t="s">
        <v>55</v>
      </c>
      <c r="D2987" s="549" t="s">
        <v>1656</v>
      </c>
      <c r="E2987" s="593" t="s">
        <v>1220</v>
      </c>
      <c r="F2987" s="593"/>
      <c r="G2987" s="550" t="s">
        <v>268</v>
      </c>
      <c r="H2987" s="551">
        <v>1</v>
      </c>
      <c r="I2987" s="552" t="s">
        <v>3603</v>
      </c>
      <c r="J2987" s="561" t="s">
        <v>3603</v>
      </c>
    </row>
    <row r="2988" spans="1:10" ht="13.9" customHeight="1">
      <c r="A2988" s="549" t="s">
        <v>2666</v>
      </c>
      <c r="B2988" s="550" t="s">
        <v>1506</v>
      </c>
      <c r="C2988" s="550" t="s">
        <v>55</v>
      </c>
      <c r="D2988" s="549" t="s">
        <v>1507</v>
      </c>
      <c r="E2988" s="593" t="s">
        <v>1440</v>
      </c>
      <c r="F2988" s="593"/>
      <c r="G2988" s="550" t="s">
        <v>1451</v>
      </c>
      <c r="H2988" s="551">
        <v>0.4</v>
      </c>
      <c r="I2988" s="552" t="s">
        <v>2767</v>
      </c>
      <c r="J2988" s="561" t="s">
        <v>3334</v>
      </c>
    </row>
    <row r="2989" spans="1:10" ht="26.45">
      <c r="A2989" s="549" t="s">
        <v>2666</v>
      </c>
      <c r="B2989" s="550" t="s">
        <v>1733</v>
      </c>
      <c r="C2989" s="550" t="s">
        <v>55</v>
      </c>
      <c r="D2989" s="549" t="s">
        <v>1734</v>
      </c>
      <c r="E2989" s="593" t="s">
        <v>1220</v>
      </c>
      <c r="F2989" s="593"/>
      <c r="G2989" s="550" t="s">
        <v>268</v>
      </c>
      <c r="H2989" s="551">
        <v>1</v>
      </c>
      <c r="I2989" s="552" t="s">
        <v>3604</v>
      </c>
      <c r="J2989" s="561" t="s">
        <v>3604</v>
      </c>
    </row>
    <row r="2990" spans="1:10" ht="26.45">
      <c r="A2990" s="549" t="s">
        <v>2666</v>
      </c>
      <c r="B2990" s="550" t="s">
        <v>1449</v>
      </c>
      <c r="C2990" s="550" t="s">
        <v>55</v>
      </c>
      <c r="D2990" s="549" t="s">
        <v>1450</v>
      </c>
      <c r="E2990" s="593" t="s">
        <v>1440</v>
      </c>
      <c r="F2990" s="593"/>
      <c r="G2990" s="550" t="s">
        <v>1451</v>
      </c>
      <c r="H2990" s="551">
        <v>0.4</v>
      </c>
      <c r="I2990" s="552" t="s">
        <v>2742</v>
      </c>
      <c r="J2990" s="561" t="s">
        <v>3333</v>
      </c>
    </row>
    <row r="2991" spans="1:10" ht="26.45">
      <c r="A2991" s="549" t="s">
        <v>2666</v>
      </c>
      <c r="B2991" s="550" t="s">
        <v>2303</v>
      </c>
      <c r="C2991" s="550" t="s">
        <v>55</v>
      </c>
      <c r="D2991" s="549" t="s">
        <v>2304</v>
      </c>
      <c r="E2991" s="593" t="s">
        <v>1220</v>
      </c>
      <c r="F2991" s="593"/>
      <c r="G2991" s="550" t="s">
        <v>57</v>
      </c>
      <c r="H2991" s="551">
        <v>4.8000000000000001E-4</v>
      </c>
      <c r="I2991" s="552" t="s">
        <v>2821</v>
      </c>
      <c r="J2991" s="561" t="s">
        <v>2972</v>
      </c>
    </row>
    <row r="2992" spans="1:10">
      <c r="A2992" s="549" t="s">
        <v>2666</v>
      </c>
      <c r="B2992" s="550" t="s">
        <v>2412</v>
      </c>
      <c r="C2992" s="550" t="s">
        <v>55</v>
      </c>
      <c r="D2992" s="549" t="s">
        <v>2413</v>
      </c>
      <c r="E2992" s="593" t="s">
        <v>1220</v>
      </c>
      <c r="F2992" s="593"/>
      <c r="G2992" s="550" t="s">
        <v>57</v>
      </c>
      <c r="H2992" s="551">
        <v>1.2E-4</v>
      </c>
      <c r="I2992" s="552" t="s">
        <v>2823</v>
      </c>
      <c r="J2992" s="561" t="s">
        <v>2972</v>
      </c>
    </row>
    <row r="2993" spans="1:10">
      <c r="A2993" s="549" t="s">
        <v>2666</v>
      </c>
      <c r="B2993" s="550" t="s">
        <v>2169</v>
      </c>
      <c r="C2993" s="550" t="s">
        <v>55</v>
      </c>
      <c r="D2993" s="549" t="s">
        <v>2170</v>
      </c>
      <c r="E2993" s="593" t="s">
        <v>1220</v>
      </c>
      <c r="F2993" s="593"/>
      <c r="G2993" s="550" t="s">
        <v>57</v>
      </c>
      <c r="H2993" s="551">
        <v>3.5999999999999999E-3</v>
      </c>
      <c r="I2993" s="552" t="s">
        <v>2825</v>
      </c>
      <c r="J2993" s="561" t="s">
        <v>2880</v>
      </c>
    </row>
    <row r="2994" spans="1:10" ht="26.45">
      <c r="A2994" s="549" t="s">
        <v>2666</v>
      </c>
      <c r="B2994" s="550" t="s">
        <v>2391</v>
      </c>
      <c r="C2994" s="550" t="s">
        <v>55</v>
      </c>
      <c r="D2994" s="549" t="s">
        <v>2392</v>
      </c>
      <c r="E2994" s="593" t="s">
        <v>1220</v>
      </c>
      <c r="F2994" s="593"/>
      <c r="G2994" s="550" t="s">
        <v>57</v>
      </c>
      <c r="H2994" s="551">
        <v>1.6000000000000001E-4</v>
      </c>
      <c r="I2994" s="552" t="s">
        <v>2827</v>
      </c>
      <c r="J2994" s="561" t="s">
        <v>2972</v>
      </c>
    </row>
    <row r="2995" spans="1:10">
      <c r="A2995" s="549" t="s">
        <v>2666</v>
      </c>
      <c r="B2995" s="550" t="s">
        <v>1693</v>
      </c>
      <c r="C2995" s="550" t="s">
        <v>55</v>
      </c>
      <c r="D2995" s="549" t="s">
        <v>1694</v>
      </c>
      <c r="E2995" s="593" t="s">
        <v>1220</v>
      </c>
      <c r="F2995" s="593"/>
      <c r="G2995" s="550" t="s">
        <v>57</v>
      </c>
      <c r="H2995" s="551">
        <v>6.3799999999999996E-2</v>
      </c>
      <c r="I2995" s="552" t="s">
        <v>2829</v>
      </c>
      <c r="J2995" s="561" t="s">
        <v>2979</v>
      </c>
    </row>
    <row r="2996" spans="1:10">
      <c r="A2996" s="549" t="s">
        <v>2666</v>
      </c>
      <c r="B2996" s="550" t="s">
        <v>2360</v>
      </c>
      <c r="C2996" s="550" t="s">
        <v>55</v>
      </c>
      <c r="D2996" s="549" t="s">
        <v>2361</v>
      </c>
      <c r="E2996" s="593" t="s">
        <v>1220</v>
      </c>
      <c r="F2996" s="593"/>
      <c r="G2996" s="550" t="s">
        <v>2362</v>
      </c>
      <c r="H2996" s="551">
        <v>6.4000000000000005E-4</v>
      </c>
      <c r="I2996" s="552" t="s">
        <v>2831</v>
      </c>
      <c r="J2996" s="561" t="s">
        <v>2972</v>
      </c>
    </row>
    <row r="2997" spans="1:10">
      <c r="A2997" s="549" t="s">
        <v>2666</v>
      </c>
      <c r="B2997" s="550" t="s">
        <v>1729</v>
      </c>
      <c r="C2997" s="550" t="s">
        <v>55</v>
      </c>
      <c r="D2997" s="549" t="s">
        <v>1730</v>
      </c>
      <c r="E2997" s="593" t="s">
        <v>1220</v>
      </c>
      <c r="F2997" s="593"/>
      <c r="G2997" s="550" t="s">
        <v>57</v>
      </c>
      <c r="H2997" s="551">
        <v>1.1999999999999999E-3</v>
      </c>
      <c r="I2997" s="552" t="s">
        <v>2833</v>
      </c>
      <c r="J2997" s="561" t="s">
        <v>2900</v>
      </c>
    </row>
    <row r="2998" spans="1:10">
      <c r="A2998" s="549" t="s">
        <v>2666</v>
      </c>
      <c r="B2998" s="550" t="s">
        <v>1587</v>
      </c>
      <c r="C2998" s="550" t="s">
        <v>55</v>
      </c>
      <c r="D2998" s="549" t="s">
        <v>1588</v>
      </c>
      <c r="E2998" s="593" t="s">
        <v>1220</v>
      </c>
      <c r="F2998" s="593"/>
      <c r="G2998" s="550" t="s">
        <v>57</v>
      </c>
      <c r="H2998" s="551">
        <v>3.5999999999999999E-3</v>
      </c>
      <c r="I2998" s="552" t="s">
        <v>2835</v>
      </c>
      <c r="J2998" s="561" t="s">
        <v>3300</v>
      </c>
    </row>
    <row r="2999" spans="1:10">
      <c r="A2999" s="549" t="s">
        <v>2666</v>
      </c>
      <c r="B2999" s="550" t="s">
        <v>2381</v>
      </c>
      <c r="C2999" s="550" t="s">
        <v>55</v>
      </c>
      <c r="D2999" s="549" t="s">
        <v>2382</v>
      </c>
      <c r="E2999" s="593" t="s">
        <v>1220</v>
      </c>
      <c r="F2999" s="593"/>
      <c r="G2999" s="550" t="s">
        <v>57</v>
      </c>
      <c r="H2999" s="551">
        <v>8.0000000000000007E-5</v>
      </c>
      <c r="I2999" s="552" t="s">
        <v>2837</v>
      </c>
      <c r="J2999" s="561" t="s">
        <v>2972</v>
      </c>
    </row>
    <row r="3000" spans="1:10">
      <c r="A3000" s="549" t="s">
        <v>2666</v>
      </c>
      <c r="B3000" s="550" t="s">
        <v>1982</v>
      </c>
      <c r="C3000" s="550" t="s">
        <v>55</v>
      </c>
      <c r="D3000" s="549" t="s">
        <v>1983</v>
      </c>
      <c r="E3000" s="593" t="s">
        <v>1298</v>
      </c>
      <c r="F3000" s="593"/>
      <c r="G3000" s="550" t="s">
        <v>57</v>
      </c>
      <c r="H3000" s="551">
        <v>3.5999999999999999E-3</v>
      </c>
      <c r="I3000" s="552" t="s">
        <v>2839</v>
      </c>
      <c r="J3000" s="561" t="s">
        <v>3256</v>
      </c>
    </row>
    <row r="3001" spans="1:10">
      <c r="A3001" s="549" t="s">
        <v>2666</v>
      </c>
      <c r="B3001" s="550" t="s">
        <v>1855</v>
      </c>
      <c r="C3001" s="550" t="s">
        <v>55</v>
      </c>
      <c r="D3001" s="549" t="s">
        <v>1856</v>
      </c>
      <c r="E3001" s="593" t="s">
        <v>1298</v>
      </c>
      <c r="F3001" s="593"/>
      <c r="G3001" s="550" t="s">
        <v>1857</v>
      </c>
      <c r="H3001" s="551">
        <v>3.2000000000000003E-4</v>
      </c>
      <c r="I3001" s="552" t="s">
        <v>2841</v>
      </c>
      <c r="J3001" s="561" t="s">
        <v>2977</v>
      </c>
    </row>
    <row r="3002" spans="1:10" ht="26.45">
      <c r="A3002" s="549" t="s">
        <v>2666</v>
      </c>
      <c r="B3002" s="550" t="s">
        <v>2182</v>
      </c>
      <c r="C3002" s="550" t="s">
        <v>55</v>
      </c>
      <c r="D3002" s="549" t="s">
        <v>2183</v>
      </c>
      <c r="E3002" s="593" t="s">
        <v>1220</v>
      </c>
      <c r="F3002" s="593"/>
      <c r="G3002" s="550" t="s">
        <v>57</v>
      </c>
      <c r="H3002" s="551">
        <v>8.0000000000000007E-5</v>
      </c>
      <c r="I3002" s="552" t="s">
        <v>2843</v>
      </c>
      <c r="J3002" s="561" t="s">
        <v>2880</v>
      </c>
    </row>
    <row r="3003" spans="1:10">
      <c r="A3003" s="549" t="s">
        <v>2666</v>
      </c>
      <c r="B3003" s="550" t="s">
        <v>1652</v>
      </c>
      <c r="C3003" s="550" t="s">
        <v>55</v>
      </c>
      <c r="D3003" s="549" t="s">
        <v>1653</v>
      </c>
      <c r="E3003" s="593" t="s">
        <v>1298</v>
      </c>
      <c r="F3003" s="593"/>
      <c r="G3003" s="550" t="s">
        <v>57</v>
      </c>
      <c r="H3003" s="551">
        <v>8.1439999999999999E-2</v>
      </c>
      <c r="I3003" s="552" t="s">
        <v>2845</v>
      </c>
      <c r="J3003" s="561" t="s">
        <v>3335</v>
      </c>
    </row>
    <row r="3004" spans="1:10">
      <c r="A3004" s="549" t="s">
        <v>2666</v>
      </c>
      <c r="B3004" s="550" t="s">
        <v>2090</v>
      </c>
      <c r="C3004" s="550" t="s">
        <v>55</v>
      </c>
      <c r="D3004" s="549" t="s">
        <v>2091</v>
      </c>
      <c r="E3004" s="593" t="s">
        <v>1220</v>
      </c>
      <c r="F3004" s="593"/>
      <c r="G3004" s="550" t="s">
        <v>57</v>
      </c>
      <c r="H3004" s="551">
        <v>1.4400000000000001E-3</v>
      </c>
      <c r="I3004" s="552" t="s">
        <v>2847</v>
      </c>
      <c r="J3004" s="561" t="s">
        <v>3254</v>
      </c>
    </row>
    <row r="3005" spans="1:10">
      <c r="A3005" s="549" t="s">
        <v>2666</v>
      </c>
      <c r="B3005" s="550" t="s">
        <v>1543</v>
      </c>
      <c r="C3005" s="550" t="s">
        <v>55</v>
      </c>
      <c r="D3005" s="549" t="s">
        <v>1544</v>
      </c>
      <c r="E3005" s="593" t="s">
        <v>1220</v>
      </c>
      <c r="F3005" s="593"/>
      <c r="G3005" s="550" t="s">
        <v>57</v>
      </c>
      <c r="H3005" s="551">
        <v>8.1439999999999999E-2</v>
      </c>
      <c r="I3005" s="552" t="s">
        <v>2849</v>
      </c>
      <c r="J3005" s="561" t="s">
        <v>3115</v>
      </c>
    </row>
    <row r="3006" spans="1:10">
      <c r="A3006" s="549" t="s">
        <v>2666</v>
      </c>
      <c r="B3006" s="550" t="s">
        <v>2442</v>
      </c>
      <c r="C3006" s="550" t="s">
        <v>55</v>
      </c>
      <c r="D3006" s="549" t="s">
        <v>2443</v>
      </c>
      <c r="E3006" s="593" t="s">
        <v>1220</v>
      </c>
      <c r="F3006" s="593"/>
      <c r="G3006" s="550" t="s">
        <v>57</v>
      </c>
      <c r="H3006" s="551">
        <v>4.0000000000000003E-5</v>
      </c>
      <c r="I3006" s="552" t="s">
        <v>2851</v>
      </c>
      <c r="J3006" s="561" t="s">
        <v>2972</v>
      </c>
    </row>
    <row r="3007" spans="1:10" ht="26.45">
      <c r="A3007" s="549" t="s">
        <v>2666</v>
      </c>
      <c r="B3007" s="550" t="s">
        <v>2139</v>
      </c>
      <c r="C3007" s="550" t="s">
        <v>55</v>
      </c>
      <c r="D3007" s="549" t="s">
        <v>2140</v>
      </c>
      <c r="E3007" s="593" t="s">
        <v>1220</v>
      </c>
      <c r="F3007" s="593"/>
      <c r="G3007" s="550" t="s">
        <v>1739</v>
      </c>
      <c r="H3007" s="551">
        <v>1.8400000000000001E-3</v>
      </c>
      <c r="I3007" s="552" t="s">
        <v>2853</v>
      </c>
      <c r="J3007" s="561" t="s">
        <v>3254</v>
      </c>
    </row>
    <row r="3008" spans="1:10" ht="26.45">
      <c r="A3008" s="549" t="s">
        <v>2666</v>
      </c>
      <c r="B3008" s="550" t="s">
        <v>1978</v>
      </c>
      <c r="C3008" s="550" t="s">
        <v>55</v>
      </c>
      <c r="D3008" s="549" t="s">
        <v>1979</v>
      </c>
      <c r="E3008" s="593" t="s">
        <v>1220</v>
      </c>
      <c r="F3008" s="593"/>
      <c r="G3008" s="550" t="s">
        <v>1739</v>
      </c>
      <c r="H3008" s="551">
        <v>5.9999999999999995E-4</v>
      </c>
      <c r="I3008" s="552" t="s">
        <v>2855</v>
      </c>
      <c r="J3008" s="561" t="s">
        <v>3256</v>
      </c>
    </row>
    <row r="3009" spans="1:10">
      <c r="A3009" s="549" t="s">
        <v>2666</v>
      </c>
      <c r="B3009" s="550" t="s">
        <v>2525</v>
      </c>
      <c r="C3009" s="550" t="s">
        <v>55</v>
      </c>
      <c r="D3009" s="549" t="s">
        <v>2526</v>
      </c>
      <c r="E3009" s="593" t="s">
        <v>1220</v>
      </c>
      <c r="F3009" s="593"/>
      <c r="G3009" s="550" t="s">
        <v>57</v>
      </c>
      <c r="H3009" s="551">
        <v>8.0000000000000007E-5</v>
      </c>
      <c r="I3009" s="552" t="s">
        <v>2872</v>
      </c>
      <c r="J3009" s="561" t="s">
        <v>2972</v>
      </c>
    </row>
    <row r="3010" spans="1:10">
      <c r="A3010" s="549" t="s">
        <v>2666</v>
      </c>
      <c r="B3010" s="550" t="s">
        <v>2401</v>
      </c>
      <c r="C3010" s="550" t="s">
        <v>55</v>
      </c>
      <c r="D3010" s="549" t="s">
        <v>2402</v>
      </c>
      <c r="E3010" s="593" t="s">
        <v>1220</v>
      </c>
      <c r="F3010" s="593"/>
      <c r="G3010" s="550" t="s">
        <v>57</v>
      </c>
      <c r="H3010" s="551">
        <v>8.0000000000000007E-5</v>
      </c>
      <c r="I3010" s="552" t="s">
        <v>2897</v>
      </c>
      <c r="J3010" s="561" t="s">
        <v>2880</v>
      </c>
    </row>
    <row r="3011" spans="1:10">
      <c r="A3011" s="549" t="s">
        <v>2666</v>
      </c>
      <c r="B3011" s="550" t="s">
        <v>2519</v>
      </c>
      <c r="C3011" s="550" t="s">
        <v>55</v>
      </c>
      <c r="D3011" s="549" t="s">
        <v>2520</v>
      </c>
      <c r="E3011" s="593" t="s">
        <v>1220</v>
      </c>
      <c r="F3011" s="593"/>
      <c r="G3011" s="550" t="s">
        <v>57</v>
      </c>
      <c r="H3011" s="551">
        <v>8.0000000000000007E-5</v>
      </c>
      <c r="I3011" s="552" t="s">
        <v>2899</v>
      </c>
      <c r="J3011" s="561" t="s">
        <v>2972</v>
      </c>
    </row>
    <row r="3012" spans="1:10">
      <c r="A3012" s="549" t="s">
        <v>2666</v>
      </c>
      <c r="B3012" s="550" t="s">
        <v>2553</v>
      </c>
      <c r="C3012" s="550" t="s">
        <v>55</v>
      </c>
      <c r="D3012" s="549" t="s">
        <v>2554</v>
      </c>
      <c r="E3012" s="593" t="s">
        <v>1220</v>
      </c>
      <c r="F3012" s="593"/>
      <c r="G3012" s="550" t="s">
        <v>57</v>
      </c>
      <c r="H3012" s="551">
        <v>4.0000000000000003E-5</v>
      </c>
      <c r="I3012" s="552" t="s">
        <v>2901</v>
      </c>
      <c r="J3012" s="561" t="s">
        <v>2972</v>
      </c>
    </row>
    <row r="3013" spans="1:10">
      <c r="A3013" s="553"/>
      <c r="B3013" s="563"/>
      <c r="C3013" s="563"/>
      <c r="D3013" s="553"/>
      <c r="E3013" s="563" t="s">
        <v>2669</v>
      </c>
      <c r="F3013" s="566">
        <v>14.41</v>
      </c>
      <c r="G3013" s="553" t="s">
        <v>2670</v>
      </c>
      <c r="H3013" s="554">
        <v>0</v>
      </c>
      <c r="I3013" s="553" t="s">
        <v>2671</v>
      </c>
      <c r="J3013" s="554">
        <v>14.41</v>
      </c>
    </row>
    <row r="3014" spans="1:10" ht="14.45" thickBot="1">
      <c r="A3014" s="553"/>
      <c r="B3014" s="563"/>
      <c r="C3014" s="563"/>
      <c r="D3014" s="553"/>
      <c r="E3014" s="563" t="s">
        <v>2672</v>
      </c>
      <c r="F3014" s="566">
        <v>0</v>
      </c>
      <c r="G3014" s="553"/>
      <c r="H3014" s="595" t="s">
        <v>2673</v>
      </c>
      <c r="I3014" s="595"/>
      <c r="J3014" s="554">
        <v>40.520000000000003</v>
      </c>
    </row>
    <row r="3015" spans="1:10" ht="14.45" thickTop="1">
      <c r="A3015" s="555"/>
      <c r="B3015" s="564"/>
      <c r="C3015" s="564"/>
      <c r="D3015" s="555"/>
      <c r="E3015" s="564"/>
      <c r="F3015" s="564"/>
      <c r="G3015" s="555"/>
      <c r="H3015" s="555"/>
      <c r="I3015" s="555"/>
      <c r="J3015" s="555"/>
    </row>
    <row r="3016" spans="1:10">
      <c r="A3016" s="543" t="s">
        <v>607</v>
      </c>
      <c r="B3016" s="461" t="s">
        <v>10</v>
      </c>
      <c r="C3016" s="461" t="s">
        <v>11</v>
      </c>
      <c r="D3016" s="543" t="s">
        <v>12</v>
      </c>
      <c r="E3016" s="589" t="s">
        <v>1209</v>
      </c>
      <c r="F3016" s="589"/>
      <c r="G3016" s="461" t="s">
        <v>13</v>
      </c>
      <c r="H3016" s="544" t="s">
        <v>14</v>
      </c>
      <c r="I3016" s="544" t="s">
        <v>1210</v>
      </c>
      <c r="J3016" s="544" t="s">
        <v>16</v>
      </c>
    </row>
    <row r="3017" spans="1:10" ht="14.45" customHeight="1">
      <c r="A3017" s="545" t="s">
        <v>2661</v>
      </c>
      <c r="B3017" s="546" t="s">
        <v>608</v>
      </c>
      <c r="C3017" s="546" t="s">
        <v>55</v>
      </c>
      <c r="D3017" s="545" t="s">
        <v>609</v>
      </c>
      <c r="E3017" s="596" t="s">
        <v>1344</v>
      </c>
      <c r="F3017" s="596"/>
      <c r="G3017" s="546" t="s">
        <v>57</v>
      </c>
      <c r="H3017" s="547">
        <v>1</v>
      </c>
      <c r="I3017" s="548">
        <v>12.63</v>
      </c>
      <c r="J3017" s="548">
        <v>12.63</v>
      </c>
    </row>
    <row r="3018" spans="1:10">
      <c r="A3018" s="543" t="s">
        <v>9</v>
      </c>
      <c r="B3018" s="461" t="s">
        <v>10</v>
      </c>
      <c r="C3018" s="461" t="s">
        <v>11</v>
      </c>
      <c r="D3018" s="543" t="s">
        <v>12</v>
      </c>
      <c r="E3018" s="589" t="s">
        <v>1209</v>
      </c>
      <c r="F3018" s="589"/>
      <c r="G3018" s="461" t="s">
        <v>13</v>
      </c>
      <c r="H3018" s="544" t="s">
        <v>14</v>
      </c>
      <c r="I3018" s="544" t="s">
        <v>1210</v>
      </c>
      <c r="J3018" s="544" t="s">
        <v>16</v>
      </c>
    </row>
    <row r="3019" spans="1:10" ht="26.45">
      <c r="A3019" s="549" t="s">
        <v>2666</v>
      </c>
      <c r="B3019" s="550" t="s">
        <v>1506</v>
      </c>
      <c r="C3019" s="550" t="s">
        <v>55</v>
      </c>
      <c r="D3019" s="549" t="s">
        <v>1507</v>
      </c>
      <c r="E3019" s="593" t="s">
        <v>1440</v>
      </c>
      <c r="F3019" s="593"/>
      <c r="G3019" s="550" t="s">
        <v>1451</v>
      </c>
      <c r="H3019" s="551">
        <v>0.2</v>
      </c>
      <c r="I3019" s="552" t="s">
        <v>2767</v>
      </c>
      <c r="J3019" s="561" t="s">
        <v>3596</v>
      </c>
    </row>
    <row r="3020" spans="1:10">
      <c r="A3020" s="556" t="s">
        <v>2661</v>
      </c>
      <c r="B3020" s="557" t="s">
        <v>2769</v>
      </c>
      <c r="C3020" s="557" t="s">
        <v>55</v>
      </c>
      <c r="D3020" s="556" t="s">
        <v>2770</v>
      </c>
      <c r="E3020" s="594" t="s">
        <v>1393</v>
      </c>
      <c r="F3020" s="594"/>
      <c r="G3020" s="557" t="s">
        <v>1451</v>
      </c>
      <c r="H3020" s="558">
        <v>0.2</v>
      </c>
      <c r="I3020" s="559" t="s">
        <v>2771</v>
      </c>
      <c r="J3020" s="560" t="s">
        <v>3597</v>
      </c>
    </row>
    <row r="3021" spans="1:10" ht="26.45" customHeight="1">
      <c r="A3021" s="549" t="s">
        <v>2666</v>
      </c>
      <c r="B3021" s="550" t="s">
        <v>1449</v>
      </c>
      <c r="C3021" s="550" t="s">
        <v>55</v>
      </c>
      <c r="D3021" s="549" t="s">
        <v>1450</v>
      </c>
      <c r="E3021" s="593" t="s">
        <v>1440</v>
      </c>
      <c r="F3021" s="593"/>
      <c r="G3021" s="550" t="s">
        <v>1451</v>
      </c>
      <c r="H3021" s="551">
        <v>0.2</v>
      </c>
      <c r="I3021" s="552" t="s">
        <v>2742</v>
      </c>
      <c r="J3021" s="561" t="s">
        <v>3598</v>
      </c>
    </row>
    <row r="3022" spans="1:10" ht="26.45" customHeight="1">
      <c r="A3022" s="556" t="s">
        <v>2661</v>
      </c>
      <c r="B3022" s="557" t="s">
        <v>3560</v>
      </c>
      <c r="C3022" s="557" t="s">
        <v>55</v>
      </c>
      <c r="D3022" s="556" t="s">
        <v>3561</v>
      </c>
      <c r="E3022" s="594" t="s">
        <v>1393</v>
      </c>
      <c r="F3022" s="594"/>
      <c r="G3022" s="557" t="s">
        <v>1451</v>
      </c>
      <c r="H3022" s="558">
        <v>0.2</v>
      </c>
      <c r="I3022" s="559" t="s">
        <v>2861</v>
      </c>
      <c r="J3022" s="560" t="s">
        <v>3587</v>
      </c>
    </row>
    <row r="3023" spans="1:10">
      <c r="A3023" s="549" t="s">
        <v>2666</v>
      </c>
      <c r="B3023" s="550" t="s">
        <v>2337</v>
      </c>
      <c r="C3023" s="550" t="s">
        <v>55</v>
      </c>
      <c r="D3023" s="549" t="s">
        <v>2338</v>
      </c>
      <c r="E3023" s="593" t="s">
        <v>1220</v>
      </c>
      <c r="F3023" s="593"/>
      <c r="G3023" s="550" t="s">
        <v>57</v>
      </c>
      <c r="H3023" s="551">
        <v>1</v>
      </c>
      <c r="I3023" s="552" t="s">
        <v>3606</v>
      </c>
      <c r="J3023" s="561" t="s">
        <v>3606</v>
      </c>
    </row>
    <row r="3024" spans="1:10">
      <c r="A3024" s="589" t="s">
        <v>2820</v>
      </c>
      <c r="B3024" s="597"/>
      <c r="C3024" s="597"/>
      <c r="D3024" s="597"/>
      <c r="E3024" s="597"/>
      <c r="F3024" s="597"/>
      <c r="G3024" s="597"/>
      <c r="H3024" s="597"/>
      <c r="I3024" s="597"/>
      <c r="J3024" s="597"/>
    </row>
    <row r="3025" spans="1:10" ht="14.45" customHeight="1">
      <c r="A3025" s="543" t="s">
        <v>9</v>
      </c>
      <c r="B3025" s="461" t="s">
        <v>10</v>
      </c>
      <c r="C3025" s="461" t="s">
        <v>11</v>
      </c>
      <c r="D3025" s="543" t="s">
        <v>12</v>
      </c>
      <c r="E3025" s="589" t="s">
        <v>1209</v>
      </c>
      <c r="F3025" s="589"/>
      <c r="G3025" s="461" t="s">
        <v>13</v>
      </c>
      <c r="H3025" s="544" t="s">
        <v>14</v>
      </c>
      <c r="I3025" s="544" t="s">
        <v>1210</v>
      </c>
      <c r="J3025" s="544" t="s">
        <v>16</v>
      </c>
    </row>
    <row r="3026" spans="1:10" ht="26.45">
      <c r="A3026" s="549" t="s">
        <v>2666</v>
      </c>
      <c r="B3026" s="550" t="s">
        <v>1506</v>
      </c>
      <c r="C3026" s="550" t="s">
        <v>55</v>
      </c>
      <c r="D3026" s="549" t="s">
        <v>1507</v>
      </c>
      <c r="E3026" s="593" t="s">
        <v>1440</v>
      </c>
      <c r="F3026" s="593"/>
      <c r="G3026" s="550" t="s">
        <v>1451</v>
      </c>
      <c r="H3026" s="551">
        <v>0.2</v>
      </c>
      <c r="I3026" s="552" t="s">
        <v>2767</v>
      </c>
      <c r="J3026" s="561" t="s">
        <v>3596</v>
      </c>
    </row>
    <row r="3027" spans="1:10" ht="26.45">
      <c r="A3027" s="549" t="s">
        <v>2666</v>
      </c>
      <c r="B3027" s="550" t="s">
        <v>2303</v>
      </c>
      <c r="C3027" s="550" t="s">
        <v>55</v>
      </c>
      <c r="D3027" s="549" t="s">
        <v>2304</v>
      </c>
      <c r="E3027" s="593" t="s">
        <v>1220</v>
      </c>
      <c r="F3027" s="593"/>
      <c r="G3027" s="550" t="s">
        <v>57</v>
      </c>
      <c r="H3027" s="551">
        <v>2.4000000000000001E-4</v>
      </c>
      <c r="I3027" s="552" t="s">
        <v>2821</v>
      </c>
      <c r="J3027" s="561" t="s">
        <v>2972</v>
      </c>
    </row>
    <row r="3028" spans="1:10" ht="13.9" customHeight="1">
      <c r="A3028" s="549" t="s">
        <v>2666</v>
      </c>
      <c r="B3028" s="550" t="s">
        <v>2412</v>
      </c>
      <c r="C3028" s="550" t="s">
        <v>55</v>
      </c>
      <c r="D3028" s="549" t="s">
        <v>2413</v>
      </c>
      <c r="E3028" s="593" t="s">
        <v>1220</v>
      </c>
      <c r="F3028" s="593"/>
      <c r="G3028" s="550" t="s">
        <v>57</v>
      </c>
      <c r="H3028" s="551">
        <v>6.0000000000000002E-5</v>
      </c>
      <c r="I3028" s="552" t="s">
        <v>2823</v>
      </c>
      <c r="J3028" s="561" t="s">
        <v>2972</v>
      </c>
    </row>
    <row r="3029" spans="1:10">
      <c r="A3029" s="549" t="s">
        <v>2666</v>
      </c>
      <c r="B3029" s="550" t="s">
        <v>2169</v>
      </c>
      <c r="C3029" s="550" t="s">
        <v>55</v>
      </c>
      <c r="D3029" s="549" t="s">
        <v>2170</v>
      </c>
      <c r="E3029" s="593" t="s">
        <v>1220</v>
      </c>
      <c r="F3029" s="593"/>
      <c r="G3029" s="550" t="s">
        <v>57</v>
      </c>
      <c r="H3029" s="551">
        <v>1.8E-3</v>
      </c>
      <c r="I3029" s="552" t="s">
        <v>2825</v>
      </c>
      <c r="J3029" s="561" t="s">
        <v>2972</v>
      </c>
    </row>
    <row r="3030" spans="1:10" ht="26.45">
      <c r="A3030" s="549" t="s">
        <v>2666</v>
      </c>
      <c r="B3030" s="550" t="s">
        <v>2391</v>
      </c>
      <c r="C3030" s="550" t="s">
        <v>55</v>
      </c>
      <c r="D3030" s="549" t="s">
        <v>2392</v>
      </c>
      <c r="E3030" s="593" t="s">
        <v>1220</v>
      </c>
      <c r="F3030" s="593"/>
      <c r="G3030" s="550" t="s">
        <v>57</v>
      </c>
      <c r="H3030" s="551">
        <v>8.0000000000000007E-5</v>
      </c>
      <c r="I3030" s="552" t="s">
        <v>2827</v>
      </c>
      <c r="J3030" s="561" t="s">
        <v>2972</v>
      </c>
    </row>
    <row r="3031" spans="1:10">
      <c r="A3031" s="549" t="s">
        <v>2666</v>
      </c>
      <c r="B3031" s="550" t="s">
        <v>1693</v>
      </c>
      <c r="C3031" s="550" t="s">
        <v>55</v>
      </c>
      <c r="D3031" s="549" t="s">
        <v>1694</v>
      </c>
      <c r="E3031" s="593" t="s">
        <v>1220</v>
      </c>
      <c r="F3031" s="593"/>
      <c r="G3031" s="550" t="s">
        <v>57</v>
      </c>
      <c r="H3031" s="551">
        <v>3.1899999999999998E-2</v>
      </c>
      <c r="I3031" s="552" t="s">
        <v>2829</v>
      </c>
      <c r="J3031" s="561" t="s">
        <v>3347</v>
      </c>
    </row>
    <row r="3032" spans="1:10">
      <c r="A3032" s="549" t="s">
        <v>2666</v>
      </c>
      <c r="B3032" s="550" t="s">
        <v>2360</v>
      </c>
      <c r="C3032" s="550" t="s">
        <v>55</v>
      </c>
      <c r="D3032" s="549" t="s">
        <v>2361</v>
      </c>
      <c r="E3032" s="593" t="s">
        <v>1220</v>
      </c>
      <c r="F3032" s="593"/>
      <c r="G3032" s="550" t="s">
        <v>2362</v>
      </c>
      <c r="H3032" s="551">
        <v>3.2000000000000003E-4</v>
      </c>
      <c r="I3032" s="552" t="s">
        <v>2831</v>
      </c>
      <c r="J3032" s="561" t="s">
        <v>2972</v>
      </c>
    </row>
    <row r="3033" spans="1:10">
      <c r="A3033" s="549" t="s">
        <v>2666</v>
      </c>
      <c r="B3033" s="550" t="s">
        <v>1729</v>
      </c>
      <c r="C3033" s="550" t="s">
        <v>55</v>
      </c>
      <c r="D3033" s="549" t="s">
        <v>1730</v>
      </c>
      <c r="E3033" s="593" t="s">
        <v>1220</v>
      </c>
      <c r="F3033" s="593"/>
      <c r="G3033" s="550" t="s">
        <v>57</v>
      </c>
      <c r="H3033" s="551">
        <v>5.9999999999999995E-4</v>
      </c>
      <c r="I3033" s="552" t="s">
        <v>2833</v>
      </c>
      <c r="J3033" s="561" t="s">
        <v>2902</v>
      </c>
    </row>
    <row r="3034" spans="1:10">
      <c r="A3034" s="549" t="s">
        <v>2666</v>
      </c>
      <c r="B3034" s="550" t="s">
        <v>1587</v>
      </c>
      <c r="C3034" s="550" t="s">
        <v>55</v>
      </c>
      <c r="D3034" s="549" t="s">
        <v>1588</v>
      </c>
      <c r="E3034" s="593" t="s">
        <v>1220</v>
      </c>
      <c r="F3034" s="593"/>
      <c r="G3034" s="550" t="s">
        <v>57</v>
      </c>
      <c r="H3034" s="551">
        <v>1.8E-3</v>
      </c>
      <c r="I3034" s="552" t="s">
        <v>2835</v>
      </c>
      <c r="J3034" s="561" t="s">
        <v>2998</v>
      </c>
    </row>
    <row r="3035" spans="1:10" ht="13.9" customHeight="1">
      <c r="A3035" s="549" t="s">
        <v>2666</v>
      </c>
      <c r="B3035" s="550" t="s">
        <v>2381</v>
      </c>
      <c r="C3035" s="550" t="s">
        <v>55</v>
      </c>
      <c r="D3035" s="549" t="s">
        <v>2382</v>
      </c>
      <c r="E3035" s="593" t="s">
        <v>1220</v>
      </c>
      <c r="F3035" s="593"/>
      <c r="G3035" s="550" t="s">
        <v>57</v>
      </c>
      <c r="H3035" s="551">
        <v>4.0000000000000003E-5</v>
      </c>
      <c r="I3035" s="552" t="s">
        <v>2837</v>
      </c>
      <c r="J3035" s="561" t="s">
        <v>2972</v>
      </c>
    </row>
    <row r="3036" spans="1:10">
      <c r="A3036" s="549" t="s">
        <v>2666</v>
      </c>
      <c r="B3036" s="550" t="s">
        <v>1982</v>
      </c>
      <c r="C3036" s="550" t="s">
        <v>55</v>
      </c>
      <c r="D3036" s="549" t="s">
        <v>1983</v>
      </c>
      <c r="E3036" s="593" t="s">
        <v>1298</v>
      </c>
      <c r="F3036" s="593"/>
      <c r="G3036" s="550" t="s">
        <v>57</v>
      </c>
      <c r="H3036" s="551">
        <v>1.8E-3</v>
      </c>
      <c r="I3036" s="552" t="s">
        <v>2839</v>
      </c>
      <c r="J3036" s="561" t="s">
        <v>3254</v>
      </c>
    </row>
    <row r="3037" spans="1:10">
      <c r="A3037" s="549" t="s">
        <v>2666</v>
      </c>
      <c r="B3037" s="550" t="s">
        <v>1855</v>
      </c>
      <c r="C3037" s="550" t="s">
        <v>55</v>
      </c>
      <c r="D3037" s="549" t="s">
        <v>1856</v>
      </c>
      <c r="E3037" s="593" t="s">
        <v>1298</v>
      </c>
      <c r="F3037" s="593"/>
      <c r="G3037" s="550" t="s">
        <v>1857</v>
      </c>
      <c r="H3037" s="551">
        <v>1.6000000000000001E-4</v>
      </c>
      <c r="I3037" s="552" t="s">
        <v>2841</v>
      </c>
      <c r="J3037" s="561" t="s">
        <v>3256</v>
      </c>
    </row>
    <row r="3038" spans="1:10" ht="26.45">
      <c r="A3038" s="549" t="s">
        <v>2666</v>
      </c>
      <c r="B3038" s="550" t="s">
        <v>2182</v>
      </c>
      <c r="C3038" s="550" t="s">
        <v>55</v>
      </c>
      <c r="D3038" s="549" t="s">
        <v>2183</v>
      </c>
      <c r="E3038" s="593" t="s">
        <v>1220</v>
      </c>
      <c r="F3038" s="593"/>
      <c r="G3038" s="550" t="s">
        <v>57</v>
      </c>
      <c r="H3038" s="551">
        <v>4.0000000000000003E-5</v>
      </c>
      <c r="I3038" s="552" t="s">
        <v>2843</v>
      </c>
      <c r="J3038" s="561" t="s">
        <v>2972</v>
      </c>
    </row>
    <row r="3039" spans="1:10">
      <c r="A3039" s="549" t="s">
        <v>2666</v>
      </c>
      <c r="B3039" s="550" t="s">
        <v>1652</v>
      </c>
      <c r="C3039" s="550" t="s">
        <v>55</v>
      </c>
      <c r="D3039" s="549" t="s">
        <v>1653</v>
      </c>
      <c r="E3039" s="593" t="s">
        <v>1298</v>
      </c>
      <c r="F3039" s="593"/>
      <c r="G3039" s="550" t="s">
        <v>57</v>
      </c>
      <c r="H3039" s="551">
        <v>4.0719999999999999E-2</v>
      </c>
      <c r="I3039" s="552" t="s">
        <v>2845</v>
      </c>
      <c r="J3039" s="561" t="s">
        <v>3111</v>
      </c>
    </row>
    <row r="3040" spans="1:10">
      <c r="A3040" s="549" t="s">
        <v>2666</v>
      </c>
      <c r="B3040" s="550" t="s">
        <v>2090</v>
      </c>
      <c r="C3040" s="550" t="s">
        <v>55</v>
      </c>
      <c r="D3040" s="549" t="s">
        <v>2091</v>
      </c>
      <c r="E3040" s="593" t="s">
        <v>1220</v>
      </c>
      <c r="F3040" s="593"/>
      <c r="G3040" s="550" t="s">
        <v>57</v>
      </c>
      <c r="H3040" s="551">
        <v>7.2000000000000005E-4</v>
      </c>
      <c r="I3040" s="552" t="s">
        <v>2847</v>
      </c>
      <c r="J3040" s="561" t="s">
        <v>2880</v>
      </c>
    </row>
    <row r="3041" spans="1:10">
      <c r="A3041" s="549" t="s">
        <v>2666</v>
      </c>
      <c r="B3041" s="550" t="s">
        <v>1543</v>
      </c>
      <c r="C3041" s="550" t="s">
        <v>55</v>
      </c>
      <c r="D3041" s="549" t="s">
        <v>1544</v>
      </c>
      <c r="E3041" s="593" t="s">
        <v>1220</v>
      </c>
      <c r="F3041" s="593"/>
      <c r="G3041" s="550" t="s">
        <v>57</v>
      </c>
      <c r="H3041" s="551">
        <v>4.0719999999999999E-2</v>
      </c>
      <c r="I3041" s="552" t="s">
        <v>2849</v>
      </c>
      <c r="J3041" s="561" t="s">
        <v>3483</v>
      </c>
    </row>
    <row r="3042" spans="1:10">
      <c r="A3042" s="549" t="s">
        <v>2666</v>
      </c>
      <c r="B3042" s="550" t="s">
        <v>2442</v>
      </c>
      <c r="C3042" s="550" t="s">
        <v>55</v>
      </c>
      <c r="D3042" s="549" t="s">
        <v>2443</v>
      </c>
      <c r="E3042" s="593" t="s">
        <v>1220</v>
      </c>
      <c r="F3042" s="593"/>
      <c r="G3042" s="550" t="s">
        <v>57</v>
      </c>
      <c r="H3042" s="551">
        <v>2.0000000000000002E-5</v>
      </c>
      <c r="I3042" s="552" t="s">
        <v>2851</v>
      </c>
      <c r="J3042" s="561" t="s">
        <v>2972</v>
      </c>
    </row>
    <row r="3043" spans="1:10" ht="26.45">
      <c r="A3043" s="549" t="s">
        <v>2666</v>
      </c>
      <c r="B3043" s="550" t="s">
        <v>2139</v>
      </c>
      <c r="C3043" s="550" t="s">
        <v>55</v>
      </c>
      <c r="D3043" s="549" t="s">
        <v>2140</v>
      </c>
      <c r="E3043" s="593" t="s">
        <v>1220</v>
      </c>
      <c r="F3043" s="593"/>
      <c r="G3043" s="550" t="s">
        <v>1739</v>
      </c>
      <c r="H3043" s="551">
        <v>9.2000000000000003E-4</v>
      </c>
      <c r="I3043" s="552" t="s">
        <v>2853</v>
      </c>
      <c r="J3043" s="561" t="s">
        <v>2880</v>
      </c>
    </row>
    <row r="3044" spans="1:10" ht="26.45">
      <c r="A3044" s="549" t="s">
        <v>2666</v>
      </c>
      <c r="B3044" s="550" t="s">
        <v>1978</v>
      </c>
      <c r="C3044" s="550" t="s">
        <v>55</v>
      </c>
      <c r="D3044" s="549" t="s">
        <v>1979</v>
      </c>
      <c r="E3044" s="593" t="s">
        <v>1220</v>
      </c>
      <c r="F3044" s="593"/>
      <c r="G3044" s="550" t="s">
        <v>1739</v>
      </c>
      <c r="H3044" s="551">
        <v>2.9999999999999997E-4</v>
      </c>
      <c r="I3044" s="552" t="s">
        <v>2855</v>
      </c>
      <c r="J3044" s="561" t="s">
        <v>3254</v>
      </c>
    </row>
    <row r="3045" spans="1:10" ht="26.45">
      <c r="A3045" s="549" t="s">
        <v>2666</v>
      </c>
      <c r="B3045" s="550" t="s">
        <v>1449</v>
      </c>
      <c r="C3045" s="550" t="s">
        <v>55</v>
      </c>
      <c r="D3045" s="549" t="s">
        <v>1450</v>
      </c>
      <c r="E3045" s="593" t="s">
        <v>1440</v>
      </c>
      <c r="F3045" s="593"/>
      <c r="G3045" s="550" t="s">
        <v>1451</v>
      </c>
      <c r="H3045" s="551">
        <v>0.2</v>
      </c>
      <c r="I3045" s="552" t="s">
        <v>2742</v>
      </c>
      <c r="J3045" s="561" t="s">
        <v>3598</v>
      </c>
    </row>
    <row r="3046" spans="1:10">
      <c r="A3046" s="549" t="s">
        <v>2666</v>
      </c>
      <c r="B3046" s="550" t="s">
        <v>2525</v>
      </c>
      <c r="C3046" s="550" t="s">
        <v>55</v>
      </c>
      <c r="D3046" s="549" t="s">
        <v>2526</v>
      </c>
      <c r="E3046" s="593" t="s">
        <v>1220</v>
      </c>
      <c r="F3046" s="593"/>
      <c r="G3046" s="550" t="s">
        <v>57</v>
      </c>
      <c r="H3046" s="551">
        <v>4.0000000000000003E-5</v>
      </c>
      <c r="I3046" s="552" t="s">
        <v>2872</v>
      </c>
      <c r="J3046" s="561" t="s">
        <v>2972</v>
      </c>
    </row>
    <row r="3047" spans="1:10">
      <c r="A3047" s="549" t="s">
        <v>2666</v>
      </c>
      <c r="B3047" s="550" t="s">
        <v>2401</v>
      </c>
      <c r="C3047" s="550" t="s">
        <v>55</v>
      </c>
      <c r="D3047" s="549" t="s">
        <v>2402</v>
      </c>
      <c r="E3047" s="593" t="s">
        <v>1220</v>
      </c>
      <c r="F3047" s="593"/>
      <c r="G3047" s="550" t="s">
        <v>57</v>
      </c>
      <c r="H3047" s="551">
        <v>4.0000000000000003E-5</v>
      </c>
      <c r="I3047" s="552" t="s">
        <v>2897</v>
      </c>
      <c r="J3047" s="561" t="s">
        <v>2972</v>
      </c>
    </row>
    <row r="3048" spans="1:10">
      <c r="A3048" s="549" t="s">
        <v>2666</v>
      </c>
      <c r="B3048" s="550" t="s">
        <v>2519</v>
      </c>
      <c r="C3048" s="550" t="s">
        <v>55</v>
      </c>
      <c r="D3048" s="549" t="s">
        <v>2520</v>
      </c>
      <c r="E3048" s="593" t="s">
        <v>1220</v>
      </c>
      <c r="F3048" s="593"/>
      <c r="G3048" s="550" t="s">
        <v>57</v>
      </c>
      <c r="H3048" s="551">
        <v>4.0000000000000003E-5</v>
      </c>
      <c r="I3048" s="552" t="s">
        <v>2899</v>
      </c>
      <c r="J3048" s="561" t="s">
        <v>2972</v>
      </c>
    </row>
    <row r="3049" spans="1:10">
      <c r="A3049" s="549" t="s">
        <v>2666</v>
      </c>
      <c r="B3049" s="550" t="s">
        <v>2553</v>
      </c>
      <c r="C3049" s="550" t="s">
        <v>55</v>
      </c>
      <c r="D3049" s="549" t="s">
        <v>2554</v>
      </c>
      <c r="E3049" s="593" t="s">
        <v>1220</v>
      </c>
      <c r="F3049" s="593"/>
      <c r="G3049" s="550" t="s">
        <v>57</v>
      </c>
      <c r="H3049" s="551">
        <v>2.0000000000000002E-5</v>
      </c>
      <c r="I3049" s="552" t="s">
        <v>2901</v>
      </c>
      <c r="J3049" s="561" t="s">
        <v>2972</v>
      </c>
    </row>
    <row r="3050" spans="1:10">
      <c r="A3050" s="549" t="s">
        <v>2666</v>
      </c>
      <c r="B3050" s="550" t="s">
        <v>2337</v>
      </c>
      <c r="C3050" s="550" t="s">
        <v>55</v>
      </c>
      <c r="D3050" s="549" t="s">
        <v>2338</v>
      </c>
      <c r="E3050" s="593" t="s">
        <v>1220</v>
      </c>
      <c r="F3050" s="593"/>
      <c r="G3050" s="550" t="s">
        <v>57</v>
      </c>
      <c r="H3050" s="551">
        <v>1</v>
      </c>
      <c r="I3050" s="552" t="s">
        <v>3606</v>
      </c>
      <c r="J3050" s="561" t="s">
        <v>3606</v>
      </c>
    </row>
    <row r="3051" spans="1:10">
      <c r="A3051" s="553"/>
      <c r="B3051" s="563"/>
      <c r="C3051" s="563"/>
      <c r="D3051" s="553"/>
      <c r="E3051" s="563" t="s">
        <v>2669</v>
      </c>
      <c r="F3051" s="566">
        <v>7.2</v>
      </c>
      <c r="G3051" s="553" t="s">
        <v>2670</v>
      </c>
      <c r="H3051" s="554">
        <v>0</v>
      </c>
      <c r="I3051" s="553" t="s">
        <v>2671</v>
      </c>
      <c r="J3051" s="554">
        <v>7.2</v>
      </c>
    </row>
    <row r="3052" spans="1:10" ht="14.45" thickBot="1">
      <c r="A3052" s="553"/>
      <c r="B3052" s="563"/>
      <c r="C3052" s="563"/>
      <c r="D3052" s="553"/>
      <c r="E3052" s="563" t="s">
        <v>2672</v>
      </c>
      <c r="F3052" s="566">
        <v>0</v>
      </c>
      <c r="G3052" s="553"/>
      <c r="H3052" s="595" t="s">
        <v>2673</v>
      </c>
      <c r="I3052" s="595"/>
      <c r="J3052" s="554">
        <v>12.63</v>
      </c>
    </row>
    <row r="3053" spans="1:10" ht="14.45" thickTop="1">
      <c r="A3053" s="555"/>
      <c r="B3053" s="564"/>
      <c r="C3053" s="564"/>
      <c r="D3053" s="555"/>
      <c r="E3053" s="564"/>
      <c r="F3053" s="564"/>
      <c r="G3053" s="555"/>
      <c r="H3053" s="555"/>
      <c r="I3053" s="555"/>
      <c r="J3053" s="555"/>
    </row>
    <row r="3054" spans="1:10">
      <c r="A3054" s="543" t="s">
        <v>610</v>
      </c>
      <c r="B3054" s="461" t="s">
        <v>10</v>
      </c>
      <c r="C3054" s="461" t="s">
        <v>11</v>
      </c>
      <c r="D3054" s="543" t="s">
        <v>12</v>
      </c>
      <c r="E3054" s="589" t="s">
        <v>1209</v>
      </c>
      <c r="F3054" s="589"/>
      <c r="G3054" s="461" t="s">
        <v>13</v>
      </c>
      <c r="H3054" s="544" t="s">
        <v>14</v>
      </c>
      <c r="I3054" s="544" t="s">
        <v>1210</v>
      </c>
      <c r="J3054" s="544" t="s">
        <v>16</v>
      </c>
    </row>
    <row r="3055" spans="1:10" ht="26.45">
      <c r="A3055" s="545" t="s">
        <v>2661</v>
      </c>
      <c r="B3055" s="546" t="s">
        <v>611</v>
      </c>
      <c r="C3055" s="546" t="s">
        <v>55</v>
      </c>
      <c r="D3055" s="545" t="s">
        <v>612</v>
      </c>
      <c r="E3055" s="596" t="s">
        <v>1344</v>
      </c>
      <c r="F3055" s="596"/>
      <c r="G3055" s="546" t="s">
        <v>57</v>
      </c>
      <c r="H3055" s="547">
        <v>1</v>
      </c>
      <c r="I3055" s="548">
        <v>23.18</v>
      </c>
      <c r="J3055" s="548">
        <v>23.18</v>
      </c>
    </row>
    <row r="3056" spans="1:10">
      <c r="A3056" s="543" t="s">
        <v>9</v>
      </c>
      <c r="B3056" s="461" t="s">
        <v>10</v>
      </c>
      <c r="C3056" s="461" t="s">
        <v>11</v>
      </c>
      <c r="D3056" s="543" t="s">
        <v>12</v>
      </c>
      <c r="E3056" s="589" t="s">
        <v>1209</v>
      </c>
      <c r="F3056" s="589"/>
      <c r="G3056" s="461" t="s">
        <v>13</v>
      </c>
      <c r="H3056" s="544" t="s">
        <v>14</v>
      </c>
      <c r="I3056" s="544" t="s">
        <v>1210</v>
      </c>
      <c r="J3056" s="544" t="s">
        <v>16</v>
      </c>
    </row>
    <row r="3057" spans="1:10">
      <c r="A3057" s="556" t="s">
        <v>2661</v>
      </c>
      <c r="B3057" s="557" t="s">
        <v>2769</v>
      </c>
      <c r="C3057" s="557" t="s">
        <v>55</v>
      </c>
      <c r="D3057" s="556" t="s">
        <v>2770</v>
      </c>
      <c r="E3057" s="594" t="s">
        <v>1393</v>
      </c>
      <c r="F3057" s="594"/>
      <c r="G3057" s="557" t="s">
        <v>1451</v>
      </c>
      <c r="H3057" s="558">
        <v>0.2</v>
      </c>
      <c r="I3057" s="559" t="s">
        <v>2771</v>
      </c>
      <c r="J3057" s="560" t="s">
        <v>3597</v>
      </c>
    </row>
    <row r="3058" spans="1:10" ht="26.45">
      <c r="A3058" s="549" t="s">
        <v>2666</v>
      </c>
      <c r="B3058" s="550" t="s">
        <v>2196</v>
      </c>
      <c r="C3058" s="550" t="s">
        <v>55</v>
      </c>
      <c r="D3058" s="549" t="s">
        <v>612</v>
      </c>
      <c r="E3058" s="593" t="s">
        <v>1220</v>
      </c>
      <c r="F3058" s="593"/>
      <c r="G3058" s="550" t="s">
        <v>57</v>
      </c>
      <c r="H3058" s="551">
        <v>1</v>
      </c>
      <c r="I3058" s="552" t="s">
        <v>3607</v>
      </c>
      <c r="J3058" s="561" t="s">
        <v>3607</v>
      </c>
    </row>
    <row r="3059" spans="1:10" ht="26.45">
      <c r="A3059" s="549" t="s">
        <v>2666</v>
      </c>
      <c r="B3059" s="550" t="s">
        <v>1506</v>
      </c>
      <c r="C3059" s="550" t="s">
        <v>55</v>
      </c>
      <c r="D3059" s="549" t="s">
        <v>1507</v>
      </c>
      <c r="E3059" s="593" t="s">
        <v>1440</v>
      </c>
      <c r="F3059" s="593"/>
      <c r="G3059" s="550" t="s">
        <v>1451</v>
      </c>
      <c r="H3059" s="551">
        <v>0.2</v>
      </c>
      <c r="I3059" s="552" t="s">
        <v>2767</v>
      </c>
      <c r="J3059" s="561" t="s">
        <v>3596</v>
      </c>
    </row>
    <row r="3060" spans="1:10" ht="26.45">
      <c r="A3060" s="549" t="s">
        <v>2666</v>
      </c>
      <c r="B3060" s="550" t="s">
        <v>1449</v>
      </c>
      <c r="C3060" s="550" t="s">
        <v>55</v>
      </c>
      <c r="D3060" s="549" t="s">
        <v>1450</v>
      </c>
      <c r="E3060" s="593" t="s">
        <v>1440</v>
      </c>
      <c r="F3060" s="593"/>
      <c r="G3060" s="550" t="s">
        <v>1451</v>
      </c>
      <c r="H3060" s="551">
        <v>0.2</v>
      </c>
      <c r="I3060" s="552" t="s">
        <v>2742</v>
      </c>
      <c r="J3060" s="561" t="s">
        <v>3598</v>
      </c>
    </row>
    <row r="3061" spans="1:10">
      <c r="A3061" s="556" t="s">
        <v>2661</v>
      </c>
      <c r="B3061" s="557" t="s">
        <v>3560</v>
      </c>
      <c r="C3061" s="557" t="s">
        <v>55</v>
      </c>
      <c r="D3061" s="556" t="s">
        <v>3561</v>
      </c>
      <c r="E3061" s="594" t="s">
        <v>1393</v>
      </c>
      <c r="F3061" s="594"/>
      <c r="G3061" s="557" t="s">
        <v>1451</v>
      </c>
      <c r="H3061" s="558">
        <v>0.2</v>
      </c>
      <c r="I3061" s="559" t="s">
        <v>2861</v>
      </c>
      <c r="J3061" s="560" t="s">
        <v>3587</v>
      </c>
    </row>
    <row r="3062" spans="1:10">
      <c r="A3062" s="589" t="s">
        <v>2820</v>
      </c>
      <c r="B3062" s="597"/>
      <c r="C3062" s="597"/>
      <c r="D3062" s="597"/>
      <c r="E3062" s="597"/>
      <c r="F3062" s="597"/>
      <c r="G3062" s="597"/>
      <c r="H3062" s="597"/>
      <c r="I3062" s="597"/>
      <c r="J3062" s="597"/>
    </row>
    <row r="3063" spans="1:10" ht="14.45" customHeight="1">
      <c r="A3063" s="543" t="s">
        <v>9</v>
      </c>
      <c r="B3063" s="461" t="s">
        <v>10</v>
      </c>
      <c r="C3063" s="461" t="s">
        <v>11</v>
      </c>
      <c r="D3063" s="543" t="s">
        <v>12</v>
      </c>
      <c r="E3063" s="589" t="s">
        <v>1209</v>
      </c>
      <c r="F3063" s="589"/>
      <c r="G3063" s="461" t="s">
        <v>13</v>
      </c>
      <c r="H3063" s="544" t="s">
        <v>14</v>
      </c>
      <c r="I3063" s="544" t="s">
        <v>1210</v>
      </c>
      <c r="J3063" s="544" t="s">
        <v>16</v>
      </c>
    </row>
    <row r="3064" spans="1:10" ht="26.45">
      <c r="A3064" s="549" t="s">
        <v>2666</v>
      </c>
      <c r="B3064" s="550" t="s">
        <v>2303</v>
      </c>
      <c r="C3064" s="550" t="s">
        <v>55</v>
      </c>
      <c r="D3064" s="549" t="s">
        <v>2304</v>
      </c>
      <c r="E3064" s="593" t="s">
        <v>1220</v>
      </c>
      <c r="F3064" s="593"/>
      <c r="G3064" s="550" t="s">
        <v>57</v>
      </c>
      <c r="H3064" s="551">
        <v>2.4000000000000001E-4</v>
      </c>
      <c r="I3064" s="552" t="s">
        <v>2821</v>
      </c>
      <c r="J3064" s="561" t="s">
        <v>2972</v>
      </c>
    </row>
    <row r="3065" spans="1:10">
      <c r="A3065" s="549" t="s">
        <v>2666</v>
      </c>
      <c r="B3065" s="550" t="s">
        <v>2412</v>
      </c>
      <c r="C3065" s="550" t="s">
        <v>55</v>
      </c>
      <c r="D3065" s="549" t="s">
        <v>2413</v>
      </c>
      <c r="E3065" s="593" t="s">
        <v>1220</v>
      </c>
      <c r="F3065" s="593"/>
      <c r="G3065" s="550" t="s">
        <v>57</v>
      </c>
      <c r="H3065" s="551">
        <v>6.0000000000000002E-5</v>
      </c>
      <c r="I3065" s="552" t="s">
        <v>2823</v>
      </c>
      <c r="J3065" s="561" t="s">
        <v>2972</v>
      </c>
    </row>
    <row r="3066" spans="1:10" ht="26.45" customHeight="1">
      <c r="A3066" s="549" t="s">
        <v>2666</v>
      </c>
      <c r="B3066" s="550" t="s">
        <v>2169</v>
      </c>
      <c r="C3066" s="550" t="s">
        <v>55</v>
      </c>
      <c r="D3066" s="549" t="s">
        <v>2170</v>
      </c>
      <c r="E3066" s="593" t="s">
        <v>1220</v>
      </c>
      <c r="F3066" s="593"/>
      <c r="G3066" s="550" t="s">
        <v>57</v>
      </c>
      <c r="H3066" s="551">
        <v>1.8E-3</v>
      </c>
      <c r="I3066" s="552" t="s">
        <v>2825</v>
      </c>
      <c r="J3066" s="561" t="s">
        <v>2972</v>
      </c>
    </row>
    <row r="3067" spans="1:10" ht="26.45">
      <c r="A3067" s="549" t="s">
        <v>2666</v>
      </c>
      <c r="B3067" s="550" t="s">
        <v>2391</v>
      </c>
      <c r="C3067" s="550" t="s">
        <v>55</v>
      </c>
      <c r="D3067" s="549" t="s">
        <v>2392</v>
      </c>
      <c r="E3067" s="593" t="s">
        <v>1220</v>
      </c>
      <c r="F3067" s="593"/>
      <c r="G3067" s="550" t="s">
        <v>57</v>
      </c>
      <c r="H3067" s="551">
        <v>8.0000000000000007E-5</v>
      </c>
      <c r="I3067" s="552" t="s">
        <v>2827</v>
      </c>
      <c r="J3067" s="561" t="s">
        <v>2972</v>
      </c>
    </row>
    <row r="3068" spans="1:10">
      <c r="A3068" s="549" t="s">
        <v>2666</v>
      </c>
      <c r="B3068" s="550" t="s">
        <v>1693</v>
      </c>
      <c r="C3068" s="550" t="s">
        <v>55</v>
      </c>
      <c r="D3068" s="549" t="s">
        <v>1694</v>
      </c>
      <c r="E3068" s="593" t="s">
        <v>1220</v>
      </c>
      <c r="F3068" s="593"/>
      <c r="G3068" s="550" t="s">
        <v>57</v>
      </c>
      <c r="H3068" s="551">
        <v>3.1899999999999998E-2</v>
      </c>
      <c r="I3068" s="552" t="s">
        <v>2829</v>
      </c>
      <c r="J3068" s="561" t="s">
        <v>3347</v>
      </c>
    </row>
    <row r="3069" spans="1:10">
      <c r="A3069" s="549" t="s">
        <v>2666</v>
      </c>
      <c r="B3069" s="550" t="s">
        <v>2360</v>
      </c>
      <c r="C3069" s="550" t="s">
        <v>55</v>
      </c>
      <c r="D3069" s="549" t="s">
        <v>2361</v>
      </c>
      <c r="E3069" s="593" t="s">
        <v>1220</v>
      </c>
      <c r="F3069" s="593"/>
      <c r="G3069" s="550" t="s">
        <v>2362</v>
      </c>
      <c r="H3069" s="551">
        <v>3.2000000000000003E-4</v>
      </c>
      <c r="I3069" s="552" t="s">
        <v>2831</v>
      </c>
      <c r="J3069" s="561" t="s">
        <v>2972</v>
      </c>
    </row>
    <row r="3070" spans="1:10">
      <c r="A3070" s="549" t="s">
        <v>2666</v>
      </c>
      <c r="B3070" s="550" t="s">
        <v>1729</v>
      </c>
      <c r="C3070" s="550" t="s">
        <v>55</v>
      </c>
      <c r="D3070" s="549" t="s">
        <v>1730</v>
      </c>
      <c r="E3070" s="593" t="s">
        <v>1220</v>
      </c>
      <c r="F3070" s="593"/>
      <c r="G3070" s="550" t="s">
        <v>57</v>
      </c>
      <c r="H3070" s="551">
        <v>5.9999999999999995E-4</v>
      </c>
      <c r="I3070" s="552" t="s">
        <v>2833</v>
      </c>
      <c r="J3070" s="561" t="s">
        <v>2902</v>
      </c>
    </row>
    <row r="3071" spans="1:10">
      <c r="A3071" s="549" t="s">
        <v>2666</v>
      </c>
      <c r="B3071" s="550" t="s">
        <v>1587</v>
      </c>
      <c r="C3071" s="550" t="s">
        <v>55</v>
      </c>
      <c r="D3071" s="549" t="s">
        <v>1588</v>
      </c>
      <c r="E3071" s="593" t="s">
        <v>1220</v>
      </c>
      <c r="F3071" s="593"/>
      <c r="G3071" s="550" t="s">
        <v>57</v>
      </c>
      <c r="H3071" s="551">
        <v>1.8E-3</v>
      </c>
      <c r="I3071" s="552" t="s">
        <v>2835</v>
      </c>
      <c r="J3071" s="561" t="s">
        <v>2998</v>
      </c>
    </row>
    <row r="3072" spans="1:10">
      <c r="A3072" s="549" t="s">
        <v>2666</v>
      </c>
      <c r="B3072" s="550" t="s">
        <v>2381</v>
      </c>
      <c r="C3072" s="550" t="s">
        <v>55</v>
      </c>
      <c r="D3072" s="549" t="s">
        <v>2382</v>
      </c>
      <c r="E3072" s="593" t="s">
        <v>1220</v>
      </c>
      <c r="F3072" s="593"/>
      <c r="G3072" s="550" t="s">
        <v>57</v>
      </c>
      <c r="H3072" s="551">
        <v>4.0000000000000003E-5</v>
      </c>
      <c r="I3072" s="552" t="s">
        <v>2837</v>
      </c>
      <c r="J3072" s="561" t="s">
        <v>2972</v>
      </c>
    </row>
    <row r="3073" spans="1:10" ht="13.9" customHeight="1">
      <c r="A3073" s="549" t="s">
        <v>2666</v>
      </c>
      <c r="B3073" s="550" t="s">
        <v>1982</v>
      </c>
      <c r="C3073" s="550" t="s">
        <v>55</v>
      </c>
      <c r="D3073" s="549" t="s">
        <v>1983</v>
      </c>
      <c r="E3073" s="593" t="s">
        <v>1298</v>
      </c>
      <c r="F3073" s="593"/>
      <c r="G3073" s="550" t="s">
        <v>57</v>
      </c>
      <c r="H3073" s="551">
        <v>1.8E-3</v>
      </c>
      <c r="I3073" s="552" t="s">
        <v>2839</v>
      </c>
      <c r="J3073" s="561" t="s">
        <v>3254</v>
      </c>
    </row>
    <row r="3074" spans="1:10">
      <c r="A3074" s="549" t="s">
        <v>2666</v>
      </c>
      <c r="B3074" s="550" t="s">
        <v>1855</v>
      </c>
      <c r="C3074" s="550" t="s">
        <v>55</v>
      </c>
      <c r="D3074" s="549" t="s">
        <v>1856</v>
      </c>
      <c r="E3074" s="593" t="s">
        <v>1298</v>
      </c>
      <c r="F3074" s="593"/>
      <c r="G3074" s="550" t="s">
        <v>1857</v>
      </c>
      <c r="H3074" s="551">
        <v>1.6000000000000001E-4</v>
      </c>
      <c r="I3074" s="552" t="s">
        <v>2841</v>
      </c>
      <c r="J3074" s="561" t="s">
        <v>3256</v>
      </c>
    </row>
    <row r="3075" spans="1:10" ht="26.45">
      <c r="A3075" s="549" t="s">
        <v>2666</v>
      </c>
      <c r="B3075" s="550" t="s">
        <v>2182</v>
      </c>
      <c r="C3075" s="550" t="s">
        <v>55</v>
      </c>
      <c r="D3075" s="549" t="s">
        <v>2183</v>
      </c>
      <c r="E3075" s="593" t="s">
        <v>1220</v>
      </c>
      <c r="F3075" s="593"/>
      <c r="G3075" s="550" t="s">
        <v>57</v>
      </c>
      <c r="H3075" s="551">
        <v>4.0000000000000003E-5</v>
      </c>
      <c r="I3075" s="552" t="s">
        <v>2843</v>
      </c>
      <c r="J3075" s="561" t="s">
        <v>2972</v>
      </c>
    </row>
    <row r="3076" spans="1:10">
      <c r="A3076" s="549" t="s">
        <v>2666</v>
      </c>
      <c r="B3076" s="550" t="s">
        <v>1652</v>
      </c>
      <c r="C3076" s="550" t="s">
        <v>55</v>
      </c>
      <c r="D3076" s="549" t="s">
        <v>1653</v>
      </c>
      <c r="E3076" s="593" t="s">
        <v>1298</v>
      </c>
      <c r="F3076" s="593"/>
      <c r="G3076" s="550" t="s">
        <v>57</v>
      </c>
      <c r="H3076" s="551">
        <v>4.0719999999999999E-2</v>
      </c>
      <c r="I3076" s="552" t="s">
        <v>2845</v>
      </c>
      <c r="J3076" s="561" t="s">
        <v>3111</v>
      </c>
    </row>
    <row r="3077" spans="1:10">
      <c r="A3077" s="549" t="s">
        <v>2666</v>
      </c>
      <c r="B3077" s="550" t="s">
        <v>2090</v>
      </c>
      <c r="C3077" s="550" t="s">
        <v>55</v>
      </c>
      <c r="D3077" s="549" t="s">
        <v>2091</v>
      </c>
      <c r="E3077" s="593" t="s">
        <v>1220</v>
      </c>
      <c r="F3077" s="593"/>
      <c r="G3077" s="550" t="s">
        <v>57</v>
      </c>
      <c r="H3077" s="551">
        <v>7.2000000000000005E-4</v>
      </c>
      <c r="I3077" s="552" t="s">
        <v>2847</v>
      </c>
      <c r="J3077" s="561" t="s">
        <v>2880</v>
      </c>
    </row>
    <row r="3078" spans="1:10">
      <c r="A3078" s="549" t="s">
        <v>2666</v>
      </c>
      <c r="B3078" s="550" t="s">
        <v>1543</v>
      </c>
      <c r="C3078" s="550" t="s">
        <v>55</v>
      </c>
      <c r="D3078" s="549" t="s">
        <v>1544</v>
      </c>
      <c r="E3078" s="593" t="s">
        <v>1220</v>
      </c>
      <c r="F3078" s="593"/>
      <c r="G3078" s="550" t="s">
        <v>57</v>
      </c>
      <c r="H3078" s="551">
        <v>4.0719999999999999E-2</v>
      </c>
      <c r="I3078" s="552" t="s">
        <v>2849</v>
      </c>
      <c r="J3078" s="561" t="s">
        <v>3483</v>
      </c>
    </row>
    <row r="3079" spans="1:10">
      <c r="A3079" s="549" t="s">
        <v>2666</v>
      </c>
      <c r="B3079" s="550" t="s">
        <v>2442</v>
      </c>
      <c r="C3079" s="550" t="s">
        <v>55</v>
      </c>
      <c r="D3079" s="549" t="s">
        <v>2443</v>
      </c>
      <c r="E3079" s="593" t="s">
        <v>1220</v>
      </c>
      <c r="F3079" s="593"/>
      <c r="G3079" s="550" t="s">
        <v>57</v>
      </c>
      <c r="H3079" s="551">
        <v>2.0000000000000002E-5</v>
      </c>
      <c r="I3079" s="552" t="s">
        <v>2851</v>
      </c>
      <c r="J3079" s="561" t="s">
        <v>2972</v>
      </c>
    </row>
    <row r="3080" spans="1:10" ht="26.45">
      <c r="A3080" s="549" t="s">
        <v>2666</v>
      </c>
      <c r="B3080" s="550" t="s">
        <v>2139</v>
      </c>
      <c r="C3080" s="550" t="s">
        <v>55</v>
      </c>
      <c r="D3080" s="549" t="s">
        <v>2140</v>
      </c>
      <c r="E3080" s="593" t="s">
        <v>1220</v>
      </c>
      <c r="F3080" s="593"/>
      <c r="G3080" s="550" t="s">
        <v>1739</v>
      </c>
      <c r="H3080" s="551">
        <v>9.2000000000000003E-4</v>
      </c>
      <c r="I3080" s="552" t="s">
        <v>2853</v>
      </c>
      <c r="J3080" s="561" t="s">
        <v>2880</v>
      </c>
    </row>
    <row r="3081" spans="1:10" ht="26.45">
      <c r="A3081" s="549" t="s">
        <v>2666</v>
      </c>
      <c r="B3081" s="550" t="s">
        <v>1978</v>
      </c>
      <c r="C3081" s="550" t="s">
        <v>55</v>
      </c>
      <c r="D3081" s="549" t="s">
        <v>1979</v>
      </c>
      <c r="E3081" s="593" t="s">
        <v>1220</v>
      </c>
      <c r="F3081" s="593"/>
      <c r="G3081" s="550" t="s">
        <v>1739</v>
      </c>
      <c r="H3081" s="551">
        <v>2.9999999999999997E-4</v>
      </c>
      <c r="I3081" s="552" t="s">
        <v>2855</v>
      </c>
      <c r="J3081" s="561" t="s">
        <v>3254</v>
      </c>
    </row>
    <row r="3082" spans="1:10" ht="26.45">
      <c r="A3082" s="549" t="s">
        <v>2666</v>
      </c>
      <c r="B3082" s="550" t="s">
        <v>2196</v>
      </c>
      <c r="C3082" s="550" t="s">
        <v>55</v>
      </c>
      <c r="D3082" s="549" t="s">
        <v>612</v>
      </c>
      <c r="E3082" s="593" t="s">
        <v>1220</v>
      </c>
      <c r="F3082" s="593"/>
      <c r="G3082" s="550" t="s">
        <v>57</v>
      </c>
      <c r="H3082" s="551">
        <v>1</v>
      </c>
      <c r="I3082" s="552" t="s">
        <v>3607</v>
      </c>
      <c r="J3082" s="561" t="s">
        <v>3607</v>
      </c>
    </row>
    <row r="3083" spans="1:10" ht="26.45">
      <c r="A3083" s="549" t="s">
        <v>2666</v>
      </c>
      <c r="B3083" s="550" t="s">
        <v>1506</v>
      </c>
      <c r="C3083" s="550" t="s">
        <v>55</v>
      </c>
      <c r="D3083" s="549" t="s">
        <v>1507</v>
      </c>
      <c r="E3083" s="593" t="s">
        <v>1440</v>
      </c>
      <c r="F3083" s="593"/>
      <c r="G3083" s="550" t="s">
        <v>1451</v>
      </c>
      <c r="H3083" s="551">
        <v>0.2</v>
      </c>
      <c r="I3083" s="552" t="s">
        <v>2767</v>
      </c>
      <c r="J3083" s="561" t="s">
        <v>3596</v>
      </c>
    </row>
    <row r="3084" spans="1:10" ht="26.45">
      <c r="A3084" s="549" t="s">
        <v>2666</v>
      </c>
      <c r="B3084" s="550" t="s">
        <v>1449</v>
      </c>
      <c r="C3084" s="550" t="s">
        <v>55</v>
      </c>
      <c r="D3084" s="549" t="s">
        <v>1450</v>
      </c>
      <c r="E3084" s="593" t="s">
        <v>1440</v>
      </c>
      <c r="F3084" s="593"/>
      <c r="G3084" s="550" t="s">
        <v>1451</v>
      </c>
      <c r="H3084" s="551">
        <v>0.2</v>
      </c>
      <c r="I3084" s="552" t="s">
        <v>2742</v>
      </c>
      <c r="J3084" s="561" t="s">
        <v>3598</v>
      </c>
    </row>
    <row r="3085" spans="1:10">
      <c r="A3085" s="549" t="s">
        <v>2666</v>
      </c>
      <c r="B3085" s="550" t="s">
        <v>2525</v>
      </c>
      <c r="C3085" s="550" t="s">
        <v>55</v>
      </c>
      <c r="D3085" s="549" t="s">
        <v>2526</v>
      </c>
      <c r="E3085" s="593" t="s">
        <v>1220</v>
      </c>
      <c r="F3085" s="593"/>
      <c r="G3085" s="550" t="s">
        <v>57</v>
      </c>
      <c r="H3085" s="551">
        <v>4.0000000000000003E-5</v>
      </c>
      <c r="I3085" s="552" t="s">
        <v>2872</v>
      </c>
      <c r="J3085" s="561" t="s">
        <v>2972</v>
      </c>
    </row>
    <row r="3086" spans="1:10">
      <c r="A3086" s="549" t="s">
        <v>2666</v>
      </c>
      <c r="B3086" s="550" t="s">
        <v>2401</v>
      </c>
      <c r="C3086" s="550" t="s">
        <v>55</v>
      </c>
      <c r="D3086" s="549" t="s">
        <v>2402</v>
      </c>
      <c r="E3086" s="593" t="s">
        <v>1220</v>
      </c>
      <c r="F3086" s="593"/>
      <c r="G3086" s="550" t="s">
        <v>57</v>
      </c>
      <c r="H3086" s="551">
        <v>4.0000000000000003E-5</v>
      </c>
      <c r="I3086" s="552" t="s">
        <v>2897</v>
      </c>
      <c r="J3086" s="561" t="s">
        <v>2972</v>
      </c>
    </row>
    <row r="3087" spans="1:10">
      <c r="A3087" s="549" t="s">
        <v>2666</v>
      </c>
      <c r="B3087" s="550" t="s">
        <v>2519</v>
      </c>
      <c r="C3087" s="550" t="s">
        <v>55</v>
      </c>
      <c r="D3087" s="549" t="s">
        <v>2520</v>
      </c>
      <c r="E3087" s="593" t="s">
        <v>1220</v>
      </c>
      <c r="F3087" s="593"/>
      <c r="G3087" s="550" t="s">
        <v>57</v>
      </c>
      <c r="H3087" s="551">
        <v>4.0000000000000003E-5</v>
      </c>
      <c r="I3087" s="552" t="s">
        <v>2899</v>
      </c>
      <c r="J3087" s="561" t="s">
        <v>2972</v>
      </c>
    </row>
    <row r="3088" spans="1:10">
      <c r="A3088" s="549" t="s">
        <v>2666</v>
      </c>
      <c r="B3088" s="550" t="s">
        <v>2553</v>
      </c>
      <c r="C3088" s="550" t="s">
        <v>55</v>
      </c>
      <c r="D3088" s="549" t="s">
        <v>2554</v>
      </c>
      <c r="E3088" s="593" t="s">
        <v>1220</v>
      </c>
      <c r="F3088" s="593"/>
      <c r="G3088" s="550" t="s">
        <v>57</v>
      </c>
      <c r="H3088" s="551">
        <v>2.0000000000000002E-5</v>
      </c>
      <c r="I3088" s="552" t="s">
        <v>2901</v>
      </c>
      <c r="J3088" s="561" t="s">
        <v>2972</v>
      </c>
    </row>
    <row r="3089" spans="1:10">
      <c r="A3089" s="553"/>
      <c r="B3089" s="563"/>
      <c r="C3089" s="563"/>
      <c r="D3089" s="553"/>
      <c r="E3089" s="563" t="s">
        <v>2669</v>
      </c>
      <c r="F3089" s="566">
        <v>7.2</v>
      </c>
      <c r="G3089" s="553" t="s">
        <v>2670</v>
      </c>
      <c r="H3089" s="554">
        <v>0</v>
      </c>
      <c r="I3089" s="553" t="s">
        <v>2671</v>
      </c>
      <c r="J3089" s="554">
        <v>7.2</v>
      </c>
    </row>
    <row r="3090" spans="1:10" ht="14.45" thickBot="1">
      <c r="A3090" s="553"/>
      <c r="B3090" s="563"/>
      <c r="C3090" s="563"/>
      <c r="D3090" s="553"/>
      <c r="E3090" s="563" t="s">
        <v>2672</v>
      </c>
      <c r="F3090" s="566">
        <v>0</v>
      </c>
      <c r="G3090" s="553"/>
      <c r="H3090" s="595" t="s">
        <v>2673</v>
      </c>
      <c r="I3090" s="595"/>
      <c r="J3090" s="554">
        <v>23.18</v>
      </c>
    </row>
    <row r="3091" spans="1:10" ht="14.45" thickTop="1">
      <c r="A3091" s="555"/>
      <c r="B3091" s="564"/>
      <c r="C3091" s="564"/>
      <c r="D3091" s="555"/>
      <c r="E3091" s="564"/>
      <c r="F3091" s="564"/>
      <c r="G3091" s="555"/>
      <c r="H3091" s="555"/>
      <c r="I3091" s="555"/>
      <c r="J3091" s="555"/>
    </row>
    <row r="3092" spans="1:10">
      <c r="A3092" s="543" t="s">
        <v>613</v>
      </c>
      <c r="B3092" s="461" t="s">
        <v>10</v>
      </c>
      <c r="C3092" s="461" t="s">
        <v>11</v>
      </c>
      <c r="D3092" s="543" t="s">
        <v>12</v>
      </c>
      <c r="E3092" s="589" t="s">
        <v>1209</v>
      </c>
      <c r="F3092" s="589"/>
      <c r="G3092" s="461" t="s">
        <v>13</v>
      </c>
      <c r="H3092" s="544" t="s">
        <v>14</v>
      </c>
      <c r="I3092" s="544" t="s">
        <v>1210</v>
      </c>
      <c r="J3092" s="544" t="s">
        <v>16</v>
      </c>
    </row>
    <row r="3093" spans="1:10" ht="26.45">
      <c r="A3093" s="545" t="s">
        <v>2661</v>
      </c>
      <c r="B3093" s="546" t="s">
        <v>614</v>
      </c>
      <c r="C3093" s="546" t="s">
        <v>55</v>
      </c>
      <c r="D3093" s="545" t="s">
        <v>615</v>
      </c>
      <c r="E3093" s="596" t="s">
        <v>1344</v>
      </c>
      <c r="F3093" s="596"/>
      <c r="G3093" s="546" t="s">
        <v>57</v>
      </c>
      <c r="H3093" s="547">
        <v>1</v>
      </c>
      <c r="I3093" s="548">
        <v>21.78</v>
      </c>
      <c r="J3093" s="548">
        <v>21.78</v>
      </c>
    </row>
    <row r="3094" spans="1:10">
      <c r="A3094" s="543" t="s">
        <v>9</v>
      </c>
      <c r="B3094" s="461" t="s">
        <v>10</v>
      </c>
      <c r="C3094" s="461" t="s">
        <v>11</v>
      </c>
      <c r="D3094" s="543" t="s">
        <v>12</v>
      </c>
      <c r="E3094" s="589" t="s">
        <v>1209</v>
      </c>
      <c r="F3094" s="589"/>
      <c r="G3094" s="461" t="s">
        <v>13</v>
      </c>
      <c r="H3094" s="544" t="s">
        <v>14</v>
      </c>
      <c r="I3094" s="544" t="s">
        <v>1210</v>
      </c>
      <c r="J3094" s="544" t="s">
        <v>16</v>
      </c>
    </row>
    <row r="3095" spans="1:10">
      <c r="A3095" s="556" t="s">
        <v>2661</v>
      </c>
      <c r="B3095" s="557" t="s">
        <v>2769</v>
      </c>
      <c r="C3095" s="557" t="s">
        <v>55</v>
      </c>
      <c r="D3095" s="556" t="s">
        <v>2770</v>
      </c>
      <c r="E3095" s="594" t="s">
        <v>1393</v>
      </c>
      <c r="F3095" s="594"/>
      <c r="G3095" s="557" t="s">
        <v>1451</v>
      </c>
      <c r="H3095" s="558">
        <v>0.2</v>
      </c>
      <c r="I3095" s="559" t="s">
        <v>2771</v>
      </c>
      <c r="J3095" s="560" t="s">
        <v>3597</v>
      </c>
    </row>
    <row r="3096" spans="1:10">
      <c r="A3096" s="556" t="s">
        <v>2661</v>
      </c>
      <c r="B3096" s="557" t="s">
        <v>3560</v>
      </c>
      <c r="C3096" s="557" t="s">
        <v>55</v>
      </c>
      <c r="D3096" s="556" t="s">
        <v>3561</v>
      </c>
      <c r="E3096" s="594" t="s">
        <v>1393</v>
      </c>
      <c r="F3096" s="594"/>
      <c r="G3096" s="557" t="s">
        <v>1451</v>
      </c>
      <c r="H3096" s="558">
        <v>0.2</v>
      </c>
      <c r="I3096" s="559" t="s">
        <v>2861</v>
      </c>
      <c r="J3096" s="560" t="s">
        <v>3587</v>
      </c>
    </row>
    <row r="3097" spans="1:10" ht="26.45">
      <c r="A3097" s="549" t="s">
        <v>2666</v>
      </c>
      <c r="B3097" s="550" t="s">
        <v>1506</v>
      </c>
      <c r="C3097" s="550" t="s">
        <v>55</v>
      </c>
      <c r="D3097" s="549" t="s">
        <v>1507</v>
      </c>
      <c r="E3097" s="593" t="s">
        <v>1440</v>
      </c>
      <c r="F3097" s="593"/>
      <c r="G3097" s="550" t="s">
        <v>1451</v>
      </c>
      <c r="H3097" s="551">
        <v>0.2</v>
      </c>
      <c r="I3097" s="552" t="s">
        <v>2767</v>
      </c>
      <c r="J3097" s="561" t="s">
        <v>3596</v>
      </c>
    </row>
    <row r="3098" spans="1:10" ht="26.45">
      <c r="A3098" s="549" t="s">
        <v>2666</v>
      </c>
      <c r="B3098" s="550" t="s">
        <v>1449</v>
      </c>
      <c r="C3098" s="550" t="s">
        <v>55</v>
      </c>
      <c r="D3098" s="549" t="s">
        <v>1450</v>
      </c>
      <c r="E3098" s="593" t="s">
        <v>1440</v>
      </c>
      <c r="F3098" s="593"/>
      <c r="G3098" s="550" t="s">
        <v>1451</v>
      </c>
      <c r="H3098" s="551">
        <v>0.2</v>
      </c>
      <c r="I3098" s="552" t="s">
        <v>2742</v>
      </c>
      <c r="J3098" s="561" t="s">
        <v>3598</v>
      </c>
    </row>
    <row r="3099" spans="1:10" ht="26.45">
      <c r="A3099" s="549" t="s">
        <v>2666</v>
      </c>
      <c r="B3099" s="550" t="s">
        <v>2243</v>
      </c>
      <c r="C3099" s="550" t="s">
        <v>55</v>
      </c>
      <c r="D3099" s="549" t="s">
        <v>615</v>
      </c>
      <c r="E3099" s="593" t="s">
        <v>1220</v>
      </c>
      <c r="F3099" s="593"/>
      <c r="G3099" s="550" t="s">
        <v>57</v>
      </c>
      <c r="H3099" s="551">
        <v>1</v>
      </c>
      <c r="I3099" s="552" t="s">
        <v>3608</v>
      </c>
      <c r="J3099" s="561" t="s">
        <v>3608</v>
      </c>
    </row>
    <row r="3100" spans="1:10">
      <c r="A3100" s="589" t="s">
        <v>2820</v>
      </c>
      <c r="B3100" s="597"/>
      <c r="C3100" s="597"/>
      <c r="D3100" s="597"/>
      <c r="E3100" s="597"/>
      <c r="F3100" s="597"/>
      <c r="G3100" s="597"/>
      <c r="H3100" s="597"/>
      <c r="I3100" s="597"/>
      <c r="J3100" s="597"/>
    </row>
    <row r="3101" spans="1:10" ht="14.45" customHeight="1">
      <c r="A3101" s="543" t="s">
        <v>9</v>
      </c>
      <c r="B3101" s="461" t="s">
        <v>10</v>
      </c>
      <c r="C3101" s="461" t="s">
        <v>11</v>
      </c>
      <c r="D3101" s="543" t="s">
        <v>12</v>
      </c>
      <c r="E3101" s="589" t="s">
        <v>1209</v>
      </c>
      <c r="F3101" s="589"/>
      <c r="G3101" s="461" t="s">
        <v>13</v>
      </c>
      <c r="H3101" s="544" t="s">
        <v>14</v>
      </c>
      <c r="I3101" s="544" t="s">
        <v>1210</v>
      </c>
      <c r="J3101" s="544" t="s">
        <v>16</v>
      </c>
    </row>
    <row r="3102" spans="1:10" ht="26.45">
      <c r="A3102" s="549" t="s">
        <v>2666</v>
      </c>
      <c r="B3102" s="550" t="s">
        <v>2303</v>
      </c>
      <c r="C3102" s="550" t="s">
        <v>55</v>
      </c>
      <c r="D3102" s="549" t="s">
        <v>2304</v>
      </c>
      <c r="E3102" s="593" t="s">
        <v>1220</v>
      </c>
      <c r="F3102" s="593"/>
      <c r="G3102" s="550" t="s">
        <v>57</v>
      </c>
      <c r="H3102" s="551">
        <v>2.4000000000000001E-4</v>
      </c>
      <c r="I3102" s="552" t="s">
        <v>2821</v>
      </c>
      <c r="J3102" s="561" t="s">
        <v>2972</v>
      </c>
    </row>
    <row r="3103" spans="1:10">
      <c r="A3103" s="549" t="s">
        <v>2666</v>
      </c>
      <c r="B3103" s="550" t="s">
        <v>2412</v>
      </c>
      <c r="C3103" s="550" t="s">
        <v>55</v>
      </c>
      <c r="D3103" s="549" t="s">
        <v>2413</v>
      </c>
      <c r="E3103" s="593" t="s">
        <v>1220</v>
      </c>
      <c r="F3103" s="593"/>
      <c r="G3103" s="550" t="s">
        <v>57</v>
      </c>
      <c r="H3103" s="551">
        <v>6.0000000000000002E-5</v>
      </c>
      <c r="I3103" s="552" t="s">
        <v>2823</v>
      </c>
      <c r="J3103" s="561" t="s">
        <v>2972</v>
      </c>
    </row>
    <row r="3104" spans="1:10" ht="26.45" customHeight="1">
      <c r="A3104" s="549" t="s">
        <v>2666</v>
      </c>
      <c r="B3104" s="550" t="s">
        <v>2169</v>
      </c>
      <c r="C3104" s="550" t="s">
        <v>55</v>
      </c>
      <c r="D3104" s="549" t="s">
        <v>2170</v>
      </c>
      <c r="E3104" s="593" t="s">
        <v>1220</v>
      </c>
      <c r="F3104" s="593"/>
      <c r="G3104" s="550" t="s">
        <v>57</v>
      </c>
      <c r="H3104" s="551">
        <v>1.8E-3</v>
      </c>
      <c r="I3104" s="552" t="s">
        <v>2825</v>
      </c>
      <c r="J3104" s="561" t="s">
        <v>2972</v>
      </c>
    </row>
    <row r="3105" spans="1:10" ht="26.45">
      <c r="A3105" s="549" t="s">
        <v>2666</v>
      </c>
      <c r="B3105" s="550" t="s">
        <v>2391</v>
      </c>
      <c r="C3105" s="550" t="s">
        <v>55</v>
      </c>
      <c r="D3105" s="549" t="s">
        <v>2392</v>
      </c>
      <c r="E3105" s="593" t="s">
        <v>1220</v>
      </c>
      <c r="F3105" s="593"/>
      <c r="G3105" s="550" t="s">
        <v>57</v>
      </c>
      <c r="H3105" s="551">
        <v>8.0000000000000007E-5</v>
      </c>
      <c r="I3105" s="552" t="s">
        <v>2827</v>
      </c>
      <c r="J3105" s="561" t="s">
        <v>2972</v>
      </c>
    </row>
    <row r="3106" spans="1:10">
      <c r="A3106" s="549" t="s">
        <v>2666</v>
      </c>
      <c r="B3106" s="550" t="s">
        <v>1693</v>
      </c>
      <c r="C3106" s="550" t="s">
        <v>55</v>
      </c>
      <c r="D3106" s="549" t="s">
        <v>1694</v>
      </c>
      <c r="E3106" s="593" t="s">
        <v>1220</v>
      </c>
      <c r="F3106" s="593"/>
      <c r="G3106" s="550" t="s">
        <v>57</v>
      </c>
      <c r="H3106" s="551">
        <v>3.1899999999999998E-2</v>
      </c>
      <c r="I3106" s="552" t="s">
        <v>2829</v>
      </c>
      <c r="J3106" s="561" t="s">
        <v>3347</v>
      </c>
    </row>
    <row r="3107" spans="1:10">
      <c r="A3107" s="549" t="s">
        <v>2666</v>
      </c>
      <c r="B3107" s="550" t="s">
        <v>2360</v>
      </c>
      <c r="C3107" s="550" t="s">
        <v>55</v>
      </c>
      <c r="D3107" s="549" t="s">
        <v>2361</v>
      </c>
      <c r="E3107" s="593" t="s">
        <v>1220</v>
      </c>
      <c r="F3107" s="593"/>
      <c r="G3107" s="550" t="s">
        <v>2362</v>
      </c>
      <c r="H3107" s="551">
        <v>3.2000000000000003E-4</v>
      </c>
      <c r="I3107" s="552" t="s">
        <v>2831</v>
      </c>
      <c r="J3107" s="561" t="s">
        <v>2972</v>
      </c>
    </row>
    <row r="3108" spans="1:10">
      <c r="A3108" s="549" t="s">
        <v>2666</v>
      </c>
      <c r="B3108" s="550" t="s">
        <v>1729</v>
      </c>
      <c r="C3108" s="550" t="s">
        <v>55</v>
      </c>
      <c r="D3108" s="549" t="s">
        <v>1730</v>
      </c>
      <c r="E3108" s="593" t="s">
        <v>1220</v>
      </c>
      <c r="F3108" s="593"/>
      <c r="G3108" s="550" t="s">
        <v>57</v>
      </c>
      <c r="H3108" s="551">
        <v>5.9999999999999995E-4</v>
      </c>
      <c r="I3108" s="552" t="s">
        <v>2833</v>
      </c>
      <c r="J3108" s="561" t="s">
        <v>2902</v>
      </c>
    </row>
    <row r="3109" spans="1:10">
      <c r="A3109" s="549" t="s">
        <v>2666</v>
      </c>
      <c r="B3109" s="550" t="s">
        <v>1587</v>
      </c>
      <c r="C3109" s="550" t="s">
        <v>55</v>
      </c>
      <c r="D3109" s="549" t="s">
        <v>1588</v>
      </c>
      <c r="E3109" s="593" t="s">
        <v>1220</v>
      </c>
      <c r="F3109" s="593"/>
      <c r="G3109" s="550" t="s">
        <v>57</v>
      </c>
      <c r="H3109" s="551">
        <v>1.8E-3</v>
      </c>
      <c r="I3109" s="552" t="s">
        <v>2835</v>
      </c>
      <c r="J3109" s="561" t="s">
        <v>2998</v>
      </c>
    </row>
    <row r="3110" spans="1:10">
      <c r="A3110" s="549" t="s">
        <v>2666</v>
      </c>
      <c r="B3110" s="550" t="s">
        <v>2381</v>
      </c>
      <c r="C3110" s="550" t="s">
        <v>55</v>
      </c>
      <c r="D3110" s="549" t="s">
        <v>2382</v>
      </c>
      <c r="E3110" s="593" t="s">
        <v>1220</v>
      </c>
      <c r="F3110" s="593"/>
      <c r="G3110" s="550" t="s">
        <v>57</v>
      </c>
      <c r="H3110" s="551">
        <v>4.0000000000000003E-5</v>
      </c>
      <c r="I3110" s="552" t="s">
        <v>2837</v>
      </c>
      <c r="J3110" s="561" t="s">
        <v>2972</v>
      </c>
    </row>
    <row r="3111" spans="1:10" ht="13.9" customHeight="1">
      <c r="A3111" s="549" t="s">
        <v>2666</v>
      </c>
      <c r="B3111" s="550" t="s">
        <v>1982</v>
      </c>
      <c r="C3111" s="550" t="s">
        <v>55</v>
      </c>
      <c r="D3111" s="549" t="s">
        <v>1983</v>
      </c>
      <c r="E3111" s="593" t="s">
        <v>1298</v>
      </c>
      <c r="F3111" s="593"/>
      <c r="G3111" s="550" t="s">
        <v>57</v>
      </c>
      <c r="H3111" s="551">
        <v>1.8E-3</v>
      </c>
      <c r="I3111" s="552" t="s">
        <v>2839</v>
      </c>
      <c r="J3111" s="561" t="s">
        <v>3254</v>
      </c>
    </row>
    <row r="3112" spans="1:10">
      <c r="A3112" s="549" t="s">
        <v>2666</v>
      </c>
      <c r="B3112" s="550" t="s">
        <v>1855</v>
      </c>
      <c r="C3112" s="550" t="s">
        <v>55</v>
      </c>
      <c r="D3112" s="549" t="s">
        <v>1856</v>
      </c>
      <c r="E3112" s="593" t="s">
        <v>1298</v>
      </c>
      <c r="F3112" s="593"/>
      <c r="G3112" s="550" t="s">
        <v>1857</v>
      </c>
      <c r="H3112" s="551">
        <v>1.6000000000000001E-4</v>
      </c>
      <c r="I3112" s="552" t="s">
        <v>2841</v>
      </c>
      <c r="J3112" s="561" t="s">
        <v>3256</v>
      </c>
    </row>
    <row r="3113" spans="1:10" ht="26.45">
      <c r="A3113" s="549" t="s">
        <v>2666</v>
      </c>
      <c r="B3113" s="550" t="s">
        <v>2182</v>
      </c>
      <c r="C3113" s="550" t="s">
        <v>55</v>
      </c>
      <c r="D3113" s="549" t="s">
        <v>2183</v>
      </c>
      <c r="E3113" s="593" t="s">
        <v>1220</v>
      </c>
      <c r="F3113" s="593"/>
      <c r="G3113" s="550" t="s">
        <v>57</v>
      </c>
      <c r="H3113" s="551">
        <v>4.0000000000000003E-5</v>
      </c>
      <c r="I3113" s="552" t="s">
        <v>2843</v>
      </c>
      <c r="J3113" s="561" t="s">
        <v>2972</v>
      </c>
    </row>
    <row r="3114" spans="1:10">
      <c r="A3114" s="549" t="s">
        <v>2666</v>
      </c>
      <c r="B3114" s="550" t="s">
        <v>1652</v>
      </c>
      <c r="C3114" s="550" t="s">
        <v>55</v>
      </c>
      <c r="D3114" s="549" t="s">
        <v>1653</v>
      </c>
      <c r="E3114" s="593" t="s">
        <v>1298</v>
      </c>
      <c r="F3114" s="593"/>
      <c r="G3114" s="550" t="s">
        <v>57</v>
      </c>
      <c r="H3114" s="551">
        <v>4.0719999999999999E-2</v>
      </c>
      <c r="I3114" s="552" t="s">
        <v>2845</v>
      </c>
      <c r="J3114" s="561" t="s">
        <v>3111</v>
      </c>
    </row>
    <row r="3115" spans="1:10">
      <c r="A3115" s="549" t="s">
        <v>2666</v>
      </c>
      <c r="B3115" s="550" t="s">
        <v>2090</v>
      </c>
      <c r="C3115" s="550" t="s">
        <v>55</v>
      </c>
      <c r="D3115" s="549" t="s">
        <v>2091</v>
      </c>
      <c r="E3115" s="593" t="s">
        <v>1220</v>
      </c>
      <c r="F3115" s="593"/>
      <c r="G3115" s="550" t="s">
        <v>57</v>
      </c>
      <c r="H3115" s="551">
        <v>7.2000000000000005E-4</v>
      </c>
      <c r="I3115" s="552" t="s">
        <v>2847</v>
      </c>
      <c r="J3115" s="561" t="s">
        <v>2880</v>
      </c>
    </row>
    <row r="3116" spans="1:10">
      <c r="A3116" s="549" t="s">
        <v>2666</v>
      </c>
      <c r="B3116" s="550" t="s">
        <v>1543</v>
      </c>
      <c r="C3116" s="550" t="s">
        <v>55</v>
      </c>
      <c r="D3116" s="549" t="s">
        <v>1544</v>
      </c>
      <c r="E3116" s="593" t="s">
        <v>1220</v>
      </c>
      <c r="F3116" s="593"/>
      <c r="G3116" s="550" t="s">
        <v>57</v>
      </c>
      <c r="H3116" s="551">
        <v>4.0719999999999999E-2</v>
      </c>
      <c r="I3116" s="552" t="s">
        <v>2849</v>
      </c>
      <c r="J3116" s="561" t="s">
        <v>3483</v>
      </c>
    </row>
    <row r="3117" spans="1:10">
      <c r="A3117" s="549" t="s">
        <v>2666</v>
      </c>
      <c r="B3117" s="550" t="s">
        <v>2442</v>
      </c>
      <c r="C3117" s="550" t="s">
        <v>55</v>
      </c>
      <c r="D3117" s="549" t="s">
        <v>2443</v>
      </c>
      <c r="E3117" s="593" t="s">
        <v>1220</v>
      </c>
      <c r="F3117" s="593"/>
      <c r="G3117" s="550" t="s">
        <v>57</v>
      </c>
      <c r="H3117" s="551">
        <v>2.0000000000000002E-5</v>
      </c>
      <c r="I3117" s="552" t="s">
        <v>2851</v>
      </c>
      <c r="J3117" s="561" t="s">
        <v>2972</v>
      </c>
    </row>
    <row r="3118" spans="1:10" ht="26.45">
      <c r="A3118" s="549" t="s">
        <v>2666</v>
      </c>
      <c r="B3118" s="550" t="s">
        <v>2139</v>
      </c>
      <c r="C3118" s="550" t="s">
        <v>55</v>
      </c>
      <c r="D3118" s="549" t="s">
        <v>2140</v>
      </c>
      <c r="E3118" s="593" t="s">
        <v>1220</v>
      </c>
      <c r="F3118" s="593"/>
      <c r="G3118" s="550" t="s">
        <v>1739</v>
      </c>
      <c r="H3118" s="551">
        <v>9.2000000000000003E-4</v>
      </c>
      <c r="I3118" s="552" t="s">
        <v>2853</v>
      </c>
      <c r="J3118" s="561" t="s">
        <v>2880</v>
      </c>
    </row>
    <row r="3119" spans="1:10" ht="26.45">
      <c r="A3119" s="549" t="s">
        <v>2666</v>
      </c>
      <c r="B3119" s="550" t="s">
        <v>1978</v>
      </c>
      <c r="C3119" s="550" t="s">
        <v>55</v>
      </c>
      <c r="D3119" s="549" t="s">
        <v>1979</v>
      </c>
      <c r="E3119" s="593" t="s">
        <v>1220</v>
      </c>
      <c r="F3119" s="593"/>
      <c r="G3119" s="550" t="s">
        <v>1739</v>
      </c>
      <c r="H3119" s="551">
        <v>2.9999999999999997E-4</v>
      </c>
      <c r="I3119" s="552" t="s">
        <v>2855</v>
      </c>
      <c r="J3119" s="561" t="s">
        <v>3254</v>
      </c>
    </row>
    <row r="3120" spans="1:10">
      <c r="A3120" s="549" t="s">
        <v>2666</v>
      </c>
      <c r="B3120" s="550" t="s">
        <v>2525</v>
      </c>
      <c r="C3120" s="550" t="s">
        <v>55</v>
      </c>
      <c r="D3120" s="549" t="s">
        <v>2526</v>
      </c>
      <c r="E3120" s="593" t="s">
        <v>1220</v>
      </c>
      <c r="F3120" s="593"/>
      <c r="G3120" s="550" t="s">
        <v>57</v>
      </c>
      <c r="H3120" s="551">
        <v>4.0000000000000003E-5</v>
      </c>
      <c r="I3120" s="552" t="s">
        <v>2872</v>
      </c>
      <c r="J3120" s="561" t="s">
        <v>2972</v>
      </c>
    </row>
    <row r="3121" spans="1:10">
      <c r="A3121" s="549" t="s">
        <v>2666</v>
      </c>
      <c r="B3121" s="550" t="s">
        <v>2401</v>
      </c>
      <c r="C3121" s="550" t="s">
        <v>55</v>
      </c>
      <c r="D3121" s="549" t="s">
        <v>2402</v>
      </c>
      <c r="E3121" s="593" t="s">
        <v>1220</v>
      </c>
      <c r="F3121" s="593"/>
      <c r="G3121" s="550" t="s">
        <v>57</v>
      </c>
      <c r="H3121" s="551">
        <v>4.0000000000000003E-5</v>
      </c>
      <c r="I3121" s="552" t="s">
        <v>2897</v>
      </c>
      <c r="J3121" s="561" t="s">
        <v>2972</v>
      </c>
    </row>
    <row r="3122" spans="1:10">
      <c r="A3122" s="549" t="s">
        <v>2666</v>
      </c>
      <c r="B3122" s="550" t="s">
        <v>2519</v>
      </c>
      <c r="C3122" s="550" t="s">
        <v>55</v>
      </c>
      <c r="D3122" s="549" t="s">
        <v>2520</v>
      </c>
      <c r="E3122" s="593" t="s">
        <v>1220</v>
      </c>
      <c r="F3122" s="593"/>
      <c r="G3122" s="550" t="s">
        <v>57</v>
      </c>
      <c r="H3122" s="551">
        <v>4.0000000000000003E-5</v>
      </c>
      <c r="I3122" s="552" t="s">
        <v>2899</v>
      </c>
      <c r="J3122" s="561" t="s">
        <v>2972</v>
      </c>
    </row>
    <row r="3123" spans="1:10">
      <c r="A3123" s="549" t="s">
        <v>2666</v>
      </c>
      <c r="B3123" s="550" t="s">
        <v>2553</v>
      </c>
      <c r="C3123" s="550" t="s">
        <v>55</v>
      </c>
      <c r="D3123" s="549" t="s">
        <v>2554</v>
      </c>
      <c r="E3123" s="593" t="s">
        <v>1220</v>
      </c>
      <c r="F3123" s="593"/>
      <c r="G3123" s="550" t="s">
        <v>57</v>
      </c>
      <c r="H3123" s="551">
        <v>2.0000000000000002E-5</v>
      </c>
      <c r="I3123" s="552" t="s">
        <v>2901</v>
      </c>
      <c r="J3123" s="561" t="s">
        <v>2972</v>
      </c>
    </row>
    <row r="3124" spans="1:10" ht="26.45">
      <c r="A3124" s="549" t="s">
        <v>2666</v>
      </c>
      <c r="B3124" s="550" t="s">
        <v>1506</v>
      </c>
      <c r="C3124" s="550" t="s">
        <v>55</v>
      </c>
      <c r="D3124" s="549" t="s">
        <v>1507</v>
      </c>
      <c r="E3124" s="593" t="s">
        <v>1440</v>
      </c>
      <c r="F3124" s="593"/>
      <c r="G3124" s="550" t="s">
        <v>1451</v>
      </c>
      <c r="H3124" s="551">
        <v>0.2</v>
      </c>
      <c r="I3124" s="552" t="s">
        <v>2767</v>
      </c>
      <c r="J3124" s="561" t="s">
        <v>3596</v>
      </c>
    </row>
    <row r="3125" spans="1:10" ht="26.45">
      <c r="A3125" s="549" t="s">
        <v>2666</v>
      </c>
      <c r="B3125" s="550" t="s">
        <v>1449</v>
      </c>
      <c r="C3125" s="550" t="s">
        <v>55</v>
      </c>
      <c r="D3125" s="549" t="s">
        <v>1450</v>
      </c>
      <c r="E3125" s="593" t="s">
        <v>1440</v>
      </c>
      <c r="F3125" s="593"/>
      <c r="G3125" s="550" t="s">
        <v>1451</v>
      </c>
      <c r="H3125" s="551">
        <v>0.2</v>
      </c>
      <c r="I3125" s="552" t="s">
        <v>2742</v>
      </c>
      <c r="J3125" s="561" t="s">
        <v>3598</v>
      </c>
    </row>
    <row r="3126" spans="1:10" ht="26.45">
      <c r="A3126" s="549" t="s">
        <v>2666</v>
      </c>
      <c r="B3126" s="550" t="s">
        <v>2243</v>
      </c>
      <c r="C3126" s="550" t="s">
        <v>55</v>
      </c>
      <c r="D3126" s="549" t="s">
        <v>615</v>
      </c>
      <c r="E3126" s="593" t="s">
        <v>1220</v>
      </c>
      <c r="F3126" s="593"/>
      <c r="G3126" s="550" t="s">
        <v>57</v>
      </c>
      <c r="H3126" s="551">
        <v>1</v>
      </c>
      <c r="I3126" s="552" t="s">
        <v>3608</v>
      </c>
      <c r="J3126" s="561" t="s">
        <v>3608</v>
      </c>
    </row>
    <row r="3127" spans="1:10">
      <c r="A3127" s="553"/>
      <c r="B3127" s="563"/>
      <c r="C3127" s="563"/>
      <c r="D3127" s="553"/>
      <c r="E3127" s="563" t="s">
        <v>2669</v>
      </c>
      <c r="F3127" s="566">
        <v>7.2</v>
      </c>
      <c r="G3127" s="553" t="s">
        <v>2670</v>
      </c>
      <c r="H3127" s="554">
        <v>0</v>
      </c>
      <c r="I3127" s="553" t="s">
        <v>2671</v>
      </c>
      <c r="J3127" s="554">
        <v>7.2</v>
      </c>
    </row>
    <row r="3128" spans="1:10" ht="14.45" thickBot="1">
      <c r="A3128" s="553"/>
      <c r="B3128" s="563"/>
      <c r="C3128" s="563"/>
      <c r="D3128" s="553"/>
      <c r="E3128" s="563" t="s">
        <v>2672</v>
      </c>
      <c r="F3128" s="566">
        <v>0</v>
      </c>
      <c r="G3128" s="553"/>
      <c r="H3128" s="595" t="s">
        <v>2673</v>
      </c>
      <c r="I3128" s="595"/>
      <c r="J3128" s="554">
        <v>21.78</v>
      </c>
    </row>
    <row r="3129" spans="1:10" ht="14.45" thickTop="1">
      <c r="A3129" s="555"/>
      <c r="B3129" s="564"/>
      <c r="C3129" s="564"/>
      <c r="D3129" s="555"/>
      <c r="E3129" s="564"/>
      <c r="F3129" s="564"/>
      <c r="G3129" s="555"/>
      <c r="H3129" s="555"/>
      <c r="I3129" s="555"/>
      <c r="J3129" s="555"/>
    </row>
    <row r="3130" spans="1:10">
      <c r="A3130" s="543" t="s">
        <v>616</v>
      </c>
      <c r="B3130" s="461" t="s">
        <v>10</v>
      </c>
      <c r="C3130" s="461" t="s">
        <v>11</v>
      </c>
      <c r="D3130" s="543" t="s">
        <v>12</v>
      </c>
      <c r="E3130" s="589" t="s">
        <v>1209</v>
      </c>
      <c r="F3130" s="589"/>
      <c r="G3130" s="461" t="s">
        <v>13</v>
      </c>
      <c r="H3130" s="544" t="s">
        <v>14</v>
      </c>
      <c r="I3130" s="544" t="s">
        <v>1210</v>
      </c>
      <c r="J3130" s="544" t="s">
        <v>16</v>
      </c>
    </row>
    <row r="3131" spans="1:10" ht="26.45">
      <c r="A3131" s="545" t="s">
        <v>2661</v>
      </c>
      <c r="B3131" s="546" t="s">
        <v>617</v>
      </c>
      <c r="C3131" s="546" t="s">
        <v>55</v>
      </c>
      <c r="D3131" s="545" t="s">
        <v>618</v>
      </c>
      <c r="E3131" s="596" t="s">
        <v>1344</v>
      </c>
      <c r="F3131" s="596"/>
      <c r="G3131" s="546" t="s">
        <v>57</v>
      </c>
      <c r="H3131" s="547">
        <v>1</v>
      </c>
      <c r="I3131" s="548">
        <v>12.67</v>
      </c>
      <c r="J3131" s="548">
        <v>12.67</v>
      </c>
    </row>
    <row r="3132" spans="1:10">
      <c r="A3132" s="543" t="s">
        <v>9</v>
      </c>
      <c r="B3132" s="461" t="s">
        <v>10</v>
      </c>
      <c r="C3132" s="461" t="s">
        <v>11</v>
      </c>
      <c r="D3132" s="543" t="s">
        <v>12</v>
      </c>
      <c r="E3132" s="589" t="s">
        <v>1209</v>
      </c>
      <c r="F3132" s="589"/>
      <c r="G3132" s="461" t="s">
        <v>13</v>
      </c>
      <c r="H3132" s="544" t="s">
        <v>14</v>
      </c>
      <c r="I3132" s="544" t="s">
        <v>1210</v>
      </c>
      <c r="J3132" s="544" t="s">
        <v>16</v>
      </c>
    </row>
    <row r="3133" spans="1:10" ht="26.45">
      <c r="A3133" s="549" t="s">
        <v>2666</v>
      </c>
      <c r="B3133" s="550" t="s">
        <v>1449</v>
      </c>
      <c r="C3133" s="550" t="s">
        <v>55</v>
      </c>
      <c r="D3133" s="549" t="s">
        <v>1450</v>
      </c>
      <c r="E3133" s="593" t="s">
        <v>1440</v>
      </c>
      <c r="F3133" s="593"/>
      <c r="G3133" s="550" t="s">
        <v>1451</v>
      </c>
      <c r="H3133" s="551">
        <v>0.2</v>
      </c>
      <c r="I3133" s="552" t="s">
        <v>2742</v>
      </c>
      <c r="J3133" s="561" t="s">
        <v>3598</v>
      </c>
    </row>
    <row r="3134" spans="1:10" ht="26.45">
      <c r="A3134" s="549" t="s">
        <v>2666</v>
      </c>
      <c r="B3134" s="550" t="s">
        <v>1506</v>
      </c>
      <c r="C3134" s="550" t="s">
        <v>55</v>
      </c>
      <c r="D3134" s="549" t="s">
        <v>1507</v>
      </c>
      <c r="E3134" s="593" t="s">
        <v>1440</v>
      </c>
      <c r="F3134" s="593"/>
      <c r="G3134" s="550" t="s">
        <v>1451</v>
      </c>
      <c r="H3134" s="551">
        <v>0.2</v>
      </c>
      <c r="I3134" s="552" t="s">
        <v>2767</v>
      </c>
      <c r="J3134" s="561" t="s">
        <v>3596</v>
      </c>
    </row>
    <row r="3135" spans="1:10">
      <c r="A3135" s="556" t="s">
        <v>2661</v>
      </c>
      <c r="B3135" s="557" t="s">
        <v>2769</v>
      </c>
      <c r="C3135" s="557" t="s">
        <v>55</v>
      </c>
      <c r="D3135" s="556" t="s">
        <v>2770</v>
      </c>
      <c r="E3135" s="594" t="s">
        <v>1393</v>
      </c>
      <c r="F3135" s="594"/>
      <c r="G3135" s="557" t="s">
        <v>1451</v>
      </c>
      <c r="H3135" s="558">
        <v>0.2</v>
      </c>
      <c r="I3135" s="559" t="s">
        <v>2771</v>
      </c>
      <c r="J3135" s="560" t="s">
        <v>3597</v>
      </c>
    </row>
    <row r="3136" spans="1:10">
      <c r="A3136" s="556" t="s">
        <v>2661</v>
      </c>
      <c r="B3136" s="557" t="s">
        <v>3560</v>
      </c>
      <c r="C3136" s="557" t="s">
        <v>55</v>
      </c>
      <c r="D3136" s="556" t="s">
        <v>3561</v>
      </c>
      <c r="E3136" s="594" t="s">
        <v>1393</v>
      </c>
      <c r="F3136" s="594"/>
      <c r="G3136" s="557" t="s">
        <v>1451</v>
      </c>
      <c r="H3136" s="558">
        <v>0.2</v>
      </c>
      <c r="I3136" s="559" t="s">
        <v>2861</v>
      </c>
      <c r="J3136" s="560" t="s">
        <v>3587</v>
      </c>
    </row>
    <row r="3137" spans="1:10" ht="26.45">
      <c r="A3137" s="549" t="s">
        <v>2666</v>
      </c>
      <c r="B3137" s="550" t="s">
        <v>1837</v>
      </c>
      <c r="C3137" s="550" t="s">
        <v>55</v>
      </c>
      <c r="D3137" s="549" t="s">
        <v>618</v>
      </c>
      <c r="E3137" s="593" t="s">
        <v>1220</v>
      </c>
      <c r="F3137" s="593"/>
      <c r="G3137" s="550" t="s">
        <v>57</v>
      </c>
      <c r="H3137" s="551">
        <v>1</v>
      </c>
      <c r="I3137" s="552" t="s">
        <v>3609</v>
      </c>
      <c r="J3137" s="561" t="s">
        <v>3609</v>
      </c>
    </row>
    <row r="3138" spans="1:10">
      <c r="A3138" s="589" t="s">
        <v>2820</v>
      </c>
      <c r="B3138" s="597"/>
      <c r="C3138" s="597"/>
      <c r="D3138" s="597"/>
      <c r="E3138" s="597"/>
      <c r="F3138" s="597"/>
      <c r="G3138" s="597"/>
      <c r="H3138" s="597"/>
      <c r="I3138" s="597"/>
      <c r="J3138" s="597"/>
    </row>
    <row r="3139" spans="1:10" ht="14.45" customHeight="1">
      <c r="A3139" s="543" t="s">
        <v>9</v>
      </c>
      <c r="B3139" s="461" t="s">
        <v>10</v>
      </c>
      <c r="C3139" s="461" t="s">
        <v>11</v>
      </c>
      <c r="D3139" s="543" t="s">
        <v>12</v>
      </c>
      <c r="E3139" s="589" t="s">
        <v>1209</v>
      </c>
      <c r="F3139" s="589"/>
      <c r="G3139" s="461" t="s">
        <v>13</v>
      </c>
      <c r="H3139" s="544" t="s">
        <v>14</v>
      </c>
      <c r="I3139" s="544" t="s">
        <v>1210</v>
      </c>
      <c r="J3139" s="544" t="s">
        <v>16</v>
      </c>
    </row>
    <row r="3140" spans="1:10" ht="26.45">
      <c r="A3140" s="549" t="s">
        <v>2666</v>
      </c>
      <c r="B3140" s="550" t="s">
        <v>1449</v>
      </c>
      <c r="C3140" s="550" t="s">
        <v>55</v>
      </c>
      <c r="D3140" s="549" t="s">
        <v>1450</v>
      </c>
      <c r="E3140" s="593" t="s">
        <v>1440</v>
      </c>
      <c r="F3140" s="593"/>
      <c r="G3140" s="550" t="s">
        <v>1451</v>
      </c>
      <c r="H3140" s="551">
        <v>0.2</v>
      </c>
      <c r="I3140" s="552" t="s">
        <v>2742</v>
      </c>
      <c r="J3140" s="561" t="s">
        <v>3598</v>
      </c>
    </row>
    <row r="3141" spans="1:10" ht="26.45">
      <c r="A3141" s="549" t="s">
        <v>2666</v>
      </c>
      <c r="B3141" s="550" t="s">
        <v>1506</v>
      </c>
      <c r="C3141" s="550" t="s">
        <v>55</v>
      </c>
      <c r="D3141" s="549" t="s">
        <v>1507</v>
      </c>
      <c r="E3141" s="593" t="s">
        <v>1440</v>
      </c>
      <c r="F3141" s="593"/>
      <c r="G3141" s="550" t="s">
        <v>1451</v>
      </c>
      <c r="H3141" s="551">
        <v>0.2</v>
      </c>
      <c r="I3141" s="552" t="s">
        <v>2767</v>
      </c>
      <c r="J3141" s="561" t="s">
        <v>3596</v>
      </c>
    </row>
    <row r="3142" spans="1:10" ht="26.45" customHeight="1">
      <c r="A3142" s="549" t="s">
        <v>2666</v>
      </c>
      <c r="B3142" s="550" t="s">
        <v>2303</v>
      </c>
      <c r="C3142" s="550" t="s">
        <v>55</v>
      </c>
      <c r="D3142" s="549" t="s">
        <v>2304</v>
      </c>
      <c r="E3142" s="593" t="s">
        <v>1220</v>
      </c>
      <c r="F3142" s="593"/>
      <c r="G3142" s="550" t="s">
        <v>57</v>
      </c>
      <c r="H3142" s="551">
        <v>2.4000000000000001E-4</v>
      </c>
      <c r="I3142" s="552" t="s">
        <v>2821</v>
      </c>
      <c r="J3142" s="561" t="s">
        <v>2972</v>
      </c>
    </row>
    <row r="3143" spans="1:10">
      <c r="A3143" s="549" t="s">
        <v>2666</v>
      </c>
      <c r="B3143" s="550" t="s">
        <v>2412</v>
      </c>
      <c r="C3143" s="550" t="s">
        <v>55</v>
      </c>
      <c r="D3143" s="549" t="s">
        <v>2413</v>
      </c>
      <c r="E3143" s="593" t="s">
        <v>1220</v>
      </c>
      <c r="F3143" s="593"/>
      <c r="G3143" s="550" t="s">
        <v>57</v>
      </c>
      <c r="H3143" s="551">
        <v>6.0000000000000002E-5</v>
      </c>
      <c r="I3143" s="552" t="s">
        <v>2823</v>
      </c>
      <c r="J3143" s="561" t="s">
        <v>2972</v>
      </c>
    </row>
    <row r="3144" spans="1:10">
      <c r="A3144" s="549" t="s">
        <v>2666</v>
      </c>
      <c r="B3144" s="550" t="s">
        <v>2169</v>
      </c>
      <c r="C3144" s="550" t="s">
        <v>55</v>
      </c>
      <c r="D3144" s="549" t="s">
        <v>2170</v>
      </c>
      <c r="E3144" s="593" t="s">
        <v>1220</v>
      </c>
      <c r="F3144" s="593"/>
      <c r="G3144" s="550" t="s">
        <v>57</v>
      </c>
      <c r="H3144" s="551">
        <v>1.8E-3</v>
      </c>
      <c r="I3144" s="552" t="s">
        <v>2825</v>
      </c>
      <c r="J3144" s="561" t="s">
        <v>2972</v>
      </c>
    </row>
    <row r="3145" spans="1:10" ht="26.45">
      <c r="A3145" s="549" t="s">
        <v>2666</v>
      </c>
      <c r="B3145" s="550" t="s">
        <v>2391</v>
      </c>
      <c r="C3145" s="550" t="s">
        <v>55</v>
      </c>
      <c r="D3145" s="549" t="s">
        <v>2392</v>
      </c>
      <c r="E3145" s="593" t="s">
        <v>1220</v>
      </c>
      <c r="F3145" s="593"/>
      <c r="G3145" s="550" t="s">
        <v>57</v>
      </c>
      <c r="H3145" s="551">
        <v>8.0000000000000007E-5</v>
      </c>
      <c r="I3145" s="552" t="s">
        <v>2827</v>
      </c>
      <c r="J3145" s="561" t="s">
        <v>2972</v>
      </c>
    </row>
    <row r="3146" spans="1:10">
      <c r="A3146" s="549" t="s">
        <v>2666</v>
      </c>
      <c r="B3146" s="550" t="s">
        <v>1693</v>
      </c>
      <c r="C3146" s="550" t="s">
        <v>55</v>
      </c>
      <c r="D3146" s="549" t="s">
        <v>1694</v>
      </c>
      <c r="E3146" s="593" t="s">
        <v>1220</v>
      </c>
      <c r="F3146" s="593"/>
      <c r="G3146" s="550" t="s">
        <v>57</v>
      </c>
      <c r="H3146" s="551">
        <v>3.1899999999999998E-2</v>
      </c>
      <c r="I3146" s="552" t="s">
        <v>2829</v>
      </c>
      <c r="J3146" s="561" t="s">
        <v>3347</v>
      </c>
    </row>
    <row r="3147" spans="1:10">
      <c r="A3147" s="549" t="s">
        <v>2666</v>
      </c>
      <c r="B3147" s="550" t="s">
        <v>2360</v>
      </c>
      <c r="C3147" s="550" t="s">
        <v>55</v>
      </c>
      <c r="D3147" s="549" t="s">
        <v>2361</v>
      </c>
      <c r="E3147" s="593" t="s">
        <v>1220</v>
      </c>
      <c r="F3147" s="593"/>
      <c r="G3147" s="550" t="s">
        <v>2362</v>
      </c>
      <c r="H3147" s="551">
        <v>3.2000000000000003E-4</v>
      </c>
      <c r="I3147" s="552" t="s">
        <v>2831</v>
      </c>
      <c r="J3147" s="561" t="s">
        <v>2972</v>
      </c>
    </row>
    <row r="3148" spans="1:10">
      <c r="A3148" s="549" t="s">
        <v>2666</v>
      </c>
      <c r="B3148" s="550" t="s">
        <v>1729</v>
      </c>
      <c r="C3148" s="550" t="s">
        <v>55</v>
      </c>
      <c r="D3148" s="549" t="s">
        <v>1730</v>
      </c>
      <c r="E3148" s="593" t="s">
        <v>1220</v>
      </c>
      <c r="F3148" s="593"/>
      <c r="G3148" s="550" t="s">
        <v>57</v>
      </c>
      <c r="H3148" s="551">
        <v>5.9999999999999995E-4</v>
      </c>
      <c r="I3148" s="552" t="s">
        <v>2833</v>
      </c>
      <c r="J3148" s="561" t="s">
        <v>2902</v>
      </c>
    </row>
    <row r="3149" spans="1:10" ht="13.9" customHeight="1">
      <c r="A3149" s="549" t="s">
        <v>2666</v>
      </c>
      <c r="B3149" s="550" t="s">
        <v>1587</v>
      </c>
      <c r="C3149" s="550" t="s">
        <v>55</v>
      </c>
      <c r="D3149" s="549" t="s">
        <v>1588</v>
      </c>
      <c r="E3149" s="593" t="s">
        <v>1220</v>
      </c>
      <c r="F3149" s="593"/>
      <c r="G3149" s="550" t="s">
        <v>57</v>
      </c>
      <c r="H3149" s="551">
        <v>1.8E-3</v>
      </c>
      <c r="I3149" s="552" t="s">
        <v>2835</v>
      </c>
      <c r="J3149" s="561" t="s">
        <v>2998</v>
      </c>
    </row>
    <row r="3150" spans="1:10">
      <c r="A3150" s="549" t="s">
        <v>2666</v>
      </c>
      <c r="B3150" s="550" t="s">
        <v>2381</v>
      </c>
      <c r="C3150" s="550" t="s">
        <v>55</v>
      </c>
      <c r="D3150" s="549" t="s">
        <v>2382</v>
      </c>
      <c r="E3150" s="593" t="s">
        <v>1220</v>
      </c>
      <c r="F3150" s="593"/>
      <c r="G3150" s="550" t="s">
        <v>57</v>
      </c>
      <c r="H3150" s="551">
        <v>4.0000000000000003E-5</v>
      </c>
      <c r="I3150" s="552" t="s">
        <v>2837</v>
      </c>
      <c r="J3150" s="561" t="s">
        <v>2972</v>
      </c>
    </row>
    <row r="3151" spans="1:10">
      <c r="A3151" s="549" t="s">
        <v>2666</v>
      </c>
      <c r="B3151" s="550" t="s">
        <v>1982</v>
      </c>
      <c r="C3151" s="550" t="s">
        <v>55</v>
      </c>
      <c r="D3151" s="549" t="s">
        <v>1983</v>
      </c>
      <c r="E3151" s="593" t="s">
        <v>1298</v>
      </c>
      <c r="F3151" s="593"/>
      <c r="G3151" s="550" t="s">
        <v>57</v>
      </c>
      <c r="H3151" s="551">
        <v>1.8E-3</v>
      </c>
      <c r="I3151" s="552" t="s">
        <v>2839</v>
      </c>
      <c r="J3151" s="561" t="s">
        <v>3254</v>
      </c>
    </row>
    <row r="3152" spans="1:10">
      <c r="A3152" s="549" t="s">
        <v>2666</v>
      </c>
      <c r="B3152" s="550" t="s">
        <v>1855</v>
      </c>
      <c r="C3152" s="550" t="s">
        <v>55</v>
      </c>
      <c r="D3152" s="549" t="s">
        <v>1856</v>
      </c>
      <c r="E3152" s="593" t="s">
        <v>1298</v>
      </c>
      <c r="F3152" s="593"/>
      <c r="G3152" s="550" t="s">
        <v>1857</v>
      </c>
      <c r="H3152" s="551">
        <v>1.6000000000000001E-4</v>
      </c>
      <c r="I3152" s="552" t="s">
        <v>2841</v>
      </c>
      <c r="J3152" s="561" t="s">
        <v>3256</v>
      </c>
    </row>
    <row r="3153" spans="1:10" ht="26.45">
      <c r="A3153" s="549" t="s">
        <v>2666</v>
      </c>
      <c r="B3153" s="550" t="s">
        <v>2182</v>
      </c>
      <c r="C3153" s="550" t="s">
        <v>55</v>
      </c>
      <c r="D3153" s="549" t="s">
        <v>2183</v>
      </c>
      <c r="E3153" s="593" t="s">
        <v>1220</v>
      </c>
      <c r="F3153" s="593"/>
      <c r="G3153" s="550" t="s">
        <v>57</v>
      </c>
      <c r="H3153" s="551">
        <v>4.0000000000000003E-5</v>
      </c>
      <c r="I3153" s="552" t="s">
        <v>2843</v>
      </c>
      <c r="J3153" s="561" t="s">
        <v>2972</v>
      </c>
    </row>
    <row r="3154" spans="1:10">
      <c r="A3154" s="549" t="s">
        <v>2666</v>
      </c>
      <c r="B3154" s="550" t="s">
        <v>1652</v>
      </c>
      <c r="C3154" s="550" t="s">
        <v>55</v>
      </c>
      <c r="D3154" s="549" t="s">
        <v>1653</v>
      </c>
      <c r="E3154" s="593" t="s">
        <v>1298</v>
      </c>
      <c r="F3154" s="593"/>
      <c r="G3154" s="550" t="s">
        <v>57</v>
      </c>
      <c r="H3154" s="551">
        <v>4.0719999999999999E-2</v>
      </c>
      <c r="I3154" s="552" t="s">
        <v>2845</v>
      </c>
      <c r="J3154" s="561" t="s">
        <v>3111</v>
      </c>
    </row>
    <row r="3155" spans="1:10">
      <c r="A3155" s="549" t="s">
        <v>2666</v>
      </c>
      <c r="B3155" s="550" t="s">
        <v>2090</v>
      </c>
      <c r="C3155" s="550" t="s">
        <v>55</v>
      </c>
      <c r="D3155" s="549" t="s">
        <v>2091</v>
      </c>
      <c r="E3155" s="593" t="s">
        <v>1220</v>
      </c>
      <c r="F3155" s="593"/>
      <c r="G3155" s="550" t="s">
        <v>57</v>
      </c>
      <c r="H3155" s="551">
        <v>7.2000000000000005E-4</v>
      </c>
      <c r="I3155" s="552" t="s">
        <v>2847</v>
      </c>
      <c r="J3155" s="561" t="s">
        <v>2880</v>
      </c>
    </row>
    <row r="3156" spans="1:10">
      <c r="A3156" s="549" t="s">
        <v>2666</v>
      </c>
      <c r="B3156" s="550" t="s">
        <v>1543</v>
      </c>
      <c r="C3156" s="550" t="s">
        <v>55</v>
      </c>
      <c r="D3156" s="549" t="s">
        <v>1544</v>
      </c>
      <c r="E3156" s="593" t="s">
        <v>1220</v>
      </c>
      <c r="F3156" s="593"/>
      <c r="G3156" s="550" t="s">
        <v>57</v>
      </c>
      <c r="H3156" s="551">
        <v>4.0719999999999999E-2</v>
      </c>
      <c r="I3156" s="552" t="s">
        <v>2849</v>
      </c>
      <c r="J3156" s="561" t="s">
        <v>3483</v>
      </c>
    </row>
    <row r="3157" spans="1:10">
      <c r="A3157" s="549" t="s">
        <v>2666</v>
      </c>
      <c r="B3157" s="550" t="s">
        <v>2442</v>
      </c>
      <c r="C3157" s="550" t="s">
        <v>55</v>
      </c>
      <c r="D3157" s="549" t="s">
        <v>2443</v>
      </c>
      <c r="E3157" s="593" t="s">
        <v>1220</v>
      </c>
      <c r="F3157" s="593"/>
      <c r="G3157" s="550" t="s">
        <v>57</v>
      </c>
      <c r="H3157" s="551">
        <v>2.0000000000000002E-5</v>
      </c>
      <c r="I3157" s="552" t="s">
        <v>2851</v>
      </c>
      <c r="J3157" s="561" t="s">
        <v>2972</v>
      </c>
    </row>
    <row r="3158" spans="1:10" ht="26.45">
      <c r="A3158" s="549" t="s">
        <v>2666</v>
      </c>
      <c r="B3158" s="550" t="s">
        <v>2139</v>
      </c>
      <c r="C3158" s="550" t="s">
        <v>55</v>
      </c>
      <c r="D3158" s="549" t="s">
        <v>2140</v>
      </c>
      <c r="E3158" s="593" t="s">
        <v>1220</v>
      </c>
      <c r="F3158" s="593"/>
      <c r="G3158" s="550" t="s">
        <v>1739</v>
      </c>
      <c r="H3158" s="551">
        <v>9.2000000000000003E-4</v>
      </c>
      <c r="I3158" s="552" t="s">
        <v>2853</v>
      </c>
      <c r="J3158" s="561" t="s">
        <v>2880</v>
      </c>
    </row>
    <row r="3159" spans="1:10" ht="26.45">
      <c r="A3159" s="549" t="s">
        <v>2666</v>
      </c>
      <c r="B3159" s="550" t="s">
        <v>1978</v>
      </c>
      <c r="C3159" s="550" t="s">
        <v>55</v>
      </c>
      <c r="D3159" s="549" t="s">
        <v>1979</v>
      </c>
      <c r="E3159" s="593" t="s">
        <v>1220</v>
      </c>
      <c r="F3159" s="593"/>
      <c r="G3159" s="550" t="s">
        <v>1739</v>
      </c>
      <c r="H3159" s="551">
        <v>2.9999999999999997E-4</v>
      </c>
      <c r="I3159" s="552" t="s">
        <v>2855</v>
      </c>
      <c r="J3159" s="561" t="s">
        <v>3254</v>
      </c>
    </row>
    <row r="3160" spans="1:10">
      <c r="A3160" s="549" t="s">
        <v>2666</v>
      </c>
      <c r="B3160" s="550" t="s">
        <v>2525</v>
      </c>
      <c r="C3160" s="550" t="s">
        <v>55</v>
      </c>
      <c r="D3160" s="549" t="s">
        <v>2526</v>
      </c>
      <c r="E3160" s="593" t="s">
        <v>1220</v>
      </c>
      <c r="F3160" s="593"/>
      <c r="G3160" s="550" t="s">
        <v>57</v>
      </c>
      <c r="H3160" s="551">
        <v>4.0000000000000003E-5</v>
      </c>
      <c r="I3160" s="552" t="s">
        <v>2872</v>
      </c>
      <c r="J3160" s="561" t="s">
        <v>2972</v>
      </c>
    </row>
    <row r="3161" spans="1:10">
      <c r="A3161" s="549" t="s">
        <v>2666</v>
      </c>
      <c r="B3161" s="550" t="s">
        <v>2401</v>
      </c>
      <c r="C3161" s="550" t="s">
        <v>55</v>
      </c>
      <c r="D3161" s="549" t="s">
        <v>2402</v>
      </c>
      <c r="E3161" s="593" t="s">
        <v>1220</v>
      </c>
      <c r="F3161" s="593"/>
      <c r="G3161" s="550" t="s">
        <v>57</v>
      </c>
      <c r="H3161" s="551">
        <v>4.0000000000000003E-5</v>
      </c>
      <c r="I3161" s="552" t="s">
        <v>2897</v>
      </c>
      <c r="J3161" s="561" t="s">
        <v>2972</v>
      </c>
    </row>
    <row r="3162" spans="1:10">
      <c r="A3162" s="549" t="s">
        <v>2666</v>
      </c>
      <c r="B3162" s="550" t="s">
        <v>2519</v>
      </c>
      <c r="C3162" s="550" t="s">
        <v>55</v>
      </c>
      <c r="D3162" s="549" t="s">
        <v>2520</v>
      </c>
      <c r="E3162" s="593" t="s">
        <v>1220</v>
      </c>
      <c r="F3162" s="593"/>
      <c r="G3162" s="550" t="s">
        <v>57</v>
      </c>
      <c r="H3162" s="551">
        <v>4.0000000000000003E-5</v>
      </c>
      <c r="I3162" s="552" t="s">
        <v>2899</v>
      </c>
      <c r="J3162" s="561" t="s">
        <v>2972</v>
      </c>
    </row>
    <row r="3163" spans="1:10">
      <c r="A3163" s="549" t="s">
        <v>2666</v>
      </c>
      <c r="B3163" s="550" t="s">
        <v>2553</v>
      </c>
      <c r="C3163" s="550" t="s">
        <v>55</v>
      </c>
      <c r="D3163" s="549" t="s">
        <v>2554</v>
      </c>
      <c r="E3163" s="593" t="s">
        <v>1220</v>
      </c>
      <c r="F3163" s="593"/>
      <c r="G3163" s="550" t="s">
        <v>57</v>
      </c>
      <c r="H3163" s="551">
        <v>2.0000000000000002E-5</v>
      </c>
      <c r="I3163" s="552" t="s">
        <v>2901</v>
      </c>
      <c r="J3163" s="561" t="s">
        <v>2972</v>
      </c>
    </row>
    <row r="3164" spans="1:10" ht="26.45">
      <c r="A3164" s="549" t="s">
        <v>2666</v>
      </c>
      <c r="B3164" s="550" t="s">
        <v>1837</v>
      </c>
      <c r="C3164" s="550" t="s">
        <v>55</v>
      </c>
      <c r="D3164" s="549" t="s">
        <v>618</v>
      </c>
      <c r="E3164" s="593" t="s">
        <v>1220</v>
      </c>
      <c r="F3164" s="593"/>
      <c r="G3164" s="550" t="s">
        <v>57</v>
      </c>
      <c r="H3164" s="551">
        <v>1</v>
      </c>
      <c r="I3164" s="552" t="s">
        <v>3609</v>
      </c>
      <c r="J3164" s="561" t="s">
        <v>3609</v>
      </c>
    </row>
    <row r="3165" spans="1:10">
      <c r="A3165" s="553"/>
      <c r="B3165" s="563"/>
      <c r="C3165" s="563"/>
      <c r="D3165" s="553"/>
      <c r="E3165" s="563" t="s">
        <v>2669</v>
      </c>
      <c r="F3165" s="566">
        <v>7.2</v>
      </c>
      <c r="G3165" s="553" t="s">
        <v>2670</v>
      </c>
      <c r="H3165" s="554">
        <v>0</v>
      </c>
      <c r="I3165" s="553" t="s">
        <v>2671</v>
      </c>
      <c r="J3165" s="554">
        <v>7.2</v>
      </c>
    </row>
    <row r="3166" spans="1:10" ht="14.45" thickBot="1">
      <c r="A3166" s="553"/>
      <c r="B3166" s="563"/>
      <c r="C3166" s="563"/>
      <c r="D3166" s="553"/>
      <c r="E3166" s="563" t="s">
        <v>2672</v>
      </c>
      <c r="F3166" s="566">
        <v>0</v>
      </c>
      <c r="G3166" s="553"/>
      <c r="H3166" s="595" t="s">
        <v>2673</v>
      </c>
      <c r="I3166" s="595"/>
      <c r="J3166" s="554">
        <v>12.67</v>
      </c>
    </row>
    <row r="3167" spans="1:10" ht="14.45" thickTop="1">
      <c r="A3167" s="555"/>
      <c r="B3167" s="564"/>
      <c r="C3167" s="564"/>
      <c r="D3167" s="555"/>
      <c r="E3167" s="564"/>
      <c r="F3167" s="564"/>
      <c r="G3167" s="555"/>
      <c r="H3167" s="555"/>
      <c r="I3167" s="555"/>
      <c r="J3167" s="555"/>
    </row>
    <row r="3168" spans="1:10">
      <c r="A3168" s="543" t="s">
        <v>619</v>
      </c>
      <c r="B3168" s="461" t="s">
        <v>10</v>
      </c>
      <c r="C3168" s="461" t="s">
        <v>11</v>
      </c>
      <c r="D3168" s="543" t="s">
        <v>12</v>
      </c>
      <c r="E3168" s="589" t="s">
        <v>1209</v>
      </c>
      <c r="F3168" s="589"/>
      <c r="G3168" s="461" t="s">
        <v>13</v>
      </c>
      <c r="H3168" s="544" t="s">
        <v>14</v>
      </c>
      <c r="I3168" s="544" t="s">
        <v>1210</v>
      </c>
      <c r="J3168" s="544" t="s">
        <v>16</v>
      </c>
    </row>
    <row r="3169" spans="1:10" ht="26.45">
      <c r="A3169" s="545" t="s">
        <v>2661</v>
      </c>
      <c r="B3169" s="546" t="s">
        <v>620</v>
      </c>
      <c r="C3169" s="546" t="s">
        <v>55</v>
      </c>
      <c r="D3169" s="545" t="s">
        <v>621</v>
      </c>
      <c r="E3169" s="596" t="s">
        <v>1344</v>
      </c>
      <c r="F3169" s="596"/>
      <c r="G3169" s="546" t="s">
        <v>57</v>
      </c>
      <c r="H3169" s="547">
        <v>1</v>
      </c>
      <c r="I3169" s="548">
        <v>5.41</v>
      </c>
      <c r="J3169" s="548">
        <v>5.41</v>
      </c>
    </row>
    <row r="3170" spans="1:10">
      <c r="A3170" s="543" t="s">
        <v>9</v>
      </c>
      <c r="B3170" s="461" t="s">
        <v>10</v>
      </c>
      <c r="C3170" s="461" t="s">
        <v>11</v>
      </c>
      <c r="D3170" s="543" t="s">
        <v>12</v>
      </c>
      <c r="E3170" s="589" t="s">
        <v>1209</v>
      </c>
      <c r="F3170" s="589"/>
      <c r="G3170" s="461" t="s">
        <v>13</v>
      </c>
      <c r="H3170" s="544" t="s">
        <v>14</v>
      </c>
      <c r="I3170" s="544" t="s">
        <v>1210</v>
      </c>
      <c r="J3170" s="544" t="s">
        <v>16</v>
      </c>
    </row>
    <row r="3171" spans="1:10">
      <c r="A3171" s="556" t="s">
        <v>2661</v>
      </c>
      <c r="B3171" s="557" t="s">
        <v>3560</v>
      </c>
      <c r="C3171" s="557" t="s">
        <v>55</v>
      </c>
      <c r="D3171" s="556" t="s">
        <v>3561</v>
      </c>
      <c r="E3171" s="594" t="s">
        <v>1393</v>
      </c>
      <c r="F3171" s="594"/>
      <c r="G3171" s="557" t="s">
        <v>1451</v>
      </c>
      <c r="H3171" s="558">
        <v>0.1</v>
      </c>
      <c r="I3171" s="559" t="s">
        <v>2861</v>
      </c>
      <c r="J3171" s="560" t="s">
        <v>3116</v>
      </c>
    </row>
    <row r="3172" spans="1:10">
      <c r="A3172" s="549" t="s">
        <v>2666</v>
      </c>
      <c r="B3172" s="550" t="s">
        <v>2188</v>
      </c>
      <c r="C3172" s="550" t="s">
        <v>55</v>
      </c>
      <c r="D3172" s="549" t="s">
        <v>2189</v>
      </c>
      <c r="E3172" s="593" t="s">
        <v>1220</v>
      </c>
      <c r="F3172" s="593"/>
      <c r="G3172" s="550" t="s">
        <v>57</v>
      </c>
      <c r="H3172" s="551">
        <v>1</v>
      </c>
      <c r="I3172" s="552" t="s">
        <v>3031</v>
      </c>
      <c r="J3172" s="561" t="s">
        <v>3031</v>
      </c>
    </row>
    <row r="3173" spans="1:10" ht="26.45">
      <c r="A3173" s="549" t="s">
        <v>2666</v>
      </c>
      <c r="B3173" s="550" t="s">
        <v>1506</v>
      </c>
      <c r="C3173" s="550" t="s">
        <v>55</v>
      </c>
      <c r="D3173" s="549" t="s">
        <v>1507</v>
      </c>
      <c r="E3173" s="593" t="s">
        <v>1440</v>
      </c>
      <c r="F3173" s="593"/>
      <c r="G3173" s="550" t="s">
        <v>1451</v>
      </c>
      <c r="H3173" s="551">
        <v>0.1</v>
      </c>
      <c r="I3173" s="552" t="s">
        <v>2767</v>
      </c>
      <c r="J3173" s="561" t="s">
        <v>3346</v>
      </c>
    </row>
    <row r="3174" spans="1:10" ht="26.45">
      <c r="A3174" s="549" t="s">
        <v>2666</v>
      </c>
      <c r="B3174" s="550" t="s">
        <v>1449</v>
      </c>
      <c r="C3174" s="550" t="s">
        <v>55</v>
      </c>
      <c r="D3174" s="549" t="s">
        <v>1450</v>
      </c>
      <c r="E3174" s="593" t="s">
        <v>1440</v>
      </c>
      <c r="F3174" s="593"/>
      <c r="G3174" s="550" t="s">
        <v>1451</v>
      </c>
      <c r="H3174" s="551">
        <v>0.1</v>
      </c>
      <c r="I3174" s="552" t="s">
        <v>2742</v>
      </c>
      <c r="J3174" s="561" t="s">
        <v>3239</v>
      </c>
    </row>
    <row r="3175" spans="1:10">
      <c r="A3175" s="556" t="s">
        <v>2661</v>
      </c>
      <c r="B3175" s="557" t="s">
        <v>2769</v>
      </c>
      <c r="C3175" s="557" t="s">
        <v>55</v>
      </c>
      <c r="D3175" s="556" t="s">
        <v>2770</v>
      </c>
      <c r="E3175" s="594" t="s">
        <v>1393</v>
      </c>
      <c r="F3175" s="594"/>
      <c r="G3175" s="557" t="s">
        <v>1451</v>
      </c>
      <c r="H3175" s="558">
        <v>0.1</v>
      </c>
      <c r="I3175" s="559" t="s">
        <v>2771</v>
      </c>
      <c r="J3175" s="560" t="s">
        <v>3345</v>
      </c>
    </row>
    <row r="3176" spans="1:10">
      <c r="A3176" s="589" t="s">
        <v>2820</v>
      </c>
      <c r="B3176" s="597"/>
      <c r="C3176" s="597"/>
      <c r="D3176" s="597"/>
      <c r="E3176" s="597"/>
      <c r="F3176" s="597"/>
      <c r="G3176" s="597"/>
      <c r="H3176" s="597"/>
      <c r="I3176" s="597"/>
      <c r="J3176" s="597"/>
    </row>
    <row r="3177" spans="1:10" ht="14.45" customHeight="1">
      <c r="A3177" s="543" t="s">
        <v>9</v>
      </c>
      <c r="B3177" s="461" t="s">
        <v>10</v>
      </c>
      <c r="C3177" s="461" t="s">
        <v>11</v>
      </c>
      <c r="D3177" s="543" t="s">
        <v>12</v>
      </c>
      <c r="E3177" s="589" t="s">
        <v>1209</v>
      </c>
      <c r="F3177" s="589"/>
      <c r="G3177" s="461" t="s">
        <v>13</v>
      </c>
      <c r="H3177" s="544" t="s">
        <v>14</v>
      </c>
      <c r="I3177" s="544" t="s">
        <v>1210</v>
      </c>
      <c r="J3177" s="544" t="s">
        <v>16</v>
      </c>
    </row>
    <row r="3178" spans="1:10">
      <c r="A3178" s="549" t="s">
        <v>2666</v>
      </c>
      <c r="B3178" s="550" t="s">
        <v>1587</v>
      </c>
      <c r="C3178" s="550" t="s">
        <v>55</v>
      </c>
      <c r="D3178" s="549" t="s">
        <v>1588</v>
      </c>
      <c r="E3178" s="593" t="s">
        <v>1220</v>
      </c>
      <c r="F3178" s="593"/>
      <c r="G3178" s="550" t="s">
        <v>57</v>
      </c>
      <c r="H3178" s="551">
        <v>8.9999999999999998E-4</v>
      </c>
      <c r="I3178" s="552" t="s">
        <v>2835</v>
      </c>
      <c r="J3178" s="561" t="s">
        <v>3366</v>
      </c>
    </row>
    <row r="3179" spans="1:10" ht="26.45">
      <c r="A3179" s="549" t="s">
        <v>2666</v>
      </c>
      <c r="B3179" s="550" t="s">
        <v>2303</v>
      </c>
      <c r="C3179" s="550" t="s">
        <v>55</v>
      </c>
      <c r="D3179" s="549" t="s">
        <v>2304</v>
      </c>
      <c r="E3179" s="593" t="s">
        <v>1220</v>
      </c>
      <c r="F3179" s="593"/>
      <c r="G3179" s="550" t="s">
        <v>57</v>
      </c>
      <c r="H3179" s="551">
        <v>1.2E-4</v>
      </c>
      <c r="I3179" s="552" t="s">
        <v>2821</v>
      </c>
      <c r="J3179" s="561" t="s">
        <v>2972</v>
      </c>
    </row>
    <row r="3180" spans="1:10" ht="26.45" customHeight="1">
      <c r="A3180" s="549" t="s">
        <v>2666</v>
      </c>
      <c r="B3180" s="550" t="s">
        <v>1693</v>
      </c>
      <c r="C3180" s="550" t="s">
        <v>55</v>
      </c>
      <c r="D3180" s="549" t="s">
        <v>1694</v>
      </c>
      <c r="E3180" s="593" t="s">
        <v>1220</v>
      </c>
      <c r="F3180" s="593"/>
      <c r="G3180" s="550" t="s">
        <v>57</v>
      </c>
      <c r="H3180" s="551">
        <v>1.5949999999999999E-2</v>
      </c>
      <c r="I3180" s="552" t="s">
        <v>2829</v>
      </c>
      <c r="J3180" s="561" t="s">
        <v>3009</v>
      </c>
    </row>
    <row r="3181" spans="1:10">
      <c r="A3181" s="549" t="s">
        <v>2666</v>
      </c>
      <c r="B3181" s="550" t="s">
        <v>2360</v>
      </c>
      <c r="C3181" s="550" t="s">
        <v>55</v>
      </c>
      <c r="D3181" s="549" t="s">
        <v>2361</v>
      </c>
      <c r="E3181" s="593" t="s">
        <v>1220</v>
      </c>
      <c r="F3181" s="593"/>
      <c r="G3181" s="550" t="s">
        <v>2362</v>
      </c>
      <c r="H3181" s="551">
        <v>1.6000000000000001E-4</v>
      </c>
      <c r="I3181" s="552" t="s">
        <v>2831</v>
      </c>
      <c r="J3181" s="561" t="s">
        <v>2972</v>
      </c>
    </row>
    <row r="3182" spans="1:10">
      <c r="A3182" s="549" t="s">
        <v>2666</v>
      </c>
      <c r="B3182" s="550" t="s">
        <v>2525</v>
      </c>
      <c r="C3182" s="550" t="s">
        <v>55</v>
      </c>
      <c r="D3182" s="549" t="s">
        <v>2526</v>
      </c>
      <c r="E3182" s="593" t="s">
        <v>1220</v>
      </c>
      <c r="F3182" s="593"/>
      <c r="G3182" s="550" t="s">
        <v>57</v>
      </c>
      <c r="H3182" s="551">
        <v>2.0000000000000002E-5</v>
      </c>
      <c r="I3182" s="552" t="s">
        <v>2872</v>
      </c>
      <c r="J3182" s="561" t="s">
        <v>2972</v>
      </c>
    </row>
    <row r="3183" spans="1:10">
      <c r="A3183" s="549" t="s">
        <v>2666</v>
      </c>
      <c r="B3183" s="550" t="s">
        <v>1652</v>
      </c>
      <c r="C3183" s="550" t="s">
        <v>55</v>
      </c>
      <c r="D3183" s="549" t="s">
        <v>1653</v>
      </c>
      <c r="E3183" s="593" t="s">
        <v>1298</v>
      </c>
      <c r="F3183" s="593"/>
      <c r="G3183" s="550" t="s">
        <v>57</v>
      </c>
      <c r="H3183" s="551">
        <v>2.036E-2</v>
      </c>
      <c r="I3183" s="552" t="s">
        <v>2845</v>
      </c>
      <c r="J3183" s="561" t="s">
        <v>3114</v>
      </c>
    </row>
    <row r="3184" spans="1:10">
      <c r="A3184" s="549" t="s">
        <v>2666</v>
      </c>
      <c r="B3184" s="550" t="s">
        <v>1855</v>
      </c>
      <c r="C3184" s="550" t="s">
        <v>55</v>
      </c>
      <c r="D3184" s="549" t="s">
        <v>1856</v>
      </c>
      <c r="E3184" s="593" t="s">
        <v>1298</v>
      </c>
      <c r="F3184" s="593"/>
      <c r="G3184" s="550" t="s">
        <v>1857</v>
      </c>
      <c r="H3184" s="551">
        <v>8.0000000000000007E-5</v>
      </c>
      <c r="I3184" s="552" t="s">
        <v>2841</v>
      </c>
      <c r="J3184" s="561" t="s">
        <v>3254</v>
      </c>
    </row>
    <row r="3185" spans="1:10">
      <c r="A3185" s="549" t="s">
        <v>2666</v>
      </c>
      <c r="B3185" s="550" t="s">
        <v>1543</v>
      </c>
      <c r="C3185" s="550" t="s">
        <v>55</v>
      </c>
      <c r="D3185" s="549" t="s">
        <v>1544</v>
      </c>
      <c r="E3185" s="593" t="s">
        <v>1220</v>
      </c>
      <c r="F3185" s="593"/>
      <c r="G3185" s="550" t="s">
        <v>57</v>
      </c>
      <c r="H3185" s="551">
        <v>2.036E-2</v>
      </c>
      <c r="I3185" s="552" t="s">
        <v>2849</v>
      </c>
      <c r="J3185" s="561" t="s">
        <v>2979</v>
      </c>
    </row>
    <row r="3186" spans="1:10">
      <c r="A3186" s="549" t="s">
        <v>2666</v>
      </c>
      <c r="B3186" s="550" t="s">
        <v>2401</v>
      </c>
      <c r="C3186" s="550" t="s">
        <v>55</v>
      </c>
      <c r="D3186" s="549" t="s">
        <v>2402</v>
      </c>
      <c r="E3186" s="593" t="s">
        <v>1220</v>
      </c>
      <c r="F3186" s="593"/>
      <c r="G3186" s="550" t="s">
        <v>57</v>
      </c>
      <c r="H3186" s="551">
        <v>2.0000000000000002E-5</v>
      </c>
      <c r="I3186" s="552" t="s">
        <v>2897</v>
      </c>
      <c r="J3186" s="561" t="s">
        <v>2972</v>
      </c>
    </row>
    <row r="3187" spans="1:10" ht="13.9" customHeight="1">
      <c r="A3187" s="549" t="s">
        <v>2666</v>
      </c>
      <c r="B3187" s="550" t="s">
        <v>1729</v>
      </c>
      <c r="C3187" s="550" t="s">
        <v>55</v>
      </c>
      <c r="D3187" s="549" t="s">
        <v>1730</v>
      </c>
      <c r="E3187" s="593" t="s">
        <v>1220</v>
      </c>
      <c r="F3187" s="593"/>
      <c r="G3187" s="550" t="s">
        <v>57</v>
      </c>
      <c r="H3187" s="551">
        <v>2.9999999999999997E-4</v>
      </c>
      <c r="I3187" s="552" t="s">
        <v>2833</v>
      </c>
      <c r="J3187" s="561" t="s">
        <v>2923</v>
      </c>
    </row>
    <row r="3188" spans="1:10">
      <c r="A3188" s="549" t="s">
        <v>2666</v>
      </c>
      <c r="B3188" s="550" t="s">
        <v>1982</v>
      </c>
      <c r="C3188" s="550" t="s">
        <v>55</v>
      </c>
      <c r="D3188" s="549" t="s">
        <v>1983</v>
      </c>
      <c r="E3188" s="593" t="s">
        <v>1298</v>
      </c>
      <c r="F3188" s="593"/>
      <c r="G3188" s="550" t="s">
        <v>57</v>
      </c>
      <c r="H3188" s="551">
        <v>8.9999999999999998E-4</v>
      </c>
      <c r="I3188" s="552" t="s">
        <v>2839</v>
      </c>
      <c r="J3188" s="561" t="s">
        <v>2880</v>
      </c>
    </row>
    <row r="3189" spans="1:10">
      <c r="A3189" s="549" t="s">
        <v>2666</v>
      </c>
      <c r="B3189" s="550" t="s">
        <v>2519</v>
      </c>
      <c r="C3189" s="550" t="s">
        <v>55</v>
      </c>
      <c r="D3189" s="549" t="s">
        <v>2520</v>
      </c>
      <c r="E3189" s="593" t="s">
        <v>1220</v>
      </c>
      <c r="F3189" s="593"/>
      <c r="G3189" s="550" t="s">
        <v>57</v>
      </c>
      <c r="H3189" s="551">
        <v>2.0000000000000002E-5</v>
      </c>
      <c r="I3189" s="552" t="s">
        <v>2899</v>
      </c>
      <c r="J3189" s="561" t="s">
        <v>2972</v>
      </c>
    </row>
    <row r="3190" spans="1:10">
      <c r="A3190" s="549" t="s">
        <v>2666</v>
      </c>
      <c r="B3190" s="550" t="s">
        <v>2090</v>
      </c>
      <c r="C3190" s="550" t="s">
        <v>55</v>
      </c>
      <c r="D3190" s="549" t="s">
        <v>2091</v>
      </c>
      <c r="E3190" s="593" t="s">
        <v>1220</v>
      </c>
      <c r="F3190" s="593"/>
      <c r="G3190" s="550" t="s">
        <v>57</v>
      </c>
      <c r="H3190" s="551">
        <v>3.6000000000000002E-4</v>
      </c>
      <c r="I3190" s="552" t="s">
        <v>2847</v>
      </c>
      <c r="J3190" s="561" t="s">
        <v>2972</v>
      </c>
    </row>
    <row r="3191" spans="1:10" ht="26.45">
      <c r="A3191" s="549" t="s">
        <v>2666</v>
      </c>
      <c r="B3191" s="550" t="s">
        <v>1978</v>
      </c>
      <c r="C3191" s="550" t="s">
        <v>55</v>
      </c>
      <c r="D3191" s="549" t="s">
        <v>1979</v>
      </c>
      <c r="E3191" s="593" t="s">
        <v>1220</v>
      </c>
      <c r="F3191" s="593"/>
      <c r="G3191" s="550" t="s">
        <v>1739</v>
      </c>
      <c r="H3191" s="551">
        <v>1.4999999999999999E-4</v>
      </c>
      <c r="I3191" s="552" t="s">
        <v>2855</v>
      </c>
      <c r="J3191" s="561" t="s">
        <v>2880</v>
      </c>
    </row>
    <row r="3192" spans="1:10" ht="26.45">
      <c r="A3192" s="549" t="s">
        <v>2666</v>
      </c>
      <c r="B3192" s="550" t="s">
        <v>2391</v>
      </c>
      <c r="C3192" s="550" t="s">
        <v>55</v>
      </c>
      <c r="D3192" s="549" t="s">
        <v>2392</v>
      </c>
      <c r="E3192" s="593" t="s">
        <v>1220</v>
      </c>
      <c r="F3192" s="593"/>
      <c r="G3192" s="550" t="s">
        <v>57</v>
      </c>
      <c r="H3192" s="551">
        <v>4.0000000000000003E-5</v>
      </c>
      <c r="I3192" s="552" t="s">
        <v>2827</v>
      </c>
      <c r="J3192" s="561" t="s">
        <v>2972</v>
      </c>
    </row>
    <row r="3193" spans="1:10" ht="26.45">
      <c r="A3193" s="549" t="s">
        <v>2666</v>
      </c>
      <c r="B3193" s="550" t="s">
        <v>2139</v>
      </c>
      <c r="C3193" s="550" t="s">
        <v>55</v>
      </c>
      <c r="D3193" s="549" t="s">
        <v>2140</v>
      </c>
      <c r="E3193" s="593" t="s">
        <v>1220</v>
      </c>
      <c r="F3193" s="593"/>
      <c r="G3193" s="550" t="s">
        <v>1739</v>
      </c>
      <c r="H3193" s="551">
        <v>4.6000000000000001E-4</v>
      </c>
      <c r="I3193" s="552" t="s">
        <v>2853</v>
      </c>
      <c r="J3193" s="561" t="s">
        <v>2972</v>
      </c>
    </row>
    <row r="3194" spans="1:10">
      <c r="A3194" s="549" t="s">
        <v>2666</v>
      </c>
      <c r="B3194" s="550" t="s">
        <v>2169</v>
      </c>
      <c r="C3194" s="550" t="s">
        <v>55</v>
      </c>
      <c r="D3194" s="549" t="s">
        <v>2170</v>
      </c>
      <c r="E3194" s="593" t="s">
        <v>1220</v>
      </c>
      <c r="F3194" s="593"/>
      <c r="G3194" s="550" t="s">
        <v>57</v>
      </c>
      <c r="H3194" s="551">
        <v>8.9999999999999998E-4</v>
      </c>
      <c r="I3194" s="552" t="s">
        <v>2825</v>
      </c>
      <c r="J3194" s="561" t="s">
        <v>2972</v>
      </c>
    </row>
    <row r="3195" spans="1:10">
      <c r="A3195" s="549" t="s">
        <v>2666</v>
      </c>
      <c r="B3195" s="550" t="s">
        <v>2553</v>
      </c>
      <c r="C3195" s="550" t="s">
        <v>55</v>
      </c>
      <c r="D3195" s="549" t="s">
        <v>2554</v>
      </c>
      <c r="E3195" s="593" t="s">
        <v>1220</v>
      </c>
      <c r="F3195" s="593"/>
      <c r="G3195" s="550" t="s">
        <v>57</v>
      </c>
      <c r="H3195" s="551">
        <v>1.0000000000000001E-5</v>
      </c>
      <c r="I3195" s="552" t="s">
        <v>2901</v>
      </c>
      <c r="J3195" s="561" t="s">
        <v>2972</v>
      </c>
    </row>
    <row r="3196" spans="1:10">
      <c r="A3196" s="549" t="s">
        <v>2666</v>
      </c>
      <c r="B3196" s="550" t="s">
        <v>2188</v>
      </c>
      <c r="C3196" s="550" t="s">
        <v>55</v>
      </c>
      <c r="D3196" s="549" t="s">
        <v>2189</v>
      </c>
      <c r="E3196" s="593" t="s">
        <v>1220</v>
      </c>
      <c r="F3196" s="593"/>
      <c r="G3196" s="550" t="s">
        <v>57</v>
      </c>
      <c r="H3196" s="551">
        <v>1</v>
      </c>
      <c r="I3196" s="552" t="s">
        <v>3031</v>
      </c>
      <c r="J3196" s="561" t="s">
        <v>3031</v>
      </c>
    </row>
    <row r="3197" spans="1:10" ht="26.45">
      <c r="A3197" s="549" t="s">
        <v>2666</v>
      </c>
      <c r="B3197" s="550" t="s">
        <v>1506</v>
      </c>
      <c r="C3197" s="550" t="s">
        <v>55</v>
      </c>
      <c r="D3197" s="549" t="s">
        <v>1507</v>
      </c>
      <c r="E3197" s="593" t="s">
        <v>1440</v>
      </c>
      <c r="F3197" s="593"/>
      <c r="G3197" s="550" t="s">
        <v>1451</v>
      </c>
      <c r="H3197" s="551">
        <v>0.1</v>
      </c>
      <c r="I3197" s="552" t="s">
        <v>2767</v>
      </c>
      <c r="J3197" s="561" t="s">
        <v>3346</v>
      </c>
    </row>
    <row r="3198" spans="1:10" ht="26.45">
      <c r="A3198" s="549" t="s">
        <v>2666</v>
      </c>
      <c r="B3198" s="550" t="s">
        <v>1449</v>
      </c>
      <c r="C3198" s="550" t="s">
        <v>55</v>
      </c>
      <c r="D3198" s="549" t="s">
        <v>1450</v>
      </c>
      <c r="E3198" s="593" t="s">
        <v>1440</v>
      </c>
      <c r="F3198" s="593"/>
      <c r="G3198" s="550" t="s">
        <v>1451</v>
      </c>
      <c r="H3198" s="551">
        <v>0.1</v>
      </c>
      <c r="I3198" s="552" t="s">
        <v>2742</v>
      </c>
      <c r="J3198" s="561" t="s">
        <v>3239</v>
      </c>
    </row>
    <row r="3199" spans="1:10">
      <c r="A3199" s="549" t="s">
        <v>2666</v>
      </c>
      <c r="B3199" s="550" t="s">
        <v>2412</v>
      </c>
      <c r="C3199" s="550" t="s">
        <v>55</v>
      </c>
      <c r="D3199" s="549" t="s">
        <v>2413</v>
      </c>
      <c r="E3199" s="593" t="s">
        <v>1220</v>
      </c>
      <c r="F3199" s="593"/>
      <c r="G3199" s="550" t="s">
        <v>57</v>
      </c>
      <c r="H3199" s="551">
        <v>3.0000000000000001E-5</v>
      </c>
      <c r="I3199" s="552" t="s">
        <v>2823</v>
      </c>
      <c r="J3199" s="561" t="s">
        <v>2972</v>
      </c>
    </row>
    <row r="3200" spans="1:10">
      <c r="A3200" s="549" t="s">
        <v>2666</v>
      </c>
      <c r="B3200" s="550" t="s">
        <v>2381</v>
      </c>
      <c r="C3200" s="550" t="s">
        <v>55</v>
      </c>
      <c r="D3200" s="549" t="s">
        <v>2382</v>
      </c>
      <c r="E3200" s="593" t="s">
        <v>1220</v>
      </c>
      <c r="F3200" s="593"/>
      <c r="G3200" s="550" t="s">
        <v>57</v>
      </c>
      <c r="H3200" s="551">
        <v>2.0000000000000002E-5</v>
      </c>
      <c r="I3200" s="552" t="s">
        <v>2837</v>
      </c>
      <c r="J3200" s="561" t="s">
        <v>2972</v>
      </c>
    </row>
    <row r="3201" spans="1:10" ht="26.45">
      <c r="A3201" s="549" t="s">
        <v>2666</v>
      </c>
      <c r="B3201" s="550" t="s">
        <v>2182</v>
      </c>
      <c r="C3201" s="550" t="s">
        <v>55</v>
      </c>
      <c r="D3201" s="549" t="s">
        <v>2183</v>
      </c>
      <c r="E3201" s="593" t="s">
        <v>1220</v>
      </c>
      <c r="F3201" s="593"/>
      <c r="G3201" s="550" t="s">
        <v>57</v>
      </c>
      <c r="H3201" s="551">
        <v>2.0000000000000002E-5</v>
      </c>
      <c r="I3201" s="552" t="s">
        <v>2843</v>
      </c>
      <c r="J3201" s="561" t="s">
        <v>2972</v>
      </c>
    </row>
    <row r="3202" spans="1:10">
      <c r="A3202" s="549" t="s">
        <v>2666</v>
      </c>
      <c r="B3202" s="550" t="s">
        <v>2442</v>
      </c>
      <c r="C3202" s="550" t="s">
        <v>55</v>
      </c>
      <c r="D3202" s="549" t="s">
        <v>2443</v>
      </c>
      <c r="E3202" s="593" t="s">
        <v>1220</v>
      </c>
      <c r="F3202" s="593"/>
      <c r="G3202" s="550" t="s">
        <v>57</v>
      </c>
      <c r="H3202" s="551">
        <v>1.0000000000000001E-5</v>
      </c>
      <c r="I3202" s="552" t="s">
        <v>2851</v>
      </c>
      <c r="J3202" s="561" t="s">
        <v>2972</v>
      </c>
    </row>
    <row r="3203" spans="1:10">
      <c r="A3203" s="553"/>
      <c r="B3203" s="563"/>
      <c r="C3203" s="563"/>
      <c r="D3203" s="553"/>
      <c r="E3203" s="563" t="s">
        <v>2669</v>
      </c>
      <c r="F3203" s="566">
        <v>3.59</v>
      </c>
      <c r="G3203" s="553" t="s">
        <v>2670</v>
      </c>
      <c r="H3203" s="554">
        <v>0</v>
      </c>
      <c r="I3203" s="553" t="s">
        <v>2671</v>
      </c>
      <c r="J3203" s="554">
        <v>3.59</v>
      </c>
    </row>
    <row r="3204" spans="1:10" ht="14.45" thickBot="1">
      <c r="A3204" s="553"/>
      <c r="B3204" s="563"/>
      <c r="C3204" s="563"/>
      <c r="D3204" s="553"/>
      <c r="E3204" s="563" t="s">
        <v>2672</v>
      </c>
      <c r="F3204" s="566">
        <v>0</v>
      </c>
      <c r="G3204" s="553"/>
      <c r="H3204" s="595" t="s">
        <v>2673</v>
      </c>
      <c r="I3204" s="595"/>
      <c r="J3204" s="554">
        <v>5.41</v>
      </c>
    </row>
    <row r="3205" spans="1:10" ht="14.45" thickTop="1">
      <c r="A3205" s="555"/>
      <c r="B3205" s="564"/>
      <c r="C3205" s="564"/>
      <c r="D3205" s="555"/>
      <c r="E3205" s="564"/>
      <c r="F3205" s="564"/>
      <c r="G3205" s="555"/>
      <c r="H3205" s="555"/>
      <c r="I3205" s="555"/>
      <c r="J3205" s="555"/>
    </row>
    <row r="3206" spans="1:10">
      <c r="A3206" s="543" t="s">
        <v>622</v>
      </c>
      <c r="B3206" s="461" t="s">
        <v>10</v>
      </c>
      <c r="C3206" s="461" t="s">
        <v>11</v>
      </c>
      <c r="D3206" s="543" t="s">
        <v>12</v>
      </c>
      <c r="E3206" s="589" t="s">
        <v>1209</v>
      </c>
      <c r="F3206" s="589"/>
      <c r="G3206" s="461" t="s">
        <v>13</v>
      </c>
      <c r="H3206" s="544" t="s">
        <v>14</v>
      </c>
      <c r="I3206" s="544" t="s">
        <v>1210</v>
      </c>
      <c r="J3206" s="544" t="s">
        <v>16</v>
      </c>
    </row>
    <row r="3207" spans="1:10" ht="26.45">
      <c r="A3207" s="545" t="s">
        <v>2661</v>
      </c>
      <c r="B3207" s="546" t="s">
        <v>623</v>
      </c>
      <c r="C3207" s="546" t="s">
        <v>55</v>
      </c>
      <c r="D3207" s="545" t="s">
        <v>624</v>
      </c>
      <c r="E3207" s="596" t="s">
        <v>1344</v>
      </c>
      <c r="F3207" s="596"/>
      <c r="G3207" s="546" t="s">
        <v>57</v>
      </c>
      <c r="H3207" s="547">
        <v>1</v>
      </c>
      <c r="I3207" s="548">
        <v>19.53</v>
      </c>
      <c r="J3207" s="548">
        <v>19.53</v>
      </c>
    </row>
    <row r="3208" spans="1:10">
      <c r="A3208" s="543" t="s">
        <v>9</v>
      </c>
      <c r="B3208" s="461" t="s">
        <v>10</v>
      </c>
      <c r="C3208" s="461" t="s">
        <v>11</v>
      </c>
      <c r="D3208" s="543" t="s">
        <v>12</v>
      </c>
      <c r="E3208" s="589" t="s">
        <v>1209</v>
      </c>
      <c r="F3208" s="589"/>
      <c r="G3208" s="461" t="s">
        <v>13</v>
      </c>
      <c r="H3208" s="544" t="s">
        <v>14</v>
      </c>
      <c r="I3208" s="544" t="s">
        <v>1210</v>
      </c>
      <c r="J3208" s="544" t="s">
        <v>16</v>
      </c>
    </row>
    <row r="3209" spans="1:10">
      <c r="A3209" s="556" t="s">
        <v>2661</v>
      </c>
      <c r="B3209" s="557" t="s">
        <v>2769</v>
      </c>
      <c r="C3209" s="557" t="s">
        <v>55</v>
      </c>
      <c r="D3209" s="556" t="s">
        <v>2770</v>
      </c>
      <c r="E3209" s="594" t="s">
        <v>1393</v>
      </c>
      <c r="F3209" s="594"/>
      <c r="G3209" s="557" t="s">
        <v>1451</v>
      </c>
      <c r="H3209" s="558">
        <v>0.2</v>
      </c>
      <c r="I3209" s="559" t="s">
        <v>2771</v>
      </c>
      <c r="J3209" s="560" t="s">
        <v>3597</v>
      </c>
    </row>
    <row r="3210" spans="1:10" ht="26.45">
      <c r="A3210" s="549" t="s">
        <v>2666</v>
      </c>
      <c r="B3210" s="550" t="s">
        <v>1506</v>
      </c>
      <c r="C3210" s="550" t="s">
        <v>55</v>
      </c>
      <c r="D3210" s="549" t="s">
        <v>1507</v>
      </c>
      <c r="E3210" s="593" t="s">
        <v>1440</v>
      </c>
      <c r="F3210" s="593"/>
      <c r="G3210" s="550" t="s">
        <v>1451</v>
      </c>
      <c r="H3210" s="551">
        <v>0.2</v>
      </c>
      <c r="I3210" s="552" t="s">
        <v>2767</v>
      </c>
      <c r="J3210" s="561" t="s">
        <v>3596</v>
      </c>
    </row>
    <row r="3211" spans="1:10" ht="26.45">
      <c r="A3211" s="549" t="s">
        <v>2666</v>
      </c>
      <c r="B3211" s="550" t="s">
        <v>1449</v>
      </c>
      <c r="C3211" s="550" t="s">
        <v>55</v>
      </c>
      <c r="D3211" s="549" t="s">
        <v>1450</v>
      </c>
      <c r="E3211" s="593" t="s">
        <v>1440</v>
      </c>
      <c r="F3211" s="593"/>
      <c r="G3211" s="550" t="s">
        <v>1451</v>
      </c>
      <c r="H3211" s="551">
        <v>0.2</v>
      </c>
      <c r="I3211" s="552" t="s">
        <v>2742</v>
      </c>
      <c r="J3211" s="561" t="s">
        <v>3598</v>
      </c>
    </row>
    <row r="3212" spans="1:10" ht="26.45">
      <c r="A3212" s="549" t="s">
        <v>2666</v>
      </c>
      <c r="B3212" s="550" t="s">
        <v>2241</v>
      </c>
      <c r="C3212" s="550" t="s">
        <v>55</v>
      </c>
      <c r="D3212" s="549" t="s">
        <v>2242</v>
      </c>
      <c r="E3212" s="593" t="s">
        <v>1220</v>
      </c>
      <c r="F3212" s="593"/>
      <c r="G3212" s="550" t="s">
        <v>57</v>
      </c>
      <c r="H3212" s="551">
        <v>1</v>
      </c>
      <c r="I3212" s="552" t="s">
        <v>3610</v>
      </c>
      <c r="J3212" s="561" t="s">
        <v>3610</v>
      </c>
    </row>
    <row r="3213" spans="1:10">
      <c r="A3213" s="556" t="s">
        <v>2661</v>
      </c>
      <c r="B3213" s="557" t="s">
        <v>3560</v>
      </c>
      <c r="C3213" s="557" t="s">
        <v>55</v>
      </c>
      <c r="D3213" s="556" t="s">
        <v>3561</v>
      </c>
      <c r="E3213" s="594" t="s">
        <v>1393</v>
      </c>
      <c r="F3213" s="594"/>
      <c r="G3213" s="557" t="s">
        <v>1451</v>
      </c>
      <c r="H3213" s="558">
        <v>0.2</v>
      </c>
      <c r="I3213" s="559" t="s">
        <v>2861</v>
      </c>
      <c r="J3213" s="560" t="s">
        <v>3587</v>
      </c>
    </row>
    <row r="3214" spans="1:10">
      <c r="A3214" s="589" t="s">
        <v>2820</v>
      </c>
      <c r="B3214" s="597"/>
      <c r="C3214" s="597"/>
      <c r="D3214" s="597"/>
      <c r="E3214" s="597"/>
      <c r="F3214" s="597"/>
      <c r="G3214" s="597"/>
      <c r="H3214" s="597"/>
      <c r="I3214" s="597"/>
      <c r="J3214" s="597"/>
    </row>
    <row r="3215" spans="1:10" ht="14.45" customHeight="1">
      <c r="A3215" s="543" t="s">
        <v>9</v>
      </c>
      <c r="B3215" s="461" t="s">
        <v>10</v>
      </c>
      <c r="C3215" s="461" t="s">
        <v>11</v>
      </c>
      <c r="D3215" s="543" t="s">
        <v>12</v>
      </c>
      <c r="E3215" s="589" t="s">
        <v>1209</v>
      </c>
      <c r="F3215" s="589"/>
      <c r="G3215" s="461" t="s">
        <v>13</v>
      </c>
      <c r="H3215" s="544" t="s">
        <v>14</v>
      </c>
      <c r="I3215" s="544" t="s">
        <v>1210</v>
      </c>
      <c r="J3215" s="544" t="s">
        <v>16</v>
      </c>
    </row>
    <row r="3216" spans="1:10" ht="26.45">
      <c r="A3216" s="549" t="s">
        <v>2666</v>
      </c>
      <c r="B3216" s="550" t="s">
        <v>2303</v>
      </c>
      <c r="C3216" s="550" t="s">
        <v>55</v>
      </c>
      <c r="D3216" s="549" t="s">
        <v>2304</v>
      </c>
      <c r="E3216" s="593" t="s">
        <v>1220</v>
      </c>
      <c r="F3216" s="593"/>
      <c r="G3216" s="550" t="s">
        <v>57</v>
      </c>
      <c r="H3216" s="551">
        <v>2.4000000000000001E-4</v>
      </c>
      <c r="I3216" s="552" t="s">
        <v>2821</v>
      </c>
      <c r="J3216" s="561" t="s">
        <v>2972</v>
      </c>
    </row>
    <row r="3217" spans="1:10">
      <c r="A3217" s="549" t="s">
        <v>2666</v>
      </c>
      <c r="B3217" s="550" t="s">
        <v>2412</v>
      </c>
      <c r="C3217" s="550" t="s">
        <v>55</v>
      </c>
      <c r="D3217" s="549" t="s">
        <v>2413</v>
      </c>
      <c r="E3217" s="593" t="s">
        <v>1220</v>
      </c>
      <c r="F3217" s="593"/>
      <c r="G3217" s="550" t="s">
        <v>57</v>
      </c>
      <c r="H3217" s="551">
        <v>6.0000000000000002E-5</v>
      </c>
      <c r="I3217" s="552" t="s">
        <v>2823</v>
      </c>
      <c r="J3217" s="561" t="s">
        <v>2972</v>
      </c>
    </row>
    <row r="3218" spans="1:10" ht="26.45" customHeight="1">
      <c r="A3218" s="549" t="s">
        <v>2666</v>
      </c>
      <c r="B3218" s="550" t="s">
        <v>2169</v>
      </c>
      <c r="C3218" s="550" t="s">
        <v>55</v>
      </c>
      <c r="D3218" s="549" t="s">
        <v>2170</v>
      </c>
      <c r="E3218" s="593" t="s">
        <v>1220</v>
      </c>
      <c r="F3218" s="593"/>
      <c r="G3218" s="550" t="s">
        <v>57</v>
      </c>
      <c r="H3218" s="551">
        <v>1.8E-3</v>
      </c>
      <c r="I3218" s="552" t="s">
        <v>2825</v>
      </c>
      <c r="J3218" s="561" t="s">
        <v>2972</v>
      </c>
    </row>
    <row r="3219" spans="1:10" ht="26.45">
      <c r="A3219" s="549" t="s">
        <v>2666</v>
      </c>
      <c r="B3219" s="550" t="s">
        <v>2391</v>
      </c>
      <c r="C3219" s="550" t="s">
        <v>55</v>
      </c>
      <c r="D3219" s="549" t="s">
        <v>2392</v>
      </c>
      <c r="E3219" s="593" t="s">
        <v>1220</v>
      </c>
      <c r="F3219" s="593"/>
      <c r="G3219" s="550" t="s">
        <v>57</v>
      </c>
      <c r="H3219" s="551">
        <v>8.0000000000000007E-5</v>
      </c>
      <c r="I3219" s="552" t="s">
        <v>2827</v>
      </c>
      <c r="J3219" s="561" t="s">
        <v>2972</v>
      </c>
    </row>
    <row r="3220" spans="1:10">
      <c r="A3220" s="549" t="s">
        <v>2666</v>
      </c>
      <c r="B3220" s="550" t="s">
        <v>1693</v>
      </c>
      <c r="C3220" s="550" t="s">
        <v>55</v>
      </c>
      <c r="D3220" s="549" t="s">
        <v>1694</v>
      </c>
      <c r="E3220" s="593" t="s">
        <v>1220</v>
      </c>
      <c r="F3220" s="593"/>
      <c r="G3220" s="550" t="s">
        <v>57</v>
      </c>
      <c r="H3220" s="551">
        <v>3.1899999999999998E-2</v>
      </c>
      <c r="I3220" s="552" t="s">
        <v>2829</v>
      </c>
      <c r="J3220" s="561" t="s">
        <v>3347</v>
      </c>
    </row>
    <row r="3221" spans="1:10">
      <c r="A3221" s="549" t="s">
        <v>2666</v>
      </c>
      <c r="B3221" s="550" t="s">
        <v>2360</v>
      </c>
      <c r="C3221" s="550" t="s">
        <v>55</v>
      </c>
      <c r="D3221" s="549" t="s">
        <v>2361</v>
      </c>
      <c r="E3221" s="593" t="s">
        <v>1220</v>
      </c>
      <c r="F3221" s="593"/>
      <c r="G3221" s="550" t="s">
        <v>2362</v>
      </c>
      <c r="H3221" s="551">
        <v>3.2000000000000003E-4</v>
      </c>
      <c r="I3221" s="552" t="s">
        <v>2831</v>
      </c>
      <c r="J3221" s="561" t="s">
        <v>2972</v>
      </c>
    </row>
    <row r="3222" spans="1:10">
      <c r="A3222" s="549" t="s">
        <v>2666</v>
      </c>
      <c r="B3222" s="550" t="s">
        <v>1729</v>
      </c>
      <c r="C3222" s="550" t="s">
        <v>55</v>
      </c>
      <c r="D3222" s="549" t="s">
        <v>1730</v>
      </c>
      <c r="E3222" s="593" t="s">
        <v>1220</v>
      </c>
      <c r="F3222" s="593"/>
      <c r="G3222" s="550" t="s">
        <v>57</v>
      </c>
      <c r="H3222" s="551">
        <v>5.9999999999999995E-4</v>
      </c>
      <c r="I3222" s="552" t="s">
        <v>2833</v>
      </c>
      <c r="J3222" s="561" t="s">
        <v>2902</v>
      </c>
    </row>
    <row r="3223" spans="1:10">
      <c r="A3223" s="549" t="s">
        <v>2666</v>
      </c>
      <c r="B3223" s="550" t="s">
        <v>1587</v>
      </c>
      <c r="C3223" s="550" t="s">
        <v>55</v>
      </c>
      <c r="D3223" s="549" t="s">
        <v>1588</v>
      </c>
      <c r="E3223" s="593" t="s">
        <v>1220</v>
      </c>
      <c r="F3223" s="593"/>
      <c r="G3223" s="550" t="s">
        <v>57</v>
      </c>
      <c r="H3223" s="551">
        <v>1.8E-3</v>
      </c>
      <c r="I3223" s="552" t="s">
        <v>2835</v>
      </c>
      <c r="J3223" s="561" t="s">
        <v>2998</v>
      </c>
    </row>
    <row r="3224" spans="1:10">
      <c r="A3224" s="549" t="s">
        <v>2666</v>
      </c>
      <c r="B3224" s="550" t="s">
        <v>2381</v>
      </c>
      <c r="C3224" s="550" t="s">
        <v>55</v>
      </c>
      <c r="D3224" s="549" t="s">
        <v>2382</v>
      </c>
      <c r="E3224" s="593" t="s">
        <v>1220</v>
      </c>
      <c r="F3224" s="593"/>
      <c r="G3224" s="550" t="s">
        <v>57</v>
      </c>
      <c r="H3224" s="551">
        <v>4.0000000000000003E-5</v>
      </c>
      <c r="I3224" s="552" t="s">
        <v>2837</v>
      </c>
      <c r="J3224" s="561" t="s">
        <v>2972</v>
      </c>
    </row>
    <row r="3225" spans="1:10" ht="13.9" customHeight="1">
      <c r="A3225" s="549" t="s">
        <v>2666</v>
      </c>
      <c r="B3225" s="550" t="s">
        <v>1982</v>
      </c>
      <c r="C3225" s="550" t="s">
        <v>55</v>
      </c>
      <c r="D3225" s="549" t="s">
        <v>1983</v>
      </c>
      <c r="E3225" s="593" t="s">
        <v>1298</v>
      </c>
      <c r="F3225" s="593"/>
      <c r="G3225" s="550" t="s">
        <v>57</v>
      </c>
      <c r="H3225" s="551">
        <v>1.8E-3</v>
      </c>
      <c r="I3225" s="552" t="s">
        <v>2839</v>
      </c>
      <c r="J3225" s="561" t="s">
        <v>3254</v>
      </c>
    </row>
    <row r="3226" spans="1:10">
      <c r="A3226" s="549" t="s">
        <v>2666</v>
      </c>
      <c r="B3226" s="550" t="s">
        <v>1855</v>
      </c>
      <c r="C3226" s="550" t="s">
        <v>55</v>
      </c>
      <c r="D3226" s="549" t="s">
        <v>1856</v>
      </c>
      <c r="E3226" s="593" t="s">
        <v>1298</v>
      </c>
      <c r="F3226" s="593"/>
      <c r="G3226" s="550" t="s">
        <v>1857</v>
      </c>
      <c r="H3226" s="551">
        <v>1.6000000000000001E-4</v>
      </c>
      <c r="I3226" s="552" t="s">
        <v>2841</v>
      </c>
      <c r="J3226" s="561" t="s">
        <v>3256</v>
      </c>
    </row>
    <row r="3227" spans="1:10" ht="26.45">
      <c r="A3227" s="549" t="s">
        <v>2666</v>
      </c>
      <c r="B3227" s="550" t="s">
        <v>2182</v>
      </c>
      <c r="C3227" s="550" t="s">
        <v>55</v>
      </c>
      <c r="D3227" s="549" t="s">
        <v>2183</v>
      </c>
      <c r="E3227" s="593" t="s">
        <v>1220</v>
      </c>
      <c r="F3227" s="593"/>
      <c r="G3227" s="550" t="s">
        <v>57</v>
      </c>
      <c r="H3227" s="551">
        <v>4.0000000000000003E-5</v>
      </c>
      <c r="I3227" s="552" t="s">
        <v>2843</v>
      </c>
      <c r="J3227" s="561" t="s">
        <v>2972</v>
      </c>
    </row>
    <row r="3228" spans="1:10">
      <c r="A3228" s="549" t="s">
        <v>2666</v>
      </c>
      <c r="B3228" s="550" t="s">
        <v>1652</v>
      </c>
      <c r="C3228" s="550" t="s">
        <v>55</v>
      </c>
      <c r="D3228" s="549" t="s">
        <v>1653</v>
      </c>
      <c r="E3228" s="593" t="s">
        <v>1298</v>
      </c>
      <c r="F3228" s="593"/>
      <c r="G3228" s="550" t="s">
        <v>57</v>
      </c>
      <c r="H3228" s="551">
        <v>4.0719999999999999E-2</v>
      </c>
      <c r="I3228" s="552" t="s">
        <v>2845</v>
      </c>
      <c r="J3228" s="561" t="s">
        <v>3111</v>
      </c>
    </row>
    <row r="3229" spans="1:10">
      <c r="A3229" s="549" t="s">
        <v>2666</v>
      </c>
      <c r="B3229" s="550" t="s">
        <v>2090</v>
      </c>
      <c r="C3229" s="550" t="s">
        <v>55</v>
      </c>
      <c r="D3229" s="549" t="s">
        <v>2091</v>
      </c>
      <c r="E3229" s="593" t="s">
        <v>1220</v>
      </c>
      <c r="F3229" s="593"/>
      <c r="G3229" s="550" t="s">
        <v>57</v>
      </c>
      <c r="H3229" s="551">
        <v>7.2000000000000005E-4</v>
      </c>
      <c r="I3229" s="552" t="s">
        <v>2847</v>
      </c>
      <c r="J3229" s="561" t="s">
        <v>2880</v>
      </c>
    </row>
    <row r="3230" spans="1:10">
      <c r="A3230" s="549" t="s">
        <v>2666</v>
      </c>
      <c r="B3230" s="550" t="s">
        <v>1543</v>
      </c>
      <c r="C3230" s="550" t="s">
        <v>55</v>
      </c>
      <c r="D3230" s="549" t="s">
        <v>1544</v>
      </c>
      <c r="E3230" s="593" t="s">
        <v>1220</v>
      </c>
      <c r="F3230" s="593"/>
      <c r="G3230" s="550" t="s">
        <v>57</v>
      </c>
      <c r="H3230" s="551">
        <v>4.0719999999999999E-2</v>
      </c>
      <c r="I3230" s="552" t="s">
        <v>2849</v>
      </c>
      <c r="J3230" s="561" t="s">
        <v>3483</v>
      </c>
    </row>
    <row r="3231" spans="1:10">
      <c r="A3231" s="549" t="s">
        <v>2666</v>
      </c>
      <c r="B3231" s="550" t="s">
        <v>2442</v>
      </c>
      <c r="C3231" s="550" t="s">
        <v>55</v>
      </c>
      <c r="D3231" s="549" t="s">
        <v>2443</v>
      </c>
      <c r="E3231" s="593" t="s">
        <v>1220</v>
      </c>
      <c r="F3231" s="593"/>
      <c r="G3231" s="550" t="s">
        <v>57</v>
      </c>
      <c r="H3231" s="551">
        <v>2.0000000000000002E-5</v>
      </c>
      <c r="I3231" s="552" t="s">
        <v>2851</v>
      </c>
      <c r="J3231" s="561" t="s">
        <v>2972</v>
      </c>
    </row>
    <row r="3232" spans="1:10" ht="26.45">
      <c r="A3232" s="549" t="s">
        <v>2666</v>
      </c>
      <c r="B3232" s="550" t="s">
        <v>2139</v>
      </c>
      <c r="C3232" s="550" t="s">
        <v>55</v>
      </c>
      <c r="D3232" s="549" t="s">
        <v>2140</v>
      </c>
      <c r="E3232" s="593" t="s">
        <v>1220</v>
      </c>
      <c r="F3232" s="593"/>
      <c r="G3232" s="550" t="s">
        <v>1739</v>
      </c>
      <c r="H3232" s="551">
        <v>9.2000000000000003E-4</v>
      </c>
      <c r="I3232" s="552" t="s">
        <v>2853</v>
      </c>
      <c r="J3232" s="561" t="s">
        <v>2880</v>
      </c>
    </row>
    <row r="3233" spans="1:10" ht="26.45">
      <c r="A3233" s="549" t="s">
        <v>2666</v>
      </c>
      <c r="B3233" s="550" t="s">
        <v>1978</v>
      </c>
      <c r="C3233" s="550" t="s">
        <v>55</v>
      </c>
      <c r="D3233" s="549" t="s">
        <v>1979</v>
      </c>
      <c r="E3233" s="593" t="s">
        <v>1220</v>
      </c>
      <c r="F3233" s="593"/>
      <c r="G3233" s="550" t="s">
        <v>1739</v>
      </c>
      <c r="H3233" s="551">
        <v>2.9999999999999997E-4</v>
      </c>
      <c r="I3233" s="552" t="s">
        <v>2855</v>
      </c>
      <c r="J3233" s="561" t="s">
        <v>3254</v>
      </c>
    </row>
    <row r="3234" spans="1:10" ht="26.45">
      <c r="A3234" s="549" t="s">
        <v>2666</v>
      </c>
      <c r="B3234" s="550" t="s">
        <v>1506</v>
      </c>
      <c r="C3234" s="550" t="s">
        <v>55</v>
      </c>
      <c r="D3234" s="549" t="s">
        <v>1507</v>
      </c>
      <c r="E3234" s="593" t="s">
        <v>1440</v>
      </c>
      <c r="F3234" s="593"/>
      <c r="G3234" s="550" t="s">
        <v>1451</v>
      </c>
      <c r="H3234" s="551">
        <v>0.2</v>
      </c>
      <c r="I3234" s="552" t="s">
        <v>2767</v>
      </c>
      <c r="J3234" s="561" t="s">
        <v>3596</v>
      </c>
    </row>
    <row r="3235" spans="1:10" ht="26.45">
      <c r="A3235" s="549" t="s">
        <v>2666</v>
      </c>
      <c r="B3235" s="550" t="s">
        <v>1449</v>
      </c>
      <c r="C3235" s="550" t="s">
        <v>55</v>
      </c>
      <c r="D3235" s="549" t="s">
        <v>1450</v>
      </c>
      <c r="E3235" s="593" t="s">
        <v>1440</v>
      </c>
      <c r="F3235" s="593"/>
      <c r="G3235" s="550" t="s">
        <v>1451</v>
      </c>
      <c r="H3235" s="551">
        <v>0.2</v>
      </c>
      <c r="I3235" s="552" t="s">
        <v>2742</v>
      </c>
      <c r="J3235" s="561" t="s">
        <v>3598</v>
      </c>
    </row>
    <row r="3236" spans="1:10" ht="26.45">
      <c r="A3236" s="549" t="s">
        <v>2666</v>
      </c>
      <c r="B3236" s="550" t="s">
        <v>2241</v>
      </c>
      <c r="C3236" s="550" t="s">
        <v>55</v>
      </c>
      <c r="D3236" s="549" t="s">
        <v>2242</v>
      </c>
      <c r="E3236" s="593" t="s">
        <v>1220</v>
      </c>
      <c r="F3236" s="593"/>
      <c r="G3236" s="550" t="s">
        <v>57</v>
      </c>
      <c r="H3236" s="551">
        <v>1</v>
      </c>
      <c r="I3236" s="552" t="s">
        <v>3610</v>
      </c>
      <c r="J3236" s="561" t="s">
        <v>3610</v>
      </c>
    </row>
    <row r="3237" spans="1:10">
      <c r="A3237" s="549" t="s">
        <v>2666</v>
      </c>
      <c r="B3237" s="550" t="s">
        <v>2525</v>
      </c>
      <c r="C3237" s="550" t="s">
        <v>55</v>
      </c>
      <c r="D3237" s="549" t="s">
        <v>2526</v>
      </c>
      <c r="E3237" s="593" t="s">
        <v>1220</v>
      </c>
      <c r="F3237" s="593"/>
      <c r="G3237" s="550" t="s">
        <v>57</v>
      </c>
      <c r="H3237" s="551">
        <v>4.0000000000000003E-5</v>
      </c>
      <c r="I3237" s="552" t="s">
        <v>2872</v>
      </c>
      <c r="J3237" s="561" t="s">
        <v>2972</v>
      </c>
    </row>
    <row r="3238" spans="1:10">
      <c r="A3238" s="549" t="s">
        <v>2666</v>
      </c>
      <c r="B3238" s="550" t="s">
        <v>2401</v>
      </c>
      <c r="C3238" s="550" t="s">
        <v>55</v>
      </c>
      <c r="D3238" s="549" t="s">
        <v>2402</v>
      </c>
      <c r="E3238" s="593" t="s">
        <v>1220</v>
      </c>
      <c r="F3238" s="593"/>
      <c r="G3238" s="550" t="s">
        <v>57</v>
      </c>
      <c r="H3238" s="551">
        <v>4.0000000000000003E-5</v>
      </c>
      <c r="I3238" s="552" t="s">
        <v>2897</v>
      </c>
      <c r="J3238" s="561" t="s">
        <v>2972</v>
      </c>
    </row>
    <row r="3239" spans="1:10">
      <c r="A3239" s="549" t="s">
        <v>2666</v>
      </c>
      <c r="B3239" s="550" t="s">
        <v>2519</v>
      </c>
      <c r="C3239" s="550" t="s">
        <v>55</v>
      </c>
      <c r="D3239" s="549" t="s">
        <v>2520</v>
      </c>
      <c r="E3239" s="593" t="s">
        <v>1220</v>
      </c>
      <c r="F3239" s="593"/>
      <c r="G3239" s="550" t="s">
        <v>57</v>
      </c>
      <c r="H3239" s="551">
        <v>4.0000000000000003E-5</v>
      </c>
      <c r="I3239" s="552" t="s">
        <v>2899</v>
      </c>
      <c r="J3239" s="561" t="s">
        <v>2972</v>
      </c>
    </row>
    <row r="3240" spans="1:10">
      <c r="A3240" s="549" t="s">
        <v>2666</v>
      </c>
      <c r="B3240" s="550" t="s">
        <v>2553</v>
      </c>
      <c r="C3240" s="550" t="s">
        <v>55</v>
      </c>
      <c r="D3240" s="549" t="s">
        <v>2554</v>
      </c>
      <c r="E3240" s="593" t="s">
        <v>1220</v>
      </c>
      <c r="F3240" s="593"/>
      <c r="G3240" s="550" t="s">
        <v>57</v>
      </c>
      <c r="H3240" s="551">
        <v>2.0000000000000002E-5</v>
      </c>
      <c r="I3240" s="552" t="s">
        <v>2901</v>
      </c>
      <c r="J3240" s="561" t="s">
        <v>2972</v>
      </c>
    </row>
    <row r="3241" spans="1:10">
      <c r="A3241" s="553"/>
      <c r="B3241" s="563"/>
      <c r="C3241" s="563"/>
      <c r="D3241" s="553"/>
      <c r="E3241" s="563" t="s">
        <v>2669</v>
      </c>
      <c r="F3241" s="566">
        <v>7.2</v>
      </c>
      <c r="G3241" s="553" t="s">
        <v>2670</v>
      </c>
      <c r="H3241" s="554">
        <v>0</v>
      </c>
      <c r="I3241" s="553" t="s">
        <v>2671</v>
      </c>
      <c r="J3241" s="554">
        <v>7.2</v>
      </c>
    </row>
    <row r="3242" spans="1:10" ht="14.45" thickBot="1">
      <c r="A3242" s="553"/>
      <c r="B3242" s="563"/>
      <c r="C3242" s="563"/>
      <c r="D3242" s="553"/>
      <c r="E3242" s="563" t="s">
        <v>2672</v>
      </c>
      <c r="F3242" s="566">
        <v>0</v>
      </c>
      <c r="G3242" s="553"/>
      <c r="H3242" s="595" t="s">
        <v>2673</v>
      </c>
      <c r="I3242" s="595"/>
      <c r="J3242" s="554">
        <v>19.53</v>
      </c>
    </row>
    <row r="3243" spans="1:10" ht="14.45" thickTop="1">
      <c r="A3243" s="555"/>
      <c r="B3243" s="564"/>
      <c r="C3243" s="564"/>
      <c r="D3243" s="555"/>
      <c r="E3243" s="564"/>
      <c r="F3243" s="564"/>
      <c r="G3243" s="555"/>
      <c r="H3243" s="555"/>
      <c r="I3243" s="555"/>
      <c r="J3243" s="555"/>
    </row>
    <row r="3244" spans="1:10">
      <c r="A3244" s="543" t="s">
        <v>625</v>
      </c>
      <c r="B3244" s="461" t="s">
        <v>10</v>
      </c>
      <c r="C3244" s="461" t="s">
        <v>11</v>
      </c>
      <c r="D3244" s="543" t="s">
        <v>12</v>
      </c>
      <c r="E3244" s="589" t="s">
        <v>1209</v>
      </c>
      <c r="F3244" s="589"/>
      <c r="G3244" s="461" t="s">
        <v>13</v>
      </c>
      <c r="H3244" s="544" t="s">
        <v>14</v>
      </c>
      <c r="I3244" s="544" t="s">
        <v>1210</v>
      </c>
      <c r="J3244" s="544" t="s">
        <v>16</v>
      </c>
    </row>
    <row r="3245" spans="1:10">
      <c r="A3245" s="545" t="s">
        <v>2661</v>
      </c>
      <c r="B3245" s="546" t="s">
        <v>626</v>
      </c>
      <c r="C3245" s="546" t="s">
        <v>55</v>
      </c>
      <c r="D3245" s="545" t="s">
        <v>627</v>
      </c>
      <c r="E3245" s="596" t="s">
        <v>1263</v>
      </c>
      <c r="F3245" s="596"/>
      <c r="G3245" s="546" t="s">
        <v>57</v>
      </c>
      <c r="H3245" s="547">
        <v>1</v>
      </c>
      <c r="I3245" s="548">
        <v>17.52</v>
      </c>
      <c r="J3245" s="548">
        <v>17.52</v>
      </c>
    </row>
    <row r="3246" spans="1:10">
      <c r="A3246" s="543" t="s">
        <v>9</v>
      </c>
      <c r="B3246" s="461" t="s">
        <v>10</v>
      </c>
      <c r="C3246" s="461" t="s">
        <v>11</v>
      </c>
      <c r="D3246" s="543" t="s">
        <v>12</v>
      </c>
      <c r="E3246" s="589" t="s">
        <v>1209</v>
      </c>
      <c r="F3246" s="589"/>
      <c r="G3246" s="461" t="s">
        <v>13</v>
      </c>
      <c r="H3246" s="544" t="s">
        <v>14</v>
      </c>
      <c r="I3246" s="544" t="s">
        <v>1210</v>
      </c>
      <c r="J3246" s="544" t="s">
        <v>16</v>
      </c>
    </row>
    <row r="3247" spans="1:10">
      <c r="A3247" s="549" t="s">
        <v>2666</v>
      </c>
      <c r="B3247" s="550" t="s">
        <v>2468</v>
      </c>
      <c r="C3247" s="550" t="s">
        <v>55</v>
      </c>
      <c r="D3247" s="549" t="s">
        <v>627</v>
      </c>
      <c r="E3247" s="593" t="s">
        <v>1220</v>
      </c>
      <c r="F3247" s="593"/>
      <c r="G3247" s="550" t="s">
        <v>57</v>
      </c>
      <c r="H3247" s="551">
        <v>1</v>
      </c>
      <c r="I3247" s="552" t="s">
        <v>3602</v>
      </c>
      <c r="J3247" s="561" t="s">
        <v>3602</v>
      </c>
    </row>
    <row r="3248" spans="1:10" ht="26.45">
      <c r="A3248" s="549" t="s">
        <v>2666</v>
      </c>
      <c r="B3248" s="550" t="s">
        <v>1506</v>
      </c>
      <c r="C3248" s="550" t="s">
        <v>55</v>
      </c>
      <c r="D3248" s="549" t="s">
        <v>1507</v>
      </c>
      <c r="E3248" s="593" t="s">
        <v>1440</v>
      </c>
      <c r="F3248" s="593"/>
      <c r="G3248" s="550" t="s">
        <v>1451</v>
      </c>
      <c r="H3248" s="551">
        <v>0.35</v>
      </c>
      <c r="I3248" s="552" t="s">
        <v>2767</v>
      </c>
      <c r="J3248" s="561" t="s">
        <v>3567</v>
      </c>
    </row>
    <row r="3249" spans="1:10">
      <c r="A3249" s="556" t="s">
        <v>2661</v>
      </c>
      <c r="B3249" s="557" t="s">
        <v>3560</v>
      </c>
      <c r="C3249" s="557" t="s">
        <v>55</v>
      </c>
      <c r="D3249" s="556" t="s">
        <v>3561</v>
      </c>
      <c r="E3249" s="594" t="s">
        <v>1393</v>
      </c>
      <c r="F3249" s="594"/>
      <c r="G3249" s="557" t="s">
        <v>1451</v>
      </c>
      <c r="H3249" s="558">
        <v>0.35</v>
      </c>
      <c r="I3249" s="559" t="s">
        <v>2861</v>
      </c>
      <c r="J3249" s="560" t="s">
        <v>3109</v>
      </c>
    </row>
    <row r="3250" spans="1:10">
      <c r="A3250" s="556" t="s">
        <v>2661</v>
      </c>
      <c r="B3250" s="557" t="s">
        <v>2769</v>
      </c>
      <c r="C3250" s="557" t="s">
        <v>55</v>
      </c>
      <c r="D3250" s="556" t="s">
        <v>2770</v>
      </c>
      <c r="E3250" s="594" t="s">
        <v>1393</v>
      </c>
      <c r="F3250" s="594"/>
      <c r="G3250" s="557" t="s">
        <v>1451</v>
      </c>
      <c r="H3250" s="558">
        <v>0.35</v>
      </c>
      <c r="I3250" s="559" t="s">
        <v>2771</v>
      </c>
      <c r="J3250" s="560" t="s">
        <v>3568</v>
      </c>
    </row>
    <row r="3251" spans="1:10" ht="26.45">
      <c r="A3251" s="549" t="s">
        <v>2666</v>
      </c>
      <c r="B3251" s="550" t="s">
        <v>1449</v>
      </c>
      <c r="C3251" s="550" t="s">
        <v>55</v>
      </c>
      <c r="D3251" s="549" t="s">
        <v>1450</v>
      </c>
      <c r="E3251" s="593" t="s">
        <v>1440</v>
      </c>
      <c r="F3251" s="593"/>
      <c r="G3251" s="550" t="s">
        <v>1451</v>
      </c>
      <c r="H3251" s="551">
        <v>0.35</v>
      </c>
      <c r="I3251" s="552" t="s">
        <v>2742</v>
      </c>
      <c r="J3251" s="561" t="s">
        <v>3570</v>
      </c>
    </row>
    <row r="3252" spans="1:10">
      <c r="A3252" s="589" t="s">
        <v>2820</v>
      </c>
      <c r="B3252" s="597"/>
      <c r="C3252" s="597"/>
      <c r="D3252" s="597"/>
      <c r="E3252" s="597"/>
      <c r="F3252" s="597"/>
      <c r="G3252" s="597"/>
      <c r="H3252" s="597"/>
      <c r="I3252" s="597"/>
      <c r="J3252" s="597"/>
    </row>
    <row r="3253" spans="1:10" ht="14.45" customHeight="1">
      <c r="A3253" s="543" t="s">
        <v>9</v>
      </c>
      <c r="B3253" s="461" t="s">
        <v>10</v>
      </c>
      <c r="C3253" s="461" t="s">
        <v>11</v>
      </c>
      <c r="D3253" s="543" t="s">
        <v>12</v>
      </c>
      <c r="E3253" s="589" t="s">
        <v>1209</v>
      </c>
      <c r="F3253" s="589"/>
      <c r="G3253" s="461" t="s">
        <v>13</v>
      </c>
      <c r="H3253" s="544" t="s">
        <v>14</v>
      </c>
      <c r="I3253" s="544" t="s">
        <v>1210</v>
      </c>
      <c r="J3253" s="544" t="s">
        <v>16</v>
      </c>
    </row>
    <row r="3254" spans="1:10">
      <c r="A3254" s="549" t="s">
        <v>2666</v>
      </c>
      <c r="B3254" s="550" t="s">
        <v>2468</v>
      </c>
      <c r="C3254" s="550" t="s">
        <v>55</v>
      </c>
      <c r="D3254" s="549" t="s">
        <v>627</v>
      </c>
      <c r="E3254" s="593" t="s">
        <v>1220</v>
      </c>
      <c r="F3254" s="593"/>
      <c r="G3254" s="550" t="s">
        <v>57</v>
      </c>
      <c r="H3254" s="551">
        <v>1</v>
      </c>
      <c r="I3254" s="552" t="s">
        <v>3602</v>
      </c>
      <c r="J3254" s="561" t="s">
        <v>3602</v>
      </c>
    </row>
    <row r="3255" spans="1:10" ht="26.45">
      <c r="A3255" s="549" t="s">
        <v>2666</v>
      </c>
      <c r="B3255" s="550" t="s">
        <v>1506</v>
      </c>
      <c r="C3255" s="550" t="s">
        <v>55</v>
      </c>
      <c r="D3255" s="549" t="s">
        <v>1507</v>
      </c>
      <c r="E3255" s="593" t="s">
        <v>1440</v>
      </c>
      <c r="F3255" s="593"/>
      <c r="G3255" s="550" t="s">
        <v>1451</v>
      </c>
      <c r="H3255" s="551">
        <v>0.35</v>
      </c>
      <c r="I3255" s="552" t="s">
        <v>2767</v>
      </c>
      <c r="J3255" s="561" t="s">
        <v>3567</v>
      </c>
    </row>
    <row r="3256" spans="1:10" ht="13.9" customHeight="1">
      <c r="A3256" s="549" t="s">
        <v>2666</v>
      </c>
      <c r="B3256" s="550" t="s">
        <v>1587</v>
      </c>
      <c r="C3256" s="550" t="s">
        <v>55</v>
      </c>
      <c r="D3256" s="549" t="s">
        <v>1588</v>
      </c>
      <c r="E3256" s="593" t="s">
        <v>1220</v>
      </c>
      <c r="F3256" s="593"/>
      <c r="G3256" s="550" t="s">
        <v>57</v>
      </c>
      <c r="H3256" s="551">
        <v>3.15E-3</v>
      </c>
      <c r="I3256" s="552" t="s">
        <v>2835</v>
      </c>
      <c r="J3256" s="561" t="s">
        <v>3571</v>
      </c>
    </row>
    <row r="3257" spans="1:10" ht="26.45">
      <c r="A3257" s="549" t="s">
        <v>2666</v>
      </c>
      <c r="B3257" s="550" t="s">
        <v>2303</v>
      </c>
      <c r="C3257" s="550" t="s">
        <v>55</v>
      </c>
      <c r="D3257" s="549" t="s">
        <v>2304</v>
      </c>
      <c r="E3257" s="593" t="s">
        <v>1220</v>
      </c>
      <c r="F3257" s="593"/>
      <c r="G3257" s="550" t="s">
        <v>57</v>
      </c>
      <c r="H3257" s="551">
        <v>4.2000000000000002E-4</v>
      </c>
      <c r="I3257" s="552" t="s">
        <v>2821</v>
      </c>
      <c r="J3257" s="561" t="s">
        <v>2972</v>
      </c>
    </row>
    <row r="3258" spans="1:10">
      <c r="A3258" s="549" t="s">
        <v>2666</v>
      </c>
      <c r="B3258" s="550" t="s">
        <v>1693</v>
      </c>
      <c r="C3258" s="550" t="s">
        <v>55</v>
      </c>
      <c r="D3258" s="549" t="s">
        <v>1694</v>
      </c>
      <c r="E3258" s="593" t="s">
        <v>1220</v>
      </c>
      <c r="F3258" s="593"/>
      <c r="G3258" s="550" t="s">
        <v>57</v>
      </c>
      <c r="H3258" s="551">
        <v>5.5825E-2</v>
      </c>
      <c r="I3258" s="552" t="s">
        <v>2829</v>
      </c>
      <c r="J3258" s="561" t="s">
        <v>3112</v>
      </c>
    </row>
    <row r="3259" spans="1:10">
      <c r="A3259" s="549" t="s">
        <v>2666</v>
      </c>
      <c r="B3259" s="550" t="s">
        <v>2360</v>
      </c>
      <c r="C3259" s="550" t="s">
        <v>55</v>
      </c>
      <c r="D3259" s="549" t="s">
        <v>2361</v>
      </c>
      <c r="E3259" s="593" t="s">
        <v>1220</v>
      </c>
      <c r="F3259" s="593"/>
      <c r="G3259" s="550" t="s">
        <v>2362</v>
      </c>
      <c r="H3259" s="551">
        <v>5.5999999999999995E-4</v>
      </c>
      <c r="I3259" s="552" t="s">
        <v>2831</v>
      </c>
      <c r="J3259" s="561" t="s">
        <v>2972</v>
      </c>
    </row>
    <row r="3260" spans="1:10">
      <c r="A3260" s="549" t="s">
        <v>2666</v>
      </c>
      <c r="B3260" s="550" t="s">
        <v>2525</v>
      </c>
      <c r="C3260" s="550" t="s">
        <v>55</v>
      </c>
      <c r="D3260" s="549" t="s">
        <v>2526</v>
      </c>
      <c r="E3260" s="593" t="s">
        <v>1220</v>
      </c>
      <c r="F3260" s="593"/>
      <c r="G3260" s="550" t="s">
        <v>57</v>
      </c>
      <c r="H3260" s="551">
        <v>6.9999999999999994E-5</v>
      </c>
      <c r="I3260" s="552" t="s">
        <v>2872</v>
      </c>
      <c r="J3260" s="561" t="s">
        <v>2972</v>
      </c>
    </row>
    <row r="3261" spans="1:10">
      <c r="A3261" s="549" t="s">
        <v>2666</v>
      </c>
      <c r="B3261" s="550" t="s">
        <v>1652</v>
      </c>
      <c r="C3261" s="550" t="s">
        <v>55</v>
      </c>
      <c r="D3261" s="549" t="s">
        <v>1653</v>
      </c>
      <c r="E3261" s="593" t="s">
        <v>1298</v>
      </c>
      <c r="F3261" s="593"/>
      <c r="G3261" s="550" t="s">
        <v>57</v>
      </c>
      <c r="H3261" s="551">
        <v>7.1260000000000004E-2</v>
      </c>
      <c r="I3261" s="552" t="s">
        <v>2845</v>
      </c>
      <c r="J3261" s="561" t="s">
        <v>3535</v>
      </c>
    </row>
    <row r="3262" spans="1:10">
      <c r="A3262" s="549" t="s">
        <v>2666</v>
      </c>
      <c r="B3262" s="550" t="s">
        <v>1855</v>
      </c>
      <c r="C3262" s="550" t="s">
        <v>55</v>
      </c>
      <c r="D3262" s="549" t="s">
        <v>1856</v>
      </c>
      <c r="E3262" s="593" t="s">
        <v>1298</v>
      </c>
      <c r="F3262" s="593"/>
      <c r="G3262" s="550" t="s">
        <v>1857</v>
      </c>
      <c r="H3262" s="551">
        <v>2.7999999999999998E-4</v>
      </c>
      <c r="I3262" s="552" t="s">
        <v>2841</v>
      </c>
      <c r="J3262" s="561" t="s">
        <v>2975</v>
      </c>
    </row>
    <row r="3263" spans="1:10" ht="13.9" customHeight="1">
      <c r="A3263" s="549" t="s">
        <v>2666</v>
      </c>
      <c r="B3263" s="550" t="s">
        <v>1543</v>
      </c>
      <c r="C3263" s="550" t="s">
        <v>55</v>
      </c>
      <c r="D3263" s="549" t="s">
        <v>1544</v>
      </c>
      <c r="E3263" s="593" t="s">
        <v>1220</v>
      </c>
      <c r="F3263" s="593"/>
      <c r="G3263" s="550" t="s">
        <v>57</v>
      </c>
      <c r="H3263" s="551">
        <v>7.1260000000000004E-2</v>
      </c>
      <c r="I3263" s="552" t="s">
        <v>2849</v>
      </c>
      <c r="J3263" s="561" t="s">
        <v>3572</v>
      </c>
    </row>
    <row r="3264" spans="1:10">
      <c r="A3264" s="549" t="s">
        <v>2666</v>
      </c>
      <c r="B3264" s="550" t="s">
        <v>2401</v>
      </c>
      <c r="C3264" s="550" t="s">
        <v>55</v>
      </c>
      <c r="D3264" s="549" t="s">
        <v>2402</v>
      </c>
      <c r="E3264" s="593" t="s">
        <v>1220</v>
      </c>
      <c r="F3264" s="593"/>
      <c r="G3264" s="550" t="s">
        <v>57</v>
      </c>
      <c r="H3264" s="551">
        <v>6.9999999999999994E-5</v>
      </c>
      <c r="I3264" s="552" t="s">
        <v>2897</v>
      </c>
      <c r="J3264" s="561" t="s">
        <v>2972</v>
      </c>
    </row>
    <row r="3265" spans="1:10">
      <c r="A3265" s="549" t="s">
        <v>2666</v>
      </c>
      <c r="B3265" s="550" t="s">
        <v>1729</v>
      </c>
      <c r="C3265" s="550" t="s">
        <v>55</v>
      </c>
      <c r="D3265" s="549" t="s">
        <v>1730</v>
      </c>
      <c r="E3265" s="593" t="s">
        <v>1220</v>
      </c>
      <c r="F3265" s="593"/>
      <c r="G3265" s="550" t="s">
        <v>57</v>
      </c>
      <c r="H3265" s="551">
        <v>1.0499999999999999E-3</v>
      </c>
      <c r="I3265" s="552" t="s">
        <v>2833</v>
      </c>
      <c r="J3265" s="561" t="s">
        <v>3111</v>
      </c>
    </row>
    <row r="3266" spans="1:10">
      <c r="A3266" s="549" t="s">
        <v>2666</v>
      </c>
      <c r="B3266" s="550" t="s">
        <v>1982</v>
      </c>
      <c r="C3266" s="550" t="s">
        <v>55</v>
      </c>
      <c r="D3266" s="549" t="s">
        <v>1983</v>
      </c>
      <c r="E3266" s="593" t="s">
        <v>1298</v>
      </c>
      <c r="F3266" s="593"/>
      <c r="G3266" s="550" t="s">
        <v>57</v>
      </c>
      <c r="H3266" s="551">
        <v>3.15E-3</v>
      </c>
      <c r="I3266" s="552" t="s">
        <v>2839</v>
      </c>
      <c r="J3266" s="561" t="s">
        <v>3133</v>
      </c>
    </row>
    <row r="3267" spans="1:10">
      <c r="A3267" s="549" t="s">
        <v>2666</v>
      </c>
      <c r="B3267" s="550" t="s">
        <v>2519</v>
      </c>
      <c r="C3267" s="550" t="s">
        <v>55</v>
      </c>
      <c r="D3267" s="549" t="s">
        <v>2520</v>
      </c>
      <c r="E3267" s="593" t="s">
        <v>1220</v>
      </c>
      <c r="F3267" s="593"/>
      <c r="G3267" s="550" t="s">
        <v>57</v>
      </c>
      <c r="H3267" s="551">
        <v>6.9999999999999994E-5</v>
      </c>
      <c r="I3267" s="552" t="s">
        <v>2899</v>
      </c>
      <c r="J3267" s="561" t="s">
        <v>2972</v>
      </c>
    </row>
    <row r="3268" spans="1:10">
      <c r="A3268" s="549" t="s">
        <v>2666</v>
      </c>
      <c r="B3268" s="550" t="s">
        <v>2090</v>
      </c>
      <c r="C3268" s="550" t="s">
        <v>55</v>
      </c>
      <c r="D3268" s="549" t="s">
        <v>2091</v>
      </c>
      <c r="E3268" s="593" t="s">
        <v>1220</v>
      </c>
      <c r="F3268" s="593"/>
      <c r="G3268" s="550" t="s">
        <v>57</v>
      </c>
      <c r="H3268" s="551">
        <v>1.2600000000000001E-3</v>
      </c>
      <c r="I3268" s="552" t="s">
        <v>2847</v>
      </c>
      <c r="J3268" s="561" t="s">
        <v>3254</v>
      </c>
    </row>
    <row r="3269" spans="1:10" ht="26.45">
      <c r="A3269" s="549" t="s">
        <v>2666</v>
      </c>
      <c r="B3269" s="550" t="s">
        <v>1978</v>
      </c>
      <c r="C3269" s="550" t="s">
        <v>55</v>
      </c>
      <c r="D3269" s="549" t="s">
        <v>1979</v>
      </c>
      <c r="E3269" s="593" t="s">
        <v>1220</v>
      </c>
      <c r="F3269" s="593"/>
      <c r="G3269" s="550" t="s">
        <v>1739</v>
      </c>
      <c r="H3269" s="551">
        <v>5.2499999999999997E-4</v>
      </c>
      <c r="I3269" s="552" t="s">
        <v>2855</v>
      </c>
      <c r="J3269" s="561" t="s">
        <v>3133</v>
      </c>
    </row>
    <row r="3270" spans="1:10" ht="26.45">
      <c r="A3270" s="549" t="s">
        <v>2666</v>
      </c>
      <c r="B3270" s="550" t="s">
        <v>2391</v>
      </c>
      <c r="C3270" s="550" t="s">
        <v>55</v>
      </c>
      <c r="D3270" s="549" t="s">
        <v>2392</v>
      </c>
      <c r="E3270" s="593" t="s">
        <v>1220</v>
      </c>
      <c r="F3270" s="593"/>
      <c r="G3270" s="550" t="s">
        <v>57</v>
      </c>
      <c r="H3270" s="551">
        <v>1.3999999999999999E-4</v>
      </c>
      <c r="I3270" s="552" t="s">
        <v>2827</v>
      </c>
      <c r="J3270" s="561" t="s">
        <v>2972</v>
      </c>
    </row>
    <row r="3271" spans="1:10" ht="26.45">
      <c r="A3271" s="549" t="s">
        <v>2666</v>
      </c>
      <c r="B3271" s="550" t="s">
        <v>2139</v>
      </c>
      <c r="C3271" s="550" t="s">
        <v>55</v>
      </c>
      <c r="D3271" s="549" t="s">
        <v>2140</v>
      </c>
      <c r="E3271" s="593" t="s">
        <v>1220</v>
      </c>
      <c r="F3271" s="593"/>
      <c r="G3271" s="550" t="s">
        <v>1739</v>
      </c>
      <c r="H3271" s="551">
        <v>1.6100000000000001E-3</v>
      </c>
      <c r="I3271" s="552" t="s">
        <v>2853</v>
      </c>
      <c r="J3271" s="561" t="s">
        <v>2880</v>
      </c>
    </row>
    <row r="3272" spans="1:10">
      <c r="A3272" s="549" t="s">
        <v>2666</v>
      </c>
      <c r="B3272" s="550" t="s">
        <v>2169</v>
      </c>
      <c r="C3272" s="550" t="s">
        <v>55</v>
      </c>
      <c r="D3272" s="549" t="s">
        <v>2170</v>
      </c>
      <c r="E3272" s="593" t="s">
        <v>1220</v>
      </c>
      <c r="F3272" s="593"/>
      <c r="G3272" s="550" t="s">
        <v>57</v>
      </c>
      <c r="H3272" s="551">
        <v>3.15E-3</v>
      </c>
      <c r="I3272" s="552" t="s">
        <v>2825</v>
      </c>
      <c r="J3272" s="561" t="s">
        <v>2880</v>
      </c>
    </row>
    <row r="3273" spans="1:10">
      <c r="A3273" s="549" t="s">
        <v>2666</v>
      </c>
      <c r="B3273" s="550" t="s">
        <v>2553</v>
      </c>
      <c r="C3273" s="550" t="s">
        <v>55</v>
      </c>
      <c r="D3273" s="549" t="s">
        <v>2554</v>
      </c>
      <c r="E3273" s="593" t="s">
        <v>1220</v>
      </c>
      <c r="F3273" s="593"/>
      <c r="G3273" s="550" t="s">
        <v>57</v>
      </c>
      <c r="H3273" s="551">
        <v>3.4999999999999997E-5</v>
      </c>
      <c r="I3273" s="552" t="s">
        <v>2901</v>
      </c>
      <c r="J3273" s="561" t="s">
        <v>2972</v>
      </c>
    </row>
    <row r="3274" spans="1:10">
      <c r="A3274" s="549" t="s">
        <v>2666</v>
      </c>
      <c r="B3274" s="550" t="s">
        <v>2412</v>
      </c>
      <c r="C3274" s="550" t="s">
        <v>55</v>
      </c>
      <c r="D3274" s="549" t="s">
        <v>2413</v>
      </c>
      <c r="E3274" s="593" t="s">
        <v>1220</v>
      </c>
      <c r="F3274" s="593"/>
      <c r="G3274" s="550" t="s">
        <v>57</v>
      </c>
      <c r="H3274" s="551">
        <v>1.05E-4</v>
      </c>
      <c r="I3274" s="552" t="s">
        <v>2823</v>
      </c>
      <c r="J3274" s="561" t="s">
        <v>2972</v>
      </c>
    </row>
    <row r="3275" spans="1:10">
      <c r="A3275" s="549" t="s">
        <v>2666</v>
      </c>
      <c r="B3275" s="550" t="s">
        <v>2381</v>
      </c>
      <c r="C3275" s="550" t="s">
        <v>55</v>
      </c>
      <c r="D3275" s="549" t="s">
        <v>2382</v>
      </c>
      <c r="E3275" s="593" t="s">
        <v>1220</v>
      </c>
      <c r="F3275" s="593"/>
      <c r="G3275" s="550" t="s">
        <v>57</v>
      </c>
      <c r="H3275" s="551">
        <v>6.9999999999999994E-5</v>
      </c>
      <c r="I3275" s="552" t="s">
        <v>2837</v>
      </c>
      <c r="J3275" s="561" t="s">
        <v>2972</v>
      </c>
    </row>
    <row r="3276" spans="1:10" ht="26.45">
      <c r="A3276" s="549" t="s">
        <v>2666</v>
      </c>
      <c r="B3276" s="550" t="s">
        <v>2182</v>
      </c>
      <c r="C3276" s="550" t="s">
        <v>55</v>
      </c>
      <c r="D3276" s="549" t="s">
        <v>2183</v>
      </c>
      <c r="E3276" s="593" t="s">
        <v>1220</v>
      </c>
      <c r="F3276" s="593"/>
      <c r="G3276" s="550" t="s">
        <v>57</v>
      </c>
      <c r="H3276" s="551">
        <v>6.9999999999999994E-5</v>
      </c>
      <c r="I3276" s="552" t="s">
        <v>2843</v>
      </c>
      <c r="J3276" s="561" t="s">
        <v>2880</v>
      </c>
    </row>
    <row r="3277" spans="1:10">
      <c r="A3277" s="549" t="s">
        <v>2666</v>
      </c>
      <c r="B3277" s="550" t="s">
        <v>2442</v>
      </c>
      <c r="C3277" s="550" t="s">
        <v>55</v>
      </c>
      <c r="D3277" s="549" t="s">
        <v>2443</v>
      </c>
      <c r="E3277" s="593" t="s">
        <v>1220</v>
      </c>
      <c r="F3277" s="593"/>
      <c r="G3277" s="550" t="s">
        <v>57</v>
      </c>
      <c r="H3277" s="551">
        <v>3.4999999999999997E-5</v>
      </c>
      <c r="I3277" s="552" t="s">
        <v>2851</v>
      </c>
      <c r="J3277" s="561" t="s">
        <v>2972</v>
      </c>
    </row>
    <row r="3278" spans="1:10" ht="26.45">
      <c r="A3278" s="549" t="s">
        <v>2666</v>
      </c>
      <c r="B3278" s="550" t="s">
        <v>1449</v>
      </c>
      <c r="C3278" s="550" t="s">
        <v>55</v>
      </c>
      <c r="D3278" s="549" t="s">
        <v>1450</v>
      </c>
      <c r="E3278" s="593" t="s">
        <v>1440</v>
      </c>
      <c r="F3278" s="593"/>
      <c r="G3278" s="550" t="s">
        <v>1451</v>
      </c>
      <c r="H3278" s="551">
        <v>0.35</v>
      </c>
      <c r="I3278" s="552" t="s">
        <v>2742</v>
      </c>
      <c r="J3278" s="561" t="s">
        <v>3570</v>
      </c>
    </row>
    <row r="3279" spans="1:10">
      <c r="A3279" s="553"/>
      <c r="B3279" s="563"/>
      <c r="C3279" s="563"/>
      <c r="D3279" s="553"/>
      <c r="E3279" s="563" t="s">
        <v>2669</v>
      </c>
      <c r="F3279" s="566">
        <v>12.6</v>
      </c>
      <c r="G3279" s="553" t="s">
        <v>2670</v>
      </c>
      <c r="H3279" s="554">
        <v>0</v>
      </c>
      <c r="I3279" s="553" t="s">
        <v>2671</v>
      </c>
      <c r="J3279" s="554">
        <v>12.6</v>
      </c>
    </row>
    <row r="3280" spans="1:10" ht="14.45" thickBot="1">
      <c r="A3280" s="553"/>
      <c r="B3280" s="563"/>
      <c r="C3280" s="563"/>
      <c r="D3280" s="553"/>
      <c r="E3280" s="563" t="s">
        <v>2672</v>
      </c>
      <c r="F3280" s="566">
        <v>0</v>
      </c>
      <c r="G3280" s="553"/>
      <c r="H3280" s="595" t="s">
        <v>2673</v>
      </c>
      <c r="I3280" s="595"/>
      <c r="J3280" s="554">
        <v>17.52</v>
      </c>
    </row>
    <row r="3281" spans="1:10" ht="14.45" thickTop="1">
      <c r="A3281" s="555"/>
      <c r="B3281" s="564"/>
      <c r="C3281" s="564"/>
      <c r="D3281" s="555"/>
      <c r="E3281" s="564"/>
      <c r="F3281" s="564"/>
      <c r="G3281" s="555"/>
      <c r="H3281" s="555"/>
      <c r="I3281" s="555"/>
      <c r="J3281" s="555"/>
    </row>
    <row r="3282" spans="1:10">
      <c r="A3282" s="543" t="s">
        <v>630</v>
      </c>
      <c r="B3282" s="461" t="s">
        <v>10</v>
      </c>
      <c r="C3282" s="461" t="s">
        <v>11</v>
      </c>
      <c r="D3282" s="543" t="s">
        <v>12</v>
      </c>
      <c r="E3282" s="589" t="s">
        <v>1209</v>
      </c>
      <c r="F3282" s="589"/>
      <c r="G3282" s="461" t="s">
        <v>13</v>
      </c>
      <c r="H3282" s="544" t="s">
        <v>14</v>
      </c>
      <c r="I3282" s="544" t="s">
        <v>1210</v>
      </c>
      <c r="J3282" s="544" t="s">
        <v>16</v>
      </c>
    </row>
    <row r="3283" spans="1:10" ht="39.6">
      <c r="A3283" s="545" t="s">
        <v>2661</v>
      </c>
      <c r="B3283" s="546" t="s">
        <v>631</v>
      </c>
      <c r="C3283" s="546" t="s">
        <v>44</v>
      </c>
      <c r="D3283" s="545" t="s">
        <v>632</v>
      </c>
      <c r="E3283" s="596" t="s">
        <v>1250</v>
      </c>
      <c r="F3283" s="596"/>
      <c r="G3283" s="546" t="s">
        <v>152</v>
      </c>
      <c r="H3283" s="547">
        <v>1</v>
      </c>
      <c r="I3283" s="548">
        <v>4.29</v>
      </c>
      <c r="J3283" s="548">
        <v>4.29</v>
      </c>
    </row>
    <row r="3284" spans="1:10" ht="26.45">
      <c r="A3284" s="556" t="s">
        <v>2674</v>
      </c>
      <c r="B3284" s="557" t="s">
        <v>2680</v>
      </c>
      <c r="C3284" s="557" t="s">
        <v>44</v>
      </c>
      <c r="D3284" s="556" t="s">
        <v>2681</v>
      </c>
      <c r="E3284" s="594" t="s">
        <v>1216</v>
      </c>
      <c r="F3284" s="594"/>
      <c r="G3284" s="557" t="s">
        <v>75</v>
      </c>
      <c r="H3284" s="558">
        <v>2.3E-2</v>
      </c>
      <c r="I3284" s="559">
        <v>23.15</v>
      </c>
      <c r="J3284" s="559">
        <v>0.53</v>
      </c>
    </row>
    <row r="3285" spans="1:10" ht="26.45">
      <c r="A3285" s="556" t="s">
        <v>2674</v>
      </c>
      <c r="B3285" s="557" t="s">
        <v>2682</v>
      </c>
      <c r="C3285" s="557" t="s">
        <v>44</v>
      </c>
      <c r="D3285" s="556" t="s">
        <v>2683</v>
      </c>
      <c r="E3285" s="594" t="s">
        <v>1216</v>
      </c>
      <c r="F3285" s="594"/>
      <c r="G3285" s="557" t="s">
        <v>75</v>
      </c>
      <c r="H3285" s="558">
        <v>2.3E-2</v>
      </c>
      <c r="I3285" s="559">
        <v>31.37</v>
      </c>
      <c r="J3285" s="559">
        <v>0.72</v>
      </c>
    </row>
    <row r="3286" spans="1:10" ht="26.45">
      <c r="A3286" s="549" t="s">
        <v>2666</v>
      </c>
      <c r="B3286" s="550" t="s">
        <v>1915</v>
      </c>
      <c r="C3286" s="550" t="s">
        <v>44</v>
      </c>
      <c r="D3286" s="549" t="s">
        <v>1916</v>
      </c>
      <c r="E3286" s="593" t="s">
        <v>1220</v>
      </c>
      <c r="F3286" s="593"/>
      <c r="G3286" s="550" t="s">
        <v>26</v>
      </c>
      <c r="H3286" s="551">
        <v>9.4000000000000004E-3</v>
      </c>
      <c r="I3286" s="552">
        <v>7.4</v>
      </c>
      <c r="J3286" s="552">
        <v>0.06</v>
      </c>
    </row>
    <row r="3287" spans="1:10" ht="39.6">
      <c r="A3287" s="549" t="s">
        <v>2666</v>
      </c>
      <c r="B3287" s="550" t="s">
        <v>1623</v>
      </c>
      <c r="C3287" s="550" t="s">
        <v>44</v>
      </c>
      <c r="D3287" s="549" t="s">
        <v>1624</v>
      </c>
      <c r="E3287" s="593" t="s">
        <v>1220</v>
      </c>
      <c r="F3287" s="593"/>
      <c r="G3287" s="550" t="s">
        <v>152</v>
      </c>
      <c r="H3287" s="551">
        <v>1.2434000000000001</v>
      </c>
      <c r="I3287" s="552">
        <v>2.4</v>
      </c>
      <c r="J3287" s="552">
        <v>2.98</v>
      </c>
    </row>
    <row r="3288" spans="1:10">
      <c r="A3288" s="553"/>
      <c r="B3288" s="563"/>
      <c r="C3288" s="563"/>
      <c r="D3288" s="553"/>
      <c r="E3288" s="563" t="s">
        <v>2669</v>
      </c>
      <c r="F3288" s="566">
        <v>0.93</v>
      </c>
      <c r="G3288" s="553" t="s">
        <v>2670</v>
      </c>
      <c r="H3288" s="554">
        <v>0</v>
      </c>
      <c r="I3288" s="553" t="s">
        <v>2671</v>
      </c>
      <c r="J3288" s="554">
        <v>0.93</v>
      </c>
    </row>
    <row r="3289" spans="1:10" ht="14.45" thickBot="1">
      <c r="A3289" s="553"/>
      <c r="B3289" s="563"/>
      <c r="C3289" s="563"/>
      <c r="D3289" s="553"/>
      <c r="E3289" s="563" t="s">
        <v>2672</v>
      </c>
      <c r="F3289" s="566">
        <v>0</v>
      </c>
      <c r="G3289" s="553"/>
      <c r="H3289" s="595" t="s">
        <v>2673</v>
      </c>
      <c r="I3289" s="595"/>
      <c r="J3289" s="554">
        <v>4.29</v>
      </c>
    </row>
    <row r="3290" spans="1:10" ht="14.45" thickTop="1">
      <c r="A3290" s="555"/>
      <c r="B3290" s="564"/>
      <c r="C3290" s="564"/>
      <c r="D3290" s="555"/>
      <c r="E3290" s="564"/>
      <c r="F3290" s="564"/>
      <c r="G3290" s="555"/>
      <c r="H3290" s="555"/>
      <c r="I3290" s="555"/>
      <c r="J3290" s="555"/>
    </row>
    <row r="3291" spans="1:10" ht="14.45" customHeight="1">
      <c r="A3291" s="543" t="s">
        <v>633</v>
      </c>
      <c r="B3291" s="461" t="s">
        <v>10</v>
      </c>
      <c r="C3291" s="461" t="s">
        <v>11</v>
      </c>
      <c r="D3291" s="543" t="s">
        <v>12</v>
      </c>
      <c r="E3291" s="589" t="s">
        <v>1209</v>
      </c>
      <c r="F3291" s="589"/>
      <c r="G3291" s="461" t="s">
        <v>13</v>
      </c>
      <c r="H3291" s="544" t="s">
        <v>14</v>
      </c>
      <c r="I3291" s="544" t="s">
        <v>1210</v>
      </c>
      <c r="J3291" s="544" t="s">
        <v>16</v>
      </c>
    </row>
    <row r="3292" spans="1:10" ht="39.6">
      <c r="A3292" s="545" t="s">
        <v>2661</v>
      </c>
      <c r="B3292" s="546" t="s">
        <v>634</v>
      </c>
      <c r="C3292" s="546" t="s">
        <v>44</v>
      </c>
      <c r="D3292" s="545" t="s">
        <v>635</v>
      </c>
      <c r="E3292" s="596" t="s">
        <v>1250</v>
      </c>
      <c r="F3292" s="596"/>
      <c r="G3292" s="546" t="s">
        <v>152</v>
      </c>
      <c r="H3292" s="547">
        <v>1</v>
      </c>
      <c r="I3292" s="548">
        <v>5.79</v>
      </c>
      <c r="J3292" s="548">
        <v>5.79</v>
      </c>
    </row>
    <row r="3293" spans="1:10" ht="26.45">
      <c r="A3293" s="556" t="s">
        <v>2674</v>
      </c>
      <c r="B3293" s="557" t="s">
        <v>2680</v>
      </c>
      <c r="C3293" s="557" t="s">
        <v>44</v>
      </c>
      <c r="D3293" s="556" t="s">
        <v>2681</v>
      </c>
      <c r="E3293" s="594" t="s">
        <v>1216</v>
      </c>
      <c r="F3293" s="594"/>
      <c r="G3293" s="557" t="s">
        <v>75</v>
      </c>
      <c r="H3293" s="558">
        <v>2.9000000000000001E-2</v>
      </c>
      <c r="I3293" s="559">
        <v>23.15</v>
      </c>
      <c r="J3293" s="559">
        <v>0.67</v>
      </c>
    </row>
    <row r="3294" spans="1:10" ht="39.6" customHeight="1">
      <c r="A3294" s="556" t="s">
        <v>2674</v>
      </c>
      <c r="B3294" s="557" t="s">
        <v>2682</v>
      </c>
      <c r="C3294" s="557" t="s">
        <v>44</v>
      </c>
      <c r="D3294" s="556" t="s">
        <v>2683</v>
      </c>
      <c r="E3294" s="594" t="s">
        <v>1216</v>
      </c>
      <c r="F3294" s="594"/>
      <c r="G3294" s="557" t="s">
        <v>75</v>
      </c>
      <c r="H3294" s="558">
        <v>2.9000000000000001E-2</v>
      </c>
      <c r="I3294" s="559">
        <v>31.37</v>
      </c>
      <c r="J3294" s="559">
        <v>0.9</v>
      </c>
    </row>
    <row r="3295" spans="1:10" ht="26.45" customHeight="1">
      <c r="A3295" s="549" t="s">
        <v>2666</v>
      </c>
      <c r="B3295" s="550" t="s">
        <v>1512</v>
      </c>
      <c r="C3295" s="550" t="s">
        <v>44</v>
      </c>
      <c r="D3295" s="549" t="s">
        <v>1513</v>
      </c>
      <c r="E3295" s="593" t="s">
        <v>1220</v>
      </c>
      <c r="F3295" s="593"/>
      <c r="G3295" s="550" t="s">
        <v>152</v>
      </c>
      <c r="H3295" s="551">
        <v>1.2434000000000001</v>
      </c>
      <c r="I3295" s="552">
        <v>3.35</v>
      </c>
      <c r="J3295" s="552">
        <v>4.16</v>
      </c>
    </row>
    <row r="3296" spans="1:10" ht="26.45" customHeight="1">
      <c r="A3296" s="549" t="s">
        <v>2666</v>
      </c>
      <c r="B3296" s="550" t="s">
        <v>1915</v>
      </c>
      <c r="C3296" s="550" t="s">
        <v>44</v>
      </c>
      <c r="D3296" s="549" t="s">
        <v>1916</v>
      </c>
      <c r="E3296" s="593" t="s">
        <v>1220</v>
      </c>
      <c r="F3296" s="593"/>
      <c r="G3296" s="550" t="s">
        <v>26</v>
      </c>
      <c r="H3296" s="551">
        <v>9.4000000000000004E-3</v>
      </c>
      <c r="I3296" s="552">
        <v>7.4</v>
      </c>
      <c r="J3296" s="552">
        <v>0.06</v>
      </c>
    </row>
    <row r="3297" spans="1:10">
      <c r="A3297" s="553"/>
      <c r="B3297" s="563"/>
      <c r="C3297" s="563"/>
      <c r="D3297" s="553"/>
      <c r="E3297" s="563" t="s">
        <v>2669</v>
      </c>
      <c r="F3297" s="566">
        <v>1.18</v>
      </c>
      <c r="G3297" s="553" t="s">
        <v>2670</v>
      </c>
      <c r="H3297" s="554">
        <v>0</v>
      </c>
      <c r="I3297" s="553" t="s">
        <v>2671</v>
      </c>
      <c r="J3297" s="554">
        <v>1.18</v>
      </c>
    </row>
    <row r="3298" spans="1:10" ht="14.45" thickBot="1">
      <c r="A3298" s="553"/>
      <c r="B3298" s="563"/>
      <c r="C3298" s="563"/>
      <c r="D3298" s="553"/>
      <c r="E3298" s="563" t="s">
        <v>2672</v>
      </c>
      <c r="F3298" s="566">
        <v>0</v>
      </c>
      <c r="G3298" s="553"/>
      <c r="H3298" s="595" t="s">
        <v>2673</v>
      </c>
      <c r="I3298" s="595"/>
      <c r="J3298" s="554">
        <v>5.79</v>
      </c>
    </row>
    <row r="3299" spans="1:10" ht="14.45" thickTop="1">
      <c r="A3299" s="555"/>
      <c r="B3299" s="564"/>
      <c r="C3299" s="564"/>
      <c r="D3299" s="555"/>
      <c r="E3299" s="564"/>
      <c r="F3299" s="564"/>
      <c r="G3299" s="555"/>
      <c r="H3299" s="555"/>
      <c r="I3299" s="555"/>
      <c r="J3299" s="555"/>
    </row>
    <row r="3300" spans="1:10" ht="14.45" customHeight="1">
      <c r="A3300" s="543" t="s">
        <v>636</v>
      </c>
      <c r="B3300" s="461" t="s">
        <v>10</v>
      </c>
      <c r="C3300" s="461" t="s">
        <v>11</v>
      </c>
      <c r="D3300" s="543" t="s">
        <v>12</v>
      </c>
      <c r="E3300" s="589" t="s">
        <v>1209</v>
      </c>
      <c r="F3300" s="589"/>
      <c r="G3300" s="461" t="s">
        <v>13</v>
      </c>
      <c r="H3300" s="544" t="s">
        <v>14</v>
      </c>
      <c r="I3300" s="544" t="s">
        <v>1210</v>
      </c>
      <c r="J3300" s="544" t="s">
        <v>16</v>
      </c>
    </row>
    <row r="3301" spans="1:10" ht="39.6">
      <c r="A3301" s="545" t="s">
        <v>2661</v>
      </c>
      <c r="B3301" s="546" t="s">
        <v>637</v>
      </c>
      <c r="C3301" s="546" t="s">
        <v>44</v>
      </c>
      <c r="D3301" s="545" t="s">
        <v>638</v>
      </c>
      <c r="E3301" s="596" t="s">
        <v>1250</v>
      </c>
      <c r="F3301" s="596"/>
      <c r="G3301" s="546" t="s">
        <v>152</v>
      </c>
      <c r="H3301" s="547">
        <v>1</v>
      </c>
      <c r="I3301" s="548">
        <v>8.57</v>
      </c>
      <c r="J3301" s="548">
        <v>8.57</v>
      </c>
    </row>
    <row r="3302" spans="1:10" ht="26.45">
      <c r="A3302" s="556" t="s">
        <v>2674</v>
      </c>
      <c r="B3302" s="557" t="s">
        <v>2682</v>
      </c>
      <c r="C3302" s="557" t="s">
        <v>44</v>
      </c>
      <c r="D3302" s="556" t="s">
        <v>2683</v>
      </c>
      <c r="E3302" s="594" t="s">
        <v>1216</v>
      </c>
      <c r="F3302" s="594"/>
      <c r="G3302" s="557" t="s">
        <v>75</v>
      </c>
      <c r="H3302" s="558">
        <v>3.9E-2</v>
      </c>
      <c r="I3302" s="559">
        <v>31.37</v>
      </c>
      <c r="J3302" s="559">
        <v>1.22</v>
      </c>
    </row>
    <row r="3303" spans="1:10" ht="39.6" customHeight="1">
      <c r="A3303" s="556" t="s">
        <v>2674</v>
      </c>
      <c r="B3303" s="557" t="s">
        <v>2680</v>
      </c>
      <c r="C3303" s="557" t="s">
        <v>44</v>
      </c>
      <c r="D3303" s="556" t="s">
        <v>2681</v>
      </c>
      <c r="E3303" s="594" t="s">
        <v>1216</v>
      </c>
      <c r="F3303" s="594"/>
      <c r="G3303" s="557" t="s">
        <v>75</v>
      </c>
      <c r="H3303" s="558">
        <v>3.9E-2</v>
      </c>
      <c r="I3303" s="559">
        <v>23.15</v>
      </c>
      <c r="J3303" s="559">
        <v>0.9</v>
      </c>
    </row>
    <row r="3304" spans="1:10" ht="26.45" customHeight="1">
      <c r="A3304" s="549" t="s">
        <v>2666</v>
      </c>
      <c r="B3304" s="550" t="s">
        <v>1585</v>
      </c>
      <c r="C3304" s="550" t="s">
        <v>44</v>
      </c>
      <c r="D3304" s="549" t="s">
        <v>1586</v>
      </c>
      <c r="E3304" s="593" t="s">
        <v>1220</v>
      </c>
      <c r="F3304" s="593"/>
      <c r="G3304" s="550" t="s">
        <v>152</v>
      </c>
      <c r="H3304" s="551">
        <v>1.2434000000000001</v>
      </c>
      <c r="I3304" s="552">
        <v>5.14</v>
      </c>
      <c r="J3304" s="552">
        <v>6.39</v>
      </c>
    </row>
    <row r="3305" spans="1:10" ht="26.45" customHeight="1">
      <c r="A3305" s="549" t="s">
        <v>2666</v>
      </c>
      <c r="B3305" s="550" t="s">
        <v>1915</v>
      </c>
      <c r="C3305" s="550" t="s">
        <v>44</v>
      </c>
      <c r="D3305" s="549" t="s">
        <v>1916</v>
      </c>
      <c r="E3305" s="593" t="s">
        <v>1220</v>
      </c>
      <c r="F3305" s="593"/>
      <c r="G3305" s="550" t="s">
        <v>26</v>
      </c>
      <c r="H3305" s="551">
        <v>9.4000000000000004E-3</v>
      </c>
      <c r="I3305" s="552">
        <v>7.4</v>
      </c>
      <c r="J3305" s="552">
        <v>0.06</v>
      </c>
    </row>
    <row r="3306" spans="1:10">
      <c r="A3306" s="553"/>
      <c r="B3306" s="563"/>
      <c r="C3306" s="563"/>
      <c r="D3306" s="553"/>
      <c r="E3306" s="563" t="s">
        <v>2669</v>
      </c>
      <c r="F3306" s="566">
        <v>1.58</v>
      </c>
      <c r="G3306" s="553" t="s">
        <v>2670</v>
      </c>
      <c r="H3306" s="554">
        <v>0</v>
      </c>
      <c r="I3306" s="553" t="s">
        <v>2671</v>
      </c>
      <c r="J3306" s="554">
        <v>1.58</v>
      </c>
    </row>
    <row r="3307" spans="1:10" ht="14.45" thickBot="1">
      <c r="A3307" s="553"/>
      <c r="B3307" s="563"/>
      <c r="C3307" s="563"/>
      <c r="D3307" s="553"/>
      <c r="E3307" s="563" t="s">
        <v>2672</v>
      </c>
      <c r="F3307" s="566">
        <v>0</v>
      </c>
      <c r="G3307" s="553"/>
      <c r="H3307" s="595" t="s">
        <v>2673</v>
      </c>
      <c r="I3307" s="595"/>
      <c r="J3307" s="554">
        <v>8.57</v>
      </c>
    </row>
    <row r="3308" spans="1:10" ht="14.45" thickTop="1">
      <c r="A3308" s="555"/>
      <c r="B3308" s="564"/>
      <c r="C3308" s="564"/>
      <c r="D3308" s="555"/>
      <c r="E3308" s="564"/>
      <c r="F3308" s="564"/>
      <c r="G3308" s="555"/>
      <c r="H3308" s="555"/>
      <c r="I3308" s="555"/>
      <c r="J3308" s="555"/>
    </row>
    <row r="3309" spans="1:10" ht="14.45" customHeight="1">
      <c r="A3309" s="543" t="s">
        <v>639</v>
      </c>
      <c r="B3309" s="461" t="s">
        <v>10</v>
      </c>
      <c r="C3309" s="461" t="s">
        <v>11</v>
      </c>
      <c r="D3309" s="543" t="s">
        <v>12</v>
      </c>
      <c r="E3309" s="589" t="s">
        <v>1209</v>
      </c>
      <c r="F3309" s="589"/>
      <c r="G3309" s="461" t="s">
        <v>13</v>
      </c>
      <c r="H3309" s="544" t="s">
        <v>14</v>
      </c>
      <c r="I3309" s="544" t="s">
        <v>1210</v>
      </c>
      <c r="J3309" s="544" t="s">
        <v>16</v>
      </c>
    </row>
    <row r="3310" spans="1:10" ht="39.6">
      <c r="A3310" s="545" t="s">
        <v>2661</v>
      </c>
      <c r="B3310" s="546" t="s">
        <v>640</v>
      </c>
      <c r="C3310" s="546" t="s">
        <v>44</v>
      </c>
      <c r="D3310" s="545" t="s">
        <v>641</v>
      </c>
      <c r="E3310" s="596" t="s">
        <v>1250</v>
      </c>
      <c r="F3310" s="596"/>
      <c r="G3310" s="546" t="s">
        <v>152</v>
      </c>
      <c r="H3310" s="547">
        <v>1</v>
      </c>
      <c r="I3310" s="548">
        <v>12.13</v>
      </c>
      <c r="J3310" s="548">
        <v>12.13</v>
      </c>
    </row>
    <row r="3311" spans="1:10" ht="26.45">
      <c r="A3311" s="556" t="s">
        <v>2674</v>
      </c>
      <c r="B3311" s="557" t="s">
        <v>2680</v>
      </c>
      <c r="C3311" s="557" t="s">
        <v>44</v>
      </c>
      <c r="D3311" s="556" t="s">
        <v>2681</v>
      </c>
      <c r="E3311" s="594" t="s">
        <v>1216</v>
      </c>
      <c r="F3311" s="594"/>
      <c r="G3311" s="557" t="s">
        <v>75</v>
      </c>
      <c r="H3311" s="558">
        <v>5.0999999999999997E-2</v>
      </c>
      <c r="I3311" s="559">
        <v>23.15</v>
      </c>
      <c r="J3311" s="559">
        <v>1.18</v>
      </c>
    </row>
    <row r="3312" spans="1:10" ht="39.6" customHeight="1">
      <c r="A3312" s="556" t="s">
        <v>2674</v>
      </c>
      <c r="B3312" s="557" t="s">
        <v>2682</v>
      </c>
      <c r="C3312" s="557" t="s">
        <v>44</v>
      </c>
      <c r="D3312" s="556" t="s">
        <v>2683</v>
      </c>
      <c r="E3312" s="594" t="s">
        <v>1216</v>
      </c>
      <c r="F3312" s="594"/>
      <c r="G3312" s="557" t="s">
        <v>75</v>
      </c>
      <c r="H3312" s="558">
        <v>5.0999999999999997E-2</v>
      </c>
      <c r="I3312" s="559">
        <v>31.37</v>
      </c>
      <c r="J3312" s="559">
        <v>1.59</v>
      </c>
    </row>
    <row r="3313" spans="1:10" ht="26.45" customHeight="1">
      <c r="A3313" s="549" t="s">
        <v>2666</v>
      </c>
      <c r="B3313" s="550" t="s">
        <v>1915</v>
      </c>
      <c r="C3313" s="550" t="s">
        <v>44</v>
      </c>
      <c r="D3313" s="549" t="s">
        <v>1916</v>
      </c>
      <c r="E3313" s="593" t="s">
        <v>1220</v>
      </c>
      <c r="F3313" s="593"/>
      <c r="G3313" s="550" t="s">
        <v>26</v>
      </c>
      <c r="H3313" s="551">
        <v>9.4000000000000004E-3</v>
      </c>
      <c r="I3313" s="552">
        <v>7.4</v>
      </c>
      <c r="J3313" s="552">
        <v>0.06</v>
      </c>
    </row>
    <row r="3314" spans="1:10" ht="26.45" customHeight="1">
      <c r="A3314" s="549" t="s">
        <v>2666</v>
      </c>
      <c r="B3314" s="550" t="s">
        <v>1561</v>
      </c>
      <c r="C3314" s="550" t="s">
        <v>44</v>
      </c>
      <c r="D3314" s="549" t="s">
        <v>1562</v>
      </c>
      <c r="E3314" s="593" t="s">
        <v>1220</v>
      </c>
      <c r="F3314" s="593"/>
      <c r="G3314" s="550" t="s">
        <v>152</v>
      </c>
      <c r="H3314" s="551">
        <v>1.2434000000000001</v>
      </c>
      <c r="I3314" s="552">
        <v>7.48</v>
      </c>
      <c r="J3314" s="552">
        <v>9.3000000000000007</v>
      </c>
    </row>
    <row r="3315" spans="1:10">
      <c r="A3315" s="553"/>
      <c r="B3315" s="563"/>
      <c r="C3315" s="563"/>
      <c r="D3315" s="553"/>
      <c r="E3315" s="563" t="s">
        <v>2669</v>
      </c>
      <c r="F3315" s="566">
        <v>2.08</v>
      </c>
      <c r="G3315" s="553" t="s">
        <v>2670</v>
      </c>
      <c r="H3315" s="554">
        <v>0</v>
      </c>
      <c r="I3315" s="553" t="s">
        <v>2671</v>
      </c>
      <c r="J3315" s="554">
        <v>2.08</v>
      </c>
    </row>
    <row r="3316" spans="1:10" ht="14.45" thickBot="1">
      <c r="A3316" s="553"/>
      <c r="B3316" s="563"/>
      <c r="C3316" s="563"/>
      <c r="D3316" s="553"/>
      <c r="E3316" s="563" t="s">
        <v>2672</v>
      </c>
      <c r="F3316" s="566">
        <v>0</v>
      </c>
      <c r="G3316" s="553"/>
      <c r="H3316" s="595" t="s">
        <v>2673</v>
      </c>
      <c r="I3316" s="595"/>
      <c r="J3316" s="554">
        <v>12.13</v>
      </c>
    </row>
    <row r="3317" spans="1:10" ht="14.45" thickTop="1">
      <c r="A3317" s="555"/>
      <c r="B3317" s="564"/>
      <c r="C3317" s="564"/>
      <c r="D3317" s="555"/>
      <c r="E3317" s="564"/>
      <c r="F3317" s="564"/>
      <c r="G3317" s="555"/>
      <c r="H3317" s="555"/>
      <c r="I3317" s="555"/>
      <c r="J3317" s="555"/>
    </row>
    <row r="3318" spans="1:10" ht="14.45" customHeight="1">
      <c r="A3318" s="543" t="s">
        <v>642</v>
      </c>
      <c r="B3318" s="461" t="s">
        <v>10</v>
      </c>
      <c r="C3318" s="461" t="s">
        <v>11</v>
      </c>
      <c r="D3318" s="543" t="s">
        <v>12</v>
      </c>
      <c r="E3318" s="589" t="s">
        <v>1209</v>
      </c>
      <c r="F3318" s="589"/>
      <c r="G3318" s="461" t="s">
        <v>13</v>
      </c>
      <c r="H3318" s="544" t="s">
        <v>14</v>
      </c>
      <c r="I3318" s="544" t="s">
        <v>1210</v>
      </c>
      <c r="J3318" s="544" t="s">
        <v>16</v>
      </c>
    </row>
    <row r="3319" spans="1:10" ht="39.6">
      <c r="A3319" s="545" t="s">
        <v>2661</v>
      </c>
      <c r="B3319" s="546" t="s">
        <v>643</v>
      </c>
      <c r="C3319" s="546" t="s">
        <v>44</v>
      </c>
      <c r="D3319" s="545" t="s">
        <v>644</v>
      </c>
      <c r="E3319" s="596" t="s">
        <v>1235</v>
      </c>
      <c r="F3319" s="596"/>
      <c r="G3319" s="546" t="s">
        <v>152</v>
      </c>
      <c r="H3319" s="547">
        <v>1</v>
      </c>
      <c r="I3319" s="548">
        <v>34.08</v>
      </c>
      <c r="J3319" s="548">
        <v>34.08</v>
      </c>
    </row>
    <row r="3320" spans="1:10" ht="26.45">
      <c r="A3320" s="556" t="s">
        <v>2674</v>
      </c>
      <c r="B3320" s="557" t="s">
        <v>2682</v>
      </c>
      <c r="C3320" s="557" t="s">
        <v>44</v>
      </c>
      <c r="D3320" s="556" t="s">
        <v>2683</v>
      </c>
      <c r="E3320" s="594" t="s">
        <v>1216</v>
      </c>
      <c r="F3320" s="594"/>
      <c r="G3320" s="557" t="s">
        <v>75</v>
      </c>
      <c r="H3320" s="558">
        <v>6.08E-2</v>
      </c>
      <c r="I3320" s="559">
        <v>31.37</v>
      </c>
      <c r="J3320" s="559">
        <v>1.9</v>
      </c>
    </row>
    <row r="3321" spans="1:10" ht="39.6" customHeight="1">
      <c r="A3321" s="556" t="s">
        <v>2674</v>
      </c>
      <c r="B3321" s="557" t="s">
        <v>2680</v>
      </c>
      <c r="C3321" s="557" t="s">
        <v>44</v>
      </c>
      <c r="D3321" s="556" t="s">
        <v>2681</v>
      </c>
      <c r="E3321" s="594" t="s">
        <v>1216</v>
      </c>
      <c r="F3321" s="594"/>
      <c r="G3321" s="557" t="s">
        <v>75</v>
      </c>
      <c r="H3321" s="558">
        <v>6.08E-2</v>
      </c>
      <c r="I3321" s="559">
        <v>23.15</v>
      </c>
      <c r="J3321" s="559">
        <v>1.4</v>
      </c>
    </row>
    <row r="3322" spans="1:10" ht="26.45" customHeight="1">
      <c r="A3322" s="549" t="s">
        <v>2666</v>
      </c>
      <c r="B3322" s="550" t="s">
        <v>1643</v>
      </c>
      <c r="C3322" s="550" t="s">
        <v>44</v>
      </c>
      <c r="D3322" s="549" t="s">
        <v>1644</v>
      </c>
      <c r="E3322" s="593" t="s">
        <v>1220</v>
      </c>
      <c r="F3322" s="593"/>
      <c r="G3322" s="550" t="s">
        <v>152</v>
      </c>
      <c r="H3322" s="551">
        <v>1.0149999999999999</v>
      </c>
      <c r="I3322" s="552">
        <v>30.27</v>
      </c>
      <c r="J3322" s="552">
        <v>30.72</v>
      </c>
    </row>
    <row r="3323" spans="1:10" ht="26.45" customHeight="1">
      <c r="A3323" s="549" t="s">
        <v>2666</v>
      </c>
      <c r="B3323" s="550" t="s">
        <v>1915</v>
      </c>
      <c r="C3323" s="550" t="s">
        <v>44</v>
      </c>
      <c r="D3323" s="549" t="s">
        <v>1916</v>
      </c>
      <c r="E3323" s="593" t="s">
        <v>1220</v>
      </c>
      <c r="F3323" s="593"/>
      <c r="G3323" s="550" t="s">
        <v>26</v>
      </c>
      <c r="H3323" s="551">
        <v>8.9999999999999993E-3</v>
      </c>
      <c r="I3323" s="552">
        <v>7.4</v>
      </c>
      <c r="J3323" s="552">
        <v>0.06</v>
      </c>
    </row>
    <row r="3324" spans="1:10">
      <c r="A3324" s="553"/>
      <c r="B3324" s="563"/>
      <c r="C3324" s="563"/>
      <c r="D3324" s="553"/>
      <c r="E3324" s="563" t="s">
        <v>2669</v>
      </c>
      <c r="F3324" s="566">
        <v>2.48</v>
      </c>
      <c r="G3324" s="553" t="s">
        <v>2670</v>
      </c>
      <c r="H3324" s="554">
        <v>0</v>
      </c>
      <c r="I3324" s="553" t="s">
        <v>2671</v>
      </c>
      <c r="J3324" s="554">
        <v>2.48</v>
      </c>
    </row>
    <row r="3325" spans="1:10" ht="14.45" thickBot="1">
      <c r="A3325" s="553"/>
      <c r="B3325" s="563"/>
      <c r="C3325" s="563"/>
      <c r="D3325" s="553"/>
      <c r="E3325" s="563" t="s">
        <v>2672</v>
      </c>
      <c r="F3325" s="566">
        <v>0</v>
      </c>
      <c r="G3325" s="553"/>
      <c r="H3325" s="595" t="s">
        <v>2673</v>
      </c>
      <c r="I3325" s="595"/>
      <c r="J3325" s="554">
        <v>34.08</v>
      </c>
    </row>
    <row r="3326" spans="1:10" ht="14.45" thickTop="1">
      <c r="A3326" s="555"/>
      <c r="B3326" s="564"/>
      <c r="C3326" s="564"/>
      <c r="D3326" s="555"/>
      <c r="E3326" s="564"/>
      <c r="F3326" s="564"/>
      <c r="G3326" s="555"/>
      <c r="H3326" s="555"/>
      <c r="I3326" s="555"/>
      <c r="J3326" s="555"/>
    </row>
    <row r="3327" spans="1:10" ht="14.45" customHeight="1">
      <c r="A3327" s="543" t="s">
        <v>645</v>
      </c>
      <c r="B3327" s="461" t="s">
        <v>10</v>
      </c>
      <c r="C3327" s="461" t="s">
        <v>11</v>
      </c>
      <c r="D3327" s="543" t="s">
        <v>12</v>
      </c>
      <c r="E3327" s="589" t="s">
        <v>1209</v>
      </c>
      <c r="F3327" s="589"/>
      <c r="G3327" s="461" t="s">
        <v>13</v>
      </c>
      <c r="H3327" s="544" t="s">
        <v>14</v>
      </c>
      <c r="I3327" s="544" t="s">
        <v>1210</v>
      </c>
      <c r="J3327" s="544" t="s">
        <v>16</v>
      </c>
    </row>
    <row r="3328" spans="1:10" ht="39.6">
      <c r="A3328" s="545" t="s">
        <v>2661</v>
      </c>
      <c r="B3328" s="546" t="s">
        <v>646</v>
      </c>
      <c r="C3328" s="546" t="s">
        <v>44</v>
      </c>
      <c r="D3328" s="545" t="s">
        <v>647</v>
      </c>
      <c r="E3328" s="596" t="s">
        <v>1235</v>
      </c>
      <c r="F3328" s="596"/>
      <c r="G3328" s="546" t="s">
        <v>152</v>
      </c>
      <c r="H3328" s="547">
        <v>1</v>
      </c>
      <c r="I3328" s="548">
        <v>68.77</v>
      </c>
      <c r="J3328" s="548">
        <v>68.77</v>
      </c>
    </row>
    <row r="3329" spans="1:10" ht="26.45">
      <c r="A3329" s="556" t="s">
        <v>2674</v>
      </c>
      <c r="B3329" s="557" t="s">
        <v>2682</v>
      </c>
      <c r="C3329" s="557" t="s">
        <v>44</v>
      </c>
      <c r="D3329" s="556" t="s">
        <v>2683</v>
      </c>
      <c r="E3329" s="594" t="s">
        <v>1216</v>
      </c>
      <c r="F3329" s="594"/>
      <c r="G3329" s="557" t="s">
        <v>75</v>
      </c>
      <c r="H3329" s="558">
        <v>8.3000000000000004E-2</v>
      </c>
      <c r="I3329" s="559">
        <v>31.37</v>
      </c>
      <c r="J3329" s="559">
        <v>2.6</v>
      </c>
    </row>
    <row r="3330" spans="1:10" ht="26.45">
      <c r="A3330" s="556" t="s">
        <v>2674</v>
      </c>
      <c r="B3330" s="557" t="s">
        <v>2680</v>
      </c>
      <c r="C3330" s="557" t="s">
        <v>44</v>
      </c>
      <c r="D3330" s="556" t="s">
        <v>2681</v>
      </c>
      <c r="E3330" s="594" t="s">
        <v>1216</v>
      </c>
      <c r="F3330" s="594"/>
      <c r="G3330" s="557" t="s">
        <v>75</v>
      </c>
      <c r="H3330" s="558">
        <v>8.3000000000000004E-2</v>
      </c>
      <c r="I3330" s="559">
        <v>23.15</v>
      </c>
      <c r="J3330" s="559">
        <v>1.92</v>
      </c>
    </row>
    <row r="3331" spans="1:10" ht="26.45" customHeight="1">
      <c r="A3331" s="549" t="s">
        <v>2666</v>
      </c>
      <c r="B3331" s="550" t="s">
        <v>1915</v>
      </c>
      <c r="C3331" s="550" t="s">
        <v>44</v>
      </c>
      <c r="D3331" s="549" t="s">
        <v>1916</v>
      </c>
      <c r="E3331" s="593" t="s">
        <v>1220</v>
      </c>
      <c r="F3331" s="593"/>
      <c r="G3331" s="550" t="s">
        <v>26</v>
      </c>
      <c r="H3331" s="551">
        <v>8.9999999999999993E-3</v>
      </c>
      <c r="I3331" s="552">
        <v>7.4</v>
      </c>
      <c r="J3331" s="552">
        <v>0.06</v>
      </c>
    </row>
    <row r="3332" spans="1:10" ht="26.45" customHeight="1">
      <c r="A3332" s="549" t="s">
        <v>2666</v>
      </c>
      <c r="B3332" s="550" t="s">
        <v>1464</v>
      </c>
      <c r="C3332" s="550" t="s">
        <v>44</v>
      </c>
      <c r="D3332" s="549" t="s">
        <v>1465</v>
      </c>
      <c r="E3332" s="593" t="s">
        <v>1220</v>
      </c>
      <c r="F3332" s="593"/>
      <c r="G3332" s="550" t="s">
        <v>152</v>
      </c>
      <c r="H3332" s="551">
        <v>1.0149999999999999</v>
      </c>
      <c r="I3332" s="552">
        <v>63.25</v>
      </c>
      <c r="J3332" s="552">
        <v>64.19</v>
      </c>
    </row>
    <row r="3333" spans="1:10">
      <c r="A3333" s="553"/>
      <c r="B3333" s="563"/>
      <c r="C3333" s="563"/>
      <c r="D3333" s="553"/>
      <c r="E3333" s="563" t="s">
        <v>2669</v>
      </c>
      <c r="F3333" s="566">
        <v>3.39</v>
      </c>
      <c r="G3333" s="553" t="s">
        <v>2670</v>
      </c>
      <c r="H3333" s="554">
        <v>0</v>
      </c>
      <c r="I3333" s="553" t="s">
        <v>2671</v>
      </c>
      <c r="J3333" s="554">
        <v>3.39</v>
      </c>
    </row>
    <row r="3334" spans="1:10" ht="14.45" thickBot="1">
      <c r="A3334" s="553"/>
      <c r="B3334" s="563"/>
      <c r="C3334" s="563"/>
      <c r="D3334" s="553"/>
      <c r="E3334" s="563" t="s">
        <v>2672</v>
      </c>
      <c r="F3334" s="566">
        <v>0</v>
      </c>
      <c r="G3334" s="553"/>
      <c r="H3334" s="595" t="s">
        <v>2673</v>
      </c>
      <c r="I3334" s="595"/>
      <c r="J3334" s="554">
        <v>68.77</v>
      </c>
    </row>
    <row r="3335" spans="1:10" ht="14.45" thickTop="1">
      <c r="A3335" s="555"/>
      <c r="B3335" s="564"/>
      <c r="C3335" s="564"/>
      <c r="D3335" s="555"/>
      <c r="E3335" s="564"/>
      <c r="F3335" s="564"/>
      <c r="G3335" s="555"/>
      <c r="H3335" s="555"/>
      <c r="I3335" s="555"/>
      <c r="J3335" s="555"/>
    </row>
    <row r="3336" spans="1:10" ht="14.45" customHeight="1">
      <c r="A3336" s="543" t="s">
        <v>650</v>
      </c>
      <c r="B3336" s="461" t="s">
        <v>10</v>
      </c>
      <c r="C3336" s="461" t="s">
        <v>11</v>
      </c>
      <c r="D3336" s="543" t="s">
        <v>12</v>
      </c>
      <c r="E3336" s="589" t="s">
        <v>1209</v>
      </c>
      <c r="F3336" s="589"/>
      <c r="G3336" s="461" t="s">
        <v>13</v>
      </c>
      <c r="H3336" s="544" t="s">
        <v>14</v>
      </c>
      <c r="I3336" s="544" t="s">
        <v>1210</v>
      </c>
      <c r="J3336" s="544" t="s">
        <v>16</v>
      </c>
    </row>
    <row r="3337" spans="1:10" ht="26.45">
      <c r="A3337" s="545" t="s">
        <v>2661</v>
      </c>
      <c r="B3337" s="546" t="s">
        <v>651</v>
      </c>
      <c r="C3337" s="546" t="s">
        <v>44</v>
      </c>
      <c r="D3337" s="545" t="s">
        <v>652</v>
      </c>
      <c r="E3337" s="596" t="s">
        <v>1250</v>
      </c>
      <c r="F3337" s="596"/>
      <c r="G3337" s="546" t="s">
        <v>26</v>
      </c>
      <c r="H3337" s="547">
        <v>1</v>
      </c>
      <c r="I3337" s="548">
        <v>34.35</v>
      </c>
      <c r="J3337" s="548">
        <v>34.35</v>
      </c>
    </row>
    <row r="3338" spans="1:10" ht="39.6">
      <c r="A3338" s="556" t="s">
        <v>2674</v>
      </c>
      <c r="B3338" s="557" t="s">
        <v>3611</v>
      </c>
      <c r="C3338" s="557" t="s">
        <v>44</v>
      </c>
      <c r="D3338" s="556" t="s">
        <v>3612</v>
      </c>
      <c r="E3338" s="594" t="s">
        <v>1250</v>
      </c>
      <c r="F3338" s="594"/>
      <c r="G3338" s="557" t="s">
        <v>26</v>
      </c>
      <c r="H3338" s="558">
        <v>1</v>
      </c>
      <c r="I3338" s="559">
        <v>12.74</v>
      </c>
      <c r="J3338" s="559">
        <v>12.74</v>
      </c>
    </row>
    <row r="3339" spans="1:10" ht="26.45">
      <c r="A3339" s="556" t="s">
        <v>2674</v>
      </c>
      <c r="B3339" s="557" t="s">
        <v>3613</v>
      </c>
      <c r="C3339" s="557" t="s">
        <v>44</v>
      </c>
      <c r="D3339" s="556" t="s">
        <v>3614</v>
      </c>
      <c r="E3339" s="594" t="s">
        <v>1250</v>
      </c>
      <c r="F3339" s="594"/>
      <c r="G3339" s="557" t="s">
        <v>26</v>
      </c>
      <c r="H3339" s="558">
        <v>1</v>
      </c>
      <c r="I3339" s="559">
        <v>21.61</v>
      </c>
      <c r="J3339" s="559">
        <v>21.61</v>
      </c>
    </row>
    <row r="3340" spans="1:10" ht="26.45" customHeight="1">
      <c r="A3340" s="553"/>
      <c r="B3340" s="563"/>
      <c r="C3340" s="563"/>
      <c r="D3340" s="553"/>
      <c r="E3340" s="563" t="s">
        <v>2669</v>
      </c>
      <c r="F3340" s="566">
        <v>14.72</v>
      </c>
      <c r="G3340" s="553" t="s">
        <v>2670</v>
      </c>
      <c r="H3340" s="554">
        <v>0</v>
      </c>
      <c r="I3340" s="553" t="s">
        <v>2671</v>
      </c>
      <c r="J3340" s="554">
        <v>14.72</v>
      </c>
    </row>
    <row r="3341" spans="1:10" ht="26.45" customHeight="1" thickBot="1">
      <c r="A3341" s="553"/>
      <c r="B3341" s="563"/>
      <c r="C3341" s="563"/>
      <c r="D3341" s="553"/>
      <c r="E3341" s="563" t="s">
        <v>2672</v>
      </c>
      <c r="F3341" s="566">
        <v>0</v>
      </c>
      <c r="G3341" s="553"/>
      <c r="H3341" s="595" t="s">
        <v>2673</v>
      </c>
      <c r="I3341" s="595"/>
      <c r="J3341" s="554">
        <v>34.35</v>
      </c>
    </row>
    <row r="3342" spans="1:10" ht="14.45" thickTop="1">
      <c r="A3342" s="555"/>
      <c r="B3342" s="564"/>
      <c r="C3342" s="564"/>
      <c r="D3342" s="555"/>
      <c r="E3342" s="564"/>
      <c r="F3342" s="564"/>
      <c r="G3342" s="555"/>
      <c r="H3342" s="555"/>
      <c r="I3342" s="555"/>
      <c r="J3342" s="555"/>
    </row>
    <row r="3343" spans="1:10">
      <c r="A3343" s="543" t="s">
        <v>653</v>
      </c>
      <c r="B3343" s="461" t="s">
        <v>10</v>
      </c>
      <c r="C3343" s="461" t="s">
        <v>11</v>
      </c>
      <c r="D3343" s="543" t="s">
        <v>12</v>
      </c>
      <c r="E3343" s="589" t="s">
        <v>1209</v>
      </c>
      <c r="F3343" s="589"/>
      <c r="G3343" s="461" t="s">
        <v>13</v>
      </c>
      <c r="H3343" s="544" t="s">
        <v>14</v>
      </c>
      <c r="I3343" s="544" t="s">
        <v>1210</v>
      </c>
      <c r="J3343" s="544" t="s">
        <v>16</v>
      </c>
    </row>
    <row r="3344" spans="1:10" ht="26.45">
      <c r="A3344" s="545" t="s">
        <v>2661</v>
      </c>
      <c r="B3344" s="546" t="s">
        <v>654</v>
      </c>
      <c r="C3344" s="546" t="s">
        <v>44</v>
      </c>
      <c r="D3344" s="545" t="s">
        <v>655</v>
      </c>
      <c r="E3344" s="596" t="s">
        <v>1250</v>
      </c>
      <c r="F3344" s="596"/>
      <c r="G3344" s="546" t="s">
        <v>26</v>
      </c>
      <c r="H3344" s="547">
        <v>1</v>
      </c>
      <c r="I3344" s="548">
        <v>52.59</v>
      </c>
      <c r="J3344" s="548">
        <v>52.59</v>
      </c>
    </row>
    <row r="3345" spans="1:10" ht="14.45" customHeight="1">
      <c r="A3345" s="556" t="s">
        <v>2674</v>
      </c>
      <c r="B3345" s="557" t="s">
        <v>3611</v>
      </c>
      <c r="C3345" s="557" t="s">
        <v>44</v>
      </c>
      <c r="D3345" s="556" t="s">
        <v>3612</v>
      </c>
      <c r="E3345" s="594" t="s">
        <v>1250</v>
      </c>
      <c r="F3345" s="594"/>
      <c r="G3345" s="557" t="s">
        <v>26</v>
      </c>
      <c r="H3345" s="558">
        <v>1</v>
      </c>
      <c r="I3345" s="559">
        <v>12.74</v>
      </c>
      <c r="J3345" s="559">
        <v>12.74</v>
      </c>
    </row>
    <row r="3346" spans="1:10" ht="26.45">
      <c r="A3346" s="556" t="s">
        <v>2674</v>
      </c>
      <c r="B3346" s="557" t="s">
        <v>3615</v>
      </c>
      <c r="C3346" s="557" t="s">
        <v>44</v>
      </c>
      <c r="D3346" s="556" t="s">
        <v>3616</v>
      </c>
      <c r="E3346" s="594" t="s">
        <v>1250</v>
      </c>
      <c r="F3346" s="594"/>
      <c r="G3346" s="557" t="s">
        <v>26</v>
      </c>
      <c r="H3346" s="558">
        <v>1</v>
      </c>
      <c r="I3346" s="559">
        <v>39.85</v>
      </c>
      <c r="J3346" s="559">
        <v>39.85</v>
      </c>
    </row>
    <row r="3347" spans="1:10">
      <c r="A3347" s="553"/>
      <c r="B3347" s="563"/>
      <c r="C3347" s="563"/>
      <c r="D3347" s="553"/>
      <c r="E3347" s="563" t="s">
        <v>2669</v>
      </c>
      <c r="F3347" s="566">
        <v>21.69</v>
      </c>
      <c r="G3347" s="553" t="s">
        <v>2670</v>
      </c>
      <c r="H3347" s="554">
        <v>0</v>
      </c>
      <c r="I3347" s="553" t="s">
        <v>2671</v>
      </c>
      <c r="J3347" s="554">
        <v>21.69</v>
      </c>
    </row>
    <row r="3348" spans="1:10" ht="26.45" customHeight="1" thickBot="1">
      <c r="A3348" s="553"/>
      <c r="B3348" s="563"/>
      <c r="C3348" s="563"/>
      <c r="D3348" s="553"/>
      <c r="E3348" s="563" t="s">
        <v>2672</v>
      </c>
      <c r="F3348" s="566">
        <v>0</v>
      </c>
      <c r="G3348" s="553"/>
      <c r="H3348" s="595" t="s">
        <v>2673</v>
      </c>
      <c r="I3348" s="595"/>
      <c r="J3348" s="554">
        <v>52.59</v>
      </c>
    </row>
    <row r="3349" spans="1:10" ht="39.6" customHeight="1" thickTop="1">
      <c r="A3349" s="555"/>
      <c r="B3349" s="564"/>
      <c r="C3349" s="564"/>
      <c r="D3349" s="555"/>
      <c r="E3349" s="564"/>
      <c r="F3349" s="564"/>
      <c r="G3349" s="555"/>
      <c r="H3349" s="555"/>
      <c r="I3349" s="555"/>
      <c r="J3349" s="555"/>
    </row>
    <row r="3350" spans="1:10" ht="26.45" customHeight="1">
      <c r="A3350" s="543" t="s">
        <v>656</v>
      </c>
      <c r="B3350" s="461" t="s">
        <v>10</v>
      </c>
      <c r="C3350" s="461" t="s">
        <v>11</v>
      </c>
      <c r="D3350" s="543" t="s">
        <v>12</v>
      </c>
      <c r="E3350" s="589" t="s">
        <v>1209</v>
      </c>
      <c r="F3350" s="589"/>
      <c r="G3350" s="461" t="s">
        <v>13</v>
      </c>
      <c r="H3350" s="544" t="s">
        <v>14</v>
      </c>
      <c r="I3350" s="544" t="s">
        <v>1210</v>
      </c>
      <c r="J3350" s="544" t="s">
        <v>16</v>
      </c>
    </row>
    <row r="3351" spans="1:10" ht="26.45">
      <c r="A3351" s="545" t="s">
        <v>2661</v>
      </c>
      <c r="B3351" s="546" t="s">
        <v>657</v>
      </c>
      <c r="C3351" s="546" t="s">
        <v>44</v>
      </c>
      <c r="D3351" s="545" t="s">
        <v>658</v>
      </c>
      <c r="E3351" s="596" t="s">
        <v>1250</v>
      </c>
      <c r="F3351" s="596"/>
      <c r="G3351" s="546" t="s">
        <v>26</v>
      </c>
      <c r="H3351" s="547">
        <v>1</v>
      </c>
      <c r="I3351" s="548">
        <v>70.83</v>
      </c>
      <c r="J3351" s="548">
        <v>70.83</v>
      </c>
    </row>
    <row r="3352" spans="1:10" ht="14.45" customHeight="1">
      <c r="A3352" s="556" t="s">
        <v>2674</v>
      </c>
      <c r="B3352" s="557" t="s">
        <v>3617</v>
      </c>
      <c r="C3352" s="557" t="s">
        <v>44</v>
      </c>
      <c r="D3352" s="556" t="s">
        <v>3618</v>
      </c>
      <c r="E3352" s="594" t="s">
        <v>1250</v>
      </c>
      <c r="F3352" s="594"/>
      <c r="G3352" s="557" t="s">
        <v>26</v>
      </c>
      <c r="H3352" s="558">
        <v>1</v>
      </c>
      <c r="I3352" s="559">
        <v>58.09</v>
      </c>
      <c r="J3352" s="559">
        <v>58.09</v>
      </c>
    </row>
    <row r="3353" spans="1:10" ht="39.6">
      <c r="A3353" s="556" t="s">
        <v>2674</v>
      </c>
      <c r="B3353" s="557" t="s">
        <v>3611</v>
      </c>
      <c r="C3353" s="557" t="s">
        <v>44</v>
      </c>
      <c r="D3353" s="556" t="s">
        <v>3612</v>
      </c>
      <c r="E3353" s="594" t="s">
        <v>1250</v>
      </c>
      <c r="F3353" s="594"/>
      <c r="G3353" s="557" t="s">
        <v>26</v>
      </c>
      <c r="H3353" s="558">
        <v>1</v>
      </c>
      <c r="I3353" s="559">
        <v>12.74</v>
      </c>
      <c r="J3353" s="559">
        <v>12.74</v>
      </c>
    </row>
    <row r="3354" spans="1:10">
      <c r="A3354" s="553"/>
      <c r="B3354" s="563"/>
      <c r="C3354" s="563"/>
      <c r="D3354" s="553"/>
      <c r="E3354" s="563" t="s">
        <v>2669</v>
      </c>
      <c r="F3354" s="566">
        <v>28.65</v>
      </c>
      <c r="G3354" s="553" t="s">
        <v>2670</v>
      </c>
      <c r="H3354" s="554">
        <v>0</v>
      </c>
      <c r="I3354" s="553" t="s">
        <v>2671</v>
      </c>
      <c r="J3354" s="554">
        <v>28.65</v>
      </c>
    </row>
    <row r="3355" spans="1:10" ht="26.45" customHeight="1" thickBot="1">
      <c r="A3355" s="553"/>
      <c r="B3355" s="563"/>
      <c r="C3355" s="563"/>
      <c r="D3355" s="553"/>
      <c r="E3355" s="563" t="s">
        <v>2672</v>
      </c>
      <c r="F3355" s="566">
        <v>0</v>
      </c>
      <c r="G3355" s="553"/>
      <c r="H3355" s="595" t="s">
        <v>2673</v>
      </c>
      <c r="I3355" s="595"/>
      <c r="J3355" s="554">
        <v>70.83</v>
      </c>
    </row>
    <row r="3356" spans="1:10" ht="39.6" customHeight="1" thickTop="1">
      <c r="A3356" s="555"/>
      <c r="B3356" s="564"/>
      <c r="C3356" s="564"/>
      <c r="D3356" s="555"/>
      <c r="E3356" s="564"/>
      <c r="F3356" s="564"/>
      <c r="G3356" s="555"/>
      <c r="H3356" s="555"/>
      <c r="I3356" s="555"/>
      <c r="J3356" s="555"/>
    </row>
    <row r="3357" spans="1:10" ht="26.45" customHeight="1">
      <c r="A3357" s="543" t="s">
        <v>659</v>
      </c>
      <c r="B3357" s="461" t="s">
        <v>10</v>
      </c>
      <c r="C3357" s="461" t="s">
        <v>11</v>
      </c>
      <c r="D3357" s="543" t="s">
        <v>12</v>
      </c>
      <c r="E3357" s="589" t="s">
        <v>1209</v>
      </c>
      <c r="F3357" s="589"/>
      <c r="G3357" s="461" t="s">
        <v>13</v>
      </c>
      <c r="H3357" s="544" t="s">
        <v>14</v>
      </c>
      <c r="I3357" s="544" t="s">
        <v>1210</v>
      </c>
      <c r="J3357" s="544" t="s">
        <v>16</v>
      </c>
    </row>
    <row r="3358" spans="1:10" ht="26.45">
      <c r="A3358" s="545" t="s">
        <v>2661</v>
      </c>
      <c r="B3358" s="546" t="s">
        <v>660</v>
      </c>
      <c r="C3358" s="546" t="s">
        <v>44</v>
      </c>
      <c r="D3358" s="545" t="s">
        <v>661</v>
      </c>
      <c r="E3358" s="596" t="s">
        <v>1250</v>
      </c>
      <c r="F3358" s="596"/>
      <c r="G3358" s="546" t="s">
        <v>26</v>
      </c>
      <c r="H3358" s="547">
        <v>1</v>
      </c>
      <c r="I3358" s="548">
        <v>43.07</v>
      </c>
      <c r="J3358" s="548">
        <v>43.07</v>
      </c>
    </row>
    <row r="3359" spans="1:10" ht="14.45" customHeight="1">
      <c r="A3359" s="556" t="s">
        <v>2674</v>
      </c>
      <c r="B3359" s="557" t="s">
        <v>3619</v>
      </c>
      <c r="C3359" s="557" t="s">
        <v>44</v>
      </c>
      <c r="D3359" s="556" t="s">
        <v>3620</v>
      </c>
      <c r="E3359" s="594" t="s">
        <v>1250</v>
      </c>
      <c r="F3359" s="594"/>
      <c r="G3359" s="557" t="s">
        <v>26</v>
      </c>
      <c r="H3359" s="558">
        <v>1</v>
      </c>
      <c r="I3359" s="559">
        <v>30.33</v>
      </c>
      <c r="J3359" s="559">
        <v>30.33</v>
      </c>
    </row>
    <row r="3360" spans="1:10" ht="39.6">
      <c r="A3360" s="556" t="s">
        <v>2674</v>
      </c>
      <c r="B3360" s="557" t="s">
        <v>3611</v>
      </c>
      <c r="C3360" s="557" t="s">
        <v>44</v>
      </c>
      <c r="D3360" s="556" t="s">
        <v>3612</v>
      </c>
      <c r="E3360" s="594" t="s">
        <v>1250</v>
      </c>
      <c r="F3360" s="594"/>
      <c r="G3360" s="557" t="s">
        <v>26</v>
      </c>
      <c r="H3360" s="558">
        <v>1</v>
      </c>
      <c r="I3360" s="559">
        <v>12.74</v>
      </c>
      <c r="J3360" s="559">
        <v>12.74</v>
      </c>
    </row>
    <row r="3361" spans="1:10">
      <c r="A3361" s="553"/>
      <c r="B3361" s="563"/>
      <c r="C3361" s="563"/>
      <c r="D3361" s="553"/>
      <c r="E3361" s="563" t="s">
        <v>2669</v>
      </c>
      <c r="F3361" s="566">
        <v>18.2</v>
      </c>
      <c r="G3361" s="553" t="s">
        <v>2670</v>
      </c>
      <c r="H3361" s="554">
        <v>0</v>
      </c>
      <c r="I3361" s="553" t="s">
        <v>2671</v>
      </c>
      <c r="J3361" s="554">
        <v>18.2</v>
      </c>
    </row>
    <row r="3362" spans="1:10" ht="26.45" customHeight="1" thickBot="1">
      <c r="A3362" s="553"/>
      <c r="B3362" s="563"/>
      <c r="C3362" s="563"/>
      <c r="D3362" s="553"/>
      <c r="E3362" s="563" t="s">
        <v>2672</v>
      </c>
      <c r="F3362" s="566">
        <v>0</v>
      </c>
      <c r="G3362" s="553"/>
      <c r="H3362" s="595" t="s">
        <v>2673</v>
      </c>
      <c r="I3362" s="595"/>
      <c r="J3362" s="554">
        <v>43.07</v>
      </c>
    </row>
    <row r="3363" spans="1:10" ht="26.45" customHeight="1" thickTop="1">
      <c r="A3363" s="555"/>
      <c r="B3363" s="564"/>
      <c r="C3363" s="564"/>
      <c r="D3363" s="555"/>
      <c r="E3363" s="564"/>
      <c r="F3363" s="564"/>
      <c r="G3363" s="555"/>
      <c r="H3363" s="555"/>
      <c r="I3363" s="555"/>
      <c r="J3363" s="555"/>
    </row>
    <row r="3364" spans="1:10" ht="39.6" customHeight="1">
      <c r="A3364" s="543" t="s">
        <v>662</v>
      </c>
      <c r="B3364" s="461" t="s">
        <v>10</v>
      </c>
      <c r="C3364" s="461" t="s">
        <v>11</v>
      </c>
      <c r="D3364" s="543" t="s">
        <v>12</v>
      </c>
      <c r="E3364" s="589" t="s">
        <v>1209</v>
      </c>
      <c r="F3364" s="589"/>
      <c r="G3364" s="461" t="s">
        <v>13</v>
      </c>
      <c r="H3364" s="544" t="s">
        <v>14</v>
      </c>
      <c r="I3364" s="544" t="s">
        <v>1210</v>
      </c>
      <c r="J3364" s="544" t="s">
        <v>16</v>
      </c>
    </row>
    <row r="3365" spans="1:10" ht="26.45">
      <c r="A3365" s="545" t="s">
        <v>2661</v>
      </c>
      <c r="B3365" s="546" t="s">
        <v>663</v>
      </c>
      <c r="C3365" s="546" t="s">
        <v>44</v>
      </c>
      <c r="D3365" s="545" t="s">
        <v>664</v>
      </c>
      <c r="E3365" s="596" t="s">
        <v>1250</v>
      </c>
      <c r="F3365" s="596"/>
      <c r="G3365" s="546" t="s">
        <v>26</v>
      </c>
      <c r="H3365" s="547">
        <v>1</v>
      </c>
      <c r="I3365" s="548">
        <v>70.040000000000006</v>
      </c>
      <c r="J3365" s="548">
        <v>70.040000000000006</v>
      </c>
    </row>
    <row r="3366" spans="1:10" ht="14.45" customHeight="1">
      <c r="A3366" s="556" t="s">
        <v>2674</v>
      </c>
      <c r="B3366" s="557" t="s">
        <v>3621</v>
      </c>
      <c r="C3366" s="557" t="s">
        <v>44</v>
      </c>
      <c r="D3366" s="556" t="s">
        <v>3622</v>
      </c>
      <c r="E3366" s="594" t="s">
        <v>1250</v>
      </c>
      <c r="F3366" s="594"/>
      <c r="G3366" s="557" t="s">
        <v>26</v>
      </c>
      <c r="H3366" s="558">
        <v>1</v>
      </c>
      <c r="I3366" s="559">
        <v>57.3</v>
      </c>
      <c r="J3366" s="559">
        <v>57.3</v>
      </c>
    </row>
    <row r="3367" spans="1:10" ht="39.6">
      <c r="A3367" s="556" t="s">
        <v>2674</v>
      </c>
      <c r="B3367" s="557" t="s">
        <v>3611</v>
      </c>
      <c r="C3367" s="557" t="s">
        <v>44</v>
      </c>
      <c r="D3367" s="556" t="s">
        <v>3612</v>
      </c>
      <c r="E3367" s="594" t="s">
        <v>1250</v>
      </c>
      <c r="F3367" s="594"/>
      <c r="G3367" s="557" t="s">
        <v>26</v>
      </c>
      <c r="H3367" s="558">
        <v>1</v>
      </c>
      <c r="I3367" s="559">
        <v>12.74</v>
      </c>
      <c r="J3367" s="559">
        <v>12.74</v>
      </c>
    </row>
    <row r="3368" spans="1:10">
      <c r="A3368" s="553"/>
      <c r="B3368" s="563"/>
      <c r="C3368" s="563"/>
      <c r="D3368" s="553"/>
      <c r="E3368" s="563" t="s">
        <v>2669</v>
      </c>
      <c r="F3368" s="566">
        <v>28.65</v>
      </c>
      <c r="G3368" s="553" t="s">
        <v>2670</v>
      </c>
      <c r="H3368" s="554">
        <v>0</v>
      </c>
      <c r="I3368" s="553" t="s">
        <v>2671</v>
      </c>
      <c r="J3368" s="554">
        <v>28.65</v>
      </c>
    </row>
    <row r="3369" spans="1:10" ht="26.45" customHeight="1" thickBot="1">
      <c r="A3369" s="553"/>
      <c r="B3369" s="563"/>
      <c r="C3369" s="563"/>
      <c r="D3369" s="553"/>
      <c r="E3369" s="563" t="s">
        <v>2672</v>
      </c>
      <c r="F3369" s="566">
        <v>0</v>
      </c>
      <c r="G3369" s="553"/>
      <c r="H3369" s="595" t="s">
        <v>2673</v>
      </c>
      <c r="I3369" s="595"/>
      <c r="J3369" s="554">
        <v>70.040000000000006</v>
      </c>
    </row>
    <row r="3370" spans="1:10" ht="26.45" customHeight="1" thickTop="1">
      <c r="A3370" s="555"/>
      <c r="B3370" s="564"/>
      <c r="C3370" s="564"/>
      <c r="D3370" s="555"/>
      <c r="E3370" s="564"/>
      <c r="F3370" s="564"/>
      <c r="G3370" s="555"/>
      <c r="H3370" s="555"/>
      <c r="I3370" s="555"/>
      <c r="J3370" s="555"/>
    </row>
    <row r="3371" spans="1:10" ht="39.6" customHeight="1">
      <c r="A3371" s="543" t="s">
        <v>665</v>
      </c>
      <c r="B3371" s="461" t="s">
        <v>10</v>
      </c>
      <c r="C3371" s="461" t="s">
        <v>11</v>
      </c>
      <c r="D3371" s="543" t="s">
        <v>12</v>
      </c>
      <c r="E3371" s="589" t="s">
        <v>1209</v>
      </c>
      <c r="F3371" s="589"/>
      <c r="G3371" s="461" t="s">
        <v>13</v>
      </c>
      <c r="H3371" s="544" t="s">
        <v>14</v>
      </c>
      <c r="I3371" s="544" t="s">
        <v>1210</v>
      </c>
      <c r="J3371" s="544" t="s">
        <v>16</v>
      </c>
    </row>
    <row r="3372" spans="1:10">
      <c r="A3372" s="545" t="s">
        <v>2661</v>
      </c>
      <c r="B3372" s="546" t="s">
        <v>666</v>
      </c>
      <c r="C3372" s="546" t="s">
        <v>55</v>
      </c>
      <c r="D3372" s="545" t="s">
        <v>667</v>
      </c>
      <c r="E3372" s="596" t="s">
        <v>1336</v>
      </c>
      <c r="F3372" s="596"/>
      <c r="G3372" s="546" t="s">
        <v>57</v>
      </c>
      <c r="H3372" s="547">
        <v>1</v>
      </c>
      <c r="I3372" s="548">
        <v>3.35</v>
      </c>
      <c r="J3372" s="548">
        <v>3.35</v>
      </c>
    </row>
    <row r="3373" spans="1:10" ht="14.45" customHeight="1">
      <c r="A3373" s="543" t="s">
        <v>9</v>
      </c>
      <c r="B3373" s="461" t="s">
        <v>10</v>
      </c>
      <c r="C3373" s="461" t="s">
        <v>11</v>
      </c>
      <c r="D3373" s="543" t="s">
        <v>12</v>
      </c>
      <c r="E3373" s="589" t="s">
        <v>1209</v>
      </c>
      <c r="F3373" s="589"/>
      <c r="G3373" s="461" t="s">
        <v>13</v>
      </c>
      <c r="H3373" s="544" t="s">
        <v>14</v>
      </c>
      <c r="I3373" s="544" t="s">
        <v>1210</v>
      </c>
      <c r="J3373" s="544" t="s">
        <v>16</v>
      </c>
    </row>
    <row r="3374" spans="1:10" ht="26.45">
      <c r="A3374" s="549" t="s">
        <v>2666</v>
      </c>
      <c r="B3374" s="550" t="s">
        <v>1449</v>
      </c>
      <c r="C3374" s="550" t="s">
        <v>55</v>
      </c>
      <c r="D3374" s="549" t="s">
        <v>1450</v>
      </c>
      <c r="E3374" s="593" t="s">
        <v>1440</v>
      </c>
      <c r="F3374" s="593"/>
      <c r="G3374" s="550" t="s">
        <v>1451</v>
      </c>
      <c r="H3374" s="551">
        <v>0.08</v>
      </c>
      <c r="I3374" s="552" t="s">
        <v>2742</v>
      </c>
      <c r="J3374" s="561" t="s">
        <v>3216</v>
      </c>
    </row>
    <row r="3375" spans="1:10" ht="26.45">
      <c r="A3375" s="549" t="s">
        <v>2666</v>
      </c>
      <c r="B3375" s="550" t="s">
        <v>2350</v>
      </c>
      <c r="C3375" s="550" t="s">
        <v>55</v>
      </c>
      <c r="D3375" s="549" t="s">
        <v>2351</v>
      </c>
      <c r="E3375" s="593" t="s">
        <v>1220</v>
      </c>
      <c r="F3375" s="593"/>
      <c r="G3375" s="550" t="s">
        <v>57</v>
      </c>
      <c r="H3375" s="551">
        <v>1</v>
      </c>
      <c r="I3375" s="552" t="s">
        <v>1426</v>
      </c>
      <c r="J3375" s="561" t="s">
        <v>1426</v>
      </c>
    </row>
    <row r="3376" spans="1:10" ht="26.45" customHeight="1">
      <c r="A3376" s="556" t="s">
        <v>2661</v>
      </c>
      <c r="B3376" s="557" t="s">
        <v>2769</v>
      </c>
      <c r="C3376" s="557" t="s">
        <v>55</v>
      </c>
      <c r="D3376" s="556" t="s">
        <v>2770</v>
      </c>
      <c r="E3376" s="594" t="s">
        <v>1393</v>
      </c>
      <c r="F3376" s="594"/>
      <c r="G3376" s="557" t="s">
        <v>1451</v>
      </c>
      <c r="H3376" s="558">
        <v>0.08</v>
      </c>
      <c r="I3376" s="559" t="s">
        <v>2771</v>
      </c>
      <c r="J3376" s="560" t="s">
        <v>2890</v>
      </c>
    </row>
    <row r="3377" spans="1:10" ht="26.45" customHeight="1">
      <c r="A3377" s="589" t="s">
        <v>2820</v>
      </c>
      <c r="B3377" s="597"/>
      <c r="C3377" s="597"/>
      <c r="D3377" s="597"/>
      <c r="E3377" s="597"/>
      <c r="F3377" s="597"/>
      <c r="G3377" s="597"/>
      <c r="H3377" s="597"/>
      <c r="I3377" s="597"/>
      <c r="J3377" s="597"/>
    </row>
    <row r="3378" spans="1:10" ht="39.6" customHeight="1">
      <c r="A3378" s="543" t="s">
        <v>9</v>
      </c>
      <c r="B3378" s="461" t="s">
        <v>10</v>
      </c>
      <c r="C3378" s="461" t="s">
        <v>11</v>
      </c>
      <c r="D3378" s="543" t="s">
        <v>12</v>
      </c>
      <c r="E3378" s="589" t="s">
        <v>1209</v>
      </c>
      <c r="F3378" s="589"/>
      <c r="G3378" s="461" t="s">
        <v>13</v>
      </c>
      <c r="H3378" s="544" t="s">
        <v>14</v>
      </c>
      <c r="I3378" s="544" t="s">
        <v>1210</v>
      </c>
      <c r="J3378" s="544" t="s">
        <v>16</v>
      </c>
    </row>
    <row r="3379" spans="1:10" ht="26.45">
      <c r="A3379" s="549" t="s">
        <v>2666</v>
      </c>
      <c r="B3379" s="550" t="s">
        <v>1449</v>
      </c>
      <c r="C3379" s="550" t="s">
        <v>55</v>
      </c>
      <c r="D3379" s="549" t="s">
        <v>1450</v>
      </c>
      <c r="E3379" s="593" t="s">
        <v>1440</v>
      </c>
      <c r="F3379" s="593"/>
      <c r="G3379" s="550" t="s">
        <v>1451</v>
      </c>
      <c r="H3379" s="551">
        <v>0.08</v>
      </c>
      <c r="I3379" s="552" t="s">
        <v>2742</v>
      </c>
      <c r="J3379" s="561" t="s">
        <v>3216</v>
      </c>
    </row>
    <row r="3380" spans="1:10" ht="14.45" customHeight="1">
      <c r="A3380" s="549" t="s">
        <v>2666</v>
      </c>
      <c r="B3380" s="550" t="s">
        <v>2350</v>
      </c>
      <c r="C3380" s="550" t="s">
        <v>55</v>
      </c>
      <c r="D3380" s="549" t="s">
        <v>2351</v>
      </c>
      <c r="E3380" s="593" t="s">
        <v>1220</v>
      </c>
      <c r="F3380" s="593"/>
      <c r="G3380" s="550" t="s">
        <v>57</v>
      </c>
      <c r="H3380" s="551">
        <v>1</v>
      </c>
      <c r="I3380" s="552" t="s">
        <v>1426</v>
      </c>
      <c r="J3380" s="561" t="s">
        <v>1426</v>
      </c>
    </row>
    <row r="3381" spans="1:10" ht="26.45">
      <c r="A3381" s="549" t="s">
        <v>2666</v>
      </c>
      <c r="B3381" s="550" t="s">
        <v>2303</v>
      </c>
      <c r="C3381" s="550" t="s">
        <v>55</v>
      </c>
      <c r="D3381" s="549" t="s">
        <v>2304</v>
      </c>
      <c r="E3381" s="593" t="s">
        <v>1220</v>
      </c>
      <c r="F3381" s="593"/>
      <c r="G3381" s="550" t="s">
        <v>57</v>
      </c>
      <c r="H3381" s="551">
        <v>4.8000000000000001E-5</v>
      </c>
      <c r="I3381" s="552" t="s">
        <v>2821</v>
      </c>
      <c r="J3381" s="561" t="s">
        <v>2972</v>
      </c>
    </row>
    <row r="3382" spans="1:10">
      <c r="A3382" s="549" t="s">
        <v>2666</v>
      </c>
      <c r="B3382" s="550" t="s">
        <v>2412</v>
      </c>
      <c r="C3382" s="550" t="s">
        <v>55</v>
      </c>
      <c r="D3382" s="549" t="s">
        <v>2413</v>
      </c>
      <c r="E3382" s="593" t="s">
        <v>1220</v>
      </c>
      <c r="F3382" s="593"/>
      <c r="G3382" s="550" t="s">
        <v>57</v>
      </c>
      <c r="H3382" s="551">
        <v>2.4000000000000001E-5</v>
      </c>
      <c r="I3382" s="552" t="s">
        <v>2823</v>
      </c>
      <c r="J3382" s="561" t="s">
        <v>2972</v>
      </c>
    </row>
    <row r="3383" spans="1:10" ht="13.9" customHeight="1">
      <c r="A3383" s="549" t="s">
        <v>2666</v>
      </c>
      <c r="B3383" s="550" t="s">
        <v>2169</v>
      </c>
      <c r="C3383" s="550" t="s">
        <v>55</v>
      </c>
      <c r="D3383" s="549" t="s">
        <v>2170</v>
      </c>
      <c r="E3383" s="593" t="s">
        <v>1220</v>
      </c>
      <c r="F3383" s="593"/>
      <c r="G3383" s="550" t="s">
        <v>57</v>
      </c>
      <c r="H3383" s="551">
        <v>3.6000000000000002E-4</v>
      </c>
      <c r="I3383" s="552" t="s">
        <v>2825</v>
      </c>
      <c r="J3383" s="561" t="s">
        <v>2972</v>
      </c>
    </row>
    <row r="3384" spans="1:10" ht="26.45">
      <c r="A3384" s="549" t="s">
        <v>2666</v>
      </c>
      <c r="B3384" s="550" t="s">
        <v>2391</v>
      </c>
      <c r="C3384" s="550" t="s">
        <v>55</v>
      </c>
      <c r="D3384" s="549" t="s">
        <v>2392</v>
      </c>
      <c r="E3384" s="593" t="s">
        <v>1220</v>
      </c>
      <c r="F3384" s="593"/>
      <c r="G3384" s="550" t="s">
        <v>57</v>
      </c>
      <c r="H3384" s="551">
        <v>1.5999999999999999E-5</v>
      </c>
      <c r="I3384" s="552" t="s">
        <v>2827</v>
      </c>
      <c r="J3384" s="561" t="s">
        <v>2972</v>
      </c>
    </row>
    <row r="3385" spans="1:10">
      <c r="A3385" s="549" t="s">
        <v>2666</v>
      </c>
      <c r="B3385" s="550" t="s">
        <v>1693</v>
      </c>
      <c r="C3385" s="550" t="s">
        <v>55</v>
      </c>
      <c r="D3385" s="549" t="s">
        <v>1694</v>
      </c>
      <c r="E3385" s="593" t="s">
        <v>1220</v>
      </c>
      <c r="F3385" s="593"/>
      <c r="G3385" s="550" t="s">
        <v>57</v>
      </c>
      <c r="H3385" s="551">
        <v>7.528E-3</v>
      </c>
      <c r="I3385" s="552" t="s">
        <v>2829</v>
      </c>
      <c r="J3385" s="561" t="s">
        <v>3133</v>
      </c>
    </row>
    <row r="3386" spans="1:10">
      <c r="A3386" s="549" t="s">
        <v>2666</v>
      </c>
      <c r="B3386" s="550" t="s">
        <v>2360</v>
      </c>
      <c r="C3386" s="550" t="s">
        <v>55</v>
      </c>
      <c r="D3386" s="549" t="s">
        <v>2361</v>
      </c>
      <c r="E3386" s="593" t="s">
        <v>1220</v>
      </c>
      <c r="F3386" s="593"/>
      <c r="G3386" s="550" t="s">
        <v>2362</v>
      </c>
      <c r="H3386" s="551">
        <v>6.3999999999999997E-5</v>
      </c>
      <c r="I3386" s="552" t="s">
        <v>2831</v>
      </c>
      <c r="J3386" s="561" t="s">
        <v>2972</v>
      </c>
    </row>
    <row r="3387" spans="1:10">
      <c r="A3387" s="549" t="s">
        <v>2666</v>
      </c>
      <c r="B3387" s="550" t="s">
        <v>1729</v>
      </c>
      <c r="C3387" s="550" t="s">
        <v>55</v>
      </c>
      <c r="D3387" s="549" t="s">
        <v>1730</v>
      </c>
      <c r="E3387" s="593" t="s">
        <v>1220</v>
      </c>
      <c r="F3387" s="593"/>
      <c r="G3387" s="550" t="s">
        <v>57</v>
      </c>
      <c r="H3387" s="551">
        <v>1.2E-4</v>
      </c>
      <c r="I3387" s="552" t="s">
        <v>2833</v>
      </c>
      <c r="J3387" s="561" t="s">
        <v>3254</v>
      </c>
    </row>
    <row r="3388" spans="1:10" ht="13.9" customHeight="1">
      <c r="A3388" s="549" t="s">
        <v>2666</v>
      </c>
      <c r="B3388" s="550" t="s">
        <v>1587</v>
      </c>
      <c r="C3388" s="550" t="s">
        <v>55</v>
      </c>
      <c r="D3388" s="549" t="s">
        <v>1588</v>
      </c>
      <c r="E3388" s="593" t="s">
        <v>1220</v>
      </c>
      <c r="F3388" s="593"/>
      <c r="G3388" s="550" t="s">
        <v>57</v>
      </c>
      <c r="H3388" s="551">
        <v>3.6000000000000002E-4</v>
      </c>
      <c r="I3388" s="552" t="s">
        <v>2835</v>
      </c>
      <c r="J3388" s="561" t="s">
        <v>3009</v>
      </c>
    </row>
    <row r="3389" spans="1:10">
      <c r="A3389" s="549" t="s">
        <v>2666</v>
      </c>
      <c r="B3389" s="550" t="s">
        <v>2381</v>
      </c>
      <c r="C3389" s="550" t="s">
        <v>55</v>
      </c>
      <c r="D3389" s="549" t="s">
        <v>2382</v>
      </c>
      <c r="E3389" s="593" t="s">
        <v>1220</v>
      </c>
      <c r="F3389" s="593"/>
      <c r="G3389" s="550" t="s">
        <v>57</v>
      </c>
      <c r="H3389" s="551">
        <v>1.5999999999999999E-5</v>
      </c>
      <c r="I3389" s="552" t="s">
        <v>2837</v>
      </c>
      <c r="J3389" s="561" t="s">
        <v>2972</v>
      </c>
    </row>
    <row r="3390" spans="1:10">
      <c r="A3390" s="549" t="s">
        <v>2666</v>
      </c>
      <c r="B3390" s="550" t="s">
        <v>1982</v>
      </c>
      <c r="C3390" s="550" t="s">
        <v>55</v>
      </c>
      <c r="D3390" s="549" t="s">
        <v>1983</v>
      </c>
      <c r="E3390" s="593" t="s">
        <v>1298</v>
      </c>
      <c r="F3390" s="593"/>
      <c r="G3390" s="550" t="s">
        <v>57</v>
      </c>
      <c r="H3390" s="551">
        <v>3.6000000000000002E-4</v>
      </c>
      <c r="I3390" s="552" t="s">
        <v>2839</v>
      </c>
      <c r="J3390" s="561" t="s">
        <v>2972</v>
      </c>
    </row>
    <row r="3391" spans="1:10">
      <c r="A3391" s="549" t="s">
        <v>2666</v>
      </c>
      <c r="B3391" s="550" t="s">
        <v>1855</v>
      </c>
      <c r="C3391" s="550" t="s">
        <v>55</v>
      </c>
      <c r="D3391" s="549" t="s">
        <v>1856</v>
      </c>
      <c r="E3391" s="593" t="s">
        <v>1298</v>
      </c>
      <c r="F3391" s="593"/>
      <c r="G3391" s="550" t="s">
        <v>1857</v>
      </c>
      <c r="H3391" s="551">
        <v>3.1999999999999999E-5</v>
      </c>
      <c r="I3391" s="552" t="s">
        <v>2841</v>
      </c>
      <c r="J3391" s="561" t="s">
        <v>2972</v>
      </c>
    </row>
    <row r="3392" spans="1:10" ht="26.45">
      <c r="A3392" s="549" t="s">
        <v>2666</v>
      </c>
      <c r="B3392" s="550" t="s">
        <v>2182</v>
      </c>
      <c r="C3392" s="550" t="s">
        <v>55</v>
      </c>
      <c r="D3392" s="549" t="s">
        <v>2183</v>
      </c>
      <c r="E3392" s="593" t="s">
        <v>1220</v>
      </c>
      <c r="F3392" s="593"/>
      <c r="G3392" s="550" t="s">
        <v>57</v>
      </c>
      <c r="H3392" s="551">
        <v>1.5999999999999999E-5</v>
      </c>
      <c r="I3392" s="552" t="s">
        <v>2843</v>
      </c>
      <c r="J3392" s="561" t="s">
        <v>2972</v>
      </c>
    </row>
    <row r="3393" spans="1:10">
      <c r="A3393" s="549" t="s">
        <v>2666</v>
      </c>
      <c r="B3393" s="550" t="s">
        <v>1652</v>
      </c>
      <c r="C3393" s="550" t="s">
        <v>55</v>
      </c>
      <c r="D3393" s="549" t="s">
        <v>1653</v>
      </c>
      <c r="E3393" s="593" t="s">
        <v>1298</v>
      </c>
      <c r="F3393" s="593"/>
      <c r="G3393" s="550" t="s">
        <v>57</v>
      </c>
      <c r="H3393" s="551">
        <v>8.1440000000000002E-3</v>
      </c>
      <c r="I3393" s="552" t="s">
        <v>2845</v>
      </c>
      <c r="J3393" s="561" t="s">
        <v>3256</v>
      </c>
    </row>
    <row r="3394" spans="1:10">
      <c r="A3394" s="549" t="s">
        <v>2666</v>
      </c>
      <c r="B3394" s="550" t="s">
        <v>2090</v>
      </c>
      <c r="C3394" s="550" t="s">
        <v>55</v>
      </c>
      <c r="D3394" s="549" t="s">
        <v>2091</v>
      </c>
      <c r="E3394" s="593" t="s">
        <v>1220</v>
      </c>
      <c r="F3394" s="593"/>
      <c r="G3394" s="550" t="s">
        <v>57</v>
      </c>
      <c r="H3394" s="551">
        <v>1.44E-4</v>
      </c>
      <c r="I3394" s="552" t="s">
        <v>2847</v>
      </c>
      <c r="J3394" s="561" t="s">
        <v>2972</v>
      </c>
    </row>
    <row r="3395" spans="1:10">
      <c r="A3395" s="549" t="s">
        <v>2666</v>
      </c>
      <c r="B3395" s="550" t="s">
        <v>1543</v>
      </c>
      <c r="C3395" s="550" t="s">
        <v>55</v>
      </c>
      <c r="D3395" s="549" t="s">
        <v>1544</v>
      </c>
      <c r="E3395" s="593" t="s">
        <v>1220</v>
      </c>
      <c r="F3395" s="593"/>
      <c r="G3395" s="550" t="s">
        <v>57</v>
      </c>
      <c r="H3395" s="551">
        <v>8.1440000000000002E-3</v>
      </c>
      <c r="I3395" s="552" t="s">
        <v>2849</v>
      </c>
      <c r="J3395" s="561" t="s">
        <v>2902</v>
      </c>
    </row>
    <row r="3396" spans="1:10">
      <c r="A3396" s="549" t="s">
        <v>2666</v>
      </c>
      <c r="B3396" s="550" t="s">
        <v>2442</v>
      </c>
      <c r="C3396" s="550" t="s">
        <v>55</v>
      </c>
      <c r="D3396" s="549" t="s">
        <v>2443</v>
      </c>
      <c r="E3396" s="593" t="s">
        <v>1220</v>
      </c>
      <c r="F3396" s="593"/>
      <c r="G3396" s="550" t="s">
        <v>57</v>
      </c>
      <c r="H3396" s="551">
        <v>7.9999999999999996E-6</v>
      </c>
      <c r="I3396" s="552" t="s">
        <v>2851</v>
      </c>
      <c r="J3396" s="561" t="s">
        <v>2972</v>
      </c>
    </row>
    <row r="3397" spans="1:10" ht="26.45">
      <c r="A3397" s="549" t="s">
        <v>2666</v>
      </c>
      <c r="B3397" s="550" t="s">
        <v>2139</v>
      </c>
      <c r="C3397" s="550" t="s">
        <v>55</v>
      </c>
      <c r="D3397" s="549" t="s">
        <v>2140</v>
      </c>
      <c r="E3397" s="593" t="s">
        <v>1220</v>
      </c>
      <c r="F3397" s="593"/>
      <c r="G3397" s="550" t="s">
        <v>1739</v>
      </c>
      <c r="H3397" s="551">
        <v>1.84E-4</v>
      </c>
      <c r="I3397" s="552" t="s">
        <v>2853</v>
      </c>
      <c r="J3397" s="561" t="s">
        <v>2972</v>
      </c>
    </row>
    <row r="3398" spans="1:10" ht="26.45">
      <c r="A3398" s="549" t="s">
        <v>2666</v>
      </c>
      <c r="B3398" s="550" t="s">
        <v>1978</v>
      </c>
      <c r="C3398" s="550" t="s">
        <v>55</v>
      </c>
      <c r="D3398" s="549" t="s">
        <v>1979</v>
      </c>
      <c r="E3398" s="593" t="s">
        <v>1220</v>
      </c>
      <c r="F3398" s="593"/>
      <c r="G3398" s="550" t="s">
        <v>1739</v>
      </c>
      <c r="H3398" s="551">
        <v>6.3999999999999997E-5</v>
      </c>
      <c r="I3398" s="552" t="s">
        <v>2855</v>
      </c>
      <c r="J3398" s="561" t="s">
        <v>2972</v>
      </c>
    </row>
    <row r="3399" spans="1:10">
      <c r="A3399" s="553"/>
      <c r="B3399" s="563"/>
      <c r="C3399" s="563"/>
      <c r="D3399" s="553"/>
      <c r="E3399" s="563" t="s">
        <v>2669</v>
      </c>
      <c r="F3399" s="566">
        <v>1.24</v>
      </c>
      <c r="G3399" s="553" t="s">
        <v>2670</v>
      </c>
      <c r="H3399" s="554">
        <v>0</v>
      </c>
      <c r="I3399" s="553" t="s">
        <v>2671</v>
      </c>
      <c r="J3399" s="554">
        <v>1.24</v>
      </c>
    </row>
    <row r="3400" spans="1:10" ht="14.45" thickBot="1">
      <c r="A3400" s="553"/>
      <c r="B3400" s="563"/>
      <c r="C3400" s="563"/>
      <c r="D3400" s="553"/>
      <c r="E3400" s="563" t="s">
        <v>2672</v>
      </c>
      <c r="F3400" s="566">
        <v>0</v>
      </c>
      <c r="G3400" s="553"/>
      <c r="H3400" s="595" t="s">
        <v>2673</v>
      </c>
      <c r="I3400" s="595"/>
      <c r="J3400" s="554">
        <v>3.35</v>
      </c>
    </row>
    <row r="3401" spans="1:10" ht="14.45" thickTop="1">
      <c r="A3401" s="555"/>
      <c r="B3401" s="564"/>
      <c r="C3401" s="564"/>
      <c r="D3401" s="555"/>
      <c r="E3401" s="564"/>
      <c r="F3401" s="564"/>
      <c r="G3401" s="555"/>
      <c r="H3401" s="555"/>
      <c r="I3401" s="555"/>
      <c r="J3401" s="555"/>
    </row>
    <row r="3402" spans="1:10">
      <c r="A3402" s="543" t="s">
        <v>668</v>
      </c>
      <c r="B3402" s="461" t="s">
        <v>10</v>
      </c>
      <c r="C3402" s="461" t="s">
        <v>11</v>
      </c>
      <c r="D3402" s="543" t="s">
        <v>12</v>
      </c>
      <c r="E3402" s="589" t="s">
        <v>1209</v>
      </c>
      <c r="F3402" s="589"/>
      <c r="G3402" s="461" t="s">
        <v>13</v>
      </c>
      <c r="H3402" s="544" t="s">
        <v>14</v>
      </c>
      <c r="I3402" s="544" t="s">
        <v>1210</v>
      </c>
      <c r="J3402" s="544" t="s">
        <v>16</v>
      </c>
    </row>
    <row r="3403" spans="1:10">
      <c r="A3403" s="545" t="s">
        <v>2661</v>
      </c>
      <c r="B3403" s="546" t="s">
        <v>669</v>
      </c>
      <c r="C3403" s="546" t="s">
        <v>24</v>
      </c>
      <c r="D3403" s="545" t="s">
        <v>670</v>
      </c>
      <c r="E3403" s="596" t="s">
        <v>1246</v>
      </c>
      <c r="F3403" s="596"/>
      <c r="G3403" s="546" t="s">
        <v>57</v>
      </c>
      <c r="H3403" s="547">
        <v>1</v>
      </c>
      <c r="I3403" s="548">
        <v>573.73</v>
      </c>
      <c r="J3403" s="548">
        <v>573.73</v>
      </c>
    </row>
    <row r="3404" spans="1:10" ht="26.45">
      <c r="A3404" s="556" t="s">
        <v>2674</v>
      </c>
      <c r="B3404" s="557" t="s">
        <v>2682</v>
      </c>
      <c r="C3404" s="557" t="s">
        <v>44</v>
      </c>
      <c r="D3404" s="556" t="s">
        <v>2683</v>
      </c>
      <c r="E3404" s="594" t="s">
        <v>1216</v>
      </c>
      <c r="F3404" s="594"/>
      <c r="G3404" s="557" t="s">
        <v>75</v>
      </c>
      <c r="H3404" s="558">
        <v>0.7</v>
      </c>
      <c r="I3404" s="559">
        <v>31.37</v>
      </c>
      <c r="J3404" s="559">
        <v>21.95</v>
      </c>
    </row>
    <row r="3405" spans="1:10" ht="26.45">
      <c r="A3405" s="556" t="s">
        <v>2674</v>
      </c>
      <c r="B3405" s="557" t="s">
        <v>2684</v>
      </c>
      <c r="C3405" s="557" t="s">
        <v>44</v>
      </c>
      <c r="D3405" s="556" t="s">
        <v>2685</v>
      </c>
      <c r="E3405" s="594" t="s">
        <v>1216</v>
      </c>
      <c r="F3405" s="594"/>
      <c r="G3405" s="557" t="s">
        <v>75</v>
      </c>
      <c r="H3405" s="558">
        <v>0.7</v>
      </c>
      <c r="I3405" s="559">
        <v>21.72</v>
      </c>
      <c r="J3405" s="559">
        <v>15.2</v>
      </c>
    </row>
    <row r="3406" spans="1:10">
      <c r="A3406" s="549" t="s">
        <v>2666</v>
      </c>
      <c r="B3406" s="550" t="s">
        <v>1593</v>
      </c>
      <c r="C3406" s="550" t="s">
        <v>24</v>
      </c>
      <c r="D3406" s="549" t="s">
        <v>1594</v>
      </c>
      <c r="E3406" s="593" t="s">
        <v>1220</v>
      </c>
      <c r="F3406" s="593"/>
      <c r="G3406" s="550" t="s">
        <v>26</v>
      </c>
      <c r="H3406" s="551">
        <v>1</v>
      </c>
      <c r="I3406" s="552">
        <v>536.58000000000004</v>
      </c>
      <c r="J3406" s="552">
        <v>536.58000000000004</v>
      </c>
    </row>
    <row r="3407" spans="1:10">
      <c r="A3407" s="553"/>
      <c r="B3407" s="563"/>
      <c r="C3407" s="563"/>
      <c r="D3407" s="553"/>
      <c r="E3407" s="563" t="s">
        <v>2669</v>
      </c>
      <c r="F3407" s="566">
        <v>27.74</v>
      </c>
      <c r="G3407" s="553" t="s">
        <v>2670</v>
      </c>
      <c r="H3407" s="554">
        <v>0</v>
      </c>
      <c r="I3407" s="553" t="s">
        <v>2671</v>
      </c>
      <c r="J3407" s="554">
        <v>27.74</v>
      </c>
    </row>
    <row r="3408" spans="1:10" ht="14.45" thickBot="1">
      <c r="A3408" s="553"/>
      <c r="B3408" s="563"/>
      <c r="C3408" s="563"/>
      <c r="D3408" s="553"/>
      <c r="E3408" s="563" t="s">
        <v>2672</v>
      </c>
      <c r="F3408" s="566">
        <v>0</v>
      </c>
      <c r="G3408" s="553"/>
      <c r="H3408" s="595" t="s">
        <v>2673</v>
      </c>
      <c r="I3408" s="595"/>
      <c r="J3408" s="554">
        <v>573.73</v>
      </c>
    </row>
    <row r="3409" spans="1:10" ht="14.45" thickTop="1">
      <c r="A3409" s="555"/>
      <c r="B3409" s="564"/>
      <c r="C3409" s="564"/>
      <c r="D3409" s="555"/>
      <c r="E3409" s="564"/>
      <c r="F3409" s="564"/>
      <c r="G3409" s="555"/>
      <c r="H3409" s="555"/>
      <c r="I3409" s="555"/>
      <c r="J3409" s="555"/>
    </row>
    <row r="3410" spans="1:10">
      <c r="A3410" s="543" t="s">
        <v>671</v>
      </c>
      <c r="B3410" s="461" t="s">
        <v>10</v>
      </c>
      <c r="C3410" s="461" t="s">
        <v>11</v>
      </c>
      <c r="D3410" s="543" t="s">
        <v>12</v>
      </c>
      <c r="E3410" s="589" t="s">
        <v>1209</v>
      </c>
      <c r="F3410" s="589"/>
      <c r="G3410" s="461" t="s">
        <v>13</v>
      </c>
      <c r="H3410" s="544" t="s">
        <v>14</v>
      </c>
      <c r="I3410" s="544" t="s">
        <v>1210</v>
      </c>
      <c r="J3410" s="544" t="s">
        <v>16</v>
      </c>
    </row>
    <row r="3411" spans="1:10" ht="14.45" customHeight="1">
      <c r="A3411" s="545" t="s">
        <v>2661</v>
      </c>
      <c r="B3411" s="546" t="s">
        <v>672</v>
      </c>
      <c r="C3411" s="546" t="s">
        <v>24</v>
      </c>
      <c r="D3411" s="545" t="s">
        <v>673</v>
      </c>
      <c r="E3411" s="596" t="s">
        <v>1246</v>
      </c>
      <c r="F3411" s="596"/>
      <c r="G3411" s="546" t="s">
        <v>26</v>
      </c>
      <c r="H3411" s="547">
        <v>1</v>
      </c>
      <c r="I3411" s="548">
        <v>53.18</v>
      </c>
      <c r="J3411" s="548">
        <v>53.18</v>
      </c>
    </row>
    <row r="3412" spans="1:10" ht="26.45">
      <c r="A3412" s="556" t="s">
        <v>2674</v>
      </c>
      <c r="B3412" s="557" t="s">
        <v>2682</v>
      </c>
      <c r="C3412" s="557" t="s">
        <v>44</v>
      </c>
      <c r="D3412" s="556" t="s">
        <v>2683</v>
      </c>
      <c r="E3412" s="594" t="s">
        <v>1216</v>
      </c>
      <c r="F3412" s="594"/>
      <c r="G3412" s="557" t="s">
        <v>75</v>
      </c>
      <c r="H3412" s="558">
        <v>0.48720000000000002</v>
      </c>
      <c r="I3412" s="559">
        <v>31.37</v>
      </c>
      <c r="J3412" s="559">
        <v>15.28</v>
      </c>
    </row>
    <row r="3413" spans="1:10" ht="26.45">
      <c r="A3413" s="556" t="s">
        <v>2674</v>
      </c>
      <c r="B3413" s="557" t="s">
        <v>2680</v>
      </c>
      <c r="C3413" s="557" t="s">
        <v>44</v>
      </c>
      <c r="D3413" s="556" t="s">
        <v>2681</v>
      </c>
      <c r="E3413" s="594" t="s">
        <v>1216</v>
      </c>
      <c r="F3413" s="594"/>
      <c r="G3413" s="557" t="s">
        <v>75</v>
      </c>
      <c r="H3413" s="558">
        <v>0.48720000000000002</v>
      </c>
      <c r="I3413" s="559">
        <v>23.15</v>
      </c>
      <c r="J3413" s="559">
        <v>11.27</v>
      </c>
    </row>
    <row r="3414" spans="1:10" ht="13.9" customHeight="1">
      <c r="A3414" s="549" t="s">
        <v>2666</v>
      </c>
      <c r="B3414" s="550" t="s">
        <v>2293</v>
      </c>
      <c r="C3414" s="550" t="s">
        <v>44</v>
      </c>
      <c r="D3414" s="549" t="s">
        <v>2294</v>
      </c>
      <c r="E3414" s="593" t="s">
        <v>1220</v>
      </c>
      <c r="F3414" s="593"/>
      <c r="G3414" s="550" t="s">
        <v>26</v>
      </c>
      <c r="H3414" s="551">
        <v>1</v>
      </c>
      <c r="I3414" s="552">
        <v>3</v>
      </c>
      <c r="J3414" s="552">
        <v>3</v>
      </c>
    </row>
    <row r="3415" spans="1:10" ht="26.45" customHeight="1">
      <c r="A3415" s="549" t="s">
        <v>2666</v>
      </c>
      <c r="B3415" s="550" t="s">
        <v>2172</v>
      </c>
      <c r="C3415" s="550" t="s">
        <v>44</v>
      </c>
      <c r="D3415" s="549" t="s">
        <v>2173</v>
      </c>
      <c r="E3415" s="593" t="s">
        <v>1220</v>
      </c>
      <c r="F3415" s="593"/>
      <c r="G3415" s="550" t="s">
        <v>26</v>
      </c>
      <c r="H3415" s="551">
        <v>1</v>
      </c>
      <c r="I3415" s="552">
        <v>8.9700000000000006</v>
      </c>
      <c r="J3415" s="552">
        <v>8.9700000000000006</v>
      </c>
    </row>
    <row r="3416" spans="1:10" ht="26.45" customHeight="1">
      <c r="A3416" s="549" t="s">
        <v>2666</v>
      </c>
      <c r="B3416" s="550" t="s">
        <v>2371</v>
      </c>
      <c r="C3416" s="550" t="s">
        <v>44</v>
      </c>
      <c r="D3416" s="549" t="s">
        <v>2372</v>
      </c>
      <c r="E3416" s="593" t="s">
        <v>1220</v>
      </c>
      <c r="F3416" s="593"/>
      <c r="G3416" s="550" t="s">
        <v>26</v>
      </c>
      <c r="H3416" s="551">
        <v>2</v>
      </c>
      <c r="I3416" s="552">
        <v>0.2</v>
      </c>
      <c r="J3416" s="552">
        <v>0.4</v>
      </c>
    </row>
    <row r="3417" spans="1:10">
      <c r="A3417" s="549" t="s">
        <v>2666</v>
      </c>
      <c r="B3417" s="550" t="s">
        <v>1956</v>
      </c>
      <c r="C3417" s="550" t="s">
        <v>44</v>
      </c>
      <c r="D3417" s="549" t="s">
        <v>1957</v>
      </c>
      <c r="E3417" s="593" t="s">
        <v>1220</v>
      </c>
      <c r="F3417" s="593"/>
      <c r="G3417" s="550" t="s">
        <v>26</v>
      </c>
      <c r="H3417" s="551">
        <v>1</v>
      </c>
      <c r="I3417" s="552">
        <v>14.26</v>
      </c>
      <c r="J3417" s="552">
        <v>14.26</v>
      </c>
    </row>
    <row r="3418" spans="1:10">
      <c r="A3418" s="553"/>
      <c r="B3418" s="563"/>
      <c r="C3418" s="563"/>
      <c r="D3418" s="553"/>
      <c r="E3418" s="563" t="s">
        <v>2669</v>
      </c>
      <c r="F3418" s="566">
        <v>19.95</v>
      </c>
      <c r="G3418" s="553" t="s">
        <v>2670</v>
      </c>
      <c r="H3418" s="554">
        <v>0</v>
      </c>
      <c r="I3418" s="553" t="s">
        <v>2671</v>
      </c>
      <c r="J3418" s="554">
        <v>19.95</v>
      </c>
    </row>
    <row r="3419" spans="1:10" ht="14.45" customHeight="1" thickBot="1">
      <c r="A3419" s="553"/>
      <c r="B3419" s="563"/>
      <c r="C3419" s="563"/>
      <c r="D3419" s="553"/>
      <c r="E3419" s="563" t="s">
        <v>2672</v>
      </c>
      <c r="F3419" s="566">
        <v>0</v>
      </c>
      <c r="G3419" s="553"/>
      <c r="H3419" s="595" t="s">
        <v>2673</v>
      </c>
      <c r="I3419" s="595"/>
      <c r="J3419" s="554">
        <v>53.18</v>
      </c>
    </row>
    <row r="3420" spans="1:10" ht="14.45" thickTop="1">
      <c r="A3420" s="555"/>
      <c r="B3420" s="564"/>
      <c r="C3420" s="564"/>
      <c r="D3420" s="555"/>
      <c r="E3420" s="564"/>
      <c r="F3420" s="564"/>
      <c r="G3420" s="555"/>
      <c r="H3420" s="555"/>
      <c r="I3420" s="555"/>
      <c r="J3420" s="555"/>
    </row>
    <row r="3421" spans="1:10">
      <c r="A3421" s="543" t="s">
        <v>674</v>
      </c>
      <c r="B3421" s="461" t="s">
        <v>10</v>
      </c>
      <c r="C3421" s="461" t="s">
        <v>11</v>
      </c>
      <c r="D3421" s="543" t="s">
        <v>12</v>
      </c>
      <c r="E3421" s="589" t="s">
        <v>1209</v>
      </c>
      <c r="F3421" s="589"/>
      <c r="G3421" s="461" t="s">
        <v>13</v>
      </c>
      <c r="H3421" s="544" t="s">
        <v>14</v>
      </c>
      <c r="I3421" s="544" t="s">
        <v>1210</v>
      </c>
      <c r="J3421" s="544" t="s">
        <v>16</v>
      </c>
    </row>
    <row r="3422" spans="1:10" ht="26.45" customHeight="1">
      <c r="A3422" s="545" t="s">
        <v>2661</v>
      </c>
      <c r="B3422" s="546" t="s">
        <v>675</v>
      </c>
      <c r="C3422" s="546" t="s">
        <v>24</v>
      </c>
      <c r="D3422" s="545" t="s">
        <v>676</v>
      </c>
      <c r="E3422" s="596" t="s">
        <v>1246</v>
      </c>
      <c r="F3422" s="596"/>
      <c r="G3422" s="546" t="s">
        <v>26</v>
      </c>
      <c r="H3422" s="547">
        <v>1</v>
      </c>
      <c r="I3422" s="548">
        <v>57.27</v>
      </c>
      <c r="J3422" s="548">
        <v>57.27</v>
      </c>
    </row>
    <row r="3423" spans="1:10" ht="26.45" customHeight="1">
      <c r="A3423" s="556" t="s">
        <v>2674</v>
      </c>
      <c r="B3423" s="557" t="s">
        <v>2682</v>
      </c>
      <c r="C3423" s="557" t="s">
        <v>44</v>
      </c>
      <c r="D3423" s="556" t="s">
        <v>2683</v>
      </c>
      <c r="E3423" s="594" t="s">
        <v>1216</v>
      </c>
      <c r="F3423" s="594"/>
      <c r="G3423" s="557" t="s">
        <v>75</v>
      </c>
      <c r="H3423" s="558">
        <v>0.48720000000000002</v>
      </c>
      <c r="I3423" s="559">
        <v>31.37</v>
      </c>
      <c r="J3423" s="559">
        <v>15.28</v>
      </c>
    </row>
    <row r="3424" spans="1:10" ht="26.45" customHeight="1">
      <c r="A3424" s="556" t="s">
        <v>2674</v>
      </c>
      <c r="B3424" s="557" t="s">
        <v>2680</v>
      </c>
      <c r="C3424" s="557" t="s">
        <v>44</v>
      </c>
      <c r="D3424" s="556" t="s">
        <v>2681</v>
      </c>
      <c r="E3424" s="594" t="s">
        <v>1216</v>
      </c>
      <c r="F3424" s="594"/>
      <c r="G3424" s="557" t="s">
        <v>75</v>
      </c>
      <c r="H3424" s="558">
        <v>0.48720000000000002</v>
      </c>
      <c r="I3424" s="559">
        <v>23.15</v>
      </c>
      <c r="J3424" s="559">
        <v>11.27</v>
      </c>
    </row>
    <row r="3425" spans="1:10" ht="39.6">
      <c r="A3425" s="549" t="s">
        <v>2666</v>
      </c>
      <c r="B3425" s="550" t="s">
        <v>2371</v>
      </c>
      <c r="C3425" s="550" t="s">
        <v>44</v>
      </c>
      <c r="D3425" s="549" t="s">
        <v>2372</v>
      </c>
      <c r="E3425" s="593" t="s">
        <v>1220</v>
      </c>
      <c r="F3425" s="593"/>
      <c r="G3425" s="550" t="s">
        <v>26</v>
      </c>
      <c r="H3425" s="551">
        <v>2</v>
      </c>
      <c r="I3425" s="552">
        <v>0.2</v>
      </c>
      <c r="J3425" s="552">
        <v>0.4</v>
      </c>
    </row>
    <row r="3426" spans="1:10">
      <c r="A3426" s="549" t="s">
        <v>2666</v>
      </c>
      <c r="B3426" s="550" t="s">
        <v>1786</v>
      </c>
      <c r="C3426" s="550" t="s">
        <v>44</v>
      </c>
      <c r="D3426" s="549" t="s">
        <v>1787</v>
      </c>
      <c r="E3426" s="593" t="s">
        <v>1220</v>
      </c>
      <c r="F3426" s="593"/>
      <c r="G3426" s="550" t="s">
        <v>26</v>
      </c>
      <c r="H3426" s="551">
        <v>1</v>
      </c>
      <c r="I3426" s="552">
        <v>13.06</v>
      </c>
      <c r="J3426" s="552">
        <v>13.06</v>
      </c>
    </row>
    <row r="3427" spans="1:10" ht="26.45">
      <c r="A3427" s="549" t="s">
        <v>2666</v>
      </c>
      <c r="B3427" s="550" t="s">
        <v>2293</v>
      </c>
      <c r="C3427" s="550" t="s">
        <v>44</v>
      </c>
      <c r="D3427" s="549" t="s">
        <v>2294</v>
      </c>
      <c r="E3427" s="593" t="s">
        <v>1220</v>
      </c>
      <c r="F3427" s="593"/>
      <c r="G3427" s="550" t="s">
        <v>26</v>
      </c>
      <c r="H3427" s="551">
        <v>1</v>
      </c>
      <c r="I3427" s="552">
        <v>3</v>
      </c>
      <c r="J3427" s="552">
        <v>3</v>
      </c>
    </row>
    <row r="3428" spans="1:10">
      <c r="A3428" s="549" t="s">
        <v>2666</v>
      </c>
      <c r="B3428" s="550" t="s">
        <v>1956</v>
      </c>
      <c r="C3428" s="550" t="s">
        <v>44</v>
      </c>
      <c r="D3428" s="549" t="s">
        <v>1957</v>
      </c>
      <c r="E3428" s="593" t="s">
        <v>1220</v>
      </c>
      <c r="F3428" s="593"/>
      <c r="G3428" s="550" t="s">
        <v>26</v>
      </c>
      <c r="H3428" s="551">
        <v>1</v>
      </c>
      <c r="I3428" s="552">
        <v>14.26</v>
      </c>
      <c r="J3428" s="552">
        <v>14.26</v>
      </c>
    </row>
    <row r="3429" spans="1:10">
      <c r="A3429" s="553"/>
      <c r="B3429" s="563"/>
      <c r="C3429" s="563"/>
      <c r="D3429" s="553"/>
      <c r="E3429" s="563" t="s">
        <v>2669</v>
      </c>
      <c r="F3429" s="566">
        <v>19.95</v>
      </c>
      <c r="G3429" s="553" t="s">
        <v>2670</v>
      </c>
      <c r="H3429" s="554">
        <v>0</v>
      </c>
      <c r="I3429" s="553" t="s">
        <v>2671</v>
      </c>
      <c r="J3429" s="554">
        <v>19.95</v>
      </c>
    </row>
    <row r="3430" spans="1:10" ht="14.45" customHeight="1" thickBot="1">
      <c r="A3430" s="553"/>
      <c r="B3430" s="563"/>
      <c r="C3430" s="563"/>
      <c r="D3430" s="553"/>
      <c r="E3430" s="563" t="s">
        <v>2672</v>
      </c>
      <c r="F3430" s="566">
        <v>0</v>
      </c>
      <c r="G3430" s="553"/>
      <c r="H3430" s="595" t="s">
        <v>2673</v>
      </c>
      <c r="I3430" s="595"/>
      <c r="J3430" s="554">
        <v>57.27</v>
      </c>
    </row>
    <row r="3431" spans="1:10" ht="14.45" thickTop="1">
      <c r="A3431" s="555"/>
      <c r="B3431" s="564"/>
      <c r="C3431" s="564"/>
      <c r="D3431" s="555"/>
      <c r="E3431" s="564"/>
      <c r="F3431" s="564"/>
      <c r="G3431" s="555"/>
      <c r="H3431" s="555"/>
      <c r="I3431" s="555"/>
      <c r="J3431" s="555"/>
    </row>
    <row r="3432" spans="1:10">
      <c r="A3432" s="543" t="s">
        <v>677</v>
      </c>
      <c r="B3432" s="461" t="s">
        <v>10</v>
      </c>
      <c r="C3432" s="461" t="s">
        <v>11</v>
      </c>
      <c r="D3432" s="543" t="s">
        <v>12</v>
      </c>
      <c r="E3432" s="589" t="s">
        <v>1209</v>
      </c>
      <c r="F3432" s="589"/>
      <c r="G3432" s="461" t="s">
        <v>13</v>
      </c>
      <c r="H3432" s="544" t="s">
        <v>14</v>
      </c>
      <c r="I3432" s="544" t="s">
        <v>1210</v>
      </c>
      <c r="J3432" s="544" t="s">
        <v>16</v>
      </c>
    </row>
    <row r="3433" spans="1:10" ht="26.45" customHeight="1">
      <c r="A3433" s="545" t="s">
        <v>2661</v>
      </c>
      <c r="B3433" s="546" t="s">
        <v>678</v>
      </c>
      <c r="C3433" s="546" t="s">
        <v>24</v>
      </c>
      <c r="D3433" s="545" t="s">
        <v>679</v>
      </c>
      <c r="E3433" s="596" t="s">
        <v>1246</v>
      </c>
      <c r="F3433" s="596"/>
      <c r="G3433" s="546" t="s">
        <v>26</v>
      </c>
      <c r="H3433" s="547">
        <v>1</v>
      </c>
      <c r="I3433" s="548">
        <v>70.430000000000007</v>
      </c>
      <c r="J3433" s="548">
        <v>70.430000000000007</v>
      </c>
    </row>
    <row r="3434" spans="1:10" ht="26.45" customHeight="1">
      <c r="A3434" s="556" t="s">
        <v>2674</v>
      </c>
      <c r="B3434" s="557" t="s">
        <v>2680</v>
      </c>
      <c r="C3434" s="557" t="s">
        <v>44</v>
      </c>
      <c r="D3434" s="556" t="s">
        <v>2681</v>
      </c>
      <c r="E3434" s="594" t="s">
        <v>1216</v>
      </c>
      <c r="F3434" s="594"/>
      <c r="G3434" s="557" t="s">
        <v>75</v>
      </c>
      <c r="H3434" s="558">
        <v>0.48720000000000002</v>
      </c>
      <c r="I3434" s="559">
        <v>23.15</v>
      </c>
      <c r="J3434" s="559">
        <v>11.27</v>
      </c>
    </row>
    <row r="3435" spans="1:10" ht="26.45" customHeight="1">
      <c r="A3435" s="556" t="s">
        <v>2674</v>
      </c>
      <c r="B3435" s="557" t="s">
        <v>2682</v>
      </c>
      <c r="C3435" s="557" t="s">
        <v>44</v>
      </c>
      <c r="D3435" s="556" t="s">
        <v>2683</v>
      </c>
      <c r="E3435" s="594" t="s">
        <v>1216</v>
      </c>
      <c r="F3435" s="594"/>
      <c r="G3435" s="557" t="s">
        <v>75</v>
      </c>
      <c r="H3435" s="558">
        <v>0.48720000000000002</v>
      </c>
      <c r="I3435" s="559">
        <v>31.37</v>
      </c>
      <c r="J3435" s="559">
        <v>15.28</v>
      </c>
    </row>
    <row r="3436" spans="1:10" ht="39.6">
      <c r="A3436" s="549" t="s">
        <v>2666</v>
      </c>
      <c r="B3436" s="550" t="s">
        <v>2371</v>
      </c>
      <c r="C3436" s="550" t="s">
        <v>44</v>
      </c>
      <c r="D3436" s="549" t="s">
        <v>2372</v>
      </c>
      <c r="E3436" s="593" t="s">
        <v>1220</v>
      </c>
      <c r="F3436" s="593"/>
      <c r="G3436" s="550" t="s">
        <v>26</v>
      </c>
      <c r="H3436" s="551">
        <v>2</v>
      </c>
      <c r="I3436" s="552">
        <v>0.2</v>
      </c>
      <c r="J3436" s="552">
        <v>0.4</v>
      </c>
    </row>
    <row r="3437" spans="1:10">
      <c r="A3437" s="549" t="s">
        <v>2666</v>
      </c>
      <c r="B3437" s="550" t="s">
        <v>1786</v>
      </c>
      <c r="C3437" s="550" t="s">
        <v>44</v>
      </c>
      <c r="D3437" s="549" t="s">
        <v>1787</v>
      </c>
      <c r="E3437" s="593" t="s">
        <v>1220</v>
      </c>
      <c r="F3437" s="593"/>
      <c r="G3437" s="550" t="s">
        <v>26</v>
      </c>
      <c r="H3437" s="551">
        <v>2</v>
      </c>
      <c r="I3437" s="552">
        <v>13.06</v>
      </c>
      <c r="J3437" s="552">
        <v>26.12</v>
      </c>
    </row>
    <row r="3438" spans="1:10" ht="26.45">
      <c r="A3438" s="549" t="s">
        <v>2666</v>
      </c>
      <c r="B3438" s="550" t="s">
        <v>2320</v>
      </c>
      <c r="C3438" s="550" t="s">
        <v>44</v>
      </c>
      <c r="D3438" s="549" t="s">
        <v>2321</v>
      </c>
      <c r="E3438" s="593" t="s">
        <v>1220</v>
      </c>
      <c r="F3438" s="593"/>
      <c r="G3438" s="550" t="s">
        <v>26</v>
      </c>
      <c r="H3438" s="551">
        <v>1</v>
      </c>
      <c r="I3438" s="552">
        <v>3.1</v>
      </c>
      <c r="J3438" s="552">
        <v>3.1</v>
      </c>
    </row>
    <row r="3439" spans="1:10">
      <c r="A3439" s="549" t="s">
        <v>2666</v>
      </c>
      <c r="B3439" s="550" t="s">
        <v>1956</v>
      </c>
      <c r="C3439" s="550" t="s">
        <v>44</v>
      </c>
      <c r="D3439" s="549" t="s">
        <v>1957</v>
      </c>
      <c r="E3439" s="593" t="s">
        <v>1220</v>
      </c>
      <c r="F3439" s="593"/>
      <c r="G3439" s="550" t="s">
        <v>26</v>
      </c>
      <c r="H3439" s="551">
        <v>1</v>
      </c>
      <c r="I3439" s="552">
        <v>14.26</v>
      </c>
      <c r="J3439" s="552">
        <v>14.26</v>
      </c>
    </row>
    <row r="3440" spans="1:10">
      <c r="A3440" s="553"/>
      <c r="B3440" s="563"/>
      <c r="C3440" s="563"/>
      <c r="D3440" s="553"/>
      <c r="E3440" s="563" t="s">
        <v>2669</v>
      </c>
      <c r="F3440" s="566">
        <v>19.95</v>
      </c>
      <c r="G3440" s="553" t="s">
        <v>2670</v>
      </c>
      <c r="H3440" s="554">
        <v>0</v>
      </c>
      <c r="I3440" s="553" t="s">
        <v>2671</v>
      </c>
      <c r="J3440" s="554">
        <v>19.95</v>
      </c>
    </row>
    <row r="3441" spans="1:10" ht="14.45" customHeight="1" thickBot="1">
      <c r="A3441" s="553"/>
      <c r="B3441" s="563"/>
      <c r="C3441" s="563"/>
      <c r="D3441" s="553"/>
      <c r="E3441" s="563" t="s">
        <v>2672</v>
      </c>
      <c r="F3441" s="566">
        <v>0</v>
      </c>
      <c r="G3441" s="553"/>
      <c r="H3441" s="595" t="s">
        <v>2673</v>
      </c>
      <c r="I3441" s="595"/>
      <c r="J3441" s="554">
        <v>70.430000000000007</v>
      </c>
    </row>
    <row r="3442" spans="1:10" ht="14.45" thickTop="1">
      <c r="A3442" s="555"/>
      <c r="B3442" s="564"/>
      <c r="C3442" s="564"/>
      <c r="D3442" s="555"/>
      <c r="E3442" s="564"/>
      <c r="F3442" s="564"/>
      <c r="G3442" s="555"/>
      <c r="H3442" s="555"/>
      <c r="I3442" s="555"/>
      <c r="J3442" s="555"/>
    </row>
    <row r="3443" spans="1:10">
      <c r="A3443" s="543" t="s">
        <v>682</v>
      </c>
      <c r="B3443" s="461" t="s">
        <v>10</v>
      </c>
      <c r="C3443" s="461" t="s">
        <v>11</v>
      </c>
      <c r="D3443" s="543" t="s">
        <v>12</v>
      </c>
      <c r="E3443" s="589" t="s">
        <v>1209</v>
      </c>
      <c r="F3443" s="589"/>
      <c r="G3443" s="461" t="s">
        <v>13</v>
      </c>
      <c r="H3443" s="544" t="s">
        <v>14</v>
      </c>
      <c r="I3443" s="544" t="s">
        <v>1210</v>
      </c>
      <c r="J3443" s="544" t="s">
        <v>16</v>
      </c>
    </row>
    <row r="3444" spans="1:10" ht="26.45" customHeight="1">
      <c r="A3444" s="545" t="s">
        <v>2661</v>
      </c>
      <c r="B3444" s="546" t="s">
        <v>683</v>
      </c>
      <c r="C3444" s="546" t="s">
        <v>44</v>
      </c>
      <c r="D3444" s="545" t="s">
        <v>684</v>
      </c>
      <c r="E3444" s="596" t="s">
        <v>1375</v>
      </c>
      <c r="F3444" s="596"/>
      <c r="G3444" s="546" t="s">
        <v>26</v>
      </c>
      <c r="H3444" s="547">
        <v>1</v>
      </c>
      <c r="I3444" s="548">
        <v>12.72</v>
      </c>
      <c r="J3444" s="548">
        <v>12.72</v>
      </c>
    </row>
    <row r="3445" spans="1:10" ht="26.45" customHeight="1">
      <c r="A3445" s="556" t="s">
        <v>2674</v>
      </c>
      <c r="B3445" s="557" t="s">
        <v>2682</v>
      </c>
      <c r="C3445" s="557" t="s">
        <v>44</v>
      </c>
      <c r="D3445" s="556" t="s">
        <v>2683</v>
      </c>
      <c r="E3445" s="594" t="s">
        <v>1216</v>
      </c>
      <c r="F3445" s="594"/>
      <c r="G3445" s="557" t="s">
        <v>75</v>
      </c>
      <c r="H3445" s="558">
        <v>3.5428000000000001E-2</v>
      </c>
      <c r="I3445" s="559">
        <v>31.37</v>
      </c>
      <c r="J3445" s="559">
        <v>1.1100000000000001</v>
      </c>
    </row>
    <row r="3446" spans="1:10" ht="26.45" customHeight="1">
      <c r="A3446" s="556" t="s">
        <v>2674</v>
      </c>
      <c r="B3446" s="557" t="s">
        <v>2680</v>
      </c>
      <c r="C3446" s="557" t="s">
        <v>44</v>
      </c>
      <c r="D3446" s="556" t="s">
        <v>2681</v>
      </c>
      <c r="E3446" s="594" t="s">
        <v>1216</v>
      </c>
      <c r="F3446" s="594"/>
      <c r="G3446" s="557" t="s">
        <v>75</v>
      </c>
      <c r="H3446" s="558">
        <v>3.5428000000000001E-2</v>
      </c>
      <c r="I3446" s="559">
        <v>23.15</v>
      </c>
      <c r="J3446" s="559">
        <v>0.82</v>
      </c>
    </row>
    <row r="3447" spans="1:10" ht="26.45">
      <c r="A3447" s="549" t="s">
        <v>2666</v>
      </c>
      <c r="B3447" s="550" t="s">
        <v>2367</v>
      </c>
      <c r="C3447" s="550" t="s">
        <v>44</v>
      </c>
      <c r="D3447" s="549" t="s">
        <v>2368</v>
      </c>
      <c r="E3447" s="593" t="s">
        <v>1220</v>
      </c>
      <c r="F3447" s="593"/>
      <c r="G3447" s="550" t="s">
        <v>26</v>
      </c>
      <c r="H3447" s="551">
        <v>1</v>
      </c>
      <c r="I3447" s="552">
        <v>1.1000000000000001</v>
      </c>
      <c r="J3447" s="552">
        <v>1.1000000000000001</v>
      </c>
    </row>
    <row r="3448" spans="1:10" ht="26.45">
      <c r="A3448" s="549" t="s">
        <v>2666</v>
      </c>
      <c r="B3448" s="550" t="s">
        <v>1974</v>
      </c>
      <c r="C3448" s="550" t="s">
        <v>44</v>
      </c>
      <c r="D3448" s="549" t="s">
        <v>1975</v>
      </c>
      <c r="E3448" s="593" t="s">
        <v>1220</v>
      </c>
      <c r="F3448" s="593"/>
      <c r="G3448" s="550" t="s">
        <v>26</v>
      </c>
      <c r="H3448" s="551">
        <v>1</v>
      </c>
      <c r="I3448" s="552">
        <v>9.69</v>
      </c>
      <c r="J3448" s="552">
        <v>9.69</v>
      </c>
    </row>
    <row r="3449" spans="1:10">
      <c r="A3449" s="553"/>
      <c r="B3449" s="563"/>
      <c r="C3449" s="563"/>
      <c r="D3449" s="553"/>
      <c r="E3449" s="563" t="s">
        <v>2669</v>
      </c>
      <c r="F3449" s="566">
        <v>1.44</v>
      </c>
      <c r="G3449" s="553" t="s">
        <v>2670</v>
      </c>
      <c r="H3449" s="554">
        <v>0</v>
      </c>
      <c r="I3449" s="553" t="s">
        <v>2671</v>
      </c>
      <c r="J3449" s="554">
        <v>1.44</v>
      </c>
    </row>
    <row r="3450" spans="1:10" ht="14.45" thickBot="1">
      <c r="A3450" s="553"/>
      <c r="B3450" s="563"/>
      <c r="C3450" s="563"/>
      <c r="D3450" s="553"/>
      <c r="E3450" s="563" t="s">
        <v>2672</v>
      </c>
      <c r="F3450" s="566">
        <v>0</v>
      </c>
      <c r="G3450" s="553"/>
      <c r="H3450" s="595" t="s">
        <v>2673</v>
      </c>
      <c r="I3450" s="595"/>
      <c r="J3450" s="554">
        <v>12.72</v>
      </c>
    </row>
    <row r="3451" spans="1:10" ht="14.45" thickTop="1">
      <c r="A3451" s="555"/>
      <c r="B3451" s="564"/>
      <c r="C3451" s="564"/>
      <c r="D3451" s="555"/>
      <c r="E3451" s="564"/>
      <c r="F3451" s="564"/>
      <c r="G3451" s="555"/>
      <c r="H3451" s="555"/>
      <c r="I3451" s="555"/>
      <c r="J3451" s="555"/>
    </row>
    <row r="3452" spans="1:10" ht="14.45" customHeight="1">
      <c r="A3452" s="543" t="s">
        <v>685</v>
      </c>
      <c r="B3452" s="461" t="s">
        <v>10</v>
      </c>
      <c r="C3452" s="461" t="s">
        <v>11</v>
      </c>
      <c r="D3452" s="543" t="s">
        <v>12</v>
      </c>
      <c r="E3452" s="589" t="s">
        <v>1209</v>
      </c>
      <c r="F3452" s="589"/>
      <c r="G3452" s="461" t="s">
        <v>13</v>
      </c>
      <c r="H3452" s="544" t="s">
        <v>14</v>
      </c>
      <c r="I3452" s="544" t="s">
        <v>1210</v>
      </c>
      <c r="J3452" s="544" t="s">
        <v>16</v>
      </c>
    </row>
    <row r="3453" spans="1:10" ht="26.45">
      <c r="A3453" s="545" t="s">
        <v>2661</v>
      </c>
      <c r="B3453" s="546" t="s">
        <v>686</v>
      </c>
      <c r="C3453" s="546" t="s">
        <v>44</v>
      </c>
      <c r="D3453" s="545" t="s">
        <v>687</v>
      </c>
      <c r="E3453" s="596" t="s">
        <v>1375</v>
      </c>
      <c r="F3453" s="596"/>
      <c r="G3453" s="546" t="s">
        <v>26</v>
      </c>
      <c r="H3453" s="547">
        <v>1</v>
      </c>
      <c r="I3453" s="548">
        <v>12.72</v>
      </c>
      <c r="J3453" s="548">
        <v>12.72</v>
      </c>
    </row>
    <row r="3454" spans="1:10" ht="26.45">
      <c r="A3454" s="556" t="s">
        <v>2674</v>
      </c>
      <c r="B3454" s="557" t="s">
        <v>2682</v>
      </c>
      <c r="C3454" s="557" t="s">
        <v>44</v>
      </c>
      <c r="D3454" s="556" t="s">
        <v>2683</v>
      </c>
      <c r="E3454" s="594" t="s">
        <v>1216</v>
      </c>
      <c r="F3454" s="594"/>
      <c r="G3454" s="557" t="s">
        <v>75</v>
      </c>
      <c r="H3454" s="558">
        <v>3.5428000000000001E-2</v>
      </c>
      <c r="I3454" s="559">
        <v>31.37</v>
      </c>
      <c r="J3454" s="559">
        <v>1.1100000000000001</v>
      </c>
    </row>
    <row r="3455" spans="1:10" ht="26.45" customHeight="1">
      <c r="A3455" s="556" t="s">
        <v>2674</v>
      </c>
      <c r="B3455" s="557" t="s">
        <v>2680</v>
      </c>
      <c r="C3455" s="557" t="s">
        <v>44</v>
      </c>
      <c r="D3455" s="556" t="s">
        <v>2681</v>
      </c>
      <c r="E3455" s="594" t="s">
        <v>1216</v>
      </c>
      <c r="F3455" s="594"/>
      <c r="G3455" s="557" t="s">
        <v>75</v>
      </c>
      <c r="H3455" s="558">
        <v>3.5428000000000001E-2</v>
      </c>
      <c r="I3455" s="559">
        <v>23.15</v>
      </c>
      <c r="J3455" s="559">
        <v>0.82</v>
      </c>
    </row>
    <row r="3456" spans="1:10" ht="26.45" customHeight="1">
      <c r="A3456" s="549" t="s">
        <v>2666</v>
      </c>
      <c r="B3456" s="550" t="s">
        <v>2367</v>
      </c>
      <c r="C3456" s="550" t="s">
        <v>44</v>
      </c>
      <c r="D3456" s="549" t="s">
        <v>2368</v>
      </c>
      <c r="E3456" s="593" t="s">
        <v>1220</v>
      </c>
      <c r="F3456" s="593"/>
      <c r="G3456" s="550" t="s">
        <v>26</v>
      </c>
      <c r="H3456" s="551">
        <v>1</v>
      </c>
      <c r="I3456" s="552">
        <v>1.1000000000000001</v>
      </c>
      <c r="J3456" s="552">
        <v>1.1000000000000001</v>
      </c>
    </row>
    <row r="3457" spans="1:10" ht="26.45" customHeight="1">
      <c r="A3457" s="549" t="s">
        <v>2666</v>
      </c>
      <c r="B3457" s="550" t="s">
        <v>1974</v>
      </c>
      <c r="C3457" s="550" t="s">
        <v>44</v>
      </c>
      <c r="D3457" s="549" t="s">
        <v>1975</v>
      </c>
      <c r="E3457" s="593" t="s">
        <v>1220</v>
      </c>
      <c r="F3457" s="593"/>
      <c r="G3457" s="550" t="s">
        <v>26</v>
      </c>
      <c r="H3457" s="551">
        <v>1</v>
      </c>
      <c r="I3457" s="552">
        <v>9.69</v>
      </c>
      <c r="J3457" s="552">
        <v>9.69</v>
      </c>
    </row>
    <row r="3458" spans="1:10">
      <c r="A3458" s="553"/>
      <c r="B3458" s="563"/>
      <c r="C3458" s="563"/>
      <c r="D3458" s="553"/>
      <c r="E3458" s="563" t="s">
        <v>2669</v>
      </c>
      <c r="F3458" s="566">
        <v>1.44</v>
      </c>
      <c r="G3458" s="553" t="s">
        <v>2670</v>
      </c>
      <c r="H3458" s="554">
        <v>0</v>
      </c>
      <c r="I3458" s="553" t="s">
        <v>2671</v>
      </c>
      <c r="J3458" s="554">
        <v>1.44</v>
      </c>
    </row>
    <row r="3459" spans="1:10" ht="14.45" thickBot="1">
      <c r="A3459" s="553"/>
      <c r="B3459" s="563"/>
      <c r="C3459" s="563"/>
      <c r="D3459" s="553"/>
      <c r="E3459" s="563" t="s">
        <v>2672</v>
      </c>
      <c r="F3459" s="566">
        <v>0</v>
      </c>
      <c r="G3459" s="553"/>
      <c r="H3459" s="595" t="s">
        <v>2673</v>
      </c>
      <c r="I3459" s="595"/>
      <c r="J3459" s="554">
        <v>12.72</v>
      </c>
    </row>
    <row r="3460" spans="1:10" ht="14.45" thickTop="1">
      <c r="A3460" s="555"/>
      <c r="B3460" s="564"/>
      <c r="C3460" s="564"/>
      <c r="D3460" s="555"/>
      <c r="E3460" s="564"/>
      <c r="F3460" s="564"/>
      <c r="G3460" s="555"/>
      <c r="H3460" s="555"/>
      <c r="I3460" s="555"/>
      <c r="J3460" s="555"/>
    </row>
    <row r="3461" spans="1:10" ht="14.45" customHeight="1">
      <c r="A3461" s="543" t="s">
        <v>688</v>
      </c>
      <c r="B3461" s="461" t="s">
        <v>10</v>
      </c>
      <c r="C3461" s="461" t="s">
        <v>11</v>
      </c>
      <c r="D3461" s="543" t="s">
        <v>12</v>
      </c>
      <c r="E3461" s="589" t="s">
        <v>1209</v>
      </c>
      <c r="F3461" s="589"/>
      <c r="G3461" s="461" t="s">
        <v>13</v>
      </c>
      <c r="H3461" s="544" t="s">
        <v>14</v>
      </c>
      <c r="I3461" s="544" t="s">
        <v>1210</v>
      </c>
      <c r="J3461" s="544" t="s">
        <v>16</v>
      </c>
    </row>
    <row r="3462" spans="1:10" ht="26.45">
      <c r="A3462" s="545" t="s">
        <v>2661</v>
      </c>
      <c r="B3462" s="546" t="s">
        <v>689</v>
      </c>
      <c r="C3462" s="546" t="s">
        <v>44</v>
      </c>
      <c r="D3462" s="545" t="s">
        <v>690</v>
      </c>
      <c r="E3462" s="596" t="s">
        <v>1375</v>
      </c>
      <c r="F3462" s="596"/>
      <c r="G3462" s="546" t="s">
        <v>26</v>
      </c>
      <c r="H3462" s="547">
        <v>1</v>
      </c>
      <c r="I3462" s="548">
        <v>13.66</v>
      </c>
      <c r="J3462" s="548">
        <v>13.66</v>
      </c>
    </row>
    <row r="3463" spans="1:10" ht="26.45">
      <c r="A3463" s="556" t="s">
        <v>2674</v>
      </c>
      <c r="B3463" s="557" t="s">
        <v>2680</v>
      </c>
      <c r="C3463" s="557" t="s">
        <v>44</v>
      </c>
      <c r="D3463" s="556" t="s">
        <v>2681</v>
      </c>
      <c r="E3463" s="594" t="s">
        <v>1216</v>
      </c>
      <c r="F3463" s="594"/>
      <c r="G3463" s="557" t="s">
        <v>75</v>
      </c>
      <c r="H3463" s="558">
        <v>4.6843000000000003E-2</v>
      </c>
      <c r="I3463" s="559">
        <v>23.15</v>
      </c>
      <c r="J3463" s="559">
        <v>1.08</v>
      </c>
    </row>
    <row r="3464" spans="1:10" ht="26.45" customHeight="1">
      <c r="A3464" s="556" t="s">
        <v>2674</v>
      </c>
      <c r="B3464" s="557" t="s">
        <v>2682</v>
      </c>
      <c r="C3464" s="557" t="s">
        <v>44</v>
      </c>
      <c r="D3464" s="556" t="s">
        <v>2683</v>
      </c>
      <c r="E3464" s="594" t="s">
        <v>1216</v>
      </c>
      <c r="F3464" s="594"/>
      <c r="G3464" s="557" t="s">
        <v>75</v>
      </c>
      <c r="H3464" s="558">
        <v>4.6843000000000003E-2</v>
      </c>
      <c r="I3464" s="559">
        <v>31.37</v>
      </c>
      <c r="J3464" s="559">
        <v>1.46</v>
      </c>
    </row>
    <row r="3465" spans="1:10" ht="26.45" customHeight="1">
      <c r="A3465" s="549" t="s">
        <v>2666</v>
      </c>
      <c r="B3465" s="550" t="s">
        <v>2385</v>
      </c>
      <c r="C3465" s="550" t="s">
        <v>44</v>
      </c>
      <c r="D3465" s="549" t="s">
        <v>2386</v>
      </c>
      <c r="E3465" s="593" t="s">
        <v>1220</v>
      </c>
      <c r="F3465" s="593"/>
      <c r="G3465" s="550" t="s">
        <v>26</v>
      </c>
      <c r="H3465" s="551">
        <v>1</v>
      </c>
      <c r="I3465" s="552">
        <v>1.43</v>
      </c>
      <c r="J3465" s="552">
        <v>1.43</v>
      </c>
    </row>
    <row r="3466" spans="1:10" ht="26.45" customHeight="1">
      <c r="A3466" s="549" t="s">
        <v>2666</v>
      </c>
      <c r="B3466" s="550" t="s">
        <v>1974</v>
      </c>
      <c r="C3466" s="550" t="s">
        <v>44</v>
      </c>
      <c r="D3466" s="549" t="s">
        <v>1975</v>
      </c>
      <c r="E3466" s="593" t="s">
        <v>1220</v>
      </c>
      <c r="F3466" s="593"/>
      <c r="G3466" s="550" t="s">
        <v>26</v>
      </c>
      <c r="H3466" s="551">
        <v>1</v>
      </c>
      <c r="I3466" s="552">
        <v>9.69</v>
      </c>
      <c r="J3466" s="552">
        <v>9.69</v>
      </c>
    </row>
    <row r="3467" spans="1:10">
      <c r="A3467" s="553"/>
      <c r="B3467" s="563"/>
      <c r="C3467" s="563"/>
      <c r="D3467" s="553"/>
      <c r="E3467" s="563" t="s">
        <v>2669</v>
      </c>
      <c r="F3467" s="566">
        <v>1.91</v>
      </c>
      <c r="G3467" s="553" t="s">
        <v>2670</v>
      </c>
      <c r="H3467" s="554">
        <v>0</v>
      </c>
      <c r="I3467" s="553" t="s">
        <v>2671</v>
      </c>
      <c r="J3467" s="554">
        <v>1.91</v>
      </c>
    </row>
    <row r="3468" spans="1:10" ht="14.45" thickBot="1">
      <c r="A3468" s="553"/>
      <c r="B3468" s="563"/>
      <c r="C3468" s="563"/>
      <c r="D3468" s="553"/>
      <c r="E3468" s="563" t="s">
        <v>2672</v>
      </c>
      <c r="F3468" s="566">
        <v>0</v>
      </c>
      <c r="G3468" s="553"/>
      <c r="H3468" s="595" t="s">
        <v>2673</v>
      </c>
      <c r="I3468" s="595"/>
      <c r="J3468" s="554">
        <v>13.66</v>
      </c>
    </row>
    <row r="3469" spans="1:10" ht="14.45" thickTop="1">
      <c r="A3469" s="555"/>
      <c r="B3469" s="564"/>
      <c r="C3469" s="564"/>
      <c r="D3469" s="555"/>
      <c r="E3469" s="564"/>
      <c r="F3469" s="564"/>
      <c r="G3469" s="555"/>
      <c r="H3469" s="555"/>
      <c r="I3469" s="555"/>
      <c r="J3469" s="555"/>
    </row>
    <row r="3470" spans="1:10" ht="14.45" customHeight="1">
      <c r="A3470" s="543" t="s">
        <v>691</v>
      </c>
      <c r="B3470" s="461" t="s">
        <v>10</v>
      </c>
      <c r="C3470" s="461" t="s">
        <v>11</v>
      </c>
      <c r="D3470" s="543" t="s">
        <v>12</v>
      </c>
      <c r="E3470" s="589" t="s">
        <v>1209</v>
      </c>
      <c r="F3470" s="589"/>
      <c r="G3470" s="461" t="s">
        <v>13</v>
      </c>
      <c r="H3470" s="544" t="s">
        <v>14</v>
      </c>
      <c r="I3470" s="544" t="s">
        <v>1210</v>
      </c>
      <c r="J3470" s="544" t="s">
        <v>16</v>
      </c>
    </row>
    <row r="3471" spans="1:10" ht="26.45">
      <c r="A3471" s="545" t="s">
        <v>2661</v>
      </c>
      <c r="B3471" s="546" t="s">
        <v>692</v>
      </c>
      <c r="C3471" s="546" t="s">
        <v>44</v>
      </c>
      <c r="D3471" s="545" t="s">
        <v>693</v>
      </c>
      <c r="E3471" s="596" t="s">
        <v>1375</v>
      </c>
      <c r="F3471" s="596"/>
      <c r="G3471" s="546" t="s">
        <v>26</v>
      </c>
      <c r="H3471" s="547">
        <v>1</v>
      </c>
      <c r="I3471" s="548">
        <v>14.6</v>
      </c>
      <c r="J3471" s="548">
        <v>14.6</v>
      </c>
    </row>
    <row r="3472" spans="1:10" ht="26.45">
      <c r="A3472" s="556" t="s">
        <v>2674</v>
      </c>
      <c r="B3472" s="557" t="s">
        <v>2682</v>
      </c>
      <c r="C3472" s="557" t="s">
        <v>44</v>
      </c>
      <c r="D3472" s="556" t="s">
        <v>2683</v>
      </c>
      <c r="E3472" s="594" t="s">
        <v>1216</v>
      </c>
      <c r="F3472" s="594"/>
      <c r="G3472" s="557" t="s">
        <v>75</v>
      </c>
      <c r="H3472" s="558">
        <v>6.3963999999999993E-2</v>
      </c>
      <c r="I3472" s="559">
        <v>31.37</v>
      </c>
      <c r="J3472" s="559">
        <v>2</v>
      </c>
    </row>
    <row r="3473" spans="1:10" ht="26.45" customHeight="1">
      <c r="A3473" s="556" t="s">
        <v>2674</v>
      </c>
      <c r="B3473" s="557" t="s">
        <v>2680</v>
      </c>
      <c r="C3473" s="557" t="s">
        <v>44</v>
      </c>
      <c r="D3473" s="556" t="s">
        <v>2681</v>
      </c>
      <c r="E3473" s="594" t="s">
        <v>1216</v>
      </c>
      <c r="F3473" s="594"/>
      <c r="G3473" s="557" t="s">
        <v>75</v>
      </c>
      <c r="H3473" s="558">
        <v>6.3963999999999993E-2</v>
      </c>
      <c r="I3473" s="559">
        <v>23.15</v>
      </c>
      <c r="J3473" s="559">
        <v>1.48</v>
      </c>
    </row>
    <row r="3474" spans="1:10" ht="26.45" customHeight="1">
      <c r="A3474" s="549" t="s">
        <v>2666</v>
      </c>
      <c r="B3474" s="550" t="s">
        <v>1974</v>
      </c>
      <c r="C3474" s="550" t="s">
        <v>44</v>
      </c>
      <c r="D3474" s="549" t="s">
        <v>1975</v>
      </c>
      <c r="E3474" s="593" t="s">
        <v>1220</v>
      </c>
      <c r="F3474" s="593"/>
      <c r="G3474" s="550" t="s">
        <v>26</v>
      </c>
      <c r="H3474" s="551">
        <v>1</v>
      </c>
      <c r="I3474" s="552">
        <v>9.69</v>
      </c>
      <c r="J3474" s="552">
        <v>9.69</v>
      </c>
    </row>
    <row r="3475" spans="1:10" ht="26.45" customHeight="1">
      <c r="A3475" s="549" t="s">
        <v>2666</v>
      </c>
      <c r="B3475" s="550" t="s">
        <v>2385</v>
      </c>
      <c r="C3475" s="550" t="s">
        <v>44</v>
      </c>
      <c r="D3475" s="549" t="s">
        <v>2386</v>
      </c>
      <c r="E3475" s="593" t="s">
        <v>1220</v>
      </c>
      <c r="F3475" s="593"/>
      <c r="G3475" s="550" t="s">
        <v>26</v>
      </c>
      <c r="H3475" s="551">
        <v>1</v>
      </c>
      <c r="I3475" s="552">
        <v>1.43</v>
      </c>
      <c r="J3475" s="552">
        <v>1.43</v>
      </c>
    </row>
    <row r="3476" spans="1:10">
      <c r="A3476" s="553"/>
      <c r="B3476" s="563"/>
      <c r="C3476" s="563"/>
      <c r="D3476" s="553"/>
      <c r="E3476" s="563" t="s">
        <v>2669</v>
      </c>
      <c r="F3476" s="566">
        <v>2.61</v>
      </c>
      <c r="G3476" s="553" t="s">
        <v>2670</v>
      </c>
      <c r="H3476" s="554">
        <v>0</v>
      </c>
      <c r="I3476" s="553" t="s">
        <v>2671</v>
      </c>
      <c r="J3476" s="554">
        <v>2.61</v>
      </c>
    </row>
    <row r="3477" spans="1:10" ht="14.45" thickBot="1">
      <c r="A3477" s="553"/>
      <c r="B3477" s="563"/>
      <c r="C3477" s="563"/>
      <c r="D3477" s="553"/>
      <c r="E3477" s="563" t="s">
        <v>2672</v>
      </c>
      <c r="F3477" s="566">
        <v>0</v>
      </c>
      <c r="G3477" s="553"/>
      <c r="H3477" s="595" t="s">
        <v>2673</v>
      </c>
      <c r="I3477" s="595"/>
      <c r="J3477" s="554">
        <v>14.6</v>
      </c>
    </row>
    <row r="3478" spans="1:10" ht="14.45" thickTop="1">
      <c r="A3478" s="555"/>
      <c r="B3478" s="564"/>
      <c r="C3478" s="564"/>
      <c r="D3478" s="555"/>
      <c r="E3478" s="564"/>
      <c r="F3478" s="564"/>
      <c r="G3478" s="555"/>
      <c r="H3478" s="555"/>
      <c r="I3478" s="555"/>
      <c r="J3478" s="555"/>
    </row>
    <row r="3479" spans="1:10" ht="14.45" customHeight="1">
      <c r="A3479" s="543" t="s">
        <v>694</v>
      </c>
      <c r="B3479" s="461" t="s">
        <v>10</v>
      </c>
      <c r="C3479" s="461" t="s">
        <v>11</v>
      </c>
      <c r="D3479" s="543" t="s">
        <v>12</v>
      </c>
      <c r="E3479" s="589" t="s">
        <v>1209</v>
      </c>
      <c r="F3479" s="589"/>
      <c r="G3479" s="461" t="s">
        <v>13</v>
      </c>
      <c r="H3479" s="544" t="s">
        <v>14</v>
      </c>
      <c r="I3479" s="544" t="s">
        <v>1210</v>
      </c>
      <c r="J3479" s="544" t="s">
        <v>16</v>
      </c>
    </row>
    <row r="3480" spans="1:10" ht="26.45">
      <c r="A3480" s="545" t="s">
        <v>2661</v>
      </c>
      <c r="B3480" s="546" t="s">
        <v>695</v>
      </c>
      <c r="C3480" s="546" t="s">
        <v>44</v>
      </c>
      <c r="D3480" s="545" t="s">
        <v>696</v>
      </c>
      <c r="E3480" s="596" t="s">
        <v>1375</v>
      </c>
      <c r="F3480" s="596"/>
      <c r="G3480" s="546" t="s">
        <v>26</v>
      </c>
      <c r="H3480" s="547">
        <v>1</v>
      </c>
      <c r="I3480" s="548">
        <v>16.18</v>
      </c>
      <c r="J3480" s="548">
        <v>16.18</v>
      </c>
    </row>
    <row r="3481" spans="1:10" ht="26.45">
      <c r="A3481" s="556" t="s">
        <v>2674</v>
      </c>
      <c r="B3481" s="557" t="s">
        <v>2680</v>
      </c>
      <c r="C3481" s="557" t="s">
        <v>44</v>
      </c>
      <c r="D3481" s="556" t="s">
        <v>2681</v>
      </c>
      <c r="E3481" s="594" t="s">
        <v>1216</v>
      </c>
      <c r="F3481" s="594"/>
      <c r="G3481" s="557" t="s">
        <v>75</v>
      </c>
      <c r="H3481" s="558">
        <v>8.7790999999999994E-2</v>
      </c>
      <c r="I3481" s="559">
        <v>23.15</v>
      </c>
      <c r="J3481" s="559">
        <v>2.0299999999999998</v>
      </c>
    </row>
    <row r="3482" spans="1:10" ht="26.45" customHeight="1">
      <c r="A3482" s="556" t="s">
        <v>2674</v>
      </c>
      <c r="B3482" s="557" t="s">
        <v>2682</v>
      </c>
      <c r="C3482" s="557" t="s">
        <v>44</v>
      </c>
      <c r="D3482" s="556" t="s">
        <v>2683</v>
      </c>
      <c r="E3482" s="594" t="s">
        <v>1216</v>
      </c>
      <c r="F3482" s="594"/>
      <c r="G3482" s="557" t="s">
        <v>75</v>
      </c>
      <c r="H3482" s="558">
        <v>8.7790999999999994E-2</v>
      </c>
      <c r="I3482" s="559">
        <v>31.37</v>
      </c>
      <c r="J3482" s="559">
        <v>2.75</v>
      </c>
    </row>
    <row r="3483" spans="1:10" ht="26.45" customHeight="1">
      <c r="A3483" s="549" t="s">
        <v>2666</v>
      </c>
      <c r="B3483" s="550" t="s">
        <v>1974</v>
      </c>
      <c r="C3483" s="550" t="s">
        <v>44</v>
      </c>
      <c r="D3483" s="549" t="s">
        <v>1975</v>
      </c>
      <c r="E3483" s="593" t="s">
        <v>1220</v>
      </c>
      <c r="F3483" s="593"/>
      <c r="G3483" s="550" t="s">
        <v>26</v>
      </c>
      <c r="H3483" s="551">
        <v>1</v>
      </c>
      <c r="I3483" s="552">
        <v>9.69</v>
      </c>
      <c r="J3483" s="552">
        <v>9.69</v>
      </c>
    </row>
    <row r="3484" spans="1:10" ht="26.45" customHeight="1">
      <c r="A3484" s="549" t="s">
        <v>2666</v>
      </c>
      <c r="B3484" s="550" t="s">
        <v>2389</v>
      </c>
      <c r="C3484" s="550" t="s">
        <v>44</v>
      </c>
      <c r="D3484" s="549" t="s">
        <v>2390</v>
      </c>
      <c r="E3484" s="593" t="s">
        <v>1220</v>
      </c>
      <c r="F3484" s="593"/>
      <c r="G3484" s="550" t="s">
        <v>26</v>
      </c>
      <c r="H3484" s="551">
        <v>1</v>
      </c>
      <c r="I3484" s="552">
        <v>1.71</v>
      </c>
      <c r="J3484" s="552">
        <v>1.71</v>
      </c>
    </row>
    <row r="3485" spans="1:10">
      <c r="A3485" s="553"/>
      <c r="B3485" s="563"/>
      <c r="C3485" s="563"/>
      <c r="D3485" s="553"/>
      <c r="E3485" s="563" t="s">
        <v>2669</v>
      </c>
      <c r="F3485" s="566">
        <v>3.58</v>
      </c>
      <c r="G3485" s="553" t="s">
        <v>2670</v>
      </c>
      <c r="H3485" s="554">
        <v>0</v>
      </c>
      <c r="I3485" s="553" t="s">
        <v>2671</v>
      </c>
      <c r="J3485" s="554">
        <v>3.58</v>
      </c>
    </row>
    <row r="3486" spans="1:10" ht="14.45" thickBot="1">
      <c r="A3486" s="553"/>
      <c r="B3486" s="563"/>
      <c r="C3486" s="563"/>
      <c r="D3486" s="553"/>
      <c r="E3486" s="563" t="s">
        <v>2672</v>
      </c>
      <c r="F3486" s="566">
        <v>0</v>
      </c>
      <c r="G3486" s="553"/>
      <c r="H3486" s="595" t="s">
        <v>2673</v>
      </c>
      <c r="I3486" s="595"/>
      <c r="J3486" s="554">
        <v>16.18</v>
      </c>
    </row>
    <row r="3487" spans="1:10" ht="14.45" thickTop="1">
      <c r="A3487" s="555"/>
      <c r="B3487" s="564"/>
      <c r="C3487" s="564"/>
      <c r="D3487" s="555"/>
      <c r="E3487" s="564"/>
      <c r="F3487" s="564"/>
      <c r="G3487" s="555"/>
      <c r="H3487" s="555"/>
      <c r="I3487" s="555"/>
      <c r="J3487" s="555"/>
    </row>
    <row r="3488" spans="1:10" ht="14.45" customHeight="1">
      <c r="A3488" s="543" t="s">
        <v>697</v>
      </c>
      <c r="B3488" s="461" t="s">
        <v>10</v>
      </c>
      <c r="C3488" s="461" t="s">
        <v>11</v>
      </c>
      <c r="D3488" s="543" t="s">
        <v>12</v>
      </c>
      <c r="E3488" s="589" t="s">
        <v>1209</v>
      </c>
      <c r="F3488" s="589"/>
      <c r="G3488" s="461" t="s">
        <v>13</v>
      </c>
      <c r="H3488" s="544" t="s">
        <v>14</v>
      </c>
      <c r="I3488" s="544" t="s">
        <v>1210</v>
      </c>
      <c r="J3488" s="544" t="s">
        <v>16</v>
      </c>
    </row>
    <row r="3489" spans="1:10" ht="26.45">
      <c r="A3489" s="545" t="s">
        <v>2661</v>
      </c>
      <c r="B3489" s="546" t="s">
        <v>698</v>
      </c>
      <c r="C3489" s="546" t="s">
        <v>44</v>
      </c>
      <c r="D3489" s="545" t="s">
        <v>699</v>
      </c>
      <c r="E3489" s="596" t="s">
        <v>1375</v>
      </c>
      <c r="F3489" s="596"/>
      <c r="G3489" s="546" t="s">
        <v>26</v>
      </c>
      <c r="H3489" s="547">
        <v>1</v>
      </c>
      <c r="I3489" s="548">
        <v>77.14</v>
      </c>
      <c r="J3489" s="548">
        <v>77.14</v>
      </c>
    </row>
    <row r="3490" spans="1:10" ht="26.45">
      <c r="A3490" s="556" t="s">
        <v>2674</v>
      </c>
      <c r="B3490" s="557" t="s">
        <v>2680</v>
      </c>
      <c r="C3490" s="557" t="s">
        <v>44</v>
      </c>
      <c r="D3490" s="556" t="s">
        <v>2681</v>
      </c>
      <c r="E3490" s="594" t="s">
        <v>1216</v>
      </c>
      <c r="F3490" s="594"/>
      <c r="G3490" s="557" t="s">
        <v>75</v>
      </c>
      <c r="H3490" s="558">
        <v>0.106285</v>
      </c>
      <c r="I3490" s="559">
        <v>23.15</v>
      </c>
      <c r="J3490" s="559">
        <v>2.46</v>
      </c>
    </row>
    <row r="3491" spans="1:10" ht="26.45" customHeight="1">
      <c r="A3491" s="556" t="s">
        <v>2674</v>
      </c>
      <c r="B3491" s="557" t="s">
        <v>2682</v>
      </c>
      <c r="C3491" s="557" t="s">
        <v>44</v>
      </c>
      <c r="D3491" s="556" t="s">
        <v>2683</v>
      </c>
      <c r="E3491" s="594" t="s">
        <v>1216</v>
      </c>
      <c r="F3491" s="594"/>
      <c r="G3491" s="557" t="s">
        <v>75</v>
      </c>
      <c r="H3491" s="558">
        <v>0.106285</v>
      </c>
      <c r="I3491" s="559">
        <v>31.37</v>
      </c>
      <c r="J3491" s="559">
        <v>3.33</v>
      </c>
    </row>
    <row r="3492" spans="1:10" ht="26.45" customHeight="1">
      <c r="A3492" s="549" t="s">
        <v>2666</v>
      </c>
      <c r="B3492" s="550" t="s">
        <v>2367</v>
      </c>
      <c r="C3492" s="550" t="s">
        <v>44</v>
      </c>
      <c r="D3492" s="549" t="s">
        <v>2368</v>
      </c>
      <c r="E3492" s="593" t="s">
        <v>1220</v>
      </c>
      <c r="F3492" s="593"/>
      <c r="G3492" s="550" t="s">
        <v>26</v>
      </c>
      <c r="H3492" s="551">
        <v>3</v>
      </c>
      <c r="I3492" s="552">
        <v>1.1000000000000001</v>
      </c>
      <c r="J3492" s="552">
        <v>3.3</v>
      </c>
    </row>
    <row r="3493" spans="1:10" ht="26.45" customHeight="1">
      <c r="A3493" s="549" t="s">
        <v>2666</v>
      </c>
      <c r="B3493" s="550" t="s">
        <v>1988</v>
      </c>
      <c r="C3493" s="550" t="s">
        <v>44</v>
      </c>
      <c r="D3493" s="549" t="s">
        <v>1989</v>
      </c>
      <c r="E3493" s="593" t="s">
        <v>1220</v>
      </c>
      <c r="F3493" s="593"/>
      <c r="G3493" s="550" t="s">
        <v>26</v>
      </c>
      <c r="H3493" s="551">
        <v>1</v>
      </c>
      <c r="I3493" s="552">
        <v>68.05</v>
      </c>
      <c r="J3493" s="552">
        <v>68.05</v>
      </c>
    </row>
    <row r="3494" spans="1:10">
      <c r="A3494" s="553"/>
      <c r="B3494" s="563"/>
      <c r="C3494" s="563"/>
      <c r="D3494" s="553"/>
      <c r="E3494" s="563" t="s">
        <v>2669</v>
      </c>
      <c r="F3494" s="566">
        <v>4.34</v>
      </c>
      <c r="G3494" s="553" t="s">
        <v>2670</v>
      </c>
      <c r="H3494" s="554">
        <v>0</v>
      </c>
      <c r="I3494" s="553" t="s">
        <v>2671</v>
      </c>
      <c r="J3494" s="554">
        <v>4.34</v>
      </c>
    </row>
    <row r="3495" spans="1:10" ht="14.45" thickBot="1">
      <c r="A3495" s="553"/>
      <c r="B3495" s="563"/>
      <c r="C3495" s="563"/>
      <c r="D3495" s="553"/>
      <c r="E3495" s="563" t="s">
        <v>2672</v>
      </c>
      <c r="F3495" s="566">
        <v>0</v>
      </c>
      <c r="G3495" s="553"/>
      <c r="H3495" s="595" t="s">
        <v>2673</v>
      </c>
      <c r="I3495" s="595"/>
      <c r="J3495" s="554">
        <v>77.14</v>
      </c>
    </row>
    <row r="3496" spans="1:10" ht="14.45" thickTop="1">
      <c r="A3496" s="555"/>
      <c r="B3496" s="564"/>
      <c r="C3496" s="564"/>
      <c r="D3496" s="555"/>
      <c r="E3496" s="564"/>
      <c r="F3496" s="564"/>
      <c r="G3496" s="555"/>
      <c r="H3496" s="555"/>
      <c r="I3496" s="555"/>
      <c r="J3496" s="555"/>
    </row>
    <row r="3497" spans="1:10" ht="14.45" customHeight="1">
      <c r="A3497" s="543" t="s">
        <v>700</v>
      </c>
      <c r="B3497" s="461" t="s">
        <v>10</v>
      </c>
      <c r="C3497" s="461" t="s">
        <v>11</v>
      </c>
      <c r="D3497" s="543" t="s">
        <v>12</v>
      </c>
      <c r="E3497" s="589" t="s">
        <v>1209</v>
      </c>
      <c r="F3497" s="589"/>
      <c r="G3497" s="461" t="s">
        <v>13</v>
      </c>
      <c r="H3497" s="544" t="s">
        <v>14</v>
      </c>
      <c r="I3497" s="544" t="s">
        <v>1210</v>
      </c>
      <c r="J3497" s="544" t="s">
        <v>16</v>
      </c>
    </row>
    <row r="3498" spans="1:10" ht="26.45">
      <c r="A3498" s="545" t="s">
        <v>2661</v>
      </c>
      <c r="B3498" s="546" t="s">
        <v>701</v>
      </c>
      <c r="C3498" s="546" t="s">
        <v>44</v>
      </c>
      <c r="D3498" s="545" t="s">
        <v>702</v>
      </c>
      <c r="E3498" s="596" t="s">
        <v>1375</v>
      </c>
      <c r="F3498" s="596"/>
      <c r="G3498" s="546" t="s">
        <v>26</v>
      </c>
      <c r="H3498" s="547">
        <v>1</v>
      </c>
      <c r="I3498" s="548">
        <v>455.62</v>
      </c>
      <c r="J3498" s="548">
        <v>455.62</v>
      </c>
    </row>
    <row r="3499" spans="1:10" ht="26.45">
      <c r="A3499" s="556" t="s">
        <v>2674</v>
      </c>
      <c r="B3499" s="557" t="s">
        <v>2682</v>
      </c>
      <c r="C3499" s="557" t="s">
        <v>44</v>
      </c>
      <c r="D3499" s="556" t="s">
        <v>2683</v>
      </c>
      <c r="E3499" s="594" t="s">
        <v>1216</v>
      </c>
      <c r="F3499" s="594"/>
      <c r="G3499" s="557" t="s">
        <v>75</v>
      </c>
      <c r="H3499" s="558">
        <v>1.222415</v>
      </c>
      <c r="I3499" s="559">
        <v>31.37</v>
      </c>
      <c r="J3499" s="559">
        <v>38.340000000000003</v>
      </c>
    </row>
    <row r="3500" spans="1:10" ht="26.45" customHeight="1">
      <c r="A3500" s="556" t="s">
        <v>2674</v>
      </c>
      <c r="B3500" s="557" t="s">
        <v>2680</v>
      </c>
      <c r="C3500" s="557" t="s">
        <v>44</v>
      </c>
      <c r="D3500" s="556" t="s">
        <v>2681</v>
      </c>
      <c r="E3500" s="594" t="s">
        <v>1216</v>
      </c>
      <c r="F3500" s="594"/>
      <c r="G3500" s="557" t="s">
        <v>75</v>
      </c>
      <c r="H3500" s="558">
        <v>1.222415</v>
      </c>
      <c r="I3500" s="559">
        <v>23.15</v>
      </c>
      <c r="J3500" s="559">
        <v>28.29</v>
      </c>
    </row>
    <row r="3501" spans="1:10" ht="26.45" customHeight="1">
      <c r="A3501" s="549" t="s">
        <v>2666</v>
      </c>
      <c r="B3501" s="550" t="s">
        <v>1885</v>
      </c>
      <c r="C3501" s="550" t="s">
        <v>44</v>
      </c>
      <c r="D3501" s="549" t="s">
        <v>1886</v>
      </c>
      <c r="E3501" s="593" t="s">
        <v>1220</v>
      </c>
      <c r="F3501" s="593"/>
      <c r="G3501" s="550" t="s">
        <v>26</v>
      </c>
      <c r="H3501" s="551">
        <v>1</v>
      </c>
      <c r="I3501" s="552">
        <v>371.2</v>
      </c>
      <c r="J3501" s="552">
        <v>371.2</v>
      </c>
    </row>
    <row r="3502" spans="1:10" ht="26.45" customHeight="1">
      <c r="A3502" s="549" t="s">
        <v>2666</v>
      </c>
      <c r="B3502" s="550" t="s">
        <v>2363</v>
      </c>
      <c r="C3502" s="550" t="s">
        <v>44</v>
      </c>
      <c r="D3502" s="549" t="s">
        <v>2364</v>
      </c>
      <c r="E3502" s="593" t="s">
        <v>1220</v>
      </c>
      <c r="F3502" s="593"/>
      <c r="G3502" s="550" t="s">
        <v>26</v>
      </c>
      <c r="H3502" s="551">
        <v>3</v>
      </c>
      <c r="I3502" s="552">
        <v>5.93</v>
      </c>
      <c r="J3502" s="552">
        <v>17.79</v>
      </c>
    </row>
    <row r="3503" spans="1:10">
      <c r="A3503" s="553"/>
      <c r="B3503" s="563"/>
      <c r="C3503" s="563"/>
      <c r="D3503" s="553"/>
      <c r="E3503" s="563" t="s">
        <v>2669</v>
      </c>
      <c r="F3503" s="566">
        <v>50.06</v>
      </c>
      <c r="G3503" s="553" t="s">
        <v>2670</v>
      </c>
      <c r="H3503" s="554">
        <v>0</v>
      </c>
      <c r="I3503" s="553" t="s">
        <v>2671</v>
      </c>
      <c r="J3503" s="554">
        <v>50.06</v>
      </c>
    </row>
    <row r="3504" spans="1:10" ht="14.45" thickBot="1">
      <c r="A3504" s="553"/>
      <c r="B3504" s="563"/>
      <c r="C3504" s="563"/>
      <c r="D3504" s="553"/>
      <c r="E3504" s="563" t="s">
        <v>2672</v>
      </c>
      <c r="F3504" s="566">
        <v>0</v>
      </c>
      <c r="G3504" s="553"/>
      <c r="H3504" s="595" t="s">
        <v>2673</v>
      </c>
      <c r="I3504" s="595"/>
      <c r="J3504" s="554">
        <v>455.62</v>
      </c>
    </row>
    <row r="3505" spans="1:10" ht="14.45" thickTop="1">
      <c r="A3505" s="555"/>
      <c r="B3505" s="564"/>
      <c r="C3505" s="564"/>
      <c r="D3505" s="555"/>
      <c r="E3505" s="564"/>
      <c r="F3505" s="564"/>
      <c r="G3505" s="555"/>
      <c r="H3505" s="555"/>
      <c r="I3505" s="555"/>
      <c r="J3505" s="555"/>
    </row>
    <row r="3506" spans="1:10" ht="14.45" customHeight="1">
      <c r="A3506" s="543" t="s">
        <v>703</v>
      </c>
      <c r="B3506" s="461" t="s">
        <v>10</v>
      </c>
      <c r="C3506" s="461" t="s">
        <v>11</v>
      </c>
      <c r="D3506" s="543" t="s">
        <v>12</v>
      </c>
      <c r="E3506" s="589" t="s">
        <v>1209</v>
      </c>
      <c r="F3506" s="589"/>
      <c r="G3506" s="461" t="s">
        <v>13</v>
      </c>
      <c r="H3506" s="544" t="s">
        <v>14</v>
      </c>
      <c r="I3506" s="544" t="s">
        <v>1210</v>
      </c>
      <c r="J3506" s="544" t="s">
        <v>16</v>
      </c>
    </row>
    <row r="3507" spans="1:10" ht="26.45">
      <c r="A3507" s="545" t="s">
        <v>2661</v>
      </c>
      <c r="B3507" s="546" t="s">
        <v>704</v>
      </c>
      <c r="C3507" s="546" t="s">
        <v>44</v>
      </c>
      <c r="D3507" s="545" t="s">
        <v>3623</v>
      </c>
      <c r="E3507" s="596" t="s">
        <v>1375</v>
      </c>
      <c r="F3507" s="596"/>
      <c r="G3507" s="546" t="s">
        <v>26</v>
      </c>
      <c r="H3507" s="547">
        <v>1</v>
      </c>
      <c r="I3507" s="548">
        <v>110.39</v>
      </c>
      <c r="J3507" s="548">
        <v>110.39</v>
      </c>
    </row>
    <row r="3508" spans="1:10" ht="26.45">
      <c r="A3508" s="556" t="s">
        <v>2674</v>
      </c>
      <c r="B3508" s="557" t="s">
        <v>2682</v>
      </c>
      <c r="C3508" s="557" t="s">
        <v>44</v>
      </c>
      <c r="D3508" s="556" t="s">
        <v>2683</v>
      </c>
      <c r="E3508" s="594" t="s">
        <v>1216</v>
      </c>
      <c r="F3508" s="594"/>
      <c r="G3508" s="557" t="s">
        <v>75</v>
      </c>
      <c r="H3508" s="558">
        <v>0.200934</v>
      </c>
      <c r="I3508" s="559">
        <v>31.37</v>
      </c>
      <c r="J3508" s="559">
        <v>6.3</v>
      </c>
    </row>
    <row r="3509" spans="1:10" ht="26.45" customHeight="1">
      <c r="A3509" s="556" t="s">
        <v>2674</v>
      </c>
      <c r="B3509" s="557" t="s">
        <v>2680</v>
      </c>
      <c r="C3509" s="557" t="s">
        <v>44</v>
      </c>
      <c r="D3509" s="556" t="s">
        <v>2681</v>
      </c>
      <c r="E3509" s="594" t="s">
        <v>1216</v>
      </c>
      <c r="F3509" s="594"/>
      <c r="G3509" s="557" t="s">
        <v>75</v>
      </c>
      <c r="H3509" s="558">
        <v>0.200934</v>
      </c>
      <c r="I3509" s="559">
        <v>23.15</v>
      </c>
      <c r="J3509" s="559">
        <v>4.6500000000000004</v>
      </c>
    </row>
    <row r="3510" spans="1:10" ht="26.45" customHeight="1">
      <c r="A3510" s="549" t="s">
        <v>2666</v>
      </c>
      <c r="B3510" s="550" t="s">
        <v>2287</v>
      </c>
      <c r="C3510" s="550" t="s">
        <v>44</v>
      </c>
      <c r="D3510" s="549" t="s">
        <v>2288</v>
      </c>
      <c r="E3510" s="593" t="s">
        <v>1220</v>
      </c>
      <c r="F3510" s="593"/>
      <c r="G3510" s="550" t="s">
        <v>26</v>
      </c>
      <c r="H3510" s="551">
        <v>1</v>
      </c>
      <c r="I3510" s="552">
        <v>1.84</v>
      </c>
      <c r="J3510" s="552">
        <v>1.84</v>
      </c>
    </row>
    <row r="3511" spans="1:10" ht="26.45" customHeight="1">
      <c r="A3511" s="549" t="s">
        <v>2666</v>
      </c>
      <c r="B3511" s="550" t="s">
        <v>1930</v>
      </c>
      <c r="C3511" s="550" t="s">
        <v>44</v>
      </c>
      <c r="D3511" s="549" t="s">
        <v>1931</v>
      </c>
      <c r="E3511" s="593" t="s">
        <v>1220</v>
      </c>
      <c r="F3511" s="593"/>
      <c r="G3511" s="550" t="s">
        <v>26</v>
      </c>
      <c r="H3511" s="551">
        <v>1</v>
      </c>
      <c r="I3511" s="552">
        <v>97.6</v>
      </c>
      <c r="J3511" s="552">
        <v>97.6</v>
      </c>
    </row>
    <row r="3512" spans="1:10">
      <c r="A3512" s="553"/>
      <c r="B3512" s="563"/>
      <c r="C3512" s="563"/>
      <c r="D3512" s="553"/>
      <c r="E3512" s="563" t="s">
        <v>2669</v>
      </c>
      <c r="F3512" s="566">
        <v>8.2200000000000006</v>
      </c>
      <c r="G3512" s="553" t="s">
        <v>2670</v>
      </c>
      <c r="H3512" s="554">
        <v>0</v>
      </c>
      <c r="I3512" s="553" t="s">
        <v>2671</v>
      </c>
      <c r="J3512" s="554">
        <v>8.2200000000000006</v>
      </c>
    </row>
    <row r="3513" spans="1:10" ht="14.45" thickBot="1">
      <c r="A3513" s="553"/>
      <c r="B3513" s="563"/>
      <c r="C3513" s="563"/>
      <c r="D3513" s="553"/>
      <c r="E3513" s="563" t="s">
        <v>2672</v>
      </c>
      <c r="F3513" s="566">
        <v>0</v>
      </c>
      <c r="G3513" s="553"/>
      <c r="H3513" s="595" t="s">
        <v>2673</v>
      </c>
      <c r="I3513" s="595"/>
      <c r="J3513" s="554">
        <v>110.39</v>
      </c>
    </row>
    <row r="3514" spans="1:10" ht="14.45" thickTop="1">
      <c r="A3514" s="555"/>
      <c r="B3514" s="564"/>
      <c r="C3514" s="564"/>
      <c r="D3514" s="555"/>
      <c r="E3514" s="564"/>
      <c r="F3514" s="564"/>
      <c r="G3514" s="555"/>
      <c r="H3514" s="555"/>
      <c r="I3514" s="555"/>
      <c r="J3514" s="555"/>
    </row>
    <row r="3515" spans="1:10" ht="14.45" customHeight="1">
      <c r="A3515" s="543" t="s">
        <v>706</v>
      </c>
      <c r="B3515" s="461" t="s">
        <v>10</v>
      </c>
      <c r="C3515" s="461" t="s">
        <v>11</v>
      </c>
      <c r="D3515" s="543" t="s">
        <v>12</v>
      </c>
      <c r="E3515" s="589" t="s">
        <v>1209</v>
      </c>
      <c r="F3515" s="589"/>
      <c r="G3515" s="461" t="s">
        <v>13</v>
      </c>
      <c r="H3515" s="544" t="s">
        <v>14</v>
      </c>
      <c r="I3515" s="544" t="s">
        <v>1210</v>
      </c>
      <c r="J3515" s="544" t="s">
        <v>16</v>
      </c>
    </row>
    <row r="3516" spans="1:10" ht="26.45">
      <c r="A3516" s="545" t="s">
        <v>2661</v>
      </c>
      <c r="B3516" s="546" t="s">
        <v>707</v>
      </c>
      <c r="C3516" s="546" t="s">
        <v>44</v>
      </c>
      <c r="D3516" s="545" t="s">
        <v>3624</v>
      </c>
      <c r="E3516" s="596" t="s">
        <v>1375</v>
      </c>
      <c r="F3516" s="596"/>
      <c r="G3516" s="546" t="s">
        <v>26</v>
      </c>
      <c r="H3516" s="547">
        <v>1</v>
      </c>
      <c r="I3516" s="548">
        <v>189.65</v>
      </c>
      <c r="J3516" s="548">
        <v>189.65</v>
      </c>
    </row>
    <row r="3517" spans="1:10" ht="26.45">
      <c r="A3517" s="556" t="s">
        <v>2674</v>
      </c>
      <c r="B3517" s="557" t="s">
        <v>2680</v>
      </c>
      <c r="C3517" s="557" t="s">
        <v>44</v>
      </c>
      <c r="D3517" s="556" t="s">
        <v>2681</v>
      </c>
      <c r="E3517" s="594" t="s">
        <v>1216</v>
      </c>
      <c r="F3517" s="594"/>
      <c r="G3517" s="557" t="s">
        <v>75</v>
      </c>
      <c r="H3517" s="558">
        <v>0.25585599999999997</v>
      </c>
      <c r="I3517" s="559">
        <v>23.15</v>
      </c>
      <c r="J3517" s="559">
        <v>5.92</v>
      </c>
    </row>
    <row r="3518" spans="1:10" ht="26.45" customHeight="1">
      <c r="A3518" s="556" t="s">
        <v>2674</v>
      </c>
      <c r="B3518" s="557" t="s">
        <v>2682</v>
      </c>
      <c r="C3518" s="557" t="s">
        <v>44</v>
      </c>
      <c r="D3518" s="556" t="s">
        <v>2683</v>
      </c>
      <c r="E3518" s="594" t="s">
        <v>1216</v>
      </c>
      <c r="F3518" s="594"/>
      <c r="G3518" s="557" t="s">
        <v>75</v>
      </c>
      <c r="H3518" s="558">
        <v>0.25585599999999997</v>
      </c>
      <c r="I3518" s="559">
        <v>31.37</v>
      </c>
      <c r="J3518" s="559">
        <v>8.02</v>
      </c>
    </row>
    <row r="3519" spans="1:10" ht="26.45" customHeight="1">
      <c r="A3519" s="549" t="s">
        <v>2666</v>
      </c>
      <c r="B3519" s="550" t="s">
        <v>2385</v>
      </c>
      <c r="C3519" s="550" t="s">
        <v>44</v>
      </c>
      <c r="D3519" s="549" t="s">
        <v>2386</v>
      </c>
      <c r="E3519" s="593" t="s">
        <v>1220</v>
      </c>
      <c r="F3519" s="593"/>
      <c r="G3519" s="550" t="s">
        <v>26</v>
      </c>
      <c r="H3519" s="551">
        <v>4</v>
      </c>
      <c r="I3519" s="552">
        <v>1.43</v>
      </c>
      <c r="J3519" s="552">
        <v>5.72</v>
      </c>
    </row>
    <row r="3520" spans="1:10" ht="26.45" customHeight="1">
      <c r="A3520" s="549" t="s">
        <v>2666</v>
      </c>
      <c r="B3520" s="550" t="s">
        <v>2030</v>
      </c>
      <c r="C3520" s="550" t="s">
        <v>44</v>
      </c>
      <c r="D3520" s="549" t="s">
        <v>2031</v>
      </c>
      <c r="E3520" s="593" t="s">
        <v>1220</v>
      </c>
      <c r="F3520" s="593"/>
      <c r="G3520" s="550" t="s">
        <v>26</v>
      </c>
      <c r="H3520" s="551">
        <v>1</v>
      </c>
      <c r="I3520" s="552">
        <v>169.99</v>
      </c>
      <c r="J3520" s="552">
        <v>169.99</v>
      </c>
    </row>
    <row r="3521" spans="1:10">
      <c r="A3521" s="553"/>
      <c r="B3521" s="563"/>
      <c r="C3521" s="563"/>
      <c r="D3521" s="553"/>
      <c r="E3521" s="563" t="s">
        <v>2669</v>
      </c>
      <c r="F3521" s="566">
        <v>10.47</v>
      </c>
      <c r="G3521" s="553" t="s">
        <v>2670</v>
      </c>
      <c r="H3521" s="554">
        <v>0</v>
      </c>
      <c r="I3521" s="553" t="s">
        <v>2671</v>
      </c>
      <c r="J3521" s="554">
        <v>10.47</v>
      </c>
    </row>
    <row r="3522" spans="1:10" ht="14.45" thickBot="1">
      <c r="A3522" s="553"/>
      <c r="B3522" s="563"/>
      <c r="C3522" s="563"/>
      <c r="D3522" s="553"/>
      <c r="E3522" s="563" t="s">
        <v>2672</v>
      </c>
      <c r="F3522" s="566">
        <v>0</v>
      </c>
      <c r="G3522" s="553"/>
      <c r="H3522" s="595" t="s">
        <v>2673</v>
      </c>
      <c r="I3522" s="595"/>
      <c r="J3522" s="554">
        <v>189.65</v>
      </c>
    </row>
    <row r="3523" spans="1:10" ht="14.45" thickTop="1">
      <c r="A3523" s="555"/>
      <c r="B3523" s="564"/>
      <c r="C3523" s="564"/>
      <c r="D3523" s="555"/>
      <c r="E3523" s="564"/>
      <c r="F3523" s="564"/>
      <c r="G3523" s="555"/>
      <c r="H3523" s="555"/>
      <c r="I3523" s="555"/>
      <c r="J3523" s="555"/>
    </row>
    <row r="3524" spans="1:10" ht="14.45" customHeight="1">
      <c r="A3524" s="543" t="s">
        <v>709</v>
      </c>
      <c r="B3524" s="461" t="s">
        <v>10</v>
      </c>
      <c r="C3524" s="461" t="s">
        <v>11</v>
      </c>
      <c r="D3524" s="543" t="s">
        <v>12</v>
      </c>
      <c r="E3524" s="589" t="s">
        <v>1209</v>
      </c>
      <c r="F3524" s="589"/>
      <c r="G3524" s="461" t="s">
        <v>13</v>
      </c>
      <c r="H3524" s="544" t="s">
        <v>14</v>
      </c>
      <c r="I3524" s="544" t="s">
        <v>1210</v>
      </c>
      <c r="J3524" s="544" t="s">
        <v>16</v>
      </c>
    </row>
    <row r="3525" spans="1:10" ht="26.45">
      <c r="A3525" s="545" t="s">
        <v>2661</v>
      </c>
      <c r="B3525" s="546" t="s">
        <v>710</v>
      </c>
      <c r="C3525" s="546" t="s">
        <v>44</v>
      </c>
      <c r="D3525" s="545" t="s">
        <v>3625</v>
      </c>
      <c r="E3525" s="596" t="s">
        <v>1375</v>
      </c>
      <c r="F3525" s="596"/>
      <c r="G3525" s="546" t="s">
        <v>26</v>
      </c>
      <c r="H3525" s="547">
        <v>1</v>
      </c>
      <c r="I3525" s="548">
        <v>205.2</v>
      </c>
      <c r="J3525" s="548">
        <v>205.2</v>
      </c>
    </row>
    <row r="3526" spans="1:10" ht="26.45">
      <c r="A3526" s="556" t="s">
        <v>2674</v>
      </c>
      <c r="B3526" s="557" t="s">
        <v>2682</v>
      </c>
      <c r="C3526" s="557" t="s">
        <v>44</v>
      </c>
      <c r="D3526" s="556" t="s">
        <v>2683</v>
      </c>
      <c r="E3526" s="594" t="s">
        <v>1216</v>
      </c>
      <c r="F3526" s="594"/>
      <c r="G3526" s="557" t="s">
        <v>75</v>
      </c>
      <c r="H3526" s="558">
        <v>0.50855799999999995</v>
      </c>
      <c r="I3526" s="559">
        <v>31.37</v>
      </c>
      <c r="J3526" s="559">
        <v>15.95</v>
      </c>
    </row>
    <row r="3527" spans="1:10" ht="26.45" customHeight="1">
      <c r="A3527" s="556" t="s">
        <v>2674</v>
      </c>
      <c r="B3527" s="557" t="s">
        <v>2680</v>
      </c>
      <c r="C3527" s="557" t="s">
        <v>44</v>
      </c>
      <c r="D3527" s="556" t="s">
        <v>2681</v>
      </c>
      <c r="E3527" s="594" t="s">
        <v>1216</v>
      </c>
      <c r="F3527" s="594"/>
      <c r="G3527" s="557" t="s">
        <v>75</v>
      </c>
      <c r="H3527" s="558">
        <v>0.50855799999999995</v>
      </c>
      <c r="I3527" s="559">
        <v>23.15</v>
      </c>
      <c r="J3527" s="559">
        <v>11.77</v>
      </c>
    </row>
    <row r="3528" spans="1:10" ht="26.45" customHeight="1">
      <c r="A3528" s="549" t="s">
        <v>2666</v>
      </c>
      <c r="B3528" s="550" t="s">
        <v>2287</v>
      </c>
      <c r="C3528" s="550" t="s">
        <v>44</v>
      </c>
      <c r="D3528" s="549" t="s">
        <v>2288</v>
      </c>
      <c r="E3528" s="593" t="s">
        <v>1220</v>
      </c>
      <c r="F3528" s="593"/>
      <c r="G3528" s="550" t="s">
        <v>26</v>
      </c>
      <c r="H3528" s="551">
        <v>4</v>
      </c>
      <c r="I3528" s="552">
        <v>1.84</v>
      </c>
      <c r="J3528" s="552">
        <v>7.36</v>
      </c>
    </row>
    <row r="3529" spans="1:10" ht="26.45" customHeight="1">
      <c r="A3529" s="549" t="s">
        <v>2666</v>
      </c>
      <c r="B3529" s="550" t="s">
        <v>1788</v>
      </c>
      <c r="C3529" s="550" t="s">
        <v>44</v>
      </c>
      <c r="D3529" s="549" t="s">
        <v>1789</v>
      </c>
      <c r="E3529" s="593" t="s">
        <v>1220</v>
      </c>
      <c r="F3529" s="593"/>
      <c r="G3529" s="550" t="s">
        <v>26</v>
      </c>
      <c r="H3529" s="551">
        <v>1</v>
      </c>
      <c r="I3529" s="552">
        <v>170.12</v>
      </c>
      <c r="J3529" s="552">
        <v>170.12</v>
      </c>
    </row>
    <row r="3530" spans="1:10">
      <c r="A3530" s="553"/>
      <c r="B3530" s="563"/>
      <c r="C3530" s="563"/>
      <c r="D3530" s="553"/>
      <c r="E3530" s="563" t="s">
        <v>2669</v>
      </c>
      <c r="F3530" s="566">
        <v>20.82</v>
      </c>
      <c r="G3530" s="553" t="s">
        <v>2670</v>
      </c>
      <c r="H3530" s="554">
        <v>0</v>
      </c>
      <c r="I3530" s="553" t="s">
        <v>2671</v>
      </c>
      <c r="J3530" s="554">
        <v>20.82</v>
      </c>
    </row>
    <row r="3531" spans="1:10" ht="14.45" thickBot="1">
      <c r="A3531" s="553"/>
      <c r="B3531" s="563"/>
      <c r="C3531" s="563"/>
      <c r="D3531" s="553"/>
      <c r="E3531" s="563" t="s">
        <v>2672</v>
      </c>
      <c r="F3531" s="566">
        <v>0</v>
      </c>
      <c r="G3531" s="553"/>
      <c r="H3531" s="595" t="s">
        <v>2673</v>
      </c>
      <c r="I3531" s="595"/>
      <c r="J3531" s="554">
        <v>205.2</v>
      </c>
    </row>
    <row r="3532" spans="1:10" ht="14.45" thickTop="1">
      <c r="A3532" s="555"/>
      <c r="B3532" s="564"/>
      <c r="C3532" s="564"/>
      <c r="D3532" s="555"/>
      <c r="E3532" s="564"/>
      <c r="F3532" s="564"/>
      <c r="G3532" s="555"/>
      <c r="H3532" s="555"/>
      <c r="I3532" s="555"/>
      <c r="J3532" s="555"/>
    </row>
    <row r="3533" spans="1:10" ht="14.45" customHeight="1">
      <c r="A3533" s="543" t="s">
        <v>712</v>
      </c>
      <c r="B3533" s="461" t="s">
        <v>10</v>
      </c>
      <c r="C3533" s="461" t="s">
        <v>11</v>
      </c>
      <c r="D3533" s="543" t="s">
        <v>12</v>
      </c>
      <c r="E3533" s="589" t="s">
        <v>1209</v>
      </c>
      <c r="F3533" s="589"/>
      <c r="G3533" s="461" t="s">
        <v>13</v>
      </c>
      <c r="H3533" s="544" t="s">
        <v>14</v>
      </c>
      <c r="I3533" s="544" t="s">
        <v>1210</v>
      </c>
      <c r="J3533" s="544" t="s">
        <v>16</v>
      </c>
    </row>
    <row r="3534" spans="1:10" ht="52.9">
      <c r="A3534" s="545" t="s">
        <v>2661</v>
      </c>
      <c r="B3534" s="546" t="s">
        <v>1357</v>
      </c>
      <c r="C3534" s="546" t="s">
        <v>24</v>
      </c>
      <c r="D3534" s="545" t="s">
        <v>714</v>
      </c>
      <c r="E3534" s="596" t="s">
        <v>1246</v>
      </c>
      <c r="F3534" s="596"/>
      <c r="G3534" s="546" t="s">
        <v>26</v>
      </c>
      <c r="H3534" s="547">
        <v>1</v>
      </c>
      <c r="I3534" s="548">
        <v>1347.29</v>
      </c>
      <c r="J3534" s="548">
        <v>1347.29</v>
      </c>
    </row>
    <row r="3535" spans="1:10" ht="39.6">
      <c r="A3535" s="556" t="s">
        <v>2674</v>
      </c>
      <c r="B3535" s="557" t="s">
        <v>3626</v>
      </c>
      <c r="C3535" s="557" t="s">
        <v>44</v>
      </c>
      <c r="D3535" s="556" t="s">
        <v>3627</v>
      </c>
      <c r="E3535" s="594" t="s">
        <v>3371</v>
      </c>
      <c r="F3535" s="594"/>
      <c r="G3535" s="557" t="s">
        <v>115</v>
      </c>
      <c r="H3535" s="558">
        <v>1.9400000000000001E-2</v>
      </c>
      <c r="I3535" s="559">
        <v>754.7</v>
      </c>
      <c r="J3535" s="559">
        <v>14.64</v>
      </c>
    </row>
    <row r="3536" spans="1:10" ht="26.45" customHeight="1">
      <c r="A3536" s="556" t="s">
        <v>2674</v>
      </c>
      <c r="B3536" s="557" t="s">
        <v>2680</v>
      </c>
      <c r="C3536" s="557" t="s">
        <v>44</v>
      </c>
      <c r="D3536" s="556" t="s">
        <v>2681</v>
      </c>
      <c r="E3536" s="594" t="s">
        <v>1216</v>
      </c>
      <c r="F3536" s="594"/>
      <c r="G3536" s="557" t="s">
        <v>75</v>
      </c>
      <c r="H3536" s="558">
        <v>4</v>
      </c>
      <c r="I3536" s="559">
        <v>23.15</v>
      </c>
      <c r="J3536" s="559">
        <v>92.6</v>
      </c>
    </row>
    <row r="3537" spans="1:10" ht="26.45" customHeight="1">
      <c r="A3537" s="556" t="s">
        <v>2674</v>
      </c>
      <c r="B3537" s="557" t="s">
        <v>2682</v>
      </c>
      <c r="C3537" s="557" t="s">
        <v>44</v>
      </c>
      <c r="D3537" s="556" t="s">
        <v>2683</v>
      </c>
      <c r="E3537" s="594" t="s">
        <v>1216</v>
      </c>
      <c r="F3537" s="594"/>
      <c r="G3537" s="557" t="s">
        <v>75</v>
      </c>
      <c r="H3537" s="558">
        <v>4</v>
      </c>
      <c r="I3537" s="559">
        <v>31.37</v>
      </c>
      <c r="J3537" s="559">
        <v>125.48</v>
      </c>
    </row>
    <row r="3538" spans="1:10" ht="26.45" customHeight="1">
      <c r="A3538" s="549" t="s">
        <v>2666</v>
      </c>
      <c r="B3538" s="550" t="s">
        <v>1897</v>
      </c>
      <c r="C3538" s="550" t="s">
        <v>55</v>
      </c>
      <c r="D3538" s="549" t="s">
        <v>1898</v>
      </c>
      <c r="E3538" s="593" t="s">
        <v>1220</v>
      </c>
      <c r="F3538" s="593"/>
      <c r="G3538" s="550" t="s">
        <v>1456</v>
      </c>
      <c r="H3538" s="551">
        <v>2.1539999999999999</v>
      </c>
      <c r="I3538" s="552">
        <v>160</v>
      </c>
      <c r="J3538" s="552">
        <v>344.64</v>
      </c>
    </row>
    <row r="3539" spans="1:10">
      <c r="A3539" s="549" t="s">
        <v>2666</v>
      </c>
      <c r="B3539" s="550" t="s">
        <v>1765</v>
      </c>
      <c r="C3539" s="550" t="s">
        <v>55</v>
      </c>
      <c r="D3539" s="549" t="s">
        <v>1766</v>
      </c>
      <c r="E3539" s="593" t="s">
        <v>1220</v>
      </c>
      <c r="F3539" s="593"/>
      <c r="G3539" s="550" t="s">
        <v>57</v>
      </c>
      <c r="H3539" s="551">
        <v>1</v>
      </c>
      <c r="I3539" s="552">
        <v>769.93</v>
      </c>
      <c r="J3539" s="552">
        <v>769.93</v>
      </c>
    </row>
    <row r="3540" spans="1:10">
      <c r="A3540" s="553"/>
      <c r="B3540" s="563"/>
      <c r="C3540" s="563"/>
      <c r="D3540" s="553"/>
      <c r="E3540" s="563" t="s">
        <v>2669</v>
      </c>
      <c r="F3540" s="566">
        <v>167.11</v>
      </c>
      <c r="G3540" s="553" t="s">
        <v>2670</v>
      </c>
      <c r="H3540" s="554">
        <v>0</v>
      </c>
      <c r="I3540" s="553" t="s">
        <v>2671</v>
      </c>
      <c r="J3540" s="554">
        <v>167.11</v>
      </c>
    </row>
    <row r="3541" spans="1:10" ht="14.45" thickBot="1">
      <c r="A3541" s="553"/>
      <c r="B3541" s="563"/>
      <c r="C3541" s="563"/>
      <c r="D3541" s="553"/>
      <c r="E3541" s="563" t="s">
        <v>2672</v>
      </c>
      <c r="F3541" s="566">
        <v>0</v>
      </c>
      <c r="G3541" s="553"/>
      <c r="H3541" s="595" t="s">
        <v>2673</v>
      </c>
      <c r="I3541" s="595"/>
      <c r="J3541" s="554">
        <v>1347.29</v>
      </c>
    </row>
    <row r="3542" spans="1:10" ht="14.45" customHeight="1" thickTop="1">
      <c r="A3542" s="555"/>
      <c r="B3542" s="564"/>
      <c r="C3542" s="564"/>
      <c r="D3542" s="555"/>
      <c r="E3542" s="564"/>
      <c r="F3542" s="564"/>
      <c r="G3542" s="555"/>
      <c r="H3542" s="555"/>
      <c r="I3542" s="555"/>
      <c r="J3542" s="555"/>
    </row>
    <row r="3543" spans="1:10">
      <c r="A3543" s="543" t="s">
        <v>715</v>
      </c>
      <c r="B3543" s="461" t="s">
        <v>10</v>
      </c>
      <c r="C3543" s="461" t="s">
        <v>11</v>
      </c>
      <c r="D3543" s="543" t="s">
        <v>12</v>
      </c>
      <c r="E3543" s="589" t="s">
        <v>1209</v>
      </c>
      <c r="F3543" s="589"/>
      <c r="G3543" s="461" t="s">
        <v>13</v>
      </c>
      <c r="H3543" s="544" t="s">
        <v>14</v>
      </c>
      <c r="I3543" s="544" t="s">
        <v>1210</v>
      </c>
      <c r="J3543" s="544" t="s">
        <v>16</v>
      </c>
    </row>
    <row r="3544" spans="1:10">
      <c r="A3544" s="545" t="s">
        <v>2661</v>
      </c>
      <c r="B3544" s="546" t="s">
        <v>716</v>
      </c>
      <c r="C3544" s="546" t="s">
        <v>24</v>
      </c>
      <c r="D3544" s="545" t="s">
        <v>3628</v>
      </c>
      <c r="E3544" s="596" t="s">
        <v>1246</v>
      </c>
      <c r="F3544" s="596"/>
      <c r="G3544" s="546" t="s">
        <v>57</v>
      </c>
      <c r="H3544" s="547">
        <v>1</v>
      </c>
      <c r="I3544" s="548">
        <v>66.39</v>
      </c>
      <c r="J3544" s="548">
        <v>66.39</v>
      </c>
    </row>
    <row r="3545" spans="1:10" ht="52.9" customHeight="1">
      <c r="A3545" s="556" t="s">
        <v>2674</v>
      </c>
      <c r="B3545" s="557" t="s">
        <v>3629</v>
      </c>
      <c r="C3545" s="557" t="s">
        <v>55</v>
      </c>
      <c r="D3545" s="556" t="s">
        <v>3630</v>
      </c>
      <c r="E3545" s="594" t="s">
        <v>3631</v>
      </c>
      <c r="F3545" s="594"/>
      <c r="G3545" s="557" t="s">
        <v>57</v>
      </c>
      <c r="H3545" s="558">
        <v>1</v>
      </c>
      <c r="I3545" s="559">
        <v>37.090000000000003</v>
      </c>
      <c r="J3545" s="559">
        <v>37.090000000000003</v>
      </c>
    </row>
    <row r="3546" spans="1:10" ht="26.45">
      <c r="A3546" s="556" t="s">
        <v>2674</v>
      </c>
      <c r="B3546" s="557" t="s">
        <v>3632</v>
      </c>
      <c r="C3546" s="557" t="s">
        <v>55</v>
      </c>
      <c r="D3546" s="556" t="s">
        <v>3633</v>
      </c>
      <c r="E3546" s="594" t="s">
        <v>1413</v>
      </c>
      <c r="F3546" s="594"/>
      <c r="G3546" s="557" t="s">
        <v>57</v>
      </c>
      <c r="H3546" s="558">
        <v>1</v>
      </c>
      <c r="I3546" s="559">
        <v>29.3</v>
      </c>
      <c r="J3546" s="559">
        <v>29.3</v>
      </c>
    </row>
    <row r="3547" spans="1:10" ht="26.45" customHeight="1">
      <c r="A3547" s="553"/>
      <c r="B3547" s="563"/>
      <c r="C3547" s="563"/>
      <c r="D3547" s="553"/>
      <c r="E3547" s="563" t="s">
        <v>2669</v>
      </c>
      <c r="F3547" s="566">
        <v>0</v>
      </c>
      <c r="G3547" s="553" t="s">
        <v>2670</v>
      </c>
      <c r="H3547" s="554">
        <v>0</v>
      </c>
      <c r="I3547" s="553" t="s">
        <v>2671</v>
      </c>
      <c r="J3547" s="554">
        <v>0</v>
      </c>
    </row>
    <row r="3548" spans="1:10" ht="26.45" customHeight="1" thickBot="1">
      <c r="A3548" s="553"/>
      <c r="B3548" s="563"/>
      <c r="C3548" s="563"/>
      <c r="D3548" s="553"/>
      <c r="E3548" s="563" t="s">
        <v>2672</v>
      </c>
      <c r="F3548" s="566">
        <v>0</v>
      </c>
      <c r="G3548" s="553"/>
      <c r="H3548" s="595" t="s">
        <v>2673</v>
      </c>
      <c r="I3548" s="595"/>
      <c r="J3548" s="554">
        <v>66.39</v>
      </c>
    </row>
    <row r="3549" spans="1:10" ht="14.45" thickTop="1">
      <c r="A3549" s="555"/>
      <c r="B3549" s="564"/>
      <c r="C3549" s="564"/>
      <c r="D3549" s="555"/>
      <c r="E3549" s="564"/>
      <c r="F3549" s="564"/>
      <c r="G3549" s="555"/>
      <c r="H3549" s="555"/>
      <c r="I3549" s="555"/>
      <c r="J3549" s="555"/>
    </row>
    <row r="3550" spans="1:10">
      <c r="A3550" s="543" t="s">
        <v>720</v>
      </c>
      <c r="B3550" s="461" t="s">
        <v>10</v>
      </c>
      <c r="C3550" s="461" t="s">
        <v>11</v>
      </c>
      <c r="D3550" s="543" t="s">
        <v>12</v>
      </c>
      <c r="E3550" s="589" t="s">
        <v>1209</v>
      </c>
      <c r="F3550" s="589"/>
      <c r="G3550" s="461" t="s">
        <v>13</v>
      </c>
      <c r="H3550" s="544" t="s">
        <v>14</v>
      </c>
      <c r="I3550" s="544" t="s">
        <v>1210</v>
      </c>
      <c r="J3550" s="544" t="s">
        <v>16</v>
      </c>
    </row>
    <row r="3551" spans="1:10" ht="26.45">
      <c r="A3551" s="545" t="s">
        <v>2661</v>
      </c>
      <c r="B3551" s="546" t="s">
        <v>721</v>
      </c>
      <c r="C3551" s="546" t="s">
        <v>24</v>
      </c>
      <c r="D3551" s="545" t="s">
        <v>722</v>
      </c>
      <c r="E3551" s="596" t="s">
        <v>1246</v>
      </c>
      <c r="F3551" s="596"/>
      <c r="G3551" s="546" t="s">
        <v>26</v>
      </c>
      <c r="H3551" s="547">
        <v>1</v>
      </c>
      <c r="I3551" s="548">
        <v>192.52</v>
      </c>
      <c r="J3551" s="548">
        <v>192.52</v>
      </c>
    </row>
    <row r="3552" spans="1:10" ht="14.45" customHeight="1">
      <c r="A3552" s="556" t="s">
        <v>2674</v>
      </c>
      <c r="B3552" s="557" t="s">
        <v>2682</v>
      </c>
      <c r="C3552" s="557" t="s">
        <v>44</v>
      </c>
      <c r="D3552" s="556" t="s">
        <v>2683</v>
      </c>
      <c r="E3552" s="594" t="s">
        <v>1216</v>
      </c>
      <c r="F3552" s="594"/>
      <c r="G3552" s="557" t="s">
        <v>75</v>
      </c>
      <c r="H3552" s="558">
        <v>0.47099999999999997</v>
      </c>
      <c r="I3552" s="559">
        <v>31.37</v>
      </c>
      <c r="J3552" s="559">
        <v>14.77</v>
      </c>
    </row>
    <row r="3553" spans="1:10" ht="26.45">
      <c r="A3553" s="556" t="s">
        <v>2674</v>
      </c>
      <c r="B3553" s="557" t="s">
        <v>2680</v>
      </c>
      <c r="C3553" s="557" t="s">
        <v>44</v>
      </c>
      <c r="D3553" s="556" t="s">
        <v>2681</v>
      </c>
      <c r="E3553" s="594" t="s">
        <v>1216</v>
      </c>
      <c r="F3553" s="594"/>
      <c r="G3553" s="557" t="s">
        <v>75</v>
      </c>
      <c r="H3553" s="558">
        <v>0.1963</v>
      </c>
      <c r="I3553" s="559">
        <v>23.15</v>
      </c>
      <c r="J3553" s="559">
        <v>4.54</v>
      </c>
    </row>
    <row r="3554" spans="1:10" ht="26.45">
      <c r="A3554" s="549" t="s">
        <v>2666</v>
      </c>
      <c r="B3554" s="550" t="s">
        <v>1481</v>
      </c>
      <c r="C3554" s="550" t="s">
        <v>24</v>
      </c>
      <c r="D3554" s="549" t="s">
        <v>1482</v>
      </c>
      <c r="E3554" s="593" t="s">
        <v>1220</v>
      </c>
      <c r="F3554" s="593"/>
      <c r="G3554" s="550" t="s">
        <v>26</v>
      </c>
      <c r="H3554" s="551">
        <v>1</v>
      </c>
      <c r="I3554" s="552">
        <v>173.21</v>
      </c>
      <c r="J3554" s="552">
        <v>173.21</v>
      </c>
    </row>
    <row r="3555" spans="1:10" ht="13.9" customHeight="1">
      <c r="A3555" s="553"/>
      <c r="B3555" s="563"/>
      <c r="C3555" s="563"/>
      <c r="D3555" s="553"/>
      <c r="E3555" s="563" t="s">
        <v>2669</v>
      </c>
      <c r="F3555" s="566">
        <v>14.79</v>
      </c>
      <c r="G3555" s="553" t="s">
        <v>2670</v>
      </c>
      <c r="H3555" s="554">
        <v>0</v>
      </c>
      <c r="I3555" s="553" t="s">
        <v>2671</v>
      </c>
      <c r="J3555" s="554">
        <v>14.79</v>
      </c>
    </row>
    <row r="3556" spans="1:10" ht="26.45" customHeight="1" thickBot="1">
      <c r="A3556" s="553"/>
      <c r="B3556" s="563"/>
      <c r="C3556" s="563"/>
      <c r="D3556" s="553"/>
      <c r="E3556" s="563" t="s">
        <v>2672</v>
      </c>
      <c r="F3556" s="566">
        <v>0</v>
      </c>
      <c r="G3556" s="553"/>
      <c r="H3556" s="595" t="s">
        <v>2673</v>
      </c>
      <c r="I3556" s="595"/>
      <c r="J3556" s="554">
        <v>192.52</v>
      </c>
    </row>
    <row r="3557" spans="1:10" ht="14.45" thickTop="1">
      <c r="A3557" s="555"/>
      <c r="B3557" s="564"/>
      <c r="C3557" s="564"/>
      <c r="D3557" s="555"/>
      <c r="E3557" s="564"/>
      <c r="F3557" s="564"/>
      <c r="G3557" s="555"/>
      <c r="H3557" s="555"/>
      <c r="I3557" s="555"/>
      <c r="J3557" s="555"/>
    </row>
    <row r="3558" spans="1:10">
      <c r="A3558" s="543" t="s">
        <v>723</v>
      </c>
      <c r="B3558" s="461" t="s">
        <v>10</v>
      </c>
      <c r="C3558" s="461" t="s">
        <v>11</v>
      </c>
      <c r="D3558" s="543" t="s">
        <v>12</v>
      </c>
      <c r="E3558" s="589" t="s">
        <v>1209</v>
      </c>
      <c r="F3558" s="589"/>
      <c r="G3558" s="461" t="s">
        <v>13</v>
      </c>
      <c r="H3558" s="544" t="s">
        <v>14</v>
      </c>
      <c r="I3558" s="544" t="s">
        <v>1210</v>
      </c>
      <c r="J3558" s="544" t="s">
        <v>16</v>
      </c>
    </row>
    <row r="3559" spans="1:10" ht="14.45" customHeight="1">
      <c r="A3559" s="545" t="s">
        <v>2661</v>
      </c>
      <c r="B3559" s="546" t="s">
        <v>724</v>
      </c>
      <c r="C3559" s="546" t="s">
        <v>24</v>
      </c>
      <c r="D3559" s="545" t="s">
        <v>725</v>
      </c>
      <c r="E3559" s="596" t="s">
        <v>1246</v>
      </c>
      <c r="F3559" s="596"/>
      <c r="G3559" s="546" t="s">
        <v>26</v>
      </c>
      <c r="H3559" s="547">
        <v>1</v>
      </c>
      <c r="I3559" s="548">
        <v>410.62</v>
      </c>
      <c r="J3559" s="548">
        <v>410.62</v>
      </c>
    </row>
    <row r="3560" spans="1:10" ht="26.45">
      <c r="A3560" s="556" t="s">
        <v>2674</v>
      </c>
      <c r="B3560" s="557" t="s">
        <v>2682</v>
      </c>
      <c r="C3560" s="557" t="s">
        <v>44</v>
      </c>
      <c r="D3560" s="556" t="s">
        <v>2683</v>
      </c>
      <c r="E3560" s="594" t="s">
        <v>1216</v>
      </c>
      <c r="F3560" s="594"/>
      <c r="G3560" s="557" t="s">
        <v>75</v>
      </c>
      <c r="H3560" s="558">
        <v>1.5</v>
      </c>
      <c r="I3560" s="559">
        <v>31.37</v>
      </c>
      <c r="J3560" s="559">
        <v>47.05</v>
      </c>
    </row>
    <row r="3561" spans="1:10" ht="26.45">
      <c r="A3561" s="556" t="s">
        <v>2674</v>
      </c>
      <c r="B3561" s="557" t="s">
        <v>2684</v>
      </c>
      <c r="C3561" s="557" t="s">
        <v>44</v>
      </c>
      <c r="D3561" s="556" t="s">
        <v>2685</v>
      </c>
      <c r="E3561" s="594" t="s">
        <v>1216</v>
      </c>
      <c r="F3561" s="594"/>
      <c r="G3561" s="557" t="s">
        <v>75</v>
      </c>
      <c r="H3561" s="558">
        <v>1.5</v>
      </c>
      <c r="I3561" s="559">
        <v>21.72</v>
      </c>
      <c r="J3561" s="559">
        <v>32.58</v>
      </c>
    </row>
    <row r="3562" spans="1:10" ht="26.45" customHeight="1">
      <c r="A3562" s="549" t="s">
        <v>2666</v>
      </c>
      <c r="B3562" s="550" t="s">
        <v>1997</v>
      </c>
      <c r="C3562" s="550" t="s">
        <v>24</v>
      </c>
      <c r="D3562" s="549" t="s">
        <v>1998</v>
      </c>
      <c r="E3562" s="593" t="s">
        <v>1220</v>
      </c>
      <c r="F3562" s="593"/>
      <c r="G3562" s="550" t="s">
        <v>26</v>
      </c>
      <c r="H3562" s="551">
        <v>1</v>
      </c>
      <c r="I3562" s="552">
        <v>7.7</v>
      </c>
      <c r="J3562" s="552">
        <v>7.7</v>
      </c>
    </row>
    <row r="3563" spans="1:10" ht="26.45" customHeight="1">
      <c r="A3563" s="549" t="s">
        <v>2666</v>
      </c>
      <c r="B3563" s="550" t="s">
        <v>1520</v>
      </c>
      <c r="C3563" s="550" t="s">
        <v>24</v>
      </c>
      <c r="D3563" s="549" t="s">
        <v>1521</v>
      </c>
      <c r="E3563" s="593" t="s">
        <v>1220</v>
      </c>
      <c r="F3563" s="593"/>
      <c r="G3563" s="550" t="s">
        <v>26</v>
      </c>
      <c r="H3563" s="551">
        <v>1</v>
      </c>
      <c r="I3563" s="552">
        <v>323.29000000000002</v>
      </c>
      <c r="J3563" s="552">
        <v>323.29000000000002</v>
      </c>
    </row>
    <row r="3564" spans="1:10" ht="26.45" customHeight="1">
      <c r="A3564" s="553"/>
      <c r="B3564" s="563"/>
      <c r="C3564" s="563"/>
      <c r="D3564" s="553"/>
      <c r="E3564" s="563" t="s">
        <v>2669</v>
      </c>
      <c r="F3564" s="566">
        <v>59.45</v>
      </c>
      <c r="G3564" s="553" t="s">
        <v>2670</v>
      </c>
      <c r="H3564" s="554">
        <v>0</v>
      </c>
      <c r="I3564" s="553" t="s">
        <v>2671</v>
      </c>
      <c r="J3564" s="554">
        <v>59.45</v>
      </c>
    </row>
    <row r="3565" spans="1:10" ht="14.45" thickBot="1">
      <c r="A3565" s="553"/>
      <c r="B3565" s="563"/>
      <c r="C3565" s="563"/>
      <c r="D3565" s="553"/>
      <c r="E3565" s="563" t="s">
        <v>2672</v>
      </c>
      <c r="F3565" s="566">
        <v>0</v>
      </c>
      <c r="G3565" s="553"/>
      <c r="H3565" s="595" t="s">
        <v>2673</v>
      </c>
      <c r="I3565" s="595"/>
      <c r="J3565" s="554">
        <v>410.62</v>
      </c>
    </row>
    <row r="3566" spans="1:10" ht="14.45" thickTop="1">
      <c r="A3566" s="555"/>
      <c r="B3566" s="564"/>
      <c r="C3566" s="564"/>
      <c r="D3566" s="555"/>
      <c r="E3566" s="564"/>
      <c r="F3566" s="564"/>
      <c r="G3566" s="555"/>
      <c r="H3566" s="555"/>
      <c r="I3566" s="555"/>
      <c r="J3566" s="555"/>
    </row>
    <row r="3567" spans="1:10" ht="14.45" customHeight="1">
      <c r="A3567" s="543" t="s">
        <v>726</v>
      </c>
      <c r="B3567" s="461" t="s">
        <v>10</v>
      </c>
      <c r="C3567" s="461" t="s">
        <v>11</v>
      </c>
      <c r="D3567" s="543" t="s">
        <v>12</v>
      </c>
      <c r="E3567" s="589" t="s">
        <v>1209</v>
      </c>
      <c r="F3567" s="589"/>
      <c r="G3567" s="461" t="s">
        <v>13</v>
      </c>
      <c r="H3567" s="544" t="s">
        <v>14</v>
      </c>
      <c r="I3567" s="544" t="s">
        <v>1210</v>
      </c>
      <c r="J3567" s="544" t="s">
        <v>16</v>
      </c>
    </row>
    <row r="3568" spans="1:10" ht="26.45">
      <c r="A3568" s="545" t="s">
        <v>2661</v>
      </c>
      <c r="B3568" s="546" t="s">
        <v>727</v>
      </c>
      <c r="C3568" s="546" t="s">
        <v>24</v>
      </c>
      <c r="D3568" s="545" t="s">
        <v>728</v>
      </c>
      <c r="E3568" s="596" t="s">
        <v>1253</v>
      </c>
      <c r="F3568" s="596"/>
      <c r="G3568" s="546" t="s">
        <v>26</v>
      </c>
      <c r="H3568" s="547">
        <v>1</v>
      </c>
      <c r="I3568" s="548">
        <v>296.19</v>
      </c>
      <c r="J3568" s="548">
        <v>296.19</v>
      </c>
    </row>
    <row r="3569" spans="1:10" ht="26.45">
      <c r="A3569" s="556" t="s">
        <v>2674</v>
      </c>
      <c r="B3569" s="557" t="s">
        <v>2680</v>
      </c>
      <c r="C3569" s="557" t="s">
        <v>44</v>
      </c>
      <c r="D3569" s="556" t="s">
        <v>2681</v>
      </c>
      <c r="E3569" s="594" t="s">
        <v>1216</v>
      </c>
      <c r="F3569" s="594"/>
      <c r="G3569" s="557" t="s">
        <v>75</v>
      </c>
      <c r="H3569" s="558">
        <v>0.200544</v>
      </c>
      <c r="I3569" s="559">
        <v>23.15</v>
      </c>
      <c r="J3569" s="559">
        <v>4.6399999999999997</v>
      </c>
    </row>
    <row r="3570" spans="1:10" ht="26.45" customHeight="1">
      <c r="A3570" s="556" t="s">
        <v>2674</v>
      </c>
      <c r="B3570" s="557" t="s">
        <v>2682</v>
      </c>
      <c r="C3570" s="557" t="s">
        <v>44</v>
      </c>
      <c r="D3570" s="556" t="s">
        <v>2683</v>
      </c>
      <c r="E3570" s="594" t="s">
        <v>1216</v>
      </c>
      <c r="F3570" s="594"/>
      <c r="G3570" s="557" t="s">
        <v>75</v>
      </c>
      <c r="H3570" s="558">
        <v>0.6417408</v>
      </c>
      <c r="I3570" s="559">
        <v>31.37</v>
      </c>
      <c r="J3570" s="559">
        <v>20.13</v>
      </c>
    </row>
    <row r="3571" spans="1:10" ht="26.45" customHeight="1">
      <c r="A3571" s="549" t="s">
        <v>2666</v>
      </c>
      <c r="B3571" s="550" t="s">
        <v>1731</v>
      </c>
      <c r="C3571" s="550" t="s">
        <v>24</v>
      </c>
      <c r="D3571" s="549" t="s">
        <v>1732</v>
      </c>
      <c r="E3571" s="593" t="s">
        <v>1220</v>
      </c>
      <c r="F3571" s="593"/>
      <c r="G3571" s="550" t="s">
        <v>26</v>
      </c>
      <c r="H3571" s="551">
        <v>1</v>
      </c>
      <c r="I3571" s="552">
        <v>271.42</v>
      </c>
      <c r="J3571" s="552">
        <v>271.42</v>
      </c>
    </row>
    <row r="3572" spans="1:10" ht="26.45" customHeight="1">
      <c r="A3572" s="553"/>
      <c r="B3572" s="563"/>
      <c r="C3572" s="563"/>
      <c r="D3572" s="553"/>
      <c r="E3572" s="563" t="s">
        <v>2669</v>
      </c>
      <c r="F3572" s="566">
        <v>19.059999999999999</v>
      </c>
      <c r="G3572" s="553" t="s">
        <v>2670</v>
      </c>
      <c r="H3572" s="554">
        <v>0</v>
      </c>
      <c r="I3572" s="553" t="s">
        <v>2671</v>
      </c>
      <c r="J3572" s="554">
        <v>19.059999999999999</v>
      </c>
    </row>
    <row r="3573" spans="1:10" ht="14.45" thickBot="1">
      <c r="A3573" s="553"/>
      <c r="B3573" s="563"/>
      <c r="C3573" s="563"/>
      <c r="D3573" s="553"/>
      <c r="E3573" s="563" t="s">
        <v>2672</v>
      </c>
      <c r="F3573" s="566">
        <v>0</v>
      </c>
      <c r="G3573" s="553"/>
      <c r="H3573" s="595" t="s">
        <v>2673</v>
      </c>
      <c r="I3573" s="595"/>
      <c r="J3573" s="554">
        <v>296.19</v>
      </c>
    </row>
    <row r="3574" spans="1:10" ht="14.45" thickTop="1">
      <c r="A3574" s="555"/>
      <c r="B3574" s="564"/>
      <c r="C3574" s="564"/>
      <c r="D3574" s="555"/>
      <c r="E3574" s="564"/>
      <c r="F3574" s="564"/>
      <c r="G3574" s="555"/>
      <c r="H3574" s="555"/>
      <c r="I3574" s="555"/>
      <c r="J3574" s="555"/>
    </row>
    <row r="3575" spans="1:10">
      <c r="A3575" s="543" t="s">
        <v>729</v>
      </c>
      <c r="B3575" s="461" t="s">
        <v>10</v>
      </c>
      <c r="C3575" s="461" t="s">
        <v>11</v>
      </c>
      <c r="D3575" s="543" t="s">
        <v>12</v>
      </c>
      <c r="E3575" s="589" t="s">
        <v>1209</v>
      </c>
      <c r="F3575" s="589"/>
      <c r="G3575" s="461" t="s">
        <v>13</v>
      </c>
      <c r="H3575" s="544" t="s">
        <v>14</v>
      </c>
      <c r="I3575" s="544" t="s">
        <v>1210</v>
      </c>
      <c r="J3575" s="544" t="s">
        <v>16</v>
      </c>
    </row>
    <row r="3576" spans="1:10" ht="14.45" customHeight="1">
      <c r="A3576" s="545" t="s">
        <v>2661</v>
      </c>
      <c r="B3576" s="546" t="s">
        <v>730</v>
      </c>
      <c r="C3576" s="546" t="s">
        <v>24</v>
      </c>
      <c r="D3576" s="545" t="s">
        <v>731</v>
      </c>
      <c r="E3576" s="596" t="s">
        <v>1246</v>
      </c>
      <c r="F3576" s="596"/>
      <c r="G3576" s="546" t="s">
        <v>26</v>
      </c>
      <c r="H3576" s="547">
        <v>1</v>
      </c>
      <c r="I3576" s="548">
        <v>98.89</v>
      </c>
      <c r="J3576" s="548">
        <v>98.89</v>
      </c>
    </row>
    <row r="3577" spans="1:10" ht="26.45">
      <c r="A3577" s="556" t="s">
        <v>2674</v>
      </c>
      <c r="B3577" s="557" t="s">
        <v>2680</v>
      </c>
      <c r="C3577" s="557" t="s">
        <v>44</v>
      </c>
      <c r="D3577" s="556" t="s">
        <v>2681</v>
      </c>
      <c r="E3577" s="594" t="s">
        <v>1216</v>
      </c>
      <c r="F3577" s="594"/>
      <c r="G3577" s="557" t="s">
        <v>75</v>
      </c>
      <c r="H3577" s="558">
        <v>0.84199999999999997</v>
      </c>
      <c r="I3577" s="559">
        <v>23.15</v>
      </c>
      <c r="J3577" s="559">
        <v>19.489999999999998</v>
      </c>
    </row>
    <row r="3578" spans="1:10" ht="26.45">
      <c r="A3578" s="556" t="s">
        <v>2674</v>
      </c>
      <c r="B3578" s="557" t="s">
        <v>2682</v>
      </c>
      <c r="C3578" s="557" t="s">
        <v>44</v>
      </c>
      <c r="D3578" s="556" t="s">
        <v>2683</v>
      </c>
      <c r="E3578" s="594" t="s">
        <v>1216</v>
      </c>
      <c r="F3578" s="594"/>
      <c r="G3578" s="557" t="s">
        <v>75</v>
      </c>
      <c r="H3578" s="558">
        <v>0.84199999999999997</v>
      </c>
      <c r="I3578" s="559">
        <v>31.37</v>
      </c>
      <c r="J3578" s="559">
        <v>26.41</v>
      </c>
    </row>
    <row r="3579" spans="1:10" ht="26.45">
      <c r="A3579" s="549" t="s">
        <v>2666</v>
      </c>
      <c r="B3579" s="550" t="s">
        <v>2561</v>
      </c>
      <c r="C3579" s="550" t="s">
        <v>44</v>
      </c>
      <c r="D3579" s="549" t="s">
        <v>2562</v>
      </c>
      <c r="E3579" s="593" t="s">
        <v>1220</v>
      </c>
      <c r="F3579" s="593"/>
      <c r="G3579" s="550" t="s">
        <v>26</v>
      </c>
      <c r="H3579" s="551">
        <v>0.01</v>
      </c>
      <c r="I3579" s="552">
        <v>25.39</v>
      </c>
      <c r="J3579" s="552">
        <v>0.25</v>
      </c>
    </row>
    <row r="3580" spans="1:10" ht="26.45" customHeight="1">
      <c r="A3580" s="549" t="s">
        <v>2666</v>
      </c>
      <c r="B3580" s="550" t="s">
        <v>1871</v>
      </c>
      <c r="C3580" s="550" t="s">
        <v>24</v>
      </c>
      <c r="D3580" s="549" t="s">
        <v>1872</v>
      </c>
      <c r="E3580" s="593" t="s">
        <v>1220</v>
      </c>
      <c r="F3580" s="593"/>
      <c r="G3580" s="550" t="s">
        <v>26</v>
      </c>
      <c r="H3580" s="551">
        <v>1</v>
      </c>
      <c r="I3580" s="552">
        <v>51.81</v>
      </c>
      <c r="J3580" s="552">
        <v>51.81</v>
      </c>
    </row>
    <row r="3581" spans="1:10" ht="26.45" customHeight="1">
      <c r="A3581" s="549" t="s">
        <v>2666</v>
      </c>
      <c r="B3581" s="550" t="s">
        <v>2460</v>
      </c>
      <c r="C3581" s="550" t="s">
        <v>44</v>
      </c>
      <c r="D3581" s="549" t="s">
        <v>2461</v>
      </c>
      <c r="E3581" s="593" t="s">
        <v>1220</v>
      </c>
      <c r="F3581" s="593"/>
      <c r="G3581" s="550" t="s">
        <v>152</v>
      </c>
      <c r="H3581" s="551">
        <v>0.52500000000000002</v>
      </c>
      <c r="I3581" s="552">
        <v>1.78</v>
      </c>
      <c r="J3581" s="552">
        <v>0.93</v>
      </c>
    </row>
    <row r="3582" spans="1:10">
      <c r="A3582" s="553"/>
      <c r="B3582" s="563"/>
      <c r="C3582" s="563"/>
      <c r="D3582" s="553"/>
      <c r="E3582" s="563" t="s">
        <v>2669</v>
      </c>
      <c r="F3582" s="566">
        <v>34.479999999999997</v>
      </c>
      <c r="G3582" s="553" t="s">
        <v>2670</v>
      </c>
      <c r="H3582" s="554">
        <v>0</v>
      </c>
      <c r="I3582" s="553" t="s">
        <v>2671</v>
      </c>
      <c r="J3582" s="554">
        <v>34.479999999999997</v>
      </c>
    </row>
    <row r="3583" spans="1:10" ht="14.45" thickBot="1">
      <c r="A3583" s="553"/>
      <c r="B3583" s="563"/>
      <c r="C3583" s="563"/>
      <c r="D3583" s="553"/>
      <c r="E3583" s="563" t="s">
        <v>2672</v>
      </c>
      <c r="F3583" s="566">
        <v>0</v>
      </c>
      <c r="G3583" s="553"/>
      <c r="H3583" s="595" t="s">
        <v>2673</v>
      </c>
      <c r="I3583" s="595"/>
      <c r="J3583" s="554">
        <v>98.89</v>
      </c>
    </row>
    <row r="3584" spans="1:10" ht="14.45" customHeight="1" thickTop="1">
      <c r="A3584" s="555"/>
      <c r="B3584" s="564"/>
      <c r="C3584" s="564"/>
      <c r="D3584" s="555"/>
      <c r="E3584" s="564"/>
      <c r="F3584" s="564"/>
      <c r="G3584" s="555"/>
      <c r="H3584" s="555"/>
      <c r="I3584" s="555"/>
      <c r="J3584" s="555"/>
    </row>
    <row r="3585" spans="1:10">
      <c r="A3585" s="543" t="s">
        <v>732</v>
      </c>
      <c r="B3585" s="461" t="s">
        <v>10</v>
      </c>
      <c r="C3585" s="461" t="s">
        <v>11</v>
      </c>
      <c r="D3585" s="543" t="s">
        <v>12</v>
      </c>
      <c r="E3585" s="589" t="s">
        <v>1209</v>
      </c>
      <c r="F3585" s="589"/>
      <c r="G3585" s="461" t="s">
        <v>13</v>
      </c>
      <c r="H3585" s="544" t="s">
        <v>14</v>
      </c>
      <c r="I3585" s="544" t="s">
        <v>1210</v>
      </c>
      <c r="J3585" s="544" t="s">
        <v>16</v>
      </c>
    </row>
    <row r="3586" spans="1:10" ht="26.45">
      <c r="A3586" s="545" t="s">
        <v>2661</v>
      </c>
      <c r="B3586" s="546" t="s">
        <v>733</v>
      </c>
      <c r="C3586" s="546" t="s">
        <v>24</v>
      </c>
      <c r="D3586" s="545" t="s">
        <v>734</v>
      </c>
      <c r="E3586" s="596" t="s">
        <v>1246</v>
      </c>
      <c r="F3586" s="596"/>
      <c r="G3586" s="546" t="s">
        <v>26</v>
      </c>
      <c r="H3586" s="547">
        <v>1</v>
      </c>
      <c r="I3586" s="548">
        <v>109.04</v>
      </c>
      <c r="J3586" s="548">
        <v>109.04</v>
      </c>
    </row>
    <row r="3587" spans="1:10" ht="26.45" customHeight="1">
      <c r="A3587" s="556" t="s">
        <v>2674</v>
      </c>
      <c r="B3587" s="557" t="s">
        <v>2682</v>
      </c>
      <c r="C3587" s="557" t="s">
        <v>44</v>
      </c>
      <c r="D3587" s="556" t="s">
        <v>2683</v>
      </c>
      <c r="E3587" s="594" t="s">
        <v>1216</v>
      </c>
      <c r="F3587" s="594"/>
      <c r="G3587" s="557" t="s">
        <v>75</v>
      </c>
      <c r="H3587" s="558">
        <v>0.77400000000000002</v>
      </c>
      <c r="I3587" s="559">
        <v>31.37</v>
      </c>
      <c r="J3587" s="559">
        <v>24.28</v>
      </c>
    </row>
    <row r="3588" spans="1:10" ht="26.45" customHeight="1">
      <c r="A3588" s="556" t="s">
        <v>2674</v>
      </c>
      <c r="B3588" s="557" t="s">
        <v>2680</v>
      </c>
      <c r="C3588" s="557" t="s">
        <v>44</v>
      </c>
      <c r="D3588" s="556" t="s">
        <v>2681</v>
      </c>
      <c r="E3588" s="594" t="s">
        <v>1216</v>
      </c>
      <c r="F3588" s="594"/>
      <c r="G3588" s="557" t="s">
        <v>75</v>
      </c>
      <c r="H3588" s="558">
        <v>0.77400000000000002</v>
      </c>
      <c r="I3588" s="559">
        <v>23.15</v>
      </c>
      <c r="J3588" s="559">
        <v>17.91</v>
      </c>
    </row>
    <row r="3589" spans="1:10" ht="26.45" customHeight="1">
      <c r="A3589" s="549" t="s">
        <v>2666</v>
      </c>
      <c r="B3589" s="550" t="s">
        <v>2299</v>
      </c>
      <c r="C3589" s="550" t="s">
        <v>44</v>
      </c>
      <c r="D3589" s="549" t="s">
        <v>2300</v>
      </c>
      <c r="E3589" s="593" t="s">
        <v>1220</v>
      </c>
      <c r="F3589" s="593"/>
      <c r="G3589" s="550" t="s">
        <v>152</v>
      </c>
      <c r="H3589" s="551">
        <v>2</v>
      </c>
      <c r="I3589" s="552">
        <v>7.75</v>
      </c>
      <c r="J3589" s="552">
        <v>15.5</v>
      </c>
    </row>
    <row r="3590" spans="1:10" ht="26.45">
      <c r="A3590" s="549" t="s">
        <v>2666</v>
      </c>
      <c r="B3590" s="550" t="s">
        <v>2131</v>
      </c>
      <c r="C3590" s="550" t="s">
        <v>24</v>
      </c>
      <c r="D3590" s="549" t="s">
        <v>2132</v>
      </c>
      <c r="E3590" s="593" t="s">
        <v>1220</v>
      </c>
      <c r="F3590" s="593"/>
      <c r="G3590" s="550" t="s">
        <v>26</v>
      </c>
      <c r="H3590" s="551">
        <v>1</v>
      </c>
      <c r="I3590" s="552">
        <v>51.35</v>
      </c>
      <c r="J3590" s="552">
        <v>51.35</v>
      </c>
    </row>
    <row r="3591" spans="1:10">
      <c r="A3591" s="553"/>
      <c r="B3591" s="563"/>
      <c r="C3591" s="563"/>
      <c r="D3591" s="553"/>
      <c r="E3591" s="563" t="s">
        <v>2669</v>
      </c>
      <c r="F3591" s="566">
        <v>31.7</v>
      </c>
      <c r="G3591" s="553" t="s">
        <v>2670</v>
      </c>
      <c r="H3591" s="554">
        <v>0</v>
      </c>
      <c r="I3591" s="553" t="s">
        <v>2671</v>
      </c>
      <c r="J3591" s="554">
        <v>31.7</v>
      </c>
    </row>
    <row r="3592" spans="1:10" ht="14.45" thickBot="1">
      <c r="A3592" s="553"/>
      <c r="B3592" s="563"/>
      <c r="C3592" s="563"/>
      <c r="D3592" s="553"/>
      <c r="E3592" s="563" t="s">
        <v>2672</v>
      </c>
      <c r="F3592" s="566">
        <v>0</v>
      </c>
      <c r="G3592" s="553"/>
      <c r="H3592" s="595" t="s">
        <v>2673</v>
      </c>
      <c r="I3592" s="595"/>
      <c r="J3592" s="554">
        <v>109.04</v>
      </c>
    </row>
    <row r="3593" spans="1:10" ht="14.45" thickTop="1">
      <c r="A3593" s="555"/>
      <c r="B3593" s="564"/>
      <c r="C3593" s="564"/>
      <c r="D3593" s="555"/>
      <c r="E3593" s="564"/>
      <c r="F3593" s="564"/>
      <c r="G3593" s="555"/>
      <c r="H3593" s="555"/>
      <c r="I3593" s="555"/>
      <c r="J3593" s="555"/>
    </row>
    <row r="3594" spans="1:10" ht="14.45" customHeight="1">
      <c r="A3594" s="543" t="s">
        <v>735</v>
      </c>
      <c r="B3594" s="461" t="s">
        <v>10</v>
      </c>
      <c r="C3594" s="461" t="s">
        <v>11</v>
      </c>
      <c r="D3594" s="543" t="s">
        <v>12</v>
      </c>
      <c r="E3594" s="589" t="s">
        <v>1209</v>
      </c>
      <c r="F3594" s="589"/>
      <c r="G3594" s="461" t="s">
        <v>13</v>
      </c>
      <c r="H3594" s="544" t="s">
        <v>14</v>
      </c>
      <c r="I3594" s="544" t="s">
        <v>1210</v>
      </c>
      <c r="J3594" s="544" t="s">
        <v>16</v>
      </c>
    </row>
    <row r="3595" spans="1:10">
      <c r="A3595" s="545" t="s">
        <v>2661</v>
      </c>
      <c r="B3595" s="546" t="s">
        <v>736</v>
      </c>
      <c r="C3595" s="546" t="s">
        <v>55</v>
      </c>
      <c r="D3595" s="545" t="s">
        <v>737</v>
      </c>
      <c r="E3595" s="596" t="s">
        <v>1282</v>
      </c>
      <c r="F3595" s="596"/>
      <c r="G3595" s="546" t="s">
        <v>268</v>
      </c>
      <c r="H3595" s="547">
        <v>1</v>
      </c>
      <c r="I3595" s="548">
        <v>29.57</v>
      </c>
      <c r="J3595" s="548">
        <v>29.57</v>
      </c>
    </row>
    <row r="3596" spans="1:10">
      <c r="A3596" s="543" t="s">
        <v>9</v>
      </c>
      <c r="B3596" s="461" t="s">
        <v>10</v>
      </c>
      <c r="C3596" s="461" t="s">
        <v>11</v>
      </c>
      <c r="D3596" s="543" t="s">
        <v>12</v>
      </c>
      <c r="E3596" s="589" t="s">
        <v>1209</v>
      </c>
      <c r="F3596" s="589"/>
      <c r="G3596" s="461" t="s">
        <v>13</v>
      </c>
      <c r="H3596" s="544" t="s">
        <v>14</v>
      </c>
      <c r="I3596" s="544" t="s">
        <v>1210</v>
      </c>
      <c r="J3596" s="544" t="s">
        <v>16</v>
      </c>
    </row>
    <row r="3597" spans="1:10" ht="26.45" customHeight="1">
      <c r="A3597" s="556" t="s">
        <v>2661</v>
      </c>
      <c r="B3597" s="557" t="s">
        <v>2769</v>
      </c>
      <c r="C3597" s="557" t="s">
        <v>55</v>
      </c>
      <c r="D3597" s="556" t="s">
        <v>2770</v>
      </c>
      <c r="E3597" s="594" t="s">
        <v>1393</v>
      </c>
      <c r="F3597" s="594"/>
      <c r="G3597" s="557" t="s">
        <v>1451</v>
      </c>
      <c r="H3597" s="558">
        <v>0.5</v>
      </c>
      <c r="I3597" s="559" t="s">
        <v>2771</v>
      </c>
      <c r="J3597" s="560" t="s">
        <v>3532</v>
      </c>
    </row>
    <row r="3598" spans="1:10" ht="26.45" customHeight="1">
      <c r="A3598" s="549" t="s">
        <v>2666</v>
      </c>
      <c r="B3598" s="550" t="s">
        <v>1775</v>
      </c>
      <c r="C3598" s="550" t="s">
        <v>55</v>
      </c>
      <c r="D3598" s="549" t="s">
        <v>737</v>
      </c>
      <c r="E3598" s="593" t="s">
        <v>1220</v>
      </c>
      <c r="F3598" s="593"/>
      <c r="G3598" s="550" t="s">
        <v>268</v>
      </c>
      <c r="H3598" s="551">
        <v>1</v>
      </c>
      <c r="I3598" s="552" t="s">
        <v>3634</v>
      </c>
      <c r="J3598" s="561" t="s">
        <v>3634</v>
      </c>
    </row>
    <row r="3599" spans="1:10" ht="26.45" customHeight="1">
      <c r="A3599" s="556" t="s">
        <v>2661</v>
      </c>
      <c r="B3599" s="557" t="s">
        <v>3560</v>
      </c>
      <c r="C3599" s="557" t="s">
        <v>55</v>
      </c>
      <c r="D3599" s="556" t="s">
        <v>3561</v>
      </c>
      <c r="E3599" s="594" t="s">
        <v>1393</v>
      </c>
      <c r="F3599" s="594"/>
      <c r="G3599" s="557" t="s">
        <v>1451</v>
      </c>
      <c r="H3599" s="558">
        <v>0.5</v>
      </c>
      <c r="I3599" s="559" t="s">
        <v>2861</v>
      </c>
      <c r="J3599" s="560" t="s">
        <v>3593</v>
      </c>
    </row>
    <row r="3600" spans="1:10" ht="26.45">
      <c r="A3600" s="549" t="s">
        <v>2666</v>
      </c>
      <c r="B3600" s="550" t="s">
        <v>1449</v>
      </c>
      <c r="C3600" s="550" t="s">
        <v>55</v>
      </c>
      <c r="D3600" s="549" t="s">
        <v>1450</v>
      </c>
      <c r="E3600" s="593" t="s">
        <v>1440</v>
      </c>
      <c r="F3600" s="593"/>
      <c r="G3600" s="550" t="s">
        <v>1451</v>
      </c>
      <c r="H3600" s="551">
        <v>0.5</v>
      </c>
      <c r="I3600" s="552" t="s">
        <v>2742</v>
      </c>
      <c r="J3600" s="561" t="s">
        <v>3533</v>
      </c>
    </row>
    <row r="3601" spans="1:10" ht="26.45">
      <c r="A3601" s="549" t="s">
        <v>2666</v>
      </c>
      <c r="B3601" s="550" t="s">
        <v>1506</v>
      </c>
      <c r="C3601" s="550" t="s">
        <v>55</v>
      </c>
      <c r="D3601" s="549" t="s">
        <v>1507</v>
      </c>
      <c r="E3601" s="593" t="s">
        <v>1440</v>
      </c>
      <c r="F3601" s="593"/>
      <c r="G3601" s="550" t="s">
        <v>1451</v>
      </c>
      <c r="H3601" s="551">
        <v>0.5</v>
      </c>
      <c r="I3601" s="552" t="s">
        <v>2767</v>
      </c>
      <c r="J3601" s="561" t="s">
        <v>2978</v>
      </c>
    </row>
    <row r="3602" spans="1:10">
      <c r="A3602" s="589" t="s">
        <v>2820</v>
      </c>
      <c r="B3602" s="597"/>
      <c r="C3602" s="597"/>
      <c r="D3602" s="597"/>
      <c r="E3602" s="597"/>
      <c r="F3602" s="597"/>
      <c r="G3602" s="597"/>
      <c r="H3602" s="597"/>
      <c r="I3602" s="597"/>
      <c r="J3602" s="597"/>
    </row>
    <row r="3603" spans="1:10" ht="14.45" customHeight="1">
      <c r="A3603" s="543" t="s">
        <v>9</v>
      </c>
      <c r="B3603" s="461" t="s">
        <v>10</v>
      </c>
      <c r="C3603" s="461" t="s">
        <v>11</v>
      </c>
      <c r="D3603" s="543" t="s">
        <v>12</v>
      </c>
      <c r="E3603" s="589" t="s">
        <v>1209</v>
      </c>
      <c r="F3603" s="589"/>
      <c r="G3603" s="461" t="s">
        <v>13</v>
      </c>
      <c r="H3603" s="544" t="s">
        <v>14</v>
      </c>
      <c r="I3603" s="544" t="s">
        <v>1210</v>
      </c>
      <c r="J3603" s="544" t="s">
        <v>16</v>
      </c>
    </row>
    <row r="3604" spans="1:10" ht="26.45">
      <c r="A3604" s="549" t="s">
        <v>2666</v>
      </c>
      <c r="B3604" s="550" t="s">
        <v>2303</v>
      </c>
      <c r="C3604" s="550" t="s">
        <v>55</v>
      </c>
      <c r="D3604" s="549" t="s">
        <v>2304</v>
      </c>
      <c r="E3604" s="593" t="s">
        <v>1220</v>
      </c>
      <c r="F3604" s="593"/>
      <c r="G3604" s="550" t="s">
        <v>57</v>
      </c>
      <c r="H3604" s="551">
        <v>5.9999999999999995E-4</v>
      </c>
      <c r="I3604" s="552" t="s">
        <v>2821</v>
      </c>
      <c r="J3604" s="561" t="s">
        <v>2972</v>
      </c>
    </row>
    <row r="3605" spans="1:10">
      <c r="A3605" s="549" t="s">
        <v>2666</v>
      </c>
      <c r="B3605" s="550" t="s">
        <v>2412</v>
      </c>
      <c r="C3605" s="550" t="s">
        <v>55</v>
      </c>
      <c r="D3605" s="549" t="s">
        <v>2413</v>
      </c>
      <c r="E3605" s="593" t="s">
        <v>1220</v>
      </c>
      <c r="F3605" s="593"/>
      <c r="G3605" s="550" t="s">
        <v>57</v>
      </c>
      <c r="H3605" s="551">
        <v>1.4999999999999999E-4</v>
      </c>
      <c r="I3605" s="552" t="s">
        <v>2823</v>
      </c>
      <c r="J3605" s="561" t="s">
        <v>2972</v>
      </c>
    </row>
    <row r="3606" spans="1:10" ht="13.9" customHeight="1">
      <c r="A3606" s="549" t="s">
        <v>2666</v>
      </c>
      <c r="B3606" s="550" t="s">
        <v>2169</v>
      </c>
      <c r="C3606" s="550" t="s">
        <v>55</v>
      </c>
      <c r="D3606" s="549" t="s">
        <v>2170</v>
      </c>
      <c r="E3606" s="593" t="s">
        <v>1220</v>
      </c>
      <c r="F3606" s="593"/>
      <c r="G3606" s="550" t="s">
        <v>57</v>
      </c>
      <c r="H3606" s="551">
        <v>4.4999999999999997E-3</v>
      </c>
      <c r="I3606" s="552" t="s">
        <v>2825</v>
      </c>
      <c r="J3606" s="561" t="s">
        <v>3254</v>
      </c>
    </row>
    <row r="3607" spans="1:10" ht="26.45">
      <c r="A3607" s="549" t="s">
        <v>2666</v>
      </c>
      <c r="B3607" s="550" t="s">
        <v>2391</v>
      </c>
      <c r="C3607" s="550" t="s">
        <v>55</v>
      </c>
      <c r="D3607" s="549" t="s">
        <v>2392</v>
      </c>
      <c r="E3607" s="593" t="s">
        <v>1220</v>
      </c>
      <c r="F3607" s="593"/>
      <c r="G3607" s="550" t="s">
        <v>57</v>
      </c>
      <c r="H3607" s="551">
        <v>2.0000000000000001E-4</v>
      </c>
      <c r="I3607" s="552" t="s">
        <v>2827</v>
      </c>
      <c r="J3607" s="561" t="s">
        <v>2972</v>
      </c>
    </row>
    <row r="3608" spans="1:10">
      <c r="A3608" s="549" t="s">
        <v>2666</v>
      </c>
      <c r="B3608" s="550" t="s">
        <v>1693</v>
      </c>
      <c r="C3608" s="550" t="s">
        <v>55</v>
      </c>
      <c r="D3608" s="549" t="s">
        <v>1694</v>
      </c>
      <c r="E3608" s="593" t="s">
        <v>1220</v>
      </c>
      <c r="F3608" s="593"/>
      <c r="G3608" s="550" t="s">
        <v>57</v>
      </c>
      <c r="H3608" s="551">
        <v>7.9750000000000001E-2</v>
      </c>
      <c r="I3608" s="552" t="s">
        <v>2829</v>
      </c>
      <c r="J3608" s="561" t="s">
        <v>3535</v>
      </c>
    </row>
    <row r="3609" spans="1:10">
      <c r="A3609" s="549" t="s">
        <v>2666</v>
      </c>
      <c r="B3609" s="550" t="s">
        <v>2360</v>
      </c>
      <c r="C3609" s="550" t="s">
        <v>55</v>
      </c>
      <c r="D3609" s="549" t="s">
        <v>2361</v>
      </c>
      <c r="E3609" s="593" t="s">
        <v>1220</v>
      </c>
      <c r="F3609" s="593"/>
      <c r="G3609" s="550" t="s">
        <v>2362</v>
      </c>
      <c r="H3609" s="551">
        <v>8.0000000000000004E-4</v>
      </c>
      <c r="I3609" s="552" t="s">
        <v>2831</v>
      </c>
      <c r="J3609" s="561" t="s">
        <v>2972</v>
      </c>
    </row>
    <row r="3610" spans="1:10">
      <c r="A3610" s="549" t="s">
        <v>2666</v>
      </c>
      <c r="B3610" s="550" t="s">
        <v>1729</v>
      </c>
      <c r="C3610" s="550" t="s">
        <v>55</v>
      </c>
      <c r="D3610" s="549" t="s">
        <v>1730</v>
      </c>
      <c r="E3610" s="593" t="s">
        <v>1220</v>
      </c>
      <c r="F3610" s="593"/>
      <c r="G3610" s="550" t="s">
        <v>57</v>
      </c>
      <c r="H3610" s="551">
        <v>1.5E-3</v>
      </c>
      <c r="I3610" s="552" t="s">
        <v>2833</v>
      </c>
      <c r="J3610" s="561" t="s">
        <v>2979</v>
      </c>
    </row>
    <row r="3611" spans="1:10">
      <c r="A3611" s="549" t="s">
        <v>2666</v>
      </c>
      <c r="B3611" s="550" t="s">
        <v>1587</v>
      </c>
      <c r="C3611" s="550" t="s">
        <v>55</v>
      </c>
      <c r="D3611" s="549" t="s">
        <v>1588</v>
      </c>
      <c r="E3611" s="593" t="s">
        <v>1220</v>
      </c>
      <c r="F3611" s="593"/>
      <c r="G3611" s="550" t="s">
        <v>57</v>
      </c>
      <c r="H3611" s="551">
        <v>4.4999999999999997E-3</v>
      </c>
      <c r="I3611" s="552" t="s">
        <v>2835</v>
      </c>
      <c r="J3611" s="561" t="s">
        <v>3385</v>
      </c>
    </row>
    <row r="3612" spans="1:10">
      <c r="A3612" s="549" t="s">
        <v>2666</v>
      </c>
      <c r="B3612" s="550" t="s">
        <v>2381</v>
      </c>
      <c r="C3612" s="550" t="s">
        <v>55</v>
      </c>
      <c r="D3612" s="549" t="s">
        <v>2382</v>
      </c>
      <c r="E3612" s="593" t="s">
        <v>1220</v>
      </c>
      <c r="F3612" s="593"/>
      <c r="G3612" s="550" t="s">
        <v>57</v>
      </c>
      <c r="H3612" s="551">
        <v>1E-4</v>
      </c>
      <c r="I3612" s="552" t="s">
        <v>2837</v>
      </c>
      <c r="J3612" s="561" t="s">
        <v>2972</v>
      </c>
    </row>
    <row r="3613" spans="1:10" ht="13.9" customHeight="1">
      <c r="A3613" s="549" t="s">
        <v>2666</v>
      </c>
      <c r="B3613" s="550" t="s">
        <v>1982</v>
      </c>
      <c r="C3613" s="550" t="s">
        <v>55</v>
      </c>
      <c r="D3613" s="549" t="s">
        <v>1983</v>
      </c>
      <c r="E3613" s="593" t="s">
        <v>1298</v>
      </c>
      <c r="F3613" s="593"/>
      <c r="G3613" s="550" t="s">
        <v>57</v>
      </c>
      <c r="H3613" s="551">
        <v>4.4999999999999997E-3</v>
      </c>
      <c r="I3613" s="552" t="s">
        <v>2839</v>
      </c>
      <c r="J3613" s="561" t="s">
        <v>2923</v>
      </c>
    </row>
    <row r="3614" spans="1:10">
      <c r="A3614" s="549" t="s">
        <v>2666</v>
      </c>
      <c r="B3614" s="550" t="s">
        <v>1855</v>
      </c>
      <c r="C3614" s="550" t="s">
        <v>55</v>
      </c>
      <c r="D3614" s="549" t="s">
        <v>1856</v>
      </c>
      <c r="E3614" s="593" t="s">
        <v>1298</v>
      </c>
      <c r="F3614" s="593"/>
      <c r="G3614" s="550" t="s">
        <v>1857</v>
      </c>
      <c r="H3614" s="551">
        <v>4.0000000000000002E-4</v>
      </c>
      <c r="I3614" s="552" t="s">
        <v>2841</v>
      </c>
      <c r="J3614" s="561" t="s">
        <v>3126</v>
      </c>
    </row>
    <row r="3615" spans="1:10" ht="26.45">
      <c r="A3615" s="549" t="s">
        <v>2666</v>
      </c>
      <c r="B3615" s="550" t="s">
        <v>2182</v>
      </c>
      <c r="C3615" s="550" t="s">
        <v>55</v>
      </c>
      <c r="D3615" s="549" t="s">
        <v>2183</v>
      </c>
      <c r="E3615" s="593" t="s">
        <v>1220</v>
      </c>
      <c r="F3615" s="593"/>
      <c r="G3615" s="550" t="s">
        <v>57</v>
      </c>
      <c r="H3615" s="551">
        <v>1E-4</v>
      </c>
      <c r="I3615" s="552" t="s">
        <v>2843</v>
      </c>
      <c r="J3615" s="561" t="s">
        <v>2880</v>
      </c>
    </row>
    <row r="3616" spans="1:10">
      <c r="A3616" s="549" t="s">
        <v>2666</v>
      </c>
      <c r="B3616" s="550" t="s">
        <v>1652</v>
      </c>
      <c r="C3616" s="550" t="s">
        <v>55</v>
      </c>
      <c r="D3616" s="549" t="s">
        <v>1653</v>
      </c>
      <c r="E3616" s="593" t="s">
        <v>1298</v>
      </c>
      <c r="F3616" s="593"/>
      <c r="G3616" s="550" t="s">
        <v>57</v>
      </c>
      <c r="H3616" s="551">
        <v>0.1018</v>
      </c>
      <c r="I3616" s="552" t="s">
        <v>2845</v>
      </c>
      <c r="J3616" s="561" t="s">
        <v>3108</v>
      </c>
    </row>
    <row r="3617" spans="1:10">
      <c r="A3617" s="549" t="s">
        <v>2666</v>
      </c>
      <c r="B3617" s="550" t="s">
        <v>2090</v>
      </c>
      <c r="C3617" s="550" t="s">
        <v>55</v>
      </c>
      <c r="D3617" s="549" t="s">
        <v>2091</v>
      </c>
      <c r="E3617" s="593" t="s">
        <v>1220</v>
      </c>
      <c r="F3617" s="593"/>
      <c r="G3617" s="550" t="s">
        <v>57</v>
      </c>
      <c r="H3617" s="551">
        <v>1.8E-3</v>
      </c>
      <c r="I3617" s="552" t="s">
        <v>2847</v>
      </c>
      <c r="J3617" s="561" t="s">
        <v>3133</v>
      </c>
    </row>
    <row r="3618" spans="1:10">
      <c r="A3618" s="549" t="s">
        <v>2666</v>
      </c>
      <c r="B3618" s="550" t="s">
        <v>1543</v>
      </c>
      <c r="C3618" s="550" t="s">
        <v>55</v>
      </c>
      <c r="D3618" s="549" t="s">
        <v>1544</v>
      </c>
      <c r="E3618" s="593" t="s">
        <v>1220</v>
      </c>
      <c r="F3618" s="593"/>
      <c r="G3618" s="550" t="s">
        <v>57</v>
      </c>
      <c r="H3618" s="551">
        <v>0.1018</v>
      </c>
      <c r="I3618" s="552" t="s">
        <v>2849</v>
      </c>
      <c r="J3618" s="561" t="s">
        <v>3386</v>
      </c>
    </row>
    <row r="3619" spans="1:10">
      <c r="A3619" s="549" t="s">
        <v>2666</v>
      </c>
      <c r="B3619" s="550" t="s">
        <v>2442</v>
      </c>
      <c r="C3619" s="550" t="s">
        <v>55</v>
      </c>
      <c r="D3619" s="549" t="s">
        <v>2443</v>
      </c>
      <c r="E3619" s="593" t="s">
        <v>1220</v>
      </c>
      <c r="F3619" s="593"/>
      <c r="G3619" s="550" t="s">
        <v>57</v>
      </c>
      <c r="H3619" s="551">
        <v>5.0000000000000002E-5</v>
      </c>
      <c r="I3619" s="552" t="s">
        <v>2851</v>
      </c>
      <c r="J3619" s="561" t="s">
        <v>2972</v>
      </c>
    </row>
    <row r="3620" spans="1:10" ht="26.45">
      <c r="A3620" s="549" t="s">
        <v>2666</v>
      </c>
      <c r="B3620" s="550" t="s">
        <v>2139</v>
      </c>
      <c r="C3620" s="550" t="s">
        <v>55</v>
      </c>
      <c r="D3620" s="549" t="s">
        <v>2140</v>
      </c>
      <c r="E3620" s="593" t="s">
        <v>1220</v>
      </c>
      <c r="F3620" s="593"/>
      <c r="G3620" s="550" t="s">
        <v>1739</v>
      </c>
      <c r="H3620" s="551">
        <v>2.3E-3</v>
      </c>
      <c r="I3620" s="552" t="s">
        <v>2853</v>
      </c>
      <c r="J3620" s="561" t="s">
        <v>3254</v>
      </c>
    </row>
    <row r="3621" spans="1:10" ht="26.45">
      <c r="A3621" s="549" t="s">
        <v>2666</v>
      </c>
      <c r="B3621" s="550" t="s">
        <v>1978</v>
      </c>
      <c r="C3621" s="550" t="s">
        <v>55</v>
      </c>
      <c r="D3621" s="549" t="s">
        <v>1979</v>
      </c>
      <c r="E3621" s="593" t="s">
        <v>1220</v>
      </c>
      <c r="F3621" s="593"/>
      <c r="G3621" s="550" t="s">
        <v>1739</v>
      </c>
      <c r="H3621" s="551">
        <v>7.5000000000000002E-4</v>
      </c>
      <c r="I3621" s="552" t="s">
        <v>2855</v>
      </c>
      <c r="J3621" s="561" t="s">
        <v>2923</v>
      </c>
    </row>
    <row r="3622" spans="1:10">
      <c r="A3622" s="549" t="s">
        <v>2666</v>
      </c>
      <c r="B3622" s="550" t="s">
        <v>1775</v>
      </c>
      <c r="C3622" s="550" t="s">
        <v>55</v>
      </c>
      <c r="D3622" s="549" t="s">
        <v>737</v>
      </c>
      <c r="E3622" s="593" t="s">
        <v>1220</v>
      </c>
      <c r="F3622" s="593"/>
      <c r="G3622" s="550" t="s">
        <v>268</v>
      </c>
      <c r="H3622" s="551">
        <v>1</v>
      </c>
      <c r="I3622" s="552" t="s">
        <v>3634</v>
      </c>
      <c r="J3622" s="561" t="s">
        <v>3634</v>
      </c>
    </row>
    <row r="3623" spans="1:10">
      <c r="A3623" s="549" t="s">
        <v>2666</v>
      </c>
      <c r="B3623" s="550" t="s">
        <v>2525</v>
      </c>
      <c r="C3623" s="550" t="s">
        <v>55</v>
      </c>
      <c r="D3623" s="549" t="s">
        <v>2526</v>
      </c>
      <c r="E3623" s="593" t="s">
        <v>1220</v>
      </c>
      <c r="F3623" s="593"/>
      <c r="G3623" s="550" t="s">
        <v>57</v>
      </c>
      <c r="H3623" s="551">
        <v>1E-4</v>
      </c>
      <c r="I3623" s="552" t="s">
        <v>2872</v>
      </c>
      <c r="J3623" s="561" t="s">
        <v>2972</v>
      </c>
    </row>
    <row r="3624" spans="1:10">
      <c r="A3624" s="549" t="s">
        <v>2666</v>
      </c>
      <c r="B3624" s="550" t="s">
        <v>2401</v>
      </c>
      <c r="C3624" s="550" t="s">
        <v>55</v>
      </c>
      <c r="D3624" s="549" t="s">
        <v>2402</v>
      </c>
      <c r="E3624" s="593" t="s">
        <v>1220</v>
      </c>
      <c r="F3624" s="593"/>
      <c r="G3624" s="550" t="s">
        <v>57</v>
      </c>
      <c r="H3624" s="551">
        <v>1E-4</v>
      </c>
      <c r="I3624" s="552" t="s">
        <v>2897</v>
      </c>
      <c r="J3624" s="561" t="s">
        <v>2880</v>
      </c>
    </row>
    <row r="3625" spans="1:10">
      <c r="A3625" s="549" t="s">
        <v>2666</v>
      </c>
      <c r="B3625" s="550" t="s">
        <v>2519</v>
      </c>
      <c r="C3625" s="550" t="s">
        <v>55</v>
      </c>
      <c r="D3625" s="549" t="s">
        <v>2520</v>
      </c>
      <c r="E3625" s="593" t="s">
        <v>1220</v>
      </c>
      <c r="F3625" s="593"/>
      <c r="G3625" s="550" t="s">
        <v>57</v>
      </c>
      <c r="H3625" s="551">
        <v>1E-4</v>
      </c>
      <c r="I3625" s="552" t="s">
        <v>2899</v>
      </c>
      <c r="J3625" s="561" t="s">
        <v>2972</v>
      </c>
    </row>
    <row r="3626" spans="1:10">
      <c r="A3626" s="549" t="s">
        <v>2666</v>
      </c>
      <c r="B3626" s="550" t="s">
        <v>2553</v>
      </c>
      <c r="C3626" s="550" t="s">
        <v>55</v>
      </c>
      <c r="D3626" s="549" t="s">
        <v>2554</v>
      </c>
      <c r="E3626" s="593" t="s">
        <v>1220</v>
      </c>
      <c r="F3626" s="593"/>
      <c r="G3626" s="550" t="s">
        <v>57</v>
      </c>
      <c r="H3626" s="551">
        <v>5.0000000000000002E-5</v>
      </c>
      <c r="I3626" s="552" t="s">
        <v>2901</v>
      </c>
      <c r="J3626" s="561" t="s">
        <v>2972</v>
      </c>
    </row>
    <row r="3627" spans="1:10" ht="26.45">
      <c r="A3627" s="549" t="s">
        <v>2666</v>
      </c>
      <c r="B3627" s="550" t="s">
        <v>1449</v>
      </c>
      <c r="C3627" s="550" t="s">
        <v>55</v>
      </c>
      <c r="D3627" s="549" t="s">
        <v>1450</v>
      </c>
      <c r="E3627" s="593" t="s">
        <v>1440</v>
      </c>
      <c r="F3627" s="593"/>
      <c r="G3627" s="550" t="s">
        <v>1451</v>
      </c>
      <c r="H3627" s="551">
        <v>0.5</v>
      </c>
      <c r="I3627" s="552" t="s">
        <v>2742</v>
      </c>
      <c r="J3627" s="561" t="s">
        <v>3533</v>
      </c>
    </row>
    <row r="3628" spans="1:10" ht="26.45">
      <c r="A3628" s="549" t="s">
        <v>2666</v>
      </c>
      <c r="B3628" s="550" t="s">
        <v>1506</v>
      </c>
      <c r="C3628" s="550" t="s">
        <v>55</v>
      </c>
      <c r="D3628" s="549" t="s">
        <v>1507</v>
      </c>
      <c r="E3628" s="593" t="s">
        <v>1440</v>
      </c>
      <c r="F3628" s="593"/>
      <c r="G3628" s="550" t="s">
        <v>1451</v>
      </c>
      <c r="H3628" s="551">
        <v>0.5</v>
      </c>
      <c r="I3628" s="552" t="s">
        <v>2767</v>
      </c>
      <c r="J3628" s="561" t="s">
        <v>2978</v>
      </c>
    </row>
    <row r="3629" spans="1:10">
      <c r="A3629" s="553"/>
      <c r="B3629" s="563"/>
      <c r="C3629" s="563"/>
      <c r="D3629" s="553"/>
      <c r="E3629" s="563" t="s">
        <v>2669</v>
      </c>
      <c r="F3629" s="566">
        <v>18.010000000000002</v>
      </c>
      <c r="G3629" s="553" t="s">
        <v>2670</v>
      </c>
      <c r="H3629" s="554">
        <v>0</v>
      </c>
      <c r="I3629" s="553" t="s">
        <v>2671</v>
      </c>
      <c r="J3629" s="554">
        <v>18.010000000000002</v>
      </c>
    </row>
    <row r="3630" spans="1:10" ht="14.45" thickBot="1">
      <c r="A3630" s="553"/>
      <c r="B3630" s="563"/>
      <c r="C3630" s="563"/>
      <c r="D3630" s="553"/>
      <c r="E3630" s="563" t="s">
        <v>2672</v>
      </c>
      <c r="F3630" s="566">
        <v>0</v>
      </c>
      <c r="G3630" s="553"/>
      <c r="H3630" s="595" t="s">
        <v>2673</v>
      </c>
      <c r="I3630" s="595"/>
      <c r="J3630" s="554">
        <v>29.57</v>
      </c>
    </row>
    <row r="3631" spans="1:10" ht="14.45" thickTop="1">
      <c r="A3631" s="555"/>
      <c r="B3631" s="564"/>
      <c r="C3631" s="564"/>
      <c r="D3631" s="555"/>
      <c r="E3631" s="564"/>
      <c r="F3631" s="564"/>
      <c r="G3631" s="555"/>
      <c r="H3631" s="555"/>
      <c r="I3631" s="555"/>
      <c r="J3631" s="555"/>
    </row>
    <row r="3632" spans="1:10">
      <c r="A3632" s="543" t="s">
        <v>738</v>
      </c>
      <c r="B3632" s="461" t="s">
        <v>10</v>
      </c>
      <c r="C3632" s="461" t="s">
        <v>11</v>
      </c>
      <c r="D3632" s="543" t="s">
        <v>12</v>
      </c>
      <c r="E3632" s="589" t="s">
        <v>1209</v>
      </c>
      <c r="F3632" s="589"/>
      <c r="G3632" s="461" t="s">
        <v>13</v>
      </c>
      <c r="H3632" s="544" t="s">
        <v>14</v>
      </c>
      <c r="I3632" s="544" t="s">
        <v>1210</v>
      </c>
      <c r="J3632" s="544" t="s">
        <v>16</v>
      </c>
    </row>
    <row r="3633" spans="1:10">
      <c r="A3633" s="545" t="s">
        <v>2661</v>
      </c>
      <c r="B3633" s="546" t="s">
        <v>739</v>
      </c>
      <c r="C3633" s="546" t="s">
        <v>24</v>
      </c>
      <c r="D3633" s="545" t="s">
        <v>740</v>
      </c>
      <c r="E3633" s="596" t="s">
        <v>1253</v>
      </c>
      <c r="F3633" s="596"/>
      <c r="G3633" s="546" t="s">
        <v>152</v>
      </c>
      <c r="H3633" s="547">
        <v>1</v>
      </c>
      <c r="I3633" s="548">
        <v>19.649999999999999</v>
      </c>
      <c r="J3633" s="548">
        <v>19.649999999999999</v>
      </c>
    </row>
    <row r="3634" spans="1:10" ht="26.45">
      <c r="A3634" s="556" t="s">
        <v>2674</v>
      </c>
      <c r="B3634" s="557" t="s">
        <v>2680</v>
      </c>
      <c r="C3634" s="557" t="s">
        <v>44</v>
      </c>
      <c r="D3634" s="556" t="s">
        <v>2681</v>
      </c>
      <c r="E3634" s="594" t="s">
        <v>1216</v>
      </c>
      <c r="F3634" s="594"/>
      <c r="G3634" s="557" t="s">
        <v>75</v>
      </c>
      <c r="H3634" s="558">
        <v>8.8129799999999994E-2</v>
      </c>
      <c r="I3634" s="559">
        <v>23.15</v>
      </c>
      <c r="J3634" s="559">
        <v>2.04</v>
      </c>
    </row>
    <row r="3635" spans="1:10" ht="26.45">
      <c r="A3635" s="556" t="s">
        <v>2674</v>
      </c>
      <c r="B3635" s="557" t="s">
        <v>2682</v>
      </c>
      <c r="C3635" s="557" t="s">
        <v>44</v>
      </c>
      <c r="D3635" s="556" t="s">
        <v>2683</v>
      </c>
      <c r="E3635" s="594" t="s">
        <v>1216</v>
      </c>
      <c r="F3635" s="594"/>
      <c r="G3635" s="557" t="s">
        <v>75</v>
      </c>
      <c r="H3635" s="558">
        <v>0.28201520000000002</v>
      </c>
      <c r="I3635" s="559">
        <v>31.37</v>
      </c>
      <c r="J3635" s="559">
        <v>8.84</v>
      </c>
    </row>
    <row r="3636" spans="1:10">
      <c r="A3636" s="549" t="s">
        <v>2666</v>
      </c>
      <c r="B3636" s="550" t="s">
        <v>1761</v>
      </c>
      <c r="C3636" s="550" t="s">
        <v>24</v>
      </c>
      <c r="D3636" s="549" t="s">
        <v>1762</v>
      </c>
      <c r="E3636" s="593" t="s">
        <v>1220</v>
      </c>
      <c r="F3636" s="593"/>
      <c r="G3636" s="550" t="s">
        <v>152</v>
      </c>
      <c r="H3636" s="551">
        <v>1</v>
      </c>
      <c r="I3636" s="552">
        <v>8.77</v>
      </c>
      <c r="J3636" s="552">
        <v>8.77</v>
      </c>
    </row>
    <row r="3637" spans="1:10">
      <c r="A3637" s="553"/>
      <c r="B3637" s="563"/>
      <c r="C3637" s="563"/>
      <c r="D3637" s="553"/>
      <c r="E3637" s="563" t="s">
        <v>2669</v>
      </c>
      <c r="F3637" s="566">
        <v>8.3699999999999992</v>
      </c>
      <c r="G3637" s="553" t="s">
        <v>2670</v>
      </c>
      <c r="H3637" s="554">
        <v>0</v>
      </c>
      <c r="I3637" s="553" t="s">
        <v>2671</v>
      </c>
      <c r="J3637" s="554">
        <v>8.3699999999999992</v>
      </c>
    </row>
    <row r="3638" spans="1:10" ht="14.45" thickBot="1">
      <c r="A3638" s="553"/>
      <c r="B3638" s="563"/>
      <c r="C3638" s="563"/>
      <c r="D3638" s="553"/>
      <c r="E3638" s="563" t="s">
        <v>2672</v>
      </c>
      <c r="F3638" s="566">
        <v>0</v>
      </c>
      <c r="G3638" s="553"/>
      <c r="H3638" s="595" t="s">
        <v>2673</v>
      </c>
      <c r="I3638" s="595"/>
      <c r="J3638" s="554">
        <v>19.649999999999999</v>
      </c>
    </row>
    <row r="3639" spans="1:10" ht="14.45" thickTop="1">
      <c r="A3639" s="555"/>
      <c r="B3639" s="564"/>
      <c r="C3639" s="564"/>
      <c r="D3639" s="555"/>
      <c r="E3639" s="564"/>
      <c r="F3639" s="564"/>
      <c r="G3639" s="555"/>
      <c r="H3639" s="555"/>
      <c r="I3639" s="555"/>
      <c r="J3639" s="555"/>
    </row>
    <row r="3640" spans="1:10">
      <c r="A3640" s="543" t="s">
        <v>741</v>
      </c>
      <c r="B3640" s="461" t="s">
        <v>10</v>
      </c>
      <c r="C3640" s="461" t="s">
        <v>11</v>
      </c>
      <c r="D3640" s="543" t="s">
        <v>12</v>
      </c>
      <c r="E3640" s="589" t="s">
        <v>1209</v>
      </c>
      <c r="F3640" s="589"/>
      <c r="G3640" s="461" t="s">
        <v>13</v>
      </c>
      <c r="H3640" s="544" t="s">
        <v>14</v>
      </c>
      <c r="I3640" s="544" t="s">
        <v>1210</v>
      </c>
      <c r="J3640" s="544" t="s">
        <v>16</v>
      </c>
    </row>
    <row r="3641" spans="1:10" ht="14.45" customHeight="1">
      <c r="A3641" s="545" t="s">
        <v>2661</v>
      </c>
      <c r="B3641" s="546" t="s">
        <v>742</v>
      </c>
      <c r="C3641" s="546" t="s">
        <v>24</v>
      </c>
      <c r="D3641" s="545" t="s">
        <v>743</v>
      </c>
      <c r="E3641" s="596" t="s">
        <v>1253</v>
      </c>
      <c r="F3641" s="596"/>
      <c r="G3641" s="546" t="s">
        <v>26</v>
      </c>
      <c r="H3641" s="547">
        <v>1</v>
      </c>
      <c r="I3641" s="548">
        <v>35.479999999999997</v>
      </c>
      <c r="J3641" s="548">
        <v>35.479999999999997</v>
      </c>
    </row>
    <row r="3642" spans="1:10" ht="26.45">
      <c r="A3642" s="556" t="s">
        <v>2674</v>
      </c>
      <c r="B3642" s="557" t="s">
        <v>2682</v>
      </c>
      <c r="C3642" s="557" t="s">
        <v>44</v>
      </c>
      <c r="D3642" s="556" t="s">
        <v>2683</v>
      </c>
      <c r="E3642" s="594" t="s">
        <v>1216</v>
      </c>
      <c r="F3642" s="594"/>
      <c r="G3642" s="557" t="s">
        <v>75</v>
      </c>
      <c r="H3642" s="558">
        <v>0.3544639</v>
      </c>
      <c r="I3642" s="559">
        <v>31.37</v>
      </c>
      <c r="J3642" s="559">
        <v>11.11</v>
      </c>
    </row>
    <row r="3643" spans="1:10" ht="26.45">
      <c r="A3643" s="556" t="s">
        <v>2674</v>
      </c>
      <c r="B3643" s="557" t="s">
        <v>2680</v>
      </c>
      <c r="C3643" s="557" t="s">
        <v>44</v>
      </c>
      <c r="D3643" s="556" t="s">
        <v>2681</v>
      </c>
      <c r="E3643" s="594" t="s">
        <v>1216</v>
      </c>
      <c r="F3643" s="594"/>
      <c r="G3643" s="557" t="s">
        <v>75</v>
      </c>
      <c r="H3643" s="558">
        <v>0.11076999999999999</v>
      </c>
      <c r="I3643" s="559">
        <v>23.15</v>
      </c>
      <c r="J3643" s="559">
        <v>2.56</v>
      </c>
    </row>
    <row r="3644" spans="1:10" ht="13.9" customHeight="1">
      <c r="A3644" s="549" t="s">
        <v>2666</v>
      </c>
      <c r="B3644" s="550" t="s">
        <v>2155</v>
      </c>
      <c r="C3644" s="550" t="s">
        <v>24</v>
      </c>
      <c r="D3644" s="549" t="s">
        <v>2156</v>
      </c>
      <c r="E3644" s="593" t="s">
        <v>1220</v>
      </c>
      <c r="F3644" s="593"/>
      <c r="G3644" s="550" t="s">
        <v>26</v>
      </c>
      <c r="H3644" s="551">
        <v>1</v>
      </c>
      <c r="I3644" s="552">
        <v>21.81</v>
      </c>
      <c r="J3644" s="552">
        <v>21.81</v>
      </c>
    </row>
    <row r="3645" spans="1:10" ht="26.45" customHeight="1">
      <c r="A3645" s="553"/>
      <c r="B3645" s="563"/>
      <c r="C3645" s="563"/>
      <c r="D3645" s="553"/>
      <c r="E3645" s="563" t="s">
        <v>2669</v>
      </c>
      <c r="F3645" s="566">
        <v>10.52</v>
      </c>
      <c r="G3645" s="553" t="s">
        <v>2670</v>
      </c>
      <c r="H3645" s="554">
        <v>0</v>
      </c>
      <c r="I3645" s="553" t="s">
        <v>2671</v>
      </c>
      <c r="J3645" s="554">
        <v>10.52</v>
      </c>
    </row>
    <row r="3646" spans="1:10" ht="26.45" customHeight="1" thickBot="1">
      <c r="A3646" s="553"/>
      <c r="B3646" s="563"/>
      <c r="C3646" s="563"/>
      <c r="D3646" s="553"/>
      <c r="E3646" s="563" t="s">
        <v>2672</v>
      </c>
      <c r="F3646" s="566">
        <v>0</v>
      </c>
      <c r="G3646" s="553"/>
      <c r="H3646" s="595" t="s">
        <v>2673</v>
      </c>
      <c r="I3646" s="595"/>
      <c r="J3646" s="554">
        <v>35.479999999999997</v>
      </c>
    </row>
    <row r="3647" spans="1:10" ht="14.45" thickTop="1">
      <c r="A3647" s="555"/>
      <c r="B3647" s="564"/>
      <c r="C3647" s="564"/>
      <c r="D3647" s="555"/>
      <c r="E3647" s="564"/>
      <c r="F3647" s="564"/>
      <c r="G3647" s="555"/>
      <c r="H3647" s="555"/>
      <c r="I3647" s="555"/>
      <c r="J3647" s="555"/>
    </row>
    <row r="3648" spans="1:10">
      <c r="A3648" s="543" t="s">
        <v>744</v>
      </c>
      <c r="B3648" s="461" t="s">
        <v>10</v>
      </c>
      <c r="C3648" s="461" t="s">
        <v>11</v>
      </c>
      <c r="D3648" s="543" t="s">
        <v>12</v>
      </c>
      <c r="E3648" s="589" t="s">
        <v>1209</v>
      </c>
      <c r="F3648" s="589"/>
      <c r="G3648" s="461" t="s">
        <v>13</v>
      </c>
      <c r="H3648" s="544" t="s">
        <v>14</v>
      </c>
      <c r="I3648" s="544" t="s">
        <v>1210</v>
      </c>
      <c r="J3648" s="544" t="s">
        <v>16</v>
      </c>
    </row>
    <row r="3649" spans="1:10" ht="14.45" customHeight="1">
      <c r="A3649" s="545" t="s">
        <v>2661</v>
      </c>
      <c r="B3649" s="546" t="s">
        <v>745</v>
      </c>
      <c r="C3649" s="546" t="s">
        <v>24</v>
      </c>
      <c r="D3649" s="545" t="s">
        <v>746</v>
      </c>
      <c r="E3649" s="596" t="s">
        <v>1253</v>
      </c>
      <c r="F3649" s="596"/>
      <c r="G3649" s="546" t="s">
        <v>26</v>
      </c>
      <c r="H3649" s="547">
        <v>1</v>
      </c>
      <c r="I3649" s="548">
        <v>42.16</v>
      </c>
      <c r="J3649" s="548">
        <v>42.16</v>
      </c>
    </row>
    <row r="3650" spans="1:10" ht="26.45">
      <c r="A3650" s="556" t="s">
        <v>2674</v>
      </c>
      <c r="B3650" s="557" t="s">
        <v>2680</v>
      </c>
      <c r="C3650" s="557" t="s">
        <v>44</v>
      </c>
      <c r="D3650" s="556" t="s">
        <v>2681</v>
      </c>
      <c r="E3650" s="594" t="s">
        <v>1216</v>
      </c>
      <c r="F3650" s="594"/>
      <c r="G3650" s="557" t="s">
        <v>75</v>
      </c>
      <c r="H3650" s="558">
        <v>0.11076999999999999</v>
      </c>
      <c r="I3650" s="559">
        <v>23.15</v>
      </c>
      <c r="J3650" s="559">
        <v>2.56</v>
      </c>
    </row>
    <row r="3651" spans="1:10" ht="26.45">
      <c r="A3651" s="556" t="s">
        <v>2674</v>
      </c>
      <c r="B3651" s="557" t="s">
        <v>2682</v>
      </c>
      <c r="C3651" s="557" t="s">
        <v>44</v>
      </c>
      <c r="D3651" s="556" t="s">
        <v>2683</v>
      </c>
      <c r="E3651" s="594" t="s">
        <v>1216</v>
      </c>
      <c r="F3651" s="594"/>
      <c r="G3651" s="557" t="s">
        <v>75</v>
      </c>
      <c r="H3651" s="558">
        <v>0.3544639</v>
      </c>
      <c r="I3651" s="559">
        <v>31.37</v>
      </c>
      <c r="J3651" s="559">
        <v>11.11</v>
      </c>
    </row>
    <row r="3652" spans="1:10">
      <c r="A3652" s="549" t="s">
        <v>2666</v>
      </c>
      <c r="B3652" s="550" t="s">
        <v>1968</v>
      </c>
      <c r="C3652" s="550" t="s">
        <v>24</v>
      </c>
      <c r="D3652" s="549" t="s">
        <v>1969</v>
      </c>
      <c r="E3652" s="593" t="s">
        <v>1220</v>
      </c>
      <c r="F3652" s="593"/>
      <c r="G3652" s="550" t="s">
        <v>26</v>
      </c>
      <c r="H3652" s="551">
        <v>1</v>
      </c>
      <c r="I3652" s="552">
        <v>28.49</v>
      </c>
      <c r="J3652" s="552">
        <v>28.49</v>
      </c>
    </row>
    <row r="3653" spans="1:10" ht="26.45" customHeight="1">
      <c r="A3653" s="553"/>
      <c r="B3653" s="563"/>
      <c r="C3653" s="563"/>
      <c r="D3653" s="553"/>
      <c r="E3653" s="563" t="s">
        <v>2669</v>
      </c>
      <c r="F3653" s="566">
        <v>10.52</v>
      </c>
      <c r="G3653" s="553" t="s">
        <v>2670</v>
      </c>
      <c r="H3653" s="554">
        <v>0</v>
      </c>
      <c r="I3653" s="553" t="s">
        <v>2671</v>
      </c>
      <c r="J3653" s="554">
        <v>10.52</v>
      </c>
    </row>
    <row r="3654" spans="1:10" ht="26.45" customHeight="1" thickBot="1">
      <c r="A3654" s="553"/>
      <c r="B3654" s="563"/>
      <c r="C3654" s="563"/>
      <c r="D3654" s="553"/>
      <c r="E3654" s="563" t="s">
        <v>2672</v>
      </c>
      <c r="F3654" s="566">
        <v>0</v>
      </c>
      <c r="G3654" s="553"/>
      <c r="H3654" s="595" t="s">
        <v>2673</v>
      </c>
      <c r="I3654" s="595"/>
      <c r="J3654" s="554">
        <v>42.16</v>
      </c>
    </row>
    <row r="3655" spans="1:10" ht="14.45" thickTop="1">
      <c r="A3655" s="555"/>
      <c r="B3655" s="564"/>
      <c r="C3655" s="564"/>
      <c r="D3655" s="555"/>
      <c r="E3655" s="564"/>
      <c r="F3655" s="564"/>
      <c r="G3655" s="555"/>
      <c r="H3655" s="555"/>
      <c r="I3655" s="555"/>
      <c r="J3655" s="555"/>
    </row>
    <row r="3656" spans="1:10">
      <c r="A3656" s="543" t="s">
        <v>747</v>
      </c>
      <c r="B3656" s="461" t="s">
        <v>10</v>
      </c>
      <c r="C3656" s="461" t="s">
        <v>11</v>
      </c>
      <c r="D3656" s="543" t="s">
        <v>12</v>
      </c>
      <c r="E3656" s="589" t="s">
        <v>1209</v>
      </c>
      <c r="F3656" s="589"/>
      <c r="G3656" s="461" t="s">
        <v>13</v>
      </c>
      <c r="H3656" s="544" t="s">
        <v>14</v>
      </c>
      <c r="I3656" s="544" t="s">
        <v>1210</v>
      </c>
      <c r="J3656" s="544" t="s">
        <v>16</v>
      </c>
    </row>
    <row r="3657" spans="1:10" ht="14.45" customHeight="1">
      <c r="A3657" s="545" t="s">
        <v>2661</v>
      </c>
      <c r="B3657" s="546" t="s">
        <v>748</v>
      </c>
      <c r="C3657" s="546" t="s">
        <v>24</v>
      </c>
      <c r="D3657" s="545" t="s">
        <v>749</v>
      </c>
      <c r="E3657" s="596" t="s">
        <v>1253</v>
      </c>
      <c r="F3657" s="596"/>
      <c r="G3657" s="546" t="s">
        <v>26</v>
      </c>
      <c r="H3657" s="547">
        <v>1</v>
      </c>
      <c r="I3657" s="548">
        <v>51.18</v>
      </c>
      <c r="J3657" s="548">
        <v>51.18</v>
      </c>
    </row>
    <row r="3658" spans="1:10" ht="26.45">
      <c r="A3658" s="556" t="s">
        <v>2674</v>
      </c>
      <c r="B3658" s="557" t="s">
        <v>2682</v>
      </c>
      <c r="C3658" s="557" t="s">
        <v>44</v>
      </c>
      <c r="D3658" s="556" t="s">
        <v>2683</v>
      </c>
      <c r="E3658" s="594" t="s">
        <v>1216</v>
      </c>
      <c r="F3658" s="594"/>
      <c r="G3658" s="557" t="s">
        <v>75</v>
      </c>
      <c r="H3658" s="558">
        <v>0.3544639</v>
      </c>
      <c r="I3658" s="559">
        <v>31.37</v>
      </c>
      <c r="J3658" s="559">
        <v>11.11</v>
      </c>
    </row>
    <row r="3659" spans="1:10" ht="26.45">
      <c r="A3659" s="556" t="s">
        <v>2674</v>
      </c>
      <c r="B3659" s="557" t="s">
        <v>2680</v>
      </c>
      <c r="C3659" s="557" t="s">
        <v>44</v>
      </c>
      <c r="D3659" s="556" t="s">
        <v>2681</v>
      </c>
      <c r="E3659" s="594" t="s">
        <v>1216</v>
      </c>
      <c r="F3659" s="594"/>
      <c r="G3659" s="557" t="s">
        <v>75</v>
      </c>
      <c r="H3659" s="558">
        <v>0.11076999999999999</v>
      </c>
      <c r="I3659" s="559">
        <v>23.15</v>
      </c>
      <c r="J3659" s="559">
        <v>2.56</v>
      </c>
    </row>
    <row r="3660" spans="1:10">
      <c r="A3660" s="549" t="s">
        <v>2666</v>
      </c>
      <c r="B3660" s="550" t="s">
        <v>1860</v>
      </c>
      <c r="C3660" s="550" t="s">
        <v>24</v>
      </c>
      <c r="D3660" s="549" t="s">
        <v>1861</v>
      </c>
      <c r="E3660" s="593" t="s">
        <v>1220</v>
      </c>
      <c r="F3660" s="593"/>
      <c r="G3660" s="550" t="s">
        <v>26</v>
      </c>
      <c r="H3660" s="551">
        <v>1</v>
      </c>
      <c r="I3660" s="552">
        <v>37.51</v>
      </c>
      <c r="J3660" s="552">
        <v>37.51</v>
      </c>
    </row>
    <row r="3661" spans="1:10" ht="26.45" customHeight="1">
      <c r="A3661" s="553"/>
      <c r="B3661" s="563"/>
      <c r="C3661" s="563"/>
      <c r="D3661" s="553"/>
      <c r="E3661" s="563" t="s">
        <v>2669</v>
      </c>
      <c r="F3661" s="566">
        <v>10.52</v>
      </c>
      <c r="G3661" s="553" t="s">
        <v>2670</v>
      </c>
      <c r="H3661" s="554">
        <v>0</v>
      </c>
      <c r="I3661" s="553" t="s">
        <v>2671</v>
      </c>
      <c r="J3661" s="554">
        <v>10.52</v>
      </c>
    </row>
    <row r="3662" spans="1:10" ht="26.45" customHeight="1" thickBot="1">
      <c r="A3662" s="553"/>
      <c r="B3662" s="563"/>
      <c r="C3662" s="563"/>
      <c r="D3662" s="553"/>
      <c r="E3662" s="563" t="s">
        <v>2672</v>
      </c>
      <c r="F3662" s="566">
        <v>0</v>
      </c>
      <c r="G3662" s="553"/>
      <c r="H3662" s="595" t="s">
        <v>2673</v>
      </c>
      <c r="I3662" s="595"/>
      <c r="J3662" s="554">
        <v>51.18</v>
      </c>
    </row>
    <row r="3663" spans="1:10" ht="14.45" thickTop="1">
      <c r="A3663" s="555"/>
      <c r="B3663" s="564"/>
      <c r="C3663" s="564"/>
      <c r="D3663" s="555"/>
      <c r="E3663" s="564"/>
      <c r="F3663" s="564"/>
      <c r="G3663" s="555"/>
      <c r="H3663" s="555"/>
      <c r="I3663" s="555"/>
      <c r="J3663" s="555"/>
    </row>
    <row r="3664" spans="1:10">
      <c r="A3664" s="543" t="s">
        <v>750</v>
      </c>
      <c r="B3664" s="461" t="s">
        <v>10</v>
      </c>
      <c r="C3664" s="461" t="s">
        <v>11</v>
      </c>
      <c r="D3664" s="543" t="s">
        <v>12</v>
      </c>
      <c r="E3664" s="589" t="s">
        <v>1209</v>
      </c>
      <c r="F3664" s="589"/>
      <c r="G3664" s="461" t="s">
        <v>13</v>
      </c>
      <c r="H3664" s="544" t="s">
        <v>14</v>
      </c>
      <c r="I3664" s="544" t="s">
        <v>1210</v>
      </c>
      <c r="J3664" s="544" t="s">
        <v>16</v>
      </c>
    </row>
    <row r="3665" spans="1:10" ht="14.45" customHeight="1">
      <c r="A3665" s="545" t="s">
        <v>2661</v>
      </c>
      <c r="B3665" s="546" t="s">
        <v>751</v>
      </c>
      <c r="C3665" s="546" t="s">
        <v>55</v>
      </c>
      <c r="D3665" s="545" t="s">
        <v>752</v>
      </c>
      <c r="E3665" s="596" t="s">
        <v>1282</v>
      </c>
      <c r="F3665" s="596"/>
      <c r="G3665" s="546" t="s">
        <v>57</v>
      </c>
      <c r="H3665" s="547">
        <v>1</v>
      </c>
      <c r="I3665" s="548">
        <v>227.69</v>
      </c>
      <c r="J3665" s="548">
        <v>227.69</v>
      </c>
    </row>
    <row r="3666" spans="1:10">
      <c r="A3666" s="543" t="s">
        <v>9</v>
      </c>
      <c r="B3666" s="461" t="s">
        <v>10</v>
      </c>
      <c r="C3666" s="461" t="s">
        <v>11</v>
      </c>
      <c r="D3666" s="543" t="s">
        <v>12</v>
      </c>
      <c r="E3666" s="589" t="s">
        <v>1209</v>
      </c>
      <c r="F3666" s="589"/>
      <c r="G3666" s="461" t="s">
        <v>13</v>
      </c>
      <c r="H3666" s="544" t="s">
        <v>14</v>
      </c>
      <c r="I3666" s="544" t="s">
        <v>1210</v>
      </c>
      <c r="J3666" s="544" t="s">
        <v>16</v>
      </c>
    </row>
    <row r="3667" spans="1:10">
      <c r="A3667" s="556" t="s">
        <v>2661</v>
      </c>
      <c r="B3667" s="557" t="s">
        <v>3560</v>
      </c>
      <c r="C3667" s="557" t="s">
        <v>55</v>
      </c>
      <c r="D3667" s="556" t="s">
        <v>3561</v>
      </c>
      <c r="E3667" s="594" t="s">
        <v>1393</v>
      </c>
      <c r="F3667" s="594"/>
      <c r="G3667" s="557" t="s">
        <v>1451</v>
      </c>
      <c r="H3667" s="558">
        <v>0.5</v>
      </c>
      <c r="I3667" s="559" t="s">
        <v>2861</v>
      </c>
      <c r="J3667" s="560" t="s">
        <v>3593</v>
      </c>
    </row>
    <row r="3668" spans="1:10" ht="26.45">
      <c r="A3668" s="549" t="s">
        <v>2666</v>
      </c>
      <c r="B3668" s="550" t="s">
        <v>1449</v>
      </c>
      <c r="C3668" s="550" t="s">
        <v>55</v>
      </c>
      <c r="D3668" s="549" t="s">
        <v>1450</v>
      </c>
      <c r="E3668" s="593" t="s">
        <v>1440</v>
      </c>
      <c r="F3668" s="593"/>
      <c r="G3668" s="550" t="s">
        <v>1451</v>
      </c>
      <c r="H3668" s="551">
        <v>0.5</v>
      </c>
      <c r="I3668" s="552" t="s">
        <v>2742</v>
      </c>
      <c r="J3668" s="561" t="s">
        <v>3533</v>
      </c>
    </row>
    <row r="3669" spans="1:10" ht="26.45" customHeight="1">
      <c r="A3669" s="549" t="s">
        <v>2666</v>
      </c>
      <c r="B3669" s="550" t="s">
        <v>1506</v>
      </c>
      <c r="C3669" s="550" t="s">
        <v>55</v>
      </c>
      <c r="D3669" s="549" t="s">
        <v>1507</v>
      </c>
      <c r="E3669" s="593" t="s">
        <v>1440</v>
      </c>
      <c r="F3669" s="593"/>
      <c r="G3669" s="550" t="s">
        <v>1451</v>
      </c>
      <c r="H3669" s="551">
        <v>0.5</v>
      </c>
      <c r="I3669" s="552" t="s">
        <v>2767</v>
      </c>
      <c r="J3669" s="561" t="s">
        <v>2978</v>
      </c>
    </row>
    <row r="3670" spans="1:10" ht="26.45" customHeight="1">
      <c r="A3670" s="556" t="s">
        <v>2661</v>
      </c>
      <c r="B3670" s="557" t="s">
        <v>2769</v>
      </c>
      <c r="C3670" s="557" t="s">
        <v>55</v>
      </c>
      <c r="D3670" s="556" t="s">
        <v>2770</v>
      </c>
      <c r="E3670" s="594" t="s">
        <v>1393</v>
      </c>
      <c r="F3670" s="594"/>
      <c r="G3670" s="557" t="s">
        <v>1451</v>
      </c>
      <c r="H3670" s="558">
        <v>0.5</v>
      </c>
      <c r="I3670" s="559" t="s">
        <v>2771</v>
      </c>
      <c r="J3670" s="560" t="s">
        <v>3532</v>
      </c>
    </row>
    <row r="3671" spans="1:10">
      <c r="A3671" s="549" t="s">
        <v>2666</v>
      </c>
      <c r="B3671" s="550" t="s">
        <v>1549</v>
      </c>
      <c r="C3671" s="550" t="s">
        <v>55</v>
      </c>
      <c r="D3671" s="549" t="s">
        <v>752</v>
      </c>
      <c r="E3671" s="593" t="s">
        <v>1220</v>
      </c>
      <c r="F3671" s="593"/>
      <c r="G3671" s="550" t="s">
        <v>57</v>
      </c>
      <c r="H3671" s="551">
        <v>1</v>
      </c>
      <c r="I3671" s="552" t="s">
        <v>3635</v>
      </c>
      <c r="J3671" s="561" t="s">
        <v>3635</v>
      </c>
    </row>
    <row r="3672" spans="1:10">
      <c r="A3672" s="589" t="s">
        <v>2820</v>
      </c>
      <c r="B3672" s="597"/>
      <c r="C3672" s="597"/>
      <c r="D3672" s="597"/>
      <c r="E3672" s="597"/>
      <c r="F3672" s="597"/>
      <c r="G3672" s="597"/>
      <c r="H3672" s="597"/>
      <c r="I3672" s="597"/>
      <c r="J3672" s="597"/>
    </row>
    <row r="3673" spans="1:10" ht="14.45" customHeight="1">
      <c r="A3673" s="543" t="s">
        <v>9</v>
      </c>
      <c r="B3673" s="461" t="s">
        <v>10</v>
      </c>
      <c r="C3673" s="461" t="s">
        <v>11</v>
      </c>
      <c r="D3673" s="543" t="s">
        <v>12</v>
      </c>
      <c r="E3673" s="589" t="s">
        <v>1209</v>
      </c>
      <c r="F3673" s="589"/>
      <c r="G3673" s="461" t="s">
        <v>13</v>
      </c>
      <c r="H3673" s="544" t="s">
        <v>14</v>
      </c>
      <c r="I3673" s="544" t="s">
        <v>1210</v>
      </c>
      <c r="J3673" s="544" t="s">
        <v>16</v>
      </c>
    </row>
    <row r="3674" spans="1:10">
      <c r="A3674" s="549" t="s">
        <v>2666</v>
      </c>
      <c r="B3674" s="550" t="s">
        <v>1587</v>
      </c>
      <c r="C3674" s="550" t="s">
        <v>55</v>
      </c>
      <c r="D3674" s="549" t="s">
        <v>1588</v>
      </c>
      <c r="E3674" s="593" t="s">
        <v>1220</v>
      </c>
      <c r="F3674" s="593"/>
      <c r="G3674" s="550" t="s">
        <v>57</v>
      </c>
      <c r="H3674" s="551">
        <v>4.4999999999999997E-3</v>
      </c>
      <c r="I3674" s="552" t="s">
        <v>2835</v>
      </c>
      <c r="J3674" s="561" t="s">
        <v>3385</v>
      </c>
    </row>
    <row r="3675" spans="1:10" ht="26.45">
      <c r="A3675" s="549" t="s">
        <v>2666</v>
      </c>
      <c r="B3675" s="550" t="s">
        <v>2303</v>
      </c>
      <c r="C3675" s="550" t="s">
        <v>55</v>
      </c>
      <c r="D3675" s="549" t="s">
        <v>2304</v>
      </c>
      <c r="E3675" s="593" t="s">
        <v>1220</v>
      </c>
      <c r="F3675" s="593"/>
      <c r="G3675" s="550" t="s">
        <v>57</v>
      </c>
      <c r="H3675" s="551">
        <v>5.9999999999999995E-4</v>
      </c>
      <c r="I3675" s="552" t="s">
        <v>2821</v>
      </c>
      <c r="J3675" s="561" t="s">
        <v>2972</v>
      </c>
    </row>
    <row r="3676" spans="1:10" ht="13.9" customHeight="1">
      <c r="A3676" s="549" t="s">
        <v>2666</v>
      </c>
      <c r="B3676" s="550" t="s">
        <v>1693</v>
      </c>
      <c r="C3676" s="550" t="s">
        <v>55</v>
      </c>
      <c r="D3676" s="549" t="s">
        <v>1694</v>
      </c>
      <c r="E3676" s="593" t="s">
        <v>1220</v>
      </c>
      <c r="F3676" s="593"/>
      <c r="G3676" s="550" t="s">
        <v>57</v>
      </c>
      <c r="H3676" s="551">
        <v>7.9750000000000001E-2</v>
      </c>
      <c r="I3676" s="552" t="s">
        <v>2829</v>
      </c>
      <c r="J3676" s="561" t="s">
        <v>3535</v>
      </c>
    </row>
    <row r="3677" spans="1:10">
      <c r="A3677" s="549" t="s">
        <v>2666</v>
      </c>
      <c r="B3677" s="550" t="s">
        <v>2360</v>
      </c>
      <c r="C3677" s="550" t="s">
        <v>55</v>
      </c>
      <c r="D3677" s="549" t="s">
        <v>2361</v>
      </c>
      <c r="E3677" s="593" t="s">
        <v>1220</v>
      </c>
      <c r="F3677" s="593"/>
      <c r="G3677" s="550" t="s">
        <v>2362</v>
      </c>
      <c r="H3677" s="551">
        <v>8.0000000000000004E-4</v>
      </c>
      <c r="I3677" s="552" t="s">
        <v>2831</v>
      </c>
      <c r="J3677" s="561" t="s">
        <v>2972</v>
      </c>
    </row>
    <row r="3678" spans="1:10">
      <c r="A3678" s="549" t="s">
        <v>2666</v>
      </c>
      <c r="B3678" s="550" t="s">
        <v>2525</v>
      </c>
      <c r="C3678" s="550" t="s">
        <v>55</v>
      </c>
      <c r="D3678" s="549" t="s">
        <v>2526</v>
      </c>
      <c r="E3678" s="593" t="s">
        <v>1220</v>
      </c>
      <c r="F3678" s="593"/>
      <c r="G3678" s="550" t="s">
        <v>57</v>
      </c>
      <c r="H3678" s="551">
        <v>1E-4</v>
      </c>
      <c r="I3678" s="552" t="s">
        <v>2872</v>
      </c>
      <c r="J3678" s="561" t="s">
        <v>2972</v>
      </c>
    </row>
    <row r="3679" spans="1:10">
      <c r="A3679" s="549" t="s">
        <v>2666</v>
      </c>
      <c r="B3679" s="550" t="s">
        <v>1652</v>
      </c>
      <c r="C3679" s="550" t="s">
        <v>55</v>
      </c>
      <c r="D3679" s="549" t="s">
        <v>1653</v>
      </c>
      <c r="E3679" s="593" t="s">
        <v>1298</v>
      </c>
      <c r="F3679" s="593"/>
      <c r="G3679" s="550" t="s">
        <v>57</v>
      </c>
      <c r="H3679" s="551">
        <v>0.1018</v>
      </c>
      <c r="I3679" s="552" t="s">
        <v>2845</v>
      </c>
      <c r="J3679" s="561" t="s">
        <v>3108</v>
      </c>
    </row>
    <row r="3680" spans="1:10">
      <c r="A3680" s="549" t="s">
        <v>2666</v>
      </c>
      <c r="B3680" s="550" t="s">
        <v>1855</v>
      </c>
      <c r="C3680" s="550" t="s">
        <v>55</v>
      </c>
      <c r="D3680" s="549" t="s">
        <v>1856</v>
      </c>
      <c r="E3680" s="593" t="s">
        <v>1298</v>
      </c>
      <c r="F3680" s="593"/>
      <c r="G3680" s="550" t="s">
        <v>1857</v>
      </c>
      <c r="H3680" s="551">
        <v>4.0000000000000002E-4</v>
      </c>
      <c r="I3680" s="552" t="s">
        <v>2841</v>
      </c>
      <c r="J3680" s="561" t="s">
        <v>3126</v>
      </c>
    </row>
    <row r="3681" spans="1:10">
      <c r="A3681" s="549" t="s">
        <v>2666</v>
      </c>
      <c r="B3681" s="550" t="s">
        <v>1543</v>
      </c>
      <c r="C3681" s="550" t="s">
        <v>55</v>
      </c>
      <c r="D3681" s="549" t="s">
        <v>1544</v>
      </c>
      <c r="E3681" s="593" t="s">
        <v>1220</v>
      </c>
      <c r="F3681" s="593"/>
      <c r="G3681" s="550" t="s">
        <v>57</v>
      </c>
      <c r="H3681" s="551">
        <v>0.1018</v>
      </c>
      <c r="I3681" s="552" t="s">
        <v>2849</v>
      </c>
      <c r="J3681" s="561" t="s">
        <v>3386</v>
      </c>
    </row>
    <row r="3682" spans="1:10">
      <c r="A3682" s="549" t="s">
        <v>2666</v>
      </c>
      <c r="B3682" s="550" t="s">
        <v>2401</v>
      </c>
      <c r="C3682" s="550" t="s">
        <v>55</v>
      </c>
      <c r="D3682" s="549" t="s">
        <v>2402</v>
      </c>
      <c r="E3682" s="593" t="s">
        <v>1220</v>
      </c>
      <c r="F3682" s="593"/>
      <c r="G3682" s="550" t="s">
        <v>57</v>
      </c>
      <c r="H3682" s="551">
        <v>1E-4</v>
      </c>
      <c r="I3682" s="552" t="s">
        <v>2897</v>
      </c>
      <c r="J3682" s="561" t="s">
        <v>2880</v>
      </c>
    </row>
    <row r="3683" spans="1:10" ht="13.9" customHeight="1">
      <c r="A3683" s="549" t="s">
        <v>2666</v>
      </c>
      <c r="B3683" s="550" t="s">
        <v>1729</v>
      </c>
      <c r="C3683" s="550" t="s">
        <v>55</v>
      </c>
      <c r="D3683" s="549" t="s">
        <v>1730</v>
      </c>
      <c r="E3683" s="593" t="s">
        <v>1220</v>
      </c>
      <c r="F3683" s="593"/>
      <c r="G3683" s="550" t="s">
        <v>57</v>
      </c>
      <c r="H3683" s="551">
        <v>1.5E-3</v>
      </c>
      <c r="I3683" s="552" t="s">
        <v>2833</v>
      </c>
      <c r="J3683" s="561" t="s">
        <v>2979</v>
      </c>
    </row>
    <row r="3684" spans="1:10">
      <c r="A3684" s="549" t="s">
        <v>2666</v>
      </c>
      <c r="B3684" s="550" t="s">
        <v>1982</v>
      </c>
      <c r="C3684" s="550" t="s">
        <v>55</v>
      </c>
      <c r="D3684" s="549" t="s">
        <v>1983</v>
      </c>
      <c r="E3684" s="593" t="s">
        <v>1298</v>
      </c>
      <c r="F3684" s="593"/>
      <c r="G3684" s="550" t="s">
        <v>57</v>
      </c>
      <c r="H3684" s="551">
        <v>4.4999999999999997E-3</v>
      </c>
      <c r="I3684" s="552" t="s">
        <v>2839</v>
      </c>
      <c r="J3684" s="561" t="s">
        <v>2923</v>
      </c>
    </row>
    <row r="3685" spans="1:10">
      <c r="A3685" s="549" t="s">
        <v>2666</v>
      </c>
      <c r="B3685" s="550" t="s">
        <v>2519</v>
      </c>
      <c r="C3685" s="550" t="s">
        <v>55</v>
      </c>
      <c r="D3685" s="549" t="s">
        <v>2520</v>
      </c>
      <c r="E3685" s="593" t="s">
        <v>1220</v>
      </c>
      <c r="F3685" s="593"/>
      <c r="G3685" s="550" t="s">
        <v>57</v>
      </c>
      <c r="H3685" s="551">
        <v>1E-4</v>
      </c>
      <c r="I3685" s="552" t="s">
        <v>2899</v>
      </c>
      <c r="J3685" s="561" t="s">
        <v>2972</v>
      </c>
    </row>
    <row r="3686" spans="1:10">
      <c r="A3686" s="549" t="s">
        <v>2666</v>
      </c>
      <c r="B3686" s="550" t="s">
        <v>2090</v>
      </c>
      <c r="C3686" s="550" t="s">
        <v>55</v>
      </c>
      <c r="D3686" s="549" t="s">
        <v>2091</v>
      </c>
      <c r="E3686" s="593" t="s">
        <v>1220</v>
      </c>
      <c r="F3686" s="593"/>
      <c r="G3686" s="550" t="s">
        <v>57</v>
      </c>
      <c r="H3686" s="551">
        <v>1.8E-3</v>
      </c>
      <c r="I3686" s="552" t="s">
        <v>2847</v>
      </c>
      <c r="J3686" s="561" t="s">
        <v>3133</v>
      </c>
    </row>
    <row r="3687" spans="1:10" ht="26.45">
      <c r="A3687" s="549" t="s">
        <v>2666</v>
      </c>
      <c r="B3687" s="550" t="s">
        <v>1978</v>
      </c>
      <c r="C3687" s="550" t="s">
        <v>55</v>
      </c>
      <c r="D3687" s="549" t="s">
        <v>1979</v>
      </c>
      <c r="E3687" s="593" t="s">
        <v>1220</v>
      </c>
      <c r="F3687" s="593"/>
      <c r="G3687" s="550" t="s">
        <v>1739</v>
      </c>
      <c r="H3687" s="551">
        <v>7.5000000000000002E-4</v>
      </c>
      <c r="I3687" s="552" t="s">
        <v>2855</v>
      </c>
      <c r="J3687" s="561" t="s">
        <v>2923</v>
      </c>
    </row>
    <row r="3688" spans="1:10" ht="26.45">
      <c r="A3688" s="549" t="s">
        <v>2666</v>
      </c>
      <c r="B3688" s="550" t="s">
        <v>2391</v>
      </c>
      <c r="C3688" s="550" t="s">
        <v>55</v>
      </c>
      <c r="D3688" s="549" t="s">
        <v>2392</v>
      </c>
      <c r="E3688" s="593" t="s">
        <v>1220</v>
      </c>
      <c r="F3688" s="593"/>
      <c r="G3688" s="550" t="s">
        <v>57</v>
      </c>
      <c r="H3688" s="551">
        <v>2.0000000000000001E-4</v>
      </c>
      <c r="I3688" s="552" t="s">
        <v>2827</v>
      </c>
      <c r="J3688" s="561" t="s">
        <v>2972</v>
      </c>
    </row>
    <row r="3689" spans="1:10" ht="26.45">
      <c r="A3689" s="549" t="s">
        <v>2666</v>
      </c>
      <c r="B3689" s="550" t="s">
        <v>2139</v>
      </c>
      <c r="C3689" s="550" t="s">
        <v>55</v>
      </c>
      <c r="D3689" s="549" t="s">
        <v>2140</v>
      </c>
      <c r="E3689" s="593" t="s">
        <v>1220</v>
      </c>
      <c r="F3689" s="593"/>
      <c r="G3689" s="550" t="s">
        <v>1739</v>
      </c>
      <c r="H3689" s="551">
        <v>2.3E-3</v>
      </c>
      <c r="I3689" s="552" t="s">
        <v>2853</v>
      </c>
      <c r="J3689" s="561" t="s">
        <v>3254</v>
      </c>
    </row>
    <row r="3690" spans="1:10">
      <c r="A3690" s="549" t="s">
        <v>2666</v>
      </c>
      <c r="B3690" s="550" t="s">
        <v>2169</v>
      </c>
      <c r="C3690" s="550" t="s">
        <v>55</v>
      </c>
      <c r="D3690" s="549" t="s">
        <v>2170</v>
      </c>
      <c r="E3690" s="593" t="s">
        <v>1220</v>
      </c>
      <c r="F3690" s="593"/>
      <c r="G3690" s="550" t="s">
        <v>57</v>
      </c>
      <c r="H3690" s="551">
        <v>4.4999999999999997E-3</v>
      </c>
      <c r="I3690" s="552" t="s">
        <v>2825</v>
      </c>
      <c r="J3690" s="561" t="s">
        <v>3254</v>
      </c>
    </row>
    <row r="3691" spans="1:10">
      <c r="A3691" s="549" t="s">
        <v>2666</v>
      </c>
      <c r="B3691" s="550" t="s">
        <v>2553</v>
      </c>
      <c r="C3691" s="550" t="s">
        <v>55</v>
      </c>
      <c r="D3691" s="549" t="s">
        <v>2554</v>
      </c>
      <c r="E3691" s="593" t="s">
        <v>1220</v>
      </c>
      <c r="F3691" s="593"/>
      <c r="G3691" s="550" t="s">
        <v>57</v>
      </c>
      <c r="H3691" s="551">
        <v>5.0000000000000002E-5</v>
      </c>
      <c r="I3691" s="552" t="s">
        <v>2901</v>
      </c>
      <c r="J3691" s="561" t="s">
        <v>2972</v>
      </c>
    </row>
    <row r="3692" spans="1:10" ht="26.45">
      <c r="A3692" s="549" t="s">
        <v>2666</v>
      </c>
      <c r="B3692" s="550" t="s">
        <v>1449</v>
      </c>
      <c r="C3692" s="550" t="s">
        <v>55</v>
      </c>
      <c r="D3692" s="549" t="s">
        <v>1450</v>
      </c>
      <c r="E3692" s="593" t="s">
        <v>1440</v>
      </c>
      <c r="F3692" s="593"/>
      <c r="G3692" s="550" t="s">
        <v>1451</v>
      </c>
      <c r="H3692" s="551">
        <v>0.5</v>
      </c>
      <c r="I3692" s="552" t="s">
        <v>2742</v>
      </c>
      <c r="J3692" s="561" t="s">
        <v>3533</v>
      </c>
    </row>
    <row r="3693" spans="1:10" ht="26.45">
      <c r="A3693" s="549" t="s">
        <v>2666</v>
      </c>
      <c r="B3693" s="550" t="s">
        <v>1506</v>
      </c>
      <c r="C3693" s="550" t="s">
        <v>55</v>
      </c>
      <c r="D3693" s="549" t="s">
        <v>1507</v>
      </c>
      <c r="E3693" s="593" t="s">
        <v>1440</v>
      </c>
      <c r="F3693" s="593"/>
      <c r="G3693" s="550" t="s">
        <v>1451</v>
      </c>
      <c r="H3693" s="551">
        <v>0.5</v>
      </c>
      <c r="I3693" s="552" t="s">
        <v>2767</v>
      </c>
      <c r="J3693" s="561" t="s">
        <v>2978</v>
      </c>
    </row>
    <row r="3694" spans="1:10">
      <c r="A3694" s="549" t="s">
        <v>2666</v>
      </c>
      <c r="B3694" s="550" t="s">
        <v>2412</v>
      </c>
      <c r="C3694" s="550" t="s">
        <v>55</v>
      </c>
      <c r="D3694" s="549" t="s">
        <v>2413</v>
      </c>
      <c r="E3694" s="593" t="s">
        <v>1220</v>
      </c>
      <c r="F3694" s="593"/>
      <c r="G3694" s="550" t="s">
        <v>57</v>
      </c>
      <c r="H3694" s="551">
        <v>1.4999999999999999E-4</v>
      </c>
      <c r="I3694" s="552" t="s">
        <v>2823</v>
      </c>
      <c r="J3694" s="561" t="s">
        <v>2972</v>
      </c>
    </row>
    <row r="3695" spans="1:10">
      <c r="A3695" s="549" t="s">
        <v>2666</v>
      </c>
      <c r="B3695" s="550" t="s">
        <v>2381</v>
      </c>
      <c r="C3695" s="550" t="s">
        <v>55</v>
      </c>
      <c r="D3695" s="549" t="s">
        <v>2382</v>
      </c>
      <c r="E3695" s="593" t="s">
        <v>1220</v>
      </c>
      <c r="F3695" s="593"/>
      <c r="G3695" s="550" t="s">
        <v>57</v>
      </c>
      <c r="H3695" s="551">
        <v>1E-4</v>
      </c>
      <c r="I3695" s="552" t="s">
        <v>2837</v>
      </c>
      <c r="J3695" s="561" t="s">
        <v>2972</v>
      </c>
    </row>
    <row r="3696" spans="1:10" ht="26.45">
      <c r="A3696" s="549" t="s">
        <v>2666</v>
      </c>
      <c r="B3696" s="550" t="s">
        <v>2182</v>
      </c>
      <c r="C3696" s="550" t="s">
        <v>55</v>
      </c>
      <c r="D3696" s="549" t="s">
        <v>2183</v>
      </c>
      <c r="E3696" s="593" t="s">
        <v>1220</v>
      </c>
      <c r="F3696" s="593"/>
      <c r="G3696" s="550" t="s">
        <v>57</v>
      </c>
      <c r="H3696" s="551">
        <v>1E-4</v>
      </c>
      <c r="I3696" s="552" t="s">
        <v>2843</v>
      </c>
      <c r="J3696" s="561" t="s">
        <v>2880</v>
      </c>
    </row>
    <row r="3697" spans="1:10">
      <c r="A3697" s="549" t="s">
        <v>2666</v>
      </c>
      <c r="B3697" s="550" t="s">
        <v>2442</v>
      </c>
      <c r="C3697" s="550" t="s">
        <v>55</v>
      </c>
      <c r="D3697" s="549" t="s">
        <v>2443</v>
      </c>
      <c r="E3697" s="593" t="s">
        <v>1220</v>
      </c>
      <c r="F3697" s="593"/>
      <c r="G3697" s="550" t="s">
        <v>57</v>
      </c>
      <c r="H3697" s="551">
        <v>5.0000000000000002E-5</v>
      </c>
      <c r="I3697" s="552" t="s">
        <v>2851</v>
      </c>
      <c r="J3697" s="561" t="s">
        <v>2972</v>
      </c>
    </row>
    <row r="3698" spans="1:10">
      <c r="A3698" s="549" t="s">
        <v>2666</v>
      </c>
      <c r="B3698" s="550" t="s">
        <v>1549</v>
      </c>
      <c r="C3698" s="550" t="s">
        <v>55</v>
      </c>
      <c r="D3698" s="549" t="s">
        <v>752</v>
      </c>
      <c r="E3698" s="593" t="s">
        <v>1220</v>
      </c>
      <c r="F3698" s="593"/>
      <c r="G3698" s="550" t="s">
        <v>57</v>
      </c>
      <c r="H3698" s="551">
        <v>1</v>
      </c>
      <c r="I3698" s="552" t="s">
        <v>3635</v>
      </c>
      <c r="J3698" s="561" t="s">
        <v>3635</v>
      </c>
    </row>
    <row r="3699" spans="1:10">
      <c r="A3699" s="553"/>
      <c r="B3699" s="563"/>
      <c r="C3699" s="563"/>
      <c r="D3699" s="553"/>
      <c r="E3699" s="563" t="s">
        <v>2669</v>
      </c>
      <c r="F3699" s="566">
        <v>18.010000000000002</v>
      </c>
      <c r="G3699" s="553" t="s">
        <v>2670</v>
      </c>
      <c r="H3699" s="554">
        <v>0</v>
      </c>
      <c r="I3699" s="553" t="s">
        <v>2671</v>
      </c>
      <c r="J3699" s="554">
        <v>18.010000000000002</v>
      </c>
    </row>
    <row r="3700" spans="1:10" ht="14.45" thickBot="1">
      <c r="A3700" s="553"/>
      <c r="B3700" s="563"/>
      <c r="C3700" s="563"/>
      <c r="D3700" s="553"/>
      <c r="E3700" s="563" t="s">
        <v>2672</v>
      </c>
      <c r="F3700" s="566">
        <v>0</v>
      </c>
      <c r="G3700" s="553"/>
      <c r="H3700" s="595" t="s">
        <v>2673</v>
      </c>
      <c r="I3700" s="595"/>
      <c r="J3700" s="554">
        <v>227.69</v>
      </c>
    </row>
    <row r="3701" spans="1:10" ht="14.45" thickTop="1">
      <c r="A3701" s="555"/>
      <c r="B3701" s="564"/>
      <c r="C3701" s="564"/>
      <c r="D3701" s="555"/>
      <c r="E3701" s="564"/>
      <c r="F3701" s="564"/>
      <c r="G3701" s="555"/>
      <c r="H3701" s="555"/>
      <c r="I3701" s="555"/>
      <c r="J3701" s="555"/>
    </row>
    <row r="3702" spans="1:10">
      <c r="A3702" s="543" t="s">
        <v>754</v>
      </c>
      <c r="B3702" s="461" t="s">
        <v>10</v>
      </c>
      <c r="C3702" s="461" t="s">
        <v>11</v>
      </c>
      <c r="D3702" s="543" t="s">
        <v>12</v>
      </c>
      <c r="E3702" s="589" t="s">
        <v>1209</v>
      </c>
      <c r="F3702" s="589"/>
      <c r="G3702" s="461" t="s">
        <v>13</v>
      </c>
      <c r="H3702" s="544" t="s">
        <v>14</v>
      </c>
      <c r="I3702" s="544" t="s">
        <v>1210</v>
      </c>
      <c r="J3702" s="544" t="s">
        <v>16</v>
      </c>
    </row>
    <row r="3703" spans="1:10" ht="26.45">
      <c r="A3703" s="545" t="s">
        <v>2661</v>
      </c>
      <c r="B3703" s="546" t="s">
        <v>755</v>
      </c>
      <c r="C3703" s="546" t="s">
        <v>24</v>
      </c>
      <c r="D3703" s="545" t="s">
        <v>756</v>
      </c>
      <c r="E3703" s="596" t="s">
        <v>1246</v>
      </c>
      <c r="F3703" s="596"/>
      <c r="G3703" s="546" t="s">
        <v>26</v>
      </c>
      <c r="H3703" s="547">
        <v>1</v>
      </c>
      <c r="I3703" s="548">
        <v>2134.3200000000002</v>
      </c>
      <c r="J3703" s="548">
        <v>2134.3200000000002</v>
      </c>
    </row>
    <row r="3704" spans="1:10" ht="26.45">
      <c r="A3704" s="556" t="s">
        <v>2674</v>
      </c>
      <c r="B3704" s="557" t="s">
        <v>3636</v>
      </c>
      <c r="C3704" s="557" t="s">
        <v>44</v>
      </c>
      <c r="D3704" s="556" t="s">
        <v>3637</v>
      </c>
      <c r="E3704" s="594" t="s">
        <v>1216</v>
      </c>
      <c r="F3704" s="594"/>
      <c r="G3704" s="557" t="s">
        <v>75</v>
      </c>
      <c r="H3704" s="558">
        <v>12</v>
      </c>
      <c r="I3704" s="559">
        <v>136.03</v>
      </c>
      <c r="J3704" s="559">
        <v>1632.36</v>
      </c>
    </row>
    <row r="3705" spans="1:10" ht="26.45">
      <c r="A3705" s="556" t="s">
        <v>2674</v>
      </c>
      <c r="B3705" s="557" t="s">
        <v>3638</v>
      </c>
      <c r="C3705" s="557" t="s">
        <v>44</v>
      </c>
      <c r="D3705" s="556" t="s">
        <v>3639</v>
      </c>
      <c r="E3705" s="594" t="s">
        <v>1216</v>
      </c>
      <c r="F3705" s="594"/>
      <c r="G3705" s="557" t="s">
        <v>75</v>
      </c>
      <c r="H3705" s="558">
        <v>12</v>
      </c>
      <c r="I3705" s="559">
        <v>41.83</v>
      </c>
      <c r="J3705" s="559">
        <v>501.96</v>
      </c>
    </row>
    <row r="3706" spans="1:10">
      <c r="A3706" s="553"/>
      <c r="B3706" s="563"/>
      <c r="C3706" s="563"/>
      <c r="D3706" s="553"/>
      <c r="E3706" s="563" t="s">
        <v>2669</v>
      </c>
      <c r="F3706" s="566">
        <v>2007.36</v>
      </c>
      <c r="G3706" s="553" t="s">
        <v>2670</v>
      </c>
      <c r="H3706" s="554">
        <v>0</v>
      </c>
      <c r="I3706" s="553" t="s">
        <v>2671</v>
      </c>
      <c r="J3706" s="554">
        <v>2007.36</v>
      </c>
    </row>
    <row r="3707" spans="1:10" ht="14.45" thickBot="1">
      <c r="A3707" s="553"/>
      <c r="B3707" s="563"/>
      <c r="C3707" s="563"/>
      <c r="D3707" s="553"/>
      <c r="E3707" s="563" t="s">
        <v>2672</v>
      </c>
      <c r="F3707" s="566">
        <v>0</v>
      </c>
      <c r="G3707" s="553"/>
      <c r="H3707" s="595" t="s">
        <v>2673</v>
      </c>
      <c r="I3707" s="595"/>
      <c r="J3707" s="554">
        <v>2134.3200000000002</v>
      </c>
    </row>
    <row r="3708" spans="1:10" ht="14.45" thickTop="1">
      <c r="A3708" s="555"/>
      <c r="B3708" s="564"/>
      <c r="C3708" s="564"/>
      <c r="D3708" s="555"/>
      <c r="E3708" s="564"/>
      <c r="F3708" s="564"/>
      <c r="G3708" s="555"/>
      <c r="H3708" s="555"/>
      <c r="I3708" s="555"/>
      <c r="J3708" s="555"/>
    </row>
    <row r="3709" spans="1:10">
      <c r="A3709" s="543" t="s">
        <v>757</v>
      </c>
      <c r="B3709" s="461" t="s">
        <v>10</v>
      </c>
      <c r="C3709" s="461" t="s">
        <v>11</v>
      </c>
      <c r="D3709" s="543" t="s">
        <v>12</v>
      </c>
      <c r="E3709" s="589" t="s">
        <v>1209</v>
      </c>
      <c r="F3709" s="589"/>
      <c r="G3709" s="461" t="s">
        <v>13</v>
      </c>
      <c r="H3709" s="544" t="s">
        <v>14</v>
      </c>
      <c r="I3709" s="544" t="s">
        <v>1210</v>
      </c>
      <c r="J3709" s="544" t="s">
        <v>16</v>
      </c>
    </row>
    <row r="3710" spans="1:10">
      <c r="A3710" s="545" t="s">
        <v>2661</v>
      </c>
      <c r="B3710" s="546" t="s">
        <v>758</v>
      </c>
      <c r="C3710" s="546" t="s">
        <v>24</v>
      </c>
      <c r="D3710" s="545" t="s">
        <v>759</v>
      </c>
      <c r="E3710" s="596" t="s">
        <v>1268</v>
      </c>
      <c r="F3710" s="596"/>
      <c r="G3710" s="546" t="s">
        <v>760</v>
      </c>
      <c r="H3710" s="547">
        <v>1</v>
      </c>
      <c r="I3710" s="548">
        <v>1095.32</v>
      </c>
      <c r="J3710" s="548">
        <v>1095.32</v>
      </c>
    </row>
    <row r="3711" spans="1:10" ht="14.45" customHeight="1">
      <c r="A3711" s="556" t="s">
        <v>2674</v>
      </c>
      <c r="B3711" s="557" t="s">
        <v>2680</v>
      </c>
      <c r="C3711" s="557" t="s">
        <v>44</v>
      </c>
      <c r="D3711" s="556" t="s">
        <v>2681</v>
      </c>
      <c r="E3711" s="594" t="s">
        <v>1216</v>
      </c>
      <c r="F3711" s="594"/>
      <c r="G3711" s="557" t="s">
        <v>75</v>
      </c>
      <c r="H3711" s="558">
        <v>16</v>
      </c>
      <c r="I3711" s="559">
        <v>23.15</v>
      </c>
      <c r="J3711" s="559">
        <v>370.4</v>
      </c>
    </row>
    <row r="3712" spans="1:10" ht="26.45">
      <c r="A3712" s="556" t="s">
        <v>2674</v>
      </c>
      <c r="B3712" s="557" t="s">
        <v>2682</v>
      </c>
      <c r="C3712" s="557" t="s">
        <v>44</v>
      </c>
      <c r="D3712" s="556" t="s">
        <v>2683</v>
      </c>
      <c r="E3712" s="594" t="s">
        <v>1216</v>
      </c>
      <c r="F3712" s="594"/>
      <c r="G3712" s="557" t="s">
        <v>75</v>
      </c>
      <c r="H3712" s="558">
        <v>16</v>
      </c>
      <c r="I3712" s="559">
        <v>31.37</v>
      </c>
      <c r="J3712" s="559">
        <v>501.92</v>
      </c>
    </row>
    <row r="3713" spans="1:10">
      <c r="A3713" s="549" t="s">
        <v>2666</v>
      </c>
      <c r="B3713" s="550" t="s">
        <v>1995</v>
      </c>
      <c r="C3713" s="550" t="s">
        <v>55</v>
      </c>
      <c r="D3713" s="549" t="s">
        <v>1996</v>
      </c>
      <c r="E3713" s="593" t="s">
        <v>1298</v>
      </c>
      <c r="F3713" s="593"/>
      <c r="G3713" s="550" t="s">
        <v>57</v>
      </c>
      <c r="H3713" s="551">
        <v>25</v>
      </c>
      <c r="I3713" s="552">
        <v>7.8</v>
      </c>
      <c r="J3713" s="552">
        <v>195</v>
      </c>
    </row>
    <row r="3714" spans="1:10" ht="26.45" customHeight="1">
      <c r="A3714" s="549" t="s">
        <v>2666</v>
      </c>
      <c r="B3714" s="550" t="s">
        <v>1984</v>
      </c>
      <c r="C3714" s="550" t="s">
        <v>55</v>
      </c>
      <c r="D3714" s="549" t="s">
        <v>1985</v>
      </c>
      <c r="E3714" s="593" t="s">
        <v>1298</v>
      </c>
      <c r="F3714" s="593"/>
      <c r="G3714" s="550" t="s">
        <v>46</v>
      </c>
      <c r="H3714" s="551">
        <v>0.7</v>
      </c>
      <c r="I3714" s="552">
        <v>40</v>
      </c>
      <c r="J3714" s="552">
        <v>28</v>
      </c>
    </row>
    <row r="3715" spans="1:10" ht="26.45" customHeight="1">
      <c r="A3715" s="553"/>
      <c r="B3715" s="563"/>
      <c r="C3715" s="563"/>
      <c r="D3715" s="553"/>
      <c r="E3715" s="563" t="s">
        <v>2669</v>
      </c>
      <c r="F3715" s="566">
        <v>655.36</v>
      </c>
      <c r="G3715" s="553" t="s">
        <v>2670</v>
      </c>
      <c r="H3715" s="554">
        <v>0</v>
      </c>
      <c r="I3715" s="553" t="s">
        <v>2671</v>
      </c>
      <c r="J3715" s="554">
        <v>655.36</v>
      </c>
    </row>
    <row r="3716" spans="1:10" ht="26.45" customHeight="1" thickBot="1">
      <c r="A3716" s="553"/>
      <c r="B3716" s="563"/>
      <c r="C3716" s="563"/>
      <c r="D3716" s="553"/>
      <c r="E3716" s="563" t="s">
        <v>2672</v>
      </c>
      <c r="F3716" s="566">
        <v>0</v>
      </c>
      <c r="G3716" s="553"/>
      <c r="H3716" s="595" t="s">
        <v>2673</v>
      </c>
      <c r="I3716" s="595"/>
      <c r="J3716" s="554">
        <v>1095.32</v>
      </c>
    </row>
    <row r="3717" spans="1:10" ht="14.45" thickTop="1">
      <c r="A3717" s="555"/>
      <c r="B3717" s="564"/>
      <c r="C3717" s="564"/>
      <c r="D3717" s="555"/>
      <c r="E3717" s="564"/>
      <c r="F3717" s="564"/>
      <c r="G3717" s="555"/>
      <c r="H3717" s="555"/>
      <c r="I3717" s="555"/>
      <c r="J3717" s="555"/>
    </row>
    <row r="3718" spans="1:10" ht="14.45" customHeight="1">
      <c r="A3718" s="543" t="s">
        <v>761</v>
      </c>
      <c r="B3718" s="461" t="s">
        <v>10</v>
      </c>
      <c r="C3718" s="461" t="s">
        <v>11</v>
      </c>
      <c r="D3718" s="543" t="s">
        <v>12</v>
      </c>
      <c r="E3718" s="589" t="s">
        <v>1209</v>
      </c>
      <c r="F3718" s="589"/>
      <c r="G3718" s="461" t="s">
        <v>13</v>
      </c>
      <c r="H3718" s="544" t="s">
        <v>14</v>
      </c>
      <c r="I3718" s="544" t="s">
        <v>1210</v>
      </c>
      <c r="J3718" s="544" t="s">
        <v>16</v>
      </c>
    </row>
    <row r="3719" spans="1:10" ht="26.45">
      <c r="A3719" s="545" t="s">
        <v>2661</v>
      </c>
      <c r="B3719" s="546" t="s">
        <v>762</v>
      </c>
      <c r="C3719" s="546" t="s">
        <v>24</v>
      </c>
      <c r="D3719" s="545" t="s">
        <v>763</v>
      </c>
      <c r="E3719" s="596" t="s">
        <v>1246</v>
      </c>
      <c r="F3719" s="596"/>
      <c r="G3719" s="546" t="s">
        <v>57</v>
      </c>
      <c r="H3719" s="547">
        <v>1</v>
      </c>
      <c r="I3719" s="548">
        <v>92.79</v>
      </c>
      <c r="J3719" s="548">
        <v>92.79</v>
      </c>
    </row>
    <row r="3720" spans="1:10" ht="26.45">
      <c r="A3720" s="556" t="s">
        <v>2674</v>
      </c>
      <c r="B3720" s="557" t="s">
        <v>3640</v>
      </c>
      <c r="C3720" s="557" t="s">
        <v>44</v>
      </c>
      <c r="D3720" s="556" t="s">
        <v>3641</v>
      </c>
      <c r="E3720" s="594" t="s">
        <v>3642</v>
      </c>
      <c r="F3720" s="594"/>
      <c r="G3720" s="557" t="s">
        <v>26</v>
      </c>
      <c r="H3720" s="558">
        <v>1</v>
      </c>
      <c r="I3720" s="559">
        <v>59.88</v>
      </c>
      <c r="J3720" s="559">
        <v>59.88</v>
      </c>
    </row>
    <row r="3721" spans="1:10" ht="13.9" customHeight="1">
      <c r="A3721" s="556" t="s">
        <v>2674</v>
      </c>
      <c r="B3721" s="557" t="s">
        <v>3643</v>
      </c>
      <c r="C3721" s="557" t="s">
        <v>44</v>
      </c>
      <c r="D3721" s="556" t="s">
        <v>3644</v>
      </c>
      <c r="E3721" s="594" t="s">
        <v>1216</v>
      </c>
      <c r="F3721" s="594"/>
      <c r="G3721" s="557" t="s">
        <v>75</v>
      </c>
      <c r="H3721" s="558">
        <v>0.5</v>
      </c>
      <c r="I3721" s="559">
        <v>23.4</v>
      </c>
      <c r="J3721" s="559">
        <v>11.7</v>
      </c>
    </row>
    <row r="3722" spans="1:10" ht="26.45" customHeight="1">
      <c r="A3722" s="549" t="s">
        <v>2666</v>
      </c>
      <c r="B3722" s="550" t="s">
        <v>2462</v>
      </c>
      <c r="C3722" s="550" t="s">
        <v>55</v>
      </c>
      <c r="D3722" s="549" t="s">
        <v>2463</v>
      </c>
      <c r="E3722" s="593" t="s">
        <v>1220</v>
      </c>
      <c r="F3722" s="593"/>
      <c r="G3722" s="550" t="s">
        <v>57</v>
      </c>
      <c r="H3722" s="551">
        <v>0.02</v>
      </c>
      <c r="I3722" s="552">
        <v>364.8</v>
      </c>
      <c r="J3722" s="552">
        <v>7.29</v>
      </c>
    </row>
    <row r="3723" spans="1:10" ht="26.45" customHeight="1">
      <c r="A3723" s="549" t="s">
        <v>2666</v>
      </c>
      <c r="B3723" s="550" t="s">
        <v>2397</v>
      </c>
      <c r="C3723" s="550" t="s">
        <v>55</v>
      </c>
      <c r="D3723" s="549" t="s">
        <v>2398</v>
      </c>
      <c r="E3723" s="593" t="s">
        <v>1220</v>
      </c>
      <c r="F3723" s="593"/>
      <c r="G3723" s="550" t="s">
        <v>57</v>
      </c>
      <c r="H3723" s="551">
        <v>1</v>
      </c>
      <c r="I3723" s="552">
        <v>13.92</v>
      </c>
      <c r="J3723" s="552">
        <v>13.92</v>
      </c>
    </row>
    <row r="3724" spans="1:10">
      <c r="A3724" s="553"/>
      <c r="B3724" s="563"/>
      <c r="C3724" s="563"/>
      <c r="D3724" s="553"/>
      <c r="E3724" s="563" t="s">
        <v>2669</v>
      </c>
      <c r="F3724" s="566">
        <v>18.47</v>
      </c>
      <c r="G3724" s="553" t="s">
        <v>2670</v>
      </c>
      <c r="H3724" s="554">
        <v>0</v>
      </c>
      <c r="I3724" s="553" t="s">
        <v>2671</v>
      </c>
      <c r="J3724" s="554">
        <v>18.47</v>
      </c>
    </row>
    <row r="3725" spans="1:10" ht="14.45" thickBot="1">
      <c r="A3725" s="553"/>
      <c r="B3725" s="563"/>
      <c r="C3725" s="563"/>
      <c r="D3725" s="553"/>
      <c r="E3725" s="563" t="s">
        <v>2672</v>
      </c>
      <c r="F3725" s="566">
        <v>0</v>
      </c>
      <c r="G3725" s="553"/>
      <c r="H3725" s="595" t="s">
        <v>2673</v>
      </c>
      <c r="I3725" s="595"/>
      <c r="J3725" s="554">
        <v>92.79</v>
      </c>
    </row>
    <row r="3726" spans="1:10" ht="14.45" thickTop="1">
      <c r="A3726" s="555"/>
      <c r="B3726" s="564"/>
      <c r="C3726" s="564"/>
      <c r="D3726" s="555"/>
      <c r="E3726" s="564"/>
      <c r="F3726" s="564"/>
      <c r="G3726" s="555"/>
      <c r="H3726" s="555"/>
      <c r="I3726" s="555"/>
      <c r="J3726" s="555"/>
    </row>
    <row r="3727" spans="1:10" ht="14.45" customHeight="1">
      <c r="A3727" s="543" t="s">
        <v>770</v>
      </c>
      <c r="B3727" s="461" t="s">
        <v>10</v>
      </c>
      <c r="C3727" s="461" t="s">
        <v>11</v>
      </c>
      <c r="D3727" s="543" t="s">
        <v>12</v>
      </c>
      <c r="E3727" s="589" t="s">
        <v>1209</v>
      </c>
      <c r="F3727" s="589"/>
      <c r="G3727" s="461" t="s">
        <v>13</v>
      </c>
      <c r="H3727" s="544" t="s">
        <v>14</v>
      </c>
      <c r="I3727" s="544" t="s">
        <v>1210</v>
      </c>
      <c r="J3727" s="544" t="s">
        <v>16</v>
      </c>
    </row>
    <row r="3728" spans="1:10" ht="39.6">
      <c r="A3728" s="545" t="s">
        <v>2661</v>
      </c>
      <c r="B3728" s="546" t="s">
        <v>771</v>
      </c>
      <c r="C3728" s="546" t="s">
        <v>44</v>
      </c>
      <c r="D3728" s="545" t="s">
        <v>772</v>
      </c>
      <c r="E3728" s="596" t="s">
        <v>1353</v>
      </c>
      <c r="F3728" s="596"/>
      <c r="G3728" s="546" t="s">
        <v>152</v>
      </c>
      <c r="H3728" s="547">
        <v>1</v>
      </c>
      <c r="I3728" s="548">
        <v>54.87</v>
      </c>
      <c r="J3728" s="548">
        <v>54.87</v>
      </c>
    </row>
    <row r="3729" spans="1:10" ht="52.9">
      <c r="A3729" s="556" t="s">
        <v>2674</v>
      </c>
      <c r="B3729" s="557" t="s">
        <v>3553</v>
      </c>
      <c r="C3729" s="557" t="s">
        <v>44</v>
      </c>
      <c r="D3729" s="556" t="s">
        <v>3554</v>
      </c>
      <c r="E3729" s="594" t="s">
        <v>1320</v>
      </c>
      <c r="F3729" s="594"/>
      <c r="G3729" s="557" t="s">
        <v>152</v>
      </c>
      <c r="H3729" s="558">
        <v>1</v>
      </c>
      <c r="I3729" s="559">
        <v>9.91</v>
      </c>
      <c r="J3729" s="559">
        <v>9.91</v>
      </c>
    </row>
    <row r="3730" spans="1:10" ht="26.45" customHeight="1">
      <c r="A3730" s="556" t="s">
        <v>2674</v>
      </c>
      <c r="B3730" s="557" t="s">
        <v>2682</v>
      </c>
      <c r="C3730" s="557" t="s">
        <v>44</v>
      </c>
      <c r="D3730" s="556" t="s">
        <v>2683</v>
      </c>
      <c r="E3730" s="594" t="s">
        <v>1216</v>
      </c>
      <c r="F3730" s="594"/>
      <c r="G3730" s="557" t="s">
        <v>75</v>
      </c>
      <c r="H3730" s="558">
        <v>0.20428560000000001</v>
      </c>
      <c r="I3730" s="559">
        <v>31.37</v>
      </c>
      <c r="J3730" s="559">
        <v>6.4</v>
      </c>
    </row>
    <row r="3731" spans="1:10" ht="26.45" customHeight="1">
      <c r="A3731" s="556" t="s">
        <v>2674</v>
      </c>
      <c r="B3731" s="557" t="s">
        <v>2680</v>
      </c>
      <c r="C3731" s="557" t="s">
        <v>44</v>
      </c>
      <c r="D3731" s="556" t="s">
        <v>2681</v>
      </c>
      <c r="E3731" s="594" t="s">
        <v>1216</v>
      </c>
      <c r="F3731" s="594"/>
      <c r="G3731" s="557" t="s">
        <v>75</v>
      </c>
      <c r="H3731" s="558">
        <v>0.10214280000000001</v>
      </c>
      <c r="I3731" s="559">
        <v>23.15</v>
      </c>
      <c r="J3731" s="559">
        <v>2.36</v>
      </c>
    </row>
    <row r="3732" spans="1:10" ht="26.45" customHeight="1">
      <c r="A3732" s="549" t="s">
        <v>2666</v>
      </c>
      <c r="B3732" s="550" t="s">
        <v>1744</v>
      </c>
      <c r="C3732" s="550" t="s">
        <v>44</v>
      </c>
      <c r="D3732" s="549" t="s">
        <v>1745</v>
      </c>
      <c r="E3732" s="593" t="s">
        <v>1220</v>
      </c>
      <c r="F3732" s="593"/>
      <c r="G3732" s="550" t="s">
        <v>152</v>
      </c>
      <c r="H3732" s="551">
        <v>1.05</v>
      </c>
      <c r="I3732" s="552">
        <v>34.479999999999997</v>
      </c>
      <c r="J3732" s="552">
        <v>36.200000000000003</v>
      </c>
    </row>
    <row r="3733" spans="1:10">
      <c r="A3733" s="553"/>
      <c r="B3733" s="563"/>
      <c r="C3733" s="563"/>
      <c r="D3733" s="553"/>
      <c r="E3733" s="563" t="s">
        <v>2669</v>
      </c>
      <c r="F3733" s="566">
        <v>12.56</v>
      </c>
      <c r="G3733" s="553" t="s">
        <v>2670</v>
      </c>
      <c r="H3733" s="554">
        <v>0</v>
      </c>
      <c r="I3733" s="553" t="s">
        <v>2671</v>
      </c>
      <c r="J3733" s="554">
        <v>12.56</v>
      </c>
    </row>
    <row r="3734" spans="1:10" ht="14.45" thickBot="1">
      <c r="A3734" s="553"/>
      <c r="B3734" s="563"/>
      <c r="C3734" s="563"/>
      <c r="D3734" s="553"/>
      <c r="E3734" s="563" t="s">
        <v>2672</v>
      </c>
      <c r="F3734" s="566">
        <v>0</v>
      </c>
      <c r="G3734" s="553"/>
      <c r="H3734" s="595" t="s">
        <v>2673</v>
      </c>
      <c r="I3734" s="595"/>
      <c r="J3734" s="554">
        <v>54.87</v>
      </c>
    </row>
    <row r="3735" spans="1:10" ht="14.45" thickTop="1">
      <c r="A3735" s="555"/>
      <c r="B3735" s="564"/>
      <c r="C3735" s="564"/>
      <c r="D3735" s="555"/>
      <c r="E3735" s="564"/>
      <c r="F3735" s="564"/>
      <c r="G3735" s="555"/>
      <c r="H3735" s="555"/>
      <c r="I3735" s="555"/>
      <c r="J3735" s="555"/>
    </row>
    <row r="3736" spans="1:10" ht="14.45" customHeight="1">
      <c r="A3736" s="543" t="s">
        <v>773</v>
      </c>
      <c r="B3736" s="461" t="s">
        <v>10</v>
      </c>
      <c r="C3736" s="461" t="s">
        <v>11</v>
      </c>
      <c r="D3736" s="543" t="s">
        <v>12</v>
      </c>
      <c r="E3736" s="589" t="s">
        <v>1209</v>
      </c>
      <c r="F3736" s="589"/>
      <c r="G3736" s="461" t="s">
        <v>13</v>
      </c>
      <c r="H3736" s="544" t="s">
        <v>14</v>
      </c>
      <c r="I3736" s="544" t="s">
        <v>1210</v>
      </c>
      <c r="J3736" s="544" t="s">
        <v>16</v>
      </c>
    </row>
    <row r="3737" spans="1:10" ht="26.45">
      <c r="A3737" s="545" t="s">
        <v>2661</v>
      </c>
      <c r="B3737" s="546" t="s">
        <v>774</v>
      </c>
      <c r="C3737" s="546" t="s">
        <v>24</v>
      </c>
      <c r="D3737" s="545" t="s">
        <v>775</v>
      </c>
      <c r="E3737" s="596" t="s">
        <v>1246</v>
      </c>
      <c r="F3737" s="596"/>
      <c r="G3737" s="546" t="s">
        <v>776</v>
      </c>
      <c r="H3737" s="547">
        <v>1</v>
      </c>
      <c r="I3737" s="548">
        <v>7.62</v>
      </c>
      <c r="J3737" s="548">
        <v>7.62</v>
      </c>
    </row>
    <row r="3738" spans="1:10" ht="26.45">
      <c r="A3738" s="556" t="s">
        <v>2674</v>
      </c>
      <c r="B3738" s="557" t="s">
        <v>2680</v>
      </c>
      <c r="C3738" s="557" t="s">
        <v>44</v>
      </c>
      <c r="D3738" s="556" t="s">
        <v>2681</v>
      </c>
      <c r="E3738" s="594" t="s">
        <v>1216</v>
      </c>
      <c r="F3738" s="594"/>
      <c r="G3738" s="557" t="s">
        <v>75</v>
      </c>
      <c r="H3738" s="558">
        <v>0.1</v>
      </c>
      <c r="I3738" s="559">
        <v>23.15</v>
      </c>
      <c r="J3738" s="559">
        <v>2.31</v>
      </c>
    </row>
    <row r="3739" spans="1:10" ht="39.6" customHeight="1">
      <c r="A3739" s="556" t="s">
        <v>2674</v>
      </c>
      <c r="B3739" s="557" t="s">
        <v>2682</v>
      </c>
      <c r="C3739" s="557" t="s">
        <v>44</v>
      </c>
      <c r="D3739" s="556" t="s">
        <v>2683</v>
      </c>
      <c r="E3739" s="594" t="s">
        <v>1216</v>
      </c>
      <c r="F3739" s="594"/>
      <c r="G3739" s="557" t="s">
        <v>75</v>
      </c>
      <c r="H3739" s="558">
        <v>0.1</v>
      </c>
      <c r="I3739" s="559">
        <v>31.37</v>
      </c>
      <c r="J3739" s="559">
        <v>3.13</v>
      </c>
    </row>
    <row r="3740" spans="1:10" ht="26.45">
      <c r="A3740" s="549" t="s">
        <v>2666</v>
      </c>
      <c r="B3740" s="550" t="s">
        <v>2159</v>
      </c>
      <c r="C3740" s="550" t="s">
        <v>44</v>
      </c>
      <c r="D3740" s="549" t="s">
        <v>2160</v>
      </c>
      <c r="E3740" s="593" t="s">
        <v>1220</v>
      </c>
      <c r="F3740" s="593"/>
      <c r="G3740" s="550" t="s">
        <v>26</v>
      </c>
      <c r="H3740" s="551">
        <v>1</v>
      </c>
      <c r="I3740" s="552">
        <v>2.1800000000000002</v>
      </c>
      <c r="J3740" s="552">
        <v>2.1800000000000002</v>
      </c>
    </row>
    <row r="3741" spans="1:10" ht="26.45" customHeight="1">
      <c r="A3741" s="553"/>
      <c r="B3741" s="563"/>
      <c r="C3741" s="563"/>
      <c r="D3741" s="553"/>
      <c r="E3741" s="563" t="s">
        <v>2669</v>
      </c>
      <c r="F3741" s="566">
        <v>4.08</v>
      </c>
      <c r="G3741" s="553" t="s">
        <v>2670</v>
      </c>
      <c r="H3741" s="554">
        <v>0</v>
      </c>
      <c r="I3741" s="553" t="s">
        <v>2671</v>
      </c>
      <c r="J3741" s="554">
        <v>4.08</v>
      </c>
    </row>
    <row r="3742" spans="1:10" ht="26.45" customHeight="1" thickBot="1">
      <c r="A3742" s="553"/>
      <c r="B3742" s="563"/>
      <c r="C3742" s="563"/>
      <c r="D3742" s="553"/>
      <c r="E3742" s="563" t="s">
        <v>2672</v>
      </c>
      <c r="F3742" s="566">
        <v>0</v>
      </c>
      <c r="G3742" s="553"/>
      <c r="H3742" s="595" t="s">
        <v>2673</v>
      </c>
      <c r="I3742" s="595"/>
      <c r="J3742" s="554">
        <v>7.62</v>
      </c>
    </row>
    <row r="3743" spans="1:10" ht="14.45" thickTop="1">
      <c r="A3743" s="555"/>
      <c r="B3743" s="564"/>
      <c r="C3743" s="564"/>
      <c r="D3743" s="555"/>
      <c r="E3743" s="564"/>
      <c r="F3743" s="564"/>
      <c r="G3743" s="555"/>
      <c r="H3743" s="555"/>
      <c r="I3743" s="555"/>
      <c r="J3743" s="555"/>
    </row>
    <row r="3744" spans="1:10">
      <c r="A3744" s="543" t="s">
        <v>777</v>
      </c>
      <c r="B3744" s="461" t="s">
        <v>10</v>
      </c>
      <c r="C3744" s="461" t="s">
        <v>11</v>
      </c>
      <c r="D3744" s="543" t="s">
        <v>12</v>
      </c>
      <c r="E3744" s="589" t="s">
        <v>1209</v>
      </c>
      <c r="F3744" s="589"/>
      <c r="G3744" s="461" t="s">
        <v>13</v>
      </c>
      <c r="H3744" s="544" t="s">
        <v>14</v>
      </c>
      <c r="I3744" s="544" t="s">
        <v>1210</v>
      </c>
      <c r="J3744" s="544" t="s">
        <v>16</v>
      </c>
    </row>
    <row r="3745" spans="1:10" ht="14.45" customHeight="1">
      <c r="A3745" s="545" t="s">
        <v>2661</v>
      </c>
      <c r="B3745" s="546" t="s">
        <v>778</v>
      </c>
      <c r="C3745" s="546" t="s">
        <v>44</v>
      </c>
      <c r="D3745" s="545" t="s">
        <v>779</v>
      </c>
      <c r="E3745" s="596" t="s">
        <v>1353</v>
      </c>
      <c r="F3745" s="596"/>
      <c r="G3745" s="546" t="s">
        <v>26</v>
      </c>
      <c r="H3745" s="547">
        <v>1</v>
      </c>
      <c r="I3745" s="548">
        <v>8.7100000000000009</v>
      </c>
      <c r="J3745" s="548">
        <v>8.7100000000000009</v>
      </c>
    </row>
    <row r="3746" spans="1:10" ht="26.45">
      <c r="A3746" s="556" t="s">
        <v>2674</v>
      </c>
      <c r="B3746" s="557" t="s">
        <v>2682</v>
      </c>
      <c r="C3746" s="557" t="s">
        <v>44</v>
      </c>
      <c r="D3746" s="556" t="s">
        <v>2683</v>
      </c>
      <c r="E3746" s="594" t="s">
        <v>1216</v>
      </c>
      <c r="F3746" s="594"/>
      <c r="G3746" s="557" t="s">
        <v>75</v>
      </c>
      <c r="H3746" s="558">
        <v>0.15321419999999999</v>
      </c>
      <c r="I3746" s="559">
        <v>31.37</v>
      </c>
      <c r="J3746" s="559">
        <v>4.8</v>
      </c>
    </row>
    <row r="3747" spans="1:10" ht="26.45">
      <c r="A3747" s="556" t="s">
        <v>2674</v>
      </c>
      <c r="B3747" s="557" t="s">
        <v>2680</v>
      </c>
      <c r="C3747" s="557" t="s">
        <v>44</v>
      </c>
      <c r="D3747" s="556" t="s">
        <v>2681</v>
      </c>
      <c r="E3747" s="594" t="s">
        <v>1216</v>
      </c>
      <c r="F3747" s="594"/>
      <c r="G3747" s="557" t="s">
        <v>75</v>
      </c>
      <c r="H3747" s="558">
        <v>7.6607099999999997E-2</v>
      </c>
      <c r="I3747" s="559">
        <v>23.15</v>
      </c>
      <c r="J3747" s="559">
        <v>1.77</v>
      </c>
    </row>
    <row r="3748" spans="1:10" ht="26.45" customHeight="1">
      <c r="A3748" s="549" t="s">
        <v>2666</v>
      </c>
      <c r="B3748" s="550" t="s">
        <v>2424</v>
      </c>
      <c r="C3748" s="550" t="s">
        <v>44</v>
      </c>
      <c r="D3748" s="549" t="s">
        <v>2425</v>
      </c>
      <c r="E3748" s="593" t="s">
        <v>1220</v>
      </c>
      <c r="F3748" s="593"/>
      <c r="G3748" s="550" t="s">
        <v>26</v>
      </c>
      <c r="H3748" s="551">
        <v>1</v>
      </c>
      <c r="I3748" s="552">
        <v>2.14</v>
      </c>
      <c r="J3748" s="552">
        <v>2.14</v>
      </c>
    </row>
    <row r="3749" spans="1:10" ht="26.45" customHeight="1">
      <c r="A3749" s="553"/>
      <c r="B3749" s="563"/>
      <c r="C3749" s="563"/>
      <c r="D3749" s="553"/>
      <c r="E3749" s="563" t="s">
        <v>2669</v>
      </c>
      <c r="F3749" s="566">
        <v>5.01</v>
      </c>
      <c r="G3749" s="553" t="s">
        <v>2670</v>
      </c>
      <c r="H3749" s="554">
        <v>0</v>
      </c>
      <c r="I3749" s="553" t="s">
        <v>2671</v>
      </c>
      <c r="J3749" s="554">
        <v>5.01</v>
      </c>
    </row>
    <row r="3750" spans="1:10" ht="26.45" customHeight="1" thickBot="1">
      <c r="A3750" s="553"/>
      <c r="B3750" s="563"/>
      <c r="C3750" s="563"/>
      <c r="D3750" s="553"/>
      <c r="E3750" s="563" t="s">
        <v>2672</v>
      </c>
      <c r="F3750" s="566">
        <v>0</v>
      </c>
      <c r="G3750" s="553"/>
      <c r="H3750" s="595" t="s">
        <v>2673</v>
      </c>
      <c r="I3750" s="595"/>
      <c r="J3750" s="554">
        <v>8.7100000000000009</v>
      </c>
    </row>
    <row r="3751" spans="1:10" ht="14.45" thickTop="1">
      <c r="A3751" s="555"/>
      <c r="B3751" s="564"/>
      <c r="C3751" s="564"/>
      <c r="D3751" s="555"/>
      <c r="E3751" s="564"/>
      <c r="F3751" s="564"/>
      <c r="G3751" s="555"/>
      <c r="H3751" s="555"/>
      <c r="I3751" s="555"/>
      <c r="J3751" s="555"/>
    </row>
    <row r="3752" spans="1:10">
      <c r="A3752" s="543" t="s">
        <v>780</v>
      </c>
      <c r="B3752" s="461" t="s">
        <v>10</v>
      </c>
      <c r="C3752" s="461" t="s">
        <v>11</v>
      </c>
      <c r="D3752" s="543" t="s">
        <v>12</v>
      </c>
      <c r="E3752" s="589" t="s">
        <v>1209</v>
      </c>
      <c r="F3752" s="589"/>
      <c r="G3752" s="461" t="s">
        <v>13</v>
      </c>
      <c r="H3752" s="544" t="s">
        <v>14</v>
      </c>
      <c r="I3752" s="544" t="s">
        <v>1210</v>
      </c>
      <c r="J3752" s="544" t="s">
        <v>16</v>
      </c>
    </row>
    <row r="3753" spans="1:10" ht="14.45" customHeight="1">
      <c r="A3753" s="545" t="s">
        <v>2661</v>
      </c>
      <c r="B3753" s="546" t="s">
        <v>781</v>
      </c>
      <c r="C3753" s="546" t="s">
        <v>44</v>
      </c>
      <c r="D3753" s="545" t="s">
        <v>782</v>
      </c>
      <c r="E3753" s="596" t="s">
        <v>1250</v>
      </c>
      <c r="F3753" s="596"/>
      <c r="G3753" s="546" t="s">
        <v>26</v>
      </c>
      <c r="H3753" s="547">
        <v>1</v>
      </c>
      <c r="I3753" s="548">
        <v>18.38</v>
      </c>
      <c r="J3753" s="548">
        <v>18.38</v>
      </c>
    </row>
    <row r="3754" spans="1:10" ht="26.45">
      <c r="A3754" s="556" t="s">
        <v>2674</v>
      </c>
      <c r="B3754" s="557" t="s">
        <v>3575</v>
      </c>
      <c r="C3754" s="557" t="s">
        <v>44</v>
      </c>
      <c r="D3754" s="556" t="s">
        <v>3576</v>
      </c>
      <c r="E3754" s="594" t="s">
        <v>3371</v>
      </c>
      <c r="F3754" s="594"/>
      <c r="G3754" s="557" t="s">
        <v>115</v>
      </c>
      <c r="H3754" s="558">
        <v>8.9999999999999998E-4</v>
      </c>
      <c r="I3754" s="559">
        <v>763.69</v>
      </c>
      <c r="J3754" s="559">
        <v>0.68</v>
      </c>
    </row>
    <row r="3755" spans="1:10" ht="26.45">
      <c r="A3755" s="556" t="s">
        <v>2674</v>
      </c>
      <c r="B3755" s="557" t="s">
        <v>2680</v>
      </c>
      <c r="C3755" s="557" t="s">
        <v>44</v>
      </c>
      <c r="D3755" s="556" t="s">
        <v>2681</v>
      </c>
      <c r="E3755" s="594" t="s">
        <v>1216</v>
      </c>
      <c r="F3755" s="594"/>
      <c r="G3755" s="557" t="s">
        <v>75</v>
      </c>
      <c r="H3755" s="558">
        <v>0.29099999999999998</v>
      </c>
      <c r="I3755" s="559">
        <v>23.15</v>
      </c>
      <c r="J3755" s="559">
        <v>6.73</v>
      </c>
    </row>
    <row r="3756" spans="1:10" ht="26.45" customHeight="1">
      <c r="A3756" s="556" t="s">
        <v>2674</v>
      </c>
      <c r="B3756" s="557" t="s">
        <v>2682</v>
      </c>
      <c r="C3756" s="557" t="s">
        <v>44</v>
      </c>
      <c r="D3756" s="556" t="s">
        <v>2683</v>
      </c>
      <c r="E3756" s="594" t="s">
        <v>1216</v>
      </c>
      <c r="F3756" s="594"/>
      <c r="G3756" s="557" t="s">
        <v>75</v>
      </c>
      <c r="H3756" s="558">
        <v>0.29099999999999998</v>
      </c>
      <c r="I3756" s="559">
        <v>31.37</v>
      </c>
      <c r="J3756" s="559">
        <v>9.1199999999999992</v>
      </c>
    </row>
    <row r="3757" spans="1:10" ht="26.45" customHeight="1">
      <c r="A3757" s="549" t="s">
        <v>2666</v>
      </c>
      <c r="B3757" s="550" t="s">
        <v>2406</v>
      </c>
      <c r="C3757" s="550" t="s">
        <v>44</v>
      </c>
      <c r="D3757" s="549" t="s">
        <v>2407</v>
      </c>
      <c r="E3757" s="593" t="s">
        <v>1220</v>
      </c>
      <c r="F3757" s="593"/>
      <c r="G3757" s="550" t="s">
        <v>26</v>
      </c>
      <c r="H3757" s="551">
        <v>1</v>
      </c>
      <c r="I3757" s="552">
        <v>1.85</v>
      </c>
      <c r="J3757" s="552">
        <v>1.85</v>
      </c>
    </row>
    <row r="3758" spans="1:10" ht="26.45" customHeight="1">
      <c r="A3758" s="553"/>
      <c r="B3758" s="563"/>
      <c r="C3758" s="563"/>
      <c r="D3758" s="553"/>
      <c r="E3758" s="563" t="s">
        <v>2669</v>
      </c>
      <c r="F3758" s="566">
        <v>12.02</v>
      </c>
      <c r="G3758" s="553" t="s">
        <v>2670</v>
      </c>
      <c r="H3758" s="554">
        <v>0</v>
      </c>
      <c r="I3758" s="553" t="s">
        <v>2671</v>
      </c>
      <c r="J3758" s="554">
        <v>12.02</v>
      </c>
    </row>
    <row r="3759" spans="1:10" ht="14.45" thickBot="1">
      <c r="A3759" s="553"/>
      <c r="B3759" s="563"/>
      <c r="C3759" s="563"/>
      <c r="D3759" s="553"/>
      <c r="E3759" s="563" t="s">
        <v>2672</v>
      </c>
      <c r="F3759" s="566">
        <v>0</v>
      </c>
      <c r="G3759" s="553"/>
      <c r="H3759" s="595" t="s">
        <v>2673</v>
      </c>
      <c r="I3759" s="595"/>
      <c r="J3759" s="554">
        <v>18.38</v>
      </c>
    </row>
    <row r="3760" spans="1:10" ht="14.45" thickTop="1">
      <c r="A3760" s="555"/>
      <c r="B3760" s="564"/>
      <c r="C3760" s="564"/>
      <c r="D3760" s="555"/>
      <c r="E3760" s="564"/>
      <c r="F3760" s="564"/>
      <c r="G3760" s="555"/>
      <c r="H3760" s="555"/>
      <c r="I3760" s="555"/>
      <c r="J3760" s="555"/>
    </row>
    <row r="3761" spans="1:10" ht="14.45" customHeight="1">
      <c r="A3761" s="543" t="s">
        <v>801</v>
      </c>
      <c r="B3761" s="461" t="s">
        <v>10</v>
      </c>
      <c r="C3761" s="461" t="s">
        <v>11</v>
      </c>
      <c r="D3761" s="543" t="s">
        <v>12</v>
      </c>
      <c r="E3761" s="589" t="s">
        <v>1209</v>
      </c>
      <c r="F3761" s="589"/>
      <c r="G3761" s="461" t="s">
        <v>13</v>
      </c>
      <c r="H3761" s="544" t="s">
        <v>14</v>
      </c>
      <c r="I3761" s="544" t="s">
        <v>1210</v>
      </c>
      <c r="J3761" s="544" t="s">
        <v>16</v>
      </c>
    </row>
    <row r="3762" spans="1:10" ht="26.45">
      <c r="A3762" s="545" t="s">
        <v>2661</v>
      </c>
      <c r="B3762" s="546" t="s">
        <v>802</v>
      </c>
      <c r="C3762" s="546" t="s">
        <v>44</v>
      </c>
      <c r="D3762" s="545" t="s">
        <v>803</v>
      </c>
      <c r="E3762" s="596" t="s">
        <v>1355</v>
      </c>
      <c r="F3762" s="596"/>
      <c r="G3762" s="546" t="s">
        <v>26</v>
      </c>
      <c r="H3762" s="547">
        <v>1</v>
      </c>
      <c r="I3762" s="548">
        <v>602.74</v>
      </c>
      <c r="J3762" s="548">
        <v>602.74</v>
      </c>
    </row>
    <row r="3763" spans="1:10" ht="26.45">
      <c r="A3763" s="556" t="s">
        <v>2674</v>
      </c>
      <c r="B3763" s="557" t="s">
        <v>2680</v>
      </c>
      <c r="C3763" s="557" t="s">
        <v>44</v>
      </c>
      <c r="D3763" s="556" t="s">
        <v>2681</v>
      </c>
      <c r="E3763" s="594" t="s">
        <v>1216</v>
      </c>
      <c r="F3763" s="594"/>
      <c r="G3763" s="557" t="s">
        <v>75</v>
      </c>
      <c r="H3763" s="558">
        <v>0.96772049999999998</v>
      </c>
      <c r="I3763" s="559">
        <v>23.15</v>
      </c>
      <c r="J3763" s="559">
        <v>22.4</v>
      </c>
    </row>
    <row r="3764" spans="1:10" ht="26.45" customHeight="1">
      <c r="A3764" s="556" t="s">
        <v>2674</v>
      </c>
      <c r="B3764" s="557" t="s">
        <v>2682</v>
      </c>
      <c r="C3764" s="557" t="s">
        <v>44</v>
      </c>
      <c r="D3764" s="556" t="s">
        <v>2683</v>
      </c>
      <c r="E3764" s="594" t="s">
        <v>1216</v>
      </c>
      <c r="F3764" s="594"/>
      <c r="G3764" s="557" t="s">
        <v>75</v>
      </c>
      <c r="H3764" s="558">
        <v>1.2902940000000001</v>
      </c>
      <c r="I3764" s="559">
        <v>31.37</v>
      </c>
      <c r="J3764" s="559">
        <v>40.47</v>
      </c>
    </row>
    <row r="3765" spans="1:10" ht="26.45">
      <c r="A3765" s="549" t="s">
        <v>2666</v>
      </c>
      <c r="B3765" s="550" t="s">
        <v>1821</v>
      </c>
      <c r="C3765" s="550" t="s">
        <v>44</v>
      </c>
      <c r="D3765" s="549" t="s">
        <v>1822</v>
      </c>
      <c r="E3765" s="593" t="s">
        <v>1220</v>
      </c>
      <c r="F3765" s="593"/>
      <c r="G3765" s="550" t="s">
        <v>26</v>
      </c>
      <c r="H3765" s="551">
        <v>1</v>
      </c>
      <c r="I3765" s="552">
        <v>539.87</v>
      </c>
      <c r="J3765" s="552">
        <v>539.87</v>
      </c>
    </row>
    <row r="3766" spans="1:10" ht="26.45" customHeight="1">
      <c r="A3766" s="553"/>
      <c r="B3766" s="563"/>
      <c r="C3766" s="563"/>
      <c r="D3766" s="553"/>
      <c r="E3766" s="563" t="s">
        <v>2669</v>
      </c>
      <c r="F3766" s="566">
        <v>47.56</v>
      </c>
      <c r="G3766" s="553" t="s">
        <v>2670</v>
      </c>
      <c r="H3766" s="554">
        <v>0</v>
      </c>
      <c r="I3766" s="553" t="s">
        <v>2671</v>
      </c>
      <c r="J3766" s="554">
        <v>47.56</v>
      </c>
    </row>
    <row r="3767" spans="1:10" ht="26.45" customHeight="1" thickBot="1">
      <c r="A3767" s="553"/>
      <c r="B3767" s="563"/>
      <c r="C3767" s="563"/>
      <c r="D3767" s="553"/>
      <c r="E3767" s="563" t="s">
        <v>2672</v>
      </c>
      <c r="F3767" s="566">
        <v>0</v>
      </c>
      <c r="G3767" s="553"/>
      <c r="H3767" s="595" t="s">
        <v>2673</v>
      </c>
      <c r="I3767" s="595"/>
      <c r="J3767" s="554">
        <v>602.74</v>
      </c>
    </row>
    <row r="3768" spans="1:10" ht="14.45" thickTop="1">
      <c r="A3768" s="555"/>
      <c r="B3768" s="564"/>
      <c r="C3768" s="564"/>
      <c r="D3768" s="555"/>
      <c r="E3768" s="564"/>
      <c r="F3768" s="564"/>
      <c r="G3768" s="555"/>
      <c r="H3768" s="555"/>
      <c r="I3768" s="555"/>
      <c r="J3768" s="555"/>
    </row>
    <row r="3769" spans="1:10">
      <c r="A3769" s="543" t="s">
        <v>804</v>
      </c>
      <c r="B3769" s="461" t="s">
        <v>10</v>
      </c>
      <c r="C3769" s="461" t="s">
        <v>11</v>
      </c>
      <c r="D3769" s="543" t="s">
        <v>12</v>
      </c>
      <c r="E3769" s="589" t="s">
        <v>1209</v>
      </c>
      <c r="F3769" s="589"/>
      <c r="G3769" s="461" t="s">
        <v>13</v>
      </c>
      <c r="H3769" s="544" t="s">
        <v>14</v>
      </c>
      <c r="I3769" s="544" t="s">
        <v>1210</v>
      </c>
      <c r="J3769" s="544" t="s">
        <v>16</v>
      </c>
    </row>
    <row r="3770" spans="1:10" ht="14.45" customHeight="1">
      <c r="A3770" s="545" t="s">
        <v>2661</v>
      </c>
      <c r="B3770" s="546" t="s">
        <v>805</v>
      </c>
      <c r="C3770" s="546" t="s">
        <v>24</v>
      </c>
      <c r="D3770" s="545" t="s">
        <v>3645</v>
      </c>
      <c r="E3770" s="596" t="s">
        <v>1252</v>
      </c>
      <c r="F3770" s="596"/>
      <c r="G3770" s="546" t="s">
        <v>26</v>
      </c>
      <c r="H3770" s="547">
        <v>1</v>
      </c>
      <c r="I3770" s="548">
        <v>5980.45</v>
      </c>
      <c r="J3770" s="548">
        <v>5980.45</v>
      </c>
    </row>
    <row r="3771" spans="1:10" ht="26.45">
      <c r="A3771" s="556" t="s">
        <v>2674</v>
      </c>
      <c r="B3771" s="557" t="s">
        <v>2682</v>
      </c>
      <c r="C3771" s="557" t="s">
        <v>44</v>
      </c>
      <c r="D3771" s="556" t="s">
        <v>2683</v>
      </c>
      <c r="E3771" s="594" t="s">
        <v>1216</v>
      </c>
      <c r="F3771" s="594"/>
      <c r="G3771" s="557" t="s">
        <v>75</v>
      </c>
      <c r="H3771" s="558">
        <v>1.5</v>
      </c>
      <c r="I3771" s="559">
        <v>31.37</v>
      </c>
      <c r="J3771" s="559">
        <v>47.05</v>
      </c>
    </row>
    <row r="3772" spans="1:10" ht="26.45">
      <c r="A3772" s="556" t="s">
        <v>2674</v>
      </c>
      <c r="B3772" s="557" t="s">
        <v>2680</v>
      </c>
      <c r="C3772" s="557" t="s">
        <v>44</v>
      </c>
      <c r="D3772" s="556" t="s">
        <v>2681</v>
      </c>
      <c r="E3772" s="594" t="s">
        <v>1216</v>
      </c>
      <c r="F3772" s="594"/>
      <c r="G3772" s="557" t="s">
        <v>75</v>
      </c>
      <c r="H3772" s="558">
        <v>1.5</v>
      </c>
      <c r="I3772" s="559">
        <v>23.15</v>
      </c>
      <c r="J3772" s="559">
        <v>34.72</v>
      </c>
    </row>
    <row r="3773" spans="1:10" ht="26.45" customHeight="1">
      <c r="A3773" s="549" t="s">
        <v>2666</v>
      </c>
      <c r="B3773" s="550" t="s">
        <v>1495</v>
      </c>
      <c r="C3773" s="550" t="s">
        <v>24</v>
      </c>
      <c r="D3773" s="549" t="s">
        <v>1496</v>
      </c>
      <c r="E3773" s="593" t="s">
        <v>1220</v>
      </c>
      <c r="F3773" s="593"/>
      <c r="G3773" s="550" t="s">
        <v>760</v>
      </c>
      <c r="H3773" s="551">
        <v>1</v>
      </c>
      <c r="I3773" s="552">
        <v>5898.68</v>
      </c>
      <c r="J3773" s="552">
        <v>5898.68</v>
      </c>
    </row>
    <row r="3774" spans="1:10" ht="26.45" customHeight="1">
      <c r="A3774" s="553"/>
      <c r="B3774" s="563"/>
      <c r="C3774" s="563"/>
      <c r="D3774" s="553"/>
      <c r="E3774" s="563" t="s">
        <v>2669</v>
      </c>
      <c r="F3774" s="566">
        <v>61.43</v>
      </c>
      <c r="G3774" s="553" t="s">
        <v>2670</v>
      </c>
      <c r="H3774" s="554">
        <v>0</v>
      </c>
      <c r="I3774" s="553" t="s">
        <v>2671</v>
      </c>
      <c r="J3774" s="554">
        <v>61.43</v>
      </c>
    </row>
    <row r="3775" spans="1:10" ht="26.45" customHeight="1" thickBot="1">
      <c r="A3775" s="553"/>
      <c r="B3775" s="563"/>
      <c r="C3775" s="563"/>
      <c r="D3775" s="553"/>
      <c r="E3775" s="563" t="s">
        <v>2672</v>
      </c>
      <c r="F3775" s="566">
        <v>0</v>
      </c>
      <c r="G3775" s="553"/>
      <c r="H3775" s="595" t="s">
        <v>2673</v>
      </c>
      <c r="I3775" s="595"/>
      <c r="J3775" s="554">
        <v>5980.45</v>
      </c>
    </row>
    <row r="3776" spans="1:10" ht="14.45" thickTop="1">
      <c r="A3776" s="555"/>
      <c r="B3776" s="564"/>
      <c r="C3776" s="564"/>
      <c r="D3776" s="555"/>
      <c r="E3776" s="564"/>
      <c r="F3776" s="564"/>
      <c r="G3776" s="555"/>
      <c r="H3776" s="555"/>
      <c r="I3776" s="555"/>
      <c r="J3776" s="555"/>
    </row>
    <row r="3777" spans="1:10">
      <c r="A3777" s="543" t="s">
        <v>807</v>
      </c>
      <c r="B3777" s="461" t="s">
        <v>10</v>
      </c>
      <c r="C3777" s="461" t="s">
        <v>11</v>
      </c>
      <c r="D3777" s="543" t="s">
        <v>12</v>
      </c>
      <c r="E3777" s="589" t="s">
        <v>1209</v>
      </c>
      <c r="F3777" s="589"/>
      <c r="G3777" s="461" t="s">
        <v>13</v>
      </c>
      <c r="H3777" s="544" t="s">
        <v>14</v>
      </c>
      <c r="I3777" s="544" t="s">
        <v>1210</v>
      </c>
      <c r="J3777" s="544" t="s">
        <v>16</v>
      </c>
    </row>
    <row r="3778" spans="1:10" ht="14.45" customHeight="1">
      <c r="A3778" s="545" t="s">
        <v>2661</v>
      </c>
      <c r="B3778" s="546" t="s">
        <v>808</v>
      </c>
      <c r="C3778" s="546" t="s">
        <v>24</v>
      </c>
      <c r="D3778" s="545" t="s">
        <v>3646</v>
      </c>
      <c r="E3778" s="596" t="s">
        <v>1222</v>
      </c>
      <c r="F3778" s="596"/>
      <c r="G3778" s="546" t="s">
        <v>26</v>
      </c>
      <c r="H3778" s="547">
        <v>1</v>
      </c>
      <c r="I3778" s="548">
        <v>217.42</v>
      </c>
      <c r="J3778" s="548">
        <v>217.42</v>
      </c>
    </row>
    <row r="3779" spans="1:10" ht="26.45">
      <c r="A3779" s="556" t="s">
        <v>2674</v>
      </c>
      <c r="B3779" s="557" t="s">
        <v>2682</v>
      </c>
      <c r="C3779" s="557" t="s">
        <v>44</v>
      </c>
      <c r="D3779" s="556" t="s">
        <v>2683</v>
      </c>
      <c r="E3779" s="594" t="s">
        <v>1216</v>
      </c>
      <c r="F3779" s="594"/>
      <c r="G3779" s="557" t="s">
        <v>75</v>
      </c>
      <c r="H3779" s="558">
        <v>1</v>
      </c>
      <c r="I3779" s="559">
        <v>31.37</v>
      </c>
      <c r="J3779" s="559">
        <v>31.37</v>
      </c>
    </row>
    <row r="3780" spans="1:10" ht="26.45">
      <c r="A3780" s="556" t="s">
        <v>2674</v>
      </c>
      <c r="B3780" s="557" t="s">
        <v>2680</v>
      </c>
      <c r="C3780" s="557" t="s">
        <v>44</v>
      </c>
      <c r="D3780" s="556" t="s">
        <v>2681</v>
      </c>
      <c r="E3780" s="594" t="s">
        <v>1216</v>
      </c>
      <c r="F3780" s="594"/>
      <c r="G3780" s="557" t="s">
        <v>75</v>
      </c>
      <c r="H3780" s="558">
        <v>1</v>
      </c>
      <c r="I3780" s="559">
        <v>23.15</v>
      </c>
      <c r="J3780" s="559">
        <v>23.15</v>
      </c>
    </row>
    <row r="3781" spans="1:10" ht="39.6" customHeight="1">
      <c r="A3781" s="549" t="s">
        <v>2666</v>
      </c>
      <c r="B3781" s="550" t="s">
        <v>1909</v>
      </c>
      <c r="C3781" s="550" t="s">
        <v>24</v>
      </c>
      <c r="D3781" s="549" t="s">
        <v>1910</v>
      </c>
      <c r="E3781" s="593" t="s">
        <v>1220</v>
      </c>
      <c r="F3781" s="593"/>
      <c r="G3781" s="550" t="s">
        <v>776</v>
      </c>
      <c r="H3781" s="551">
        <v>1</v>
      </c>
      <c r="I3781" s="552">
        <v>162.9</v>
      </c>
      <c r="J3781" s="552">
        <v>162.9</v>
      </c>
    </row>
    <row r="3782" spans="1:10" ht="26.45" customHeight="1">
      <c r="A3782" s="553"/>
      <c r="B3782" s="563"/>
      <c r="C3782" s="563"/>
      <c r="D3782" s="553"/>
      <c r="E3782" s="563" t="s">
        <v>2669</v>
      </c>
      <c r="F3782" s="566">
        <v>40.96</v>
      </c>
      <c r="G3782" s="553" t="s">
        <v>2670</v>
      </c>
      <c r="H3782" s="554">
        <v>0</v>
      </c>
      <c r="I3782" s="553" t="s">
        <v>2671</v>
      </c>
      <c r="J3782" s="554">
        <v>40.96</v>
      </c>
    </row>
    <row r="3783" spans="1:10" ht="26.45" customHeight="1" thickBot="1">
      <c r="A3783" s="553"/>
      <c r="B3783" s="563"/>
      <c r="C3783" s="563"/>
      <c r="D3783" s="553"/>
      <c r="E3783" s="563" t="s">
        <v>2672</v>
      </c>
      <c r="F3783" s="566">
        <v>0</v>
      </c>
      <c r="G3783" s="553"/>
      <c r="H3783" s="595" t="s">
        <v>2673</v>
      </c>
      <c r="I3783" s="595"/>
      <c r="J3783" s="554">
        <v>217.42</v>
      </c>
    </row>
    <row r="3784" spans="1:10" ht="14.45" thickTop="1">
      <c r="A3784" s="555"/>
      <c r="B3784" s="564"/>
      <c r="C3784" s="564"/>
      <c r="D3784" s="555"/>
      <c r="E3784" s="564"/>
      <c r="F3784" s="564"/>
      <c r="G3784" s="555"/>
      <c r="H3784" s="555"/>
      <c r="I3784" s="555"/>
      <c r="J3784" s="555"/>
    </row>
    <row r="3785" spans="1:10">
      <c r="A3785" s="543" t="s">
        <v>810</v>
      </c>
      <c r="B3785" s="461" t="s">
        <v>10</v>
      </c>
      <c r="C3785" s="461" t="s">
        <v>11</v>
      </c>
      <c r="D3785" s="543" t="s">
        <v>12</v>
      </c>
      <c r="E3785" s="589" t="s">
        <v>1209</v>
      </c>
      <c r="F3785" s="589"/>
      <c r="G3785" s="461" t="s">
        <v>13</v>
      </c>
      <c r="H3785" s="544" t="s">
        <v>14</v>
      </c>
      <c r="I3785" s="544" t="s">
        <v>1210</v>
      </c>
      <c r="J3785" s="544" t="s">
        <v>16</v>
      </c>
    </row>
    <row r="3786" spans="1:10" ht="14.45" customHeight="1">
      <c r="A3786" s="545" t="s">
        <v>2661</v>
      </c>
      <c r="B3786" s="546" t="s">
        <v>811</v>
      </c>
      <c r="C3786" s="546" t="s">
        <v>24</v>
      </c>
      <c r="D3786" s="545" t="s">
        <v>3647</v>
      </c>
      <c r="E3786" s="596" t="s">
        <v>1246</v>
      </c>
      <c r="F3786" s="596"/>
      <c r="G3786" s="546" t="s">
        <v>26</v>
      </c>
      <c r="H3786" s="547">
        <v>1</v>
      </c>
      <c r="I3786" s="548">
        <v>5.94</v>
      </c>
      <c r="J3786" s="548">
        <v>5.94</v>
      </c>
    </row>
    <row r="3787" spans="1:10" ht="26.45">
      <c r="A3787" s="556" t="s">
        <v>2674</v>
      </c>
      <c r="B3787" s="557" t="s">
        <v>2680</v>
      </c>
      <c r="C3787" s="557" t="s">
        <v>44</v>
      </c>
      <c r="D3787" s="556" t="s">
        <v>2681</v>
      </c>
      <c r="E3787" s="594" t="s">
        <v>1216</v>
      </c>
      <c r="F3787" s="594"/>
      <c r="G3787" s="557" t="s">
        <v>75</v>
      </c>
      <c r="H3787" s="558">
        <v>0.05</v>
      </c>
      <c r="I3787" s="559">
        <v>23.15</v>
      </c>
      <c r="J3787" s="559">
        <v>1.1499999999999999</v>
      </c>
    </row>
    <row r="3788" spans="1:10" ht="26.45">
      <c r="A3788" s="556" t="s">
        <v>2674</v>
      </c>
      <c r="B3788" s="557" t="s">
        <v>2682</v>
      </c>
      <c r="C3788" s="557" t="s">
        <v>44</v>
      </c>
      <c r="D3788" s="556" t="s">
        <v>2683</v>
      </c>
      <c r="E3788" s="594" t="s">
        <v>1216</v>
      </c>
      <c r="F3788" s="594"/>
      <c r="G3788" s="557" t="s">
        <v>75</v>
      </c>
      <c r="H3788" s="558">
        <v>0.05</v>
      </c>
      <c r="I3788" s="559">
        <v>31.37</v>
      </c>
      <c r="J3788" s="559">
        <v>1.56</v>
      </c>
    </row>
    <row r="3789" spans="1:10" ht="26.45" customHeight="1">
      <c r="A3789" s="549" t="s">
        <v>2666</v>
      </c>
      <c r="B3789" s="550" t="s">
        <v>2133</v>
      </c>
      <c r="C3789" s="550" t="s">
        <v>44</v>
      </c>
      <c r="D3789" s="549" t="s">
        <v>2134</v>
      </c>
      <c r="E3789" s="593" t="s">
        <v>1220</v>
      </c>
      <c r="F3789" s="593"/>
      <c r="G3789" s="550" t="s">
        <v>26</v>
      </c>
      <c r="H3789" s="551">
        <v>1</v>
      </c>
      <c r="I3789" s="552">
        <v>3.23</v>
      </c>
      <c r="J3789" s="552">
        <v>3.23</v>
      </c>
    </row>
    <row r="3790" spans="1:10" ht="26.45" customHeight="1">
      <c r="A3790" s="553"/>
      <c r="B3790" s="563"/>
      <c r="C3790" s="563"/>
      <c r="D3790" s="553"/>
      <c r="E3790" s="563" t="s">
        <v>2669</v>
      </c>
      <c r="F3790" s="566">
        <v>2.0299999999999998</v>
      </c>
      <c r="G3790" s="553" t="s">
        <v>2670</v>
      </c>
      <c r="H3790" s="554">
        <v>0</v>
      </c>
      <c r="I3790" s="553" t="s">
        <v>2671</v>
      </c>
      <c r="J3790" s="554">
        <v>2.0299999999999998</v>
      </c>
    </row>
    <row r="3791" spans="1:10" ht="26.45" customHeight="1" thickBot="1">
      <c r="A3791" s="553"/>
      <c r="B3791" s="563"/>
      <c r="C3791" s="563"/>
      <c r="D3791" s="553"/>
      <c r="E3791" s="563" t="s">
        <v>2672</v>
      </c>
      <c r="F3791" s="566">
        <v>0</v>
      </c>
      <c r="G3791" s="553"/>
      <c r="H3791" s="595" t="s">
        <v>2673</v>
      </c>
      <c r="I3791" s="595"/>
      <c r="J3791" s="554">
        <v>5.94</v>
      </c>
    </row>
    <row r="3792" spans="1:10" ht="14.45" thickTop="1">
      <c r="A3792" s="555"/>
      <c r="B3792" s="564"/>
      <c r="C3792" s="564"/>
      <c r="D3792" s="555"/>
      <c r="E3792" s="564"/>
      <c r="F3792" s="564"/>
      <c r="G3792" s="555"/>
      <c r="H3792" s="555"/>
      <c r="I3792" s="555"/>
      <c r="J3792" s="555"/>
    </row>
    <row r="3793" spans="1:10">
      <c r="A3793" s="543" t="s">
        <v>813</v>
      </c>
      <c r="B3793" s="461" t="s">
        <v>10</v>
      </c>
      <c r="C3793" s="461" t="s">
        <v>11</v>
      </c>
      <c r="D3793" s="543" t="s">
        <v>12</v>
      </c>
      <c r="E3793" s="589" t="s">
        <v>1209</v>
      </c>
      <c r="F3793" s="589"/>
      <c r="G3793" s="461" t="s">
        <v>13</v>
      </c>
      <c r="H3793" s="544" t="s">
        <v>14</v>
      </c>
      <c r="I3793" s="544" t="s">
        <v>1210</v>
      </c>
      <c r="J3793" s="544" t="s">
        <v>16</v>
      </c>
    </row>
    <row r="3794" spans="1:10" ht="14.45" customHeight="1">
      <c r="A3794" s="545" t="s">
        <v>2661</v>
      </c>
      <c r="B3794" s="546" t="s">
        <v>814</v>
      </c>
      <c r="C3794" s="546" t="s">
        <v>24</v>
      </c>
      <c r="D3794" s="545" t="s">
        <v>1772</v>
      </c>
      <c r="E3794" s="596" t="s">
        <v>1246</v>
      </c>
      <c r="F3794" s="596"/>
      <c r="G3794" s="546" t="s">
        <v>57</v>
      </c>
      <c r="H3794" s="547">
        <v>1</v>
      </c>
      <c r="I3794" s="548">
        <v>23.01</v>
      </c>
      <c r="J3794" s="548">
        <v>23.01</v>
      </c>
    </row>
    <row r="3795" spans="1:10" ht="26.45">
      <c r="A3795" s="556" t="s">
        <v>2674</v>
      </c>
      <c r="B3795" s="557" t="s">
        <v>2680</v>
      </c>
      <c r="C3795" s="557" t="s">
        <v>44</v>
      </c>
      <c r="D3795" s="556" t="s">
        <v>2681</v>
      </c>
      <c r="E3795" s="594" t="s">
        <v>1216</v>
      </c>
      <c r="F3795" s="594"/>
      <c r="G3795" s="557" t="s">
        <v>75</v>
      </c>
      <c r="H3795" s="558">
        <v>0</v>
      </c>
      <c r="I3795" s="559">
        <v>23.15</v>
      </c>
      <c r="J3795" s="559">
        <v>0</v>
      </c>
    </row>
    <row r="3796" spans="1:10" ht="26.45">
      <c r="A3796" s="556" t="s">
        <v>2674</v>
      </c>
      <c r="B3796" s="557" t="s">
        <v>2682</v>
      </c>
      <c r="C3796" s="557" t="s">
        <v>44</v>
      </c>
      <c r="D3796" s="556" t="s">
        <v>2683</v>
      </c>
      <c r="E3796" s="594" t="s">
        <v>1216</v>
      </c>
      <c r="F3796" s="594"/>
      <c r="G3796" s="557" t="s">
        <v>75</v>
      </c>
      <c r="H3796" s="558">
        <v>0</v>
      </c>
      <c r="I3796" s="559">
        <v>31.37</v>
      </c>
      <c r="J3796" s="559">
        <v>0</v>
      </c>
    </row>
    <row r="3797" spans="1:10" ht="13.9" customHeight="1">
      <c r="A3797" s="549" t="s">
        <v>2666</v>
      </c>
      <c r="B3797" s="550" t="s">
        <v>1771</v>
      </c>
      <c r="C3797" s="550" t="s">
        <v>44</v>
      </c>
      <c r="D3797" s="549" t="s">
        <v>1772</v>
      </c>
      <c r="E3797" s="593" t="s">
        <v>1220</v>
      </c>
      <c r="F3797" s="593"/>
      <c r="G3797" s="550" t="s">
        <v>26</v>
      </c>
      <c r="H3797" s="551">
        <v>1</v>
      </c>
      <c r="I3797" s="552">
        <v>23.01</v>
      </c>
      <c r="J3797" s="552">
        <v>23.01</v>
      </c>
    </row>
    <row r="3798" spans="1:10" ht="26.45" customHeight="1">
      <c r="A3798" s="553"/>
      <c r="B3798" s="563"/>
      <c r="C3798" s="563"/>
      <c r="D3798" s="553"/>
      <c r="E3798" s="563" t="s">
        <v>2669</v>
      </c>
      <c r="F3798" s="566">
        <v>0</v>
      </c>
      <c r="G3798" s="553" t="s">
        <v>2670</v>
      </c>
      <c r="H3798" s="554">
        <v>0</v>
      </c>
      <c r="I3798" s="553" t="s">
        <v>2671</v>
      </c>
      <c r="J3798" s="554">
        <v>0</v>
      </c>
    </row>
    <row r="3799" spans="1:10" ht="26.45" customHeight="1" thickBot="1">
      <c r="A3799" s="553"/>
      <c r="B3799" s="563"/>
      <c r="C3799" s="563"/>
      <c r="D3799" s="553"/>
      <c r="E3799" s="563" t="s">
        <v>2672</v>
      </c>
      <c r="F3799" s="566">
        <v>0</v>
      </c>
      <c r="G3799" s="553"/>
      <c r="H3799" s="595" t="s">
        <v>2673</v>
      </c>
      <c r="I3799" s="595"/>
      <c r="J3799" s="554">
        <v>23.01</v>
      </c>
    </row>
    <row r="3800" spans="1:10" ht="14.45" thickTop="1">
      <c r="A3800" s="555"/>
      <c r="B3800" s="564"/>
      <c r="C3800" s="564"/>
      <c r="D3800" s="555"/>
      <c r="E3800" s="564"/>
      <c r="F3800" s="564"/>
      <c r="G3800" s="555"/>
      <c r="H3800" s="555"/>
      <c r="I3800" s="555"/>
      <c r="J3800" s="555"/>
    </row>
    <row r="3801" spans="1:10">
      <c r="A3801" s="543" t="s">
        <v>816</v>
      </c>
      <c r="B3801" s="461" t="s">
        <v>10</v>
      </c>
      <c r="C3801" s="461" t="s">
        <v>11</v>
      </c>
      <c r="D3801" s="543" t="s">
        <v>12</v>
      </c>
      <c r="E3801" s="589" t="s">
        <v>1209</v>
      </c>
      <c r="F3801" s="589"/>
      <c r="G3801" s="461" t="s">
        <v>13</v>
      </c>
      <c r="H3801" s="544" t="s">
        <v>14</v>
      </c>
      <c r="I3801" s="544" t="s">
        <v>1210</v>
      </c>
      <c r="J3801" s="544" t="s">
        <v>16</v>
      </c>
    </row>
    <row r="3802" spans="1:10" ht="14.45" customHeight="1">
      <c r="A3802" s="545" t="s">
        <v>2661</v>
      </c>
      <c r="B3802" s="546" t="s">
        <v>817</v>
      </c>
      <c r="C3802" s="546" t="s">
        <v>24</v>
      </c>
      <c r="D3802" s="545" t="s">
        <v>818</v>
      </c>
      <c r="E3802" s="596" t="s">
        <v>1252</v>
      </c>
      <c r="F3802" s="596"/>
      <c r="G3802" s="546" t="s">
        <v>57</v>
      </c>
      <c r="H3802" s="547">
        <v>1</v>
      </c>
      <c r="I3802" s="548">
        <v>25.71</v>
      </c>
      <c r="J3802" s="548">
        <v>25.71</v>
      </c>
    </row>
    <row r="3803" spans="1:10" ht="26.45">
      <c r="A3803" s="556" t="s">
        <v>2674</v>
      </c>
      <c r="B3803" s="557" t="s">
        <v>2680</v>
      </c>
      <c r="C3803" s="557" t="s">
        <v>44</v>
      </c>
      <c r="D3803" s="556" t="s">
        <v>2681</v>
      </c>
      <c r="E3803" s="594" t="s">
        <v>1216</v>
      </c>
      <c r="F3803" s="594"/>
      <c r="G3803" s="557" t="s">
        <v>75</v>
      </c>
      <c r="H3803" s="558">
        <v>0.1</v>
      </c>
      <c r="I3803" s="559">
        <v>23.15</v>
      </c>
      <c r="J3803" s="559">
        <v>2.31</v>
      </c>
    </row>
    <row r="3804" spans="1:10" ht="26.45">
      <c r="A3804" s="556" t="s">
        <v>2674</v>
      </c>
      <c r="B3804" s="557" t="s">
        <v>2682</v>
      </c>
      <c r="C3804" s="557" t="s">
        <v>44</v>
      </c>
      <c r="D3804" s="556" t="s">
        <v>2683</v>
      </c>
      <c r="E3804" s="594" t="s">
        <v>1216</v>
      </c>
      <c r="F3804" s="594"/>
      <c r="G3804" s="557" t="s">
        <v>75</v>
      </c>
      <c r="H3804" s="558">
        <v>0.2</v>
      </c>
      <c r="I3804" s="559">
        <v>31.37</v>
      </c>
      <c r="J3804" s="559">
        <v>6.27</v>
      </c>
    </row>
    <row r="3805" spans="1:10" ht="26.45" customHeight="1">
      <c r="A3805" s="549" t="s">
        <v>2666</v>
      </c>
      <c r="B3805" s="550" t="s">
        <v>2244</v>
      </c>
      <c r="C3805" s="550" t="s">
        <v>55</v>
      </c>
      <c r="D3805" s="549" t="s">
        <v>2245</v>
      </c>
      <c r="E3805" s="593" t="s">
        <v>1220</v>
      </c>
      <c r="F3805" s="593"/>
      <c r="G3805" s="550" t="s">
        <v>57</v>
      </c>
      <c r="H3805" s="551">
        <v>1</v>
      </c>
      <c r="I3805" s="552">
        <v>17.13</v>
      </c>
      <c r="J3805" s="552">
        <v>17.13</v>
      </c>
    </row>
    <row r="3806" spans="1:10" ht="26.45" customHeight="1">
      <c r="A3806" s="553"/>
      <c r="B3806" s="563"/>
      <c r="C3806" s="563"/>
      <c r="D3806" s="553"/>
      <c r="E3806" s="563" t="s">
        <v>2669</v>
      </c>
      <c r="F3806" s="566">
        <v>6.54</v>
      </c>
      <c r="G3806" s="553" t="s">
        <v>2670</v>
      </c>
      <c r="H3806" s="554">
        <v>0</v>
      </c>
      <c r="I3806" s="553" t="s">
        <v>2671</v>
      </c>
      <c r="J3806" s="554">
        <v>6.54</v>
      </c>
    </row>
    <row r="3807" spans="1:10" ht="26.45" customHeight="1" thickBot="1">
      <c r="A3807" s="553"/>
      <c r="B3807" s="563"/>
      <c r="C3807" s="563"/>
      <c r="D3807" s="553"/>
      <c r="E3807" s="563" t="s">
        <v>2672</v>
      </c>
      <c r="F3807" s="566">
        <v>0</v>
      </c>
      <c r="G3807" s="553"/>
      <c r="H3807" s="595" t="s">
        <v>2673</v>
      </c>
      <c r="I3807" s="595"/>
      <c r="J3807" s="554">
        <v>25.71</v>
      </c>
    </row>
    <row r="3808" spans="1:10" ht="14.45" thickTop="1">
      <c r="A3808" s="555"/>
      <c r="B3808" s="564"/>
      <c r="C3808" s="564"/>
      <c r="D3808" s="555"/>
      <c r="E3808" s="564"/>
      <c r="F3808" s="564"/>
      <c r="G3808" s="555"/>
      <c r="H3808" s="555"/>
      <c r="I3808" s="555"/>
      <c r="J3808" s="555"/>
    </row>
    <row r="3809" spans="1:10">
      <c r="A3809" s="543" t="s">
        <v>819</v>
      </c>
      <c r="B3809" s="461" t="s">
        <v>10</v>
      </c>
      <c r="C3809" s="461" t="s">
        <v>11</v>
      </c>
      <c r="D3809" s="543" t="s">
        <v>12</v>
      </c>
      <c r="E3809" s="589" t="s">
        <v>1209</v>
      </c>
      <c r="F3809" s="589"/>
      <c r="G3809" s="461" t="s">
        <v>13</v>
      </c>
      <c r="H3809" s="544" t="s">
        <v>14</v>
      </c>
      <c r="I3809" s="544" t="s">
        <v>1210</v>
      </c>
      <c r="J3809" s="544" t="s">
        <v>16</v>
      </c>
    </row>
    <row r="3810" spans="1:10" ht="14.45" customHeight="1">
      <c r="A3810" s="545" t="s">
        <v>2661</v>
      </c>
      <c r="B3810" s="546" t="s">
        <v>820</v>
      </c>
      <c r="C3810" s="546" t="s">
        <v>24</v>
      </c>
      <c r="D3810" s="545" t="s">
        <v>821</v>
      </c>
      <c r="E3810" s="596" t="s">
        <v>1252</v>
      </c>
      <c r="F3810" s="596"/>
      <c r="G3810" s="546" t="s">
        <v>57</v>
      </c>
      <c r="H3810" s="547">
        <v>1</v>
      </c>
      <c r="I3810" s="548">
        <v>27.18</v>
      </c>
      <c r="J3810" s="548">
        <v>27.18</v>
      </c>
    </row>
    <row r="3811" spans="1:10" ht="26.45">
      <c r="A3811" s="556" t="s">
        <v>2674</v>
      </c>
      <c r="B3811" s="557" t="s">
        <v>2682</v>
      </c>
      <c r="C3811" s="557" t="s">
        <v>44</v>
      </c>
      <c r="D3811" s="556" t="s">
        <v>2683</v>
      </c>
      <c r="E3811" s="594" t="s">
        <v>1216</v>
      </c>
      <c r="F3811" s="594"/>
      <c r="G3811" s="557" t="s">
        <v>75</v>
      </c>
      <c r="H3811" s="558">
        <v>0.2</v>
      </c>
      <c r="I3811" s="559">
        <v>31.37</v>
      </c>
      <c r="J3811" s="559">
        <v>6.27</v>
      </c>
    </row>
    <row r="3812" spans="1:10" ht="26.45">
      <c r="A3812" s="556" t="s">
        <v>2674</v>
      </c>
      <c r="B3812" s="557" t="s">
        <v>2680</v>
      </c>
      <c r="C3812" s="557" t="s">
        <v>44</v>
      </c>
      <c r="D3812" s="556" t="s">
        <v>2681</v>
      </c>
      <c r="E3812" s="594" t="s">
        <v>1216</v>
      </c>
      <c r="F3812" s="594"/>
      <c r="G3812" s="557" t="s">
        <v>75</v>
      </c>
      <c r="H3812" s="558">
        <v>0.1</v>
      </c>
      <c r="I3812" s="559">
        <v>23.15</v>
      </c>
      <c r="J3812" s="559">
        <v>2.31</v>
      </c>
    </row>
    <row r="3813" spans="1:10" ht="39.6" customHeight="1">
      <c r="A3813" s="549" t="s">
        <v>2666</v>
      </c>
      <c r="B3813" s="550" t="s">
        <v>2356</v>
      </c>
      <c r="C3813" s="550" t="s">
        <v>55</v>
      </c>
      <c r="D3813" s="549" t="s">
        <v>2357</v>
      </c>
      <c r="E3813" s="593" t="s">
        <v>1220</v>
      </c>
      <c r="F3813" s="593"/>
      <c r="G3813" s="550" t="s">
        <v>57</v>
      </c>
      <c r="H3813" s="551">
        <v>1</v>
      </c>
      <c r="I3813" s="552">
        <v>18.600000000000001</v>
      </c>
      <c r="J3813" s="552">
        <v>18.600000000000001</v>
      </c>
    </row>
    <row r="3814" spans="1:10" ht="26.45" customHeight="1">
      <c r="A3814" s="553"/>
      <c r="B3814" s="563"/>
      <c r="C3814" s="563"/>
      <c r="D3814" s="553"/>
      <c r="E3814" s="563" t="s">
        <v>2669</v>
      </c>
      <c r="F3814" s="566">
        <v>6.54</v>
      </c>
      <c r="G3814" s="553" t="s">
        <v>2670</v>
      </c>
      <c r="H3814" s="554">
        <v>0</v>
      </c>
      <c r="I3814" s="553" t="s">
        <v>2671</v>
      </c>
      <c r="J3814" s="554">
        <v>6.54</v>
      </c>
    </row>
    <row r="3815" spans="1:10" ht="26.45" customHeight="1" thickBot="1">
      <c r="A3815" s="553"/>
      <c r="B3815" s="563"/>
      <c r="C3815" s="563"/>
      <c r="D3815" s="553"/>
      <c r="E3815" s="563" t="s">
        <v>2672</v>
      </c>
      <c r="F3815" s="566">
        <v>0</v>
      </c>
      <c r="G3815" s="553"/>
      <c r="H3815" s="595" t="s">
        <v>2673</v>
      </c>
      <c r="I3815" s="595"/>
      <c r="J3815" s="554">
        <v>27.18</v>
      </c>
    </row>
    <row r="3816" spans="1:10" ht="14.45" thickTop="1">
      <c r="A3816" s="555"/>
      <c r="B3816" s="564"/>
      <c r="C3816" s="564"/>
      <c r="D3816" s="555"/>
      <c r="E3816" s="564"/>
      <c r="F3816" s="564"/>
      <c r="G3816" s="555"/>
      <c r="H3816" s="555"/>
      <c r="I3816" s="555"/>
      <c r="J3816" s="555"/>
    </row>
    <row r="3817" spans="1:10">
      <c r="A3817" s="543" t="s">
        <v>822</v>
      </c>
      <c r="B3817" s="461" t="s">
        <v>10</v>
      </c>
      <c r="C3817" s="461" t="s">
        <v>11</v>
      </c>
      <c r="D3817" s="543" t="s">
        <v>12</v>
      </c>
      <c r="E3817" s="589" t="s">
        <v>1209</v>
      </c>
      <c r="F3817" s="589"/>
      <c r="G3817" s="461" t="s">
        <v>13</v>
      </c>
      <c r="H3817" s="544" t="s">
        <v>14</v>
      </c>
      <c r="I3817" s="544" t="s">
        <v>1210</v>
      </c>
      <c r="J3817" s="544" t="s">
        <v>16</v>
      </c>
    </row>
    <row r="3818" spans="1:10" ht="14.45" customHeight="1">
      <c r="A3818" s="545" t="s">
        <v>2661</v>
      </c>
      <c r="B3818" s="546" t="s">
        <v>823</v>
      </c>
      <c r="C3818" s="546" t="s">
        <v>24</v>
      </c>
      <c r="D3818" s="545" t="s">
        <v>824</v>
      </c>
      <c r="E3818" s="596" t="s">
        <v>1252</v>
      </c>
      <c r="F3818" s="596"/>
      <c r="G3818" s="546" t="s">
        <v>57</v>
      </c>
      <c r="H3818" s="547">
        <v>1</v>
      </c>
      <c r="I3818" s="548">
        <v>4599.2299999999996</v>
      </c>
      <c r="J3818" s="548">
        <v>4599.2299999999996</v>
      </c>
    </row>
    <row r="3819" spans="1:10" ht="26.45">
      <c r="A3819" s="556" t="s">
        <v>2674</v>
      </c>
      <c r="B3819" s="557" t="s">
        <v>2682</v>
      </c>
      <c r="C3819" s="557" t="s">
        <v>44</v>
      </c>
      <c r="D3819" s="556" t="s">
        <v>2683</v>
      </c>
      <c r="E3819" s="594" t="s">
        <v>1216</v>
      </c>
      <c r="F3819" s="594"/>
      <c r="G3819" s="557" t="s">
        <v>75</v>
      </c>
      <c r="H3819" s="558">
        <v>2</v>
      </c>
      <c r="I3819" s="559">
        <v>31.37</v>
      </c>
      <c r="J3819" s="559">
        <v>62.74</v>
      </c>
    </row>
    <row r="3820" spans="1:10" ht="26.45">
      <c r="A3820" s="556" t="s">
        <v>2674</v>
      </c>
      <c r="B3820" s="557" t="s">
        <v>2680</v>
      </c>
      <c r="C3820" s="557" t="s">
        <v>44</v>
      </c>
      <c r="D3820" s="556" t="s">
        <v>2681</v>
      </c>
      <c r="E3820" s="594" t="s">
        <v>1216</v>
      </c>
      <c r="F3820" s="594"/>
      <c r="G3820" s="557" t="s">
        <v>75</v>
      </c>
      <c r="H3820" s="558">
        <v>2</v>
      </c>
      <c r="I3820" s="559">
        <v>23.15</v>
      </c>
      <c r="J3820" s="559">
        <v>46.3</v>
      </c>
    </row>
    <row r="3821" spans="1:10" ht="26.45" customHeight="1">
      <c r="A3821" s="549" t="s">
        <v>2666</v>
      </c>
      <c r="B3821" s="550" t="s">
        <v>1569</v>
      </c>
      <c r="C3821" s="550" t="s">
        <v>24</v>
      </c>
      <c r="D3821" s="549" t="s">
        <v>1570</v>
      </c>
      <c r="E3821" s="593" t="s">
        <v>1220</v>
      </c>
      <c r="F3821" s="593"/>
      <c r="G3821" s="550" t="s">
        <v>760</v>
      </c>
      <c r="H3821" s="551">
        <v>1</v>
      </c>
      <c r="I3821" s="552">
        <v>4490.1899999999996</v>
      </c>
      <c r="J3821" s="552">
        <v>4490.1899999999996</v>
      </c>
    </row>
    <row r="3822" spans="1:10" ht="26.45" customHeight="1">
      <c r="A3822" s="553"/>
      <c r="B3822" s="563"/>
      <c r="C3822" s="563"/>
      <c r="D3822" s="553"/>
      <c r="E3822" s="563" t="s">
        <v>2669</v>
      </c>
      <c r="F3822" s="566">
        <v>81.92</v>
      </c>
      <c r="G3822" s="553" t="s">
        <v>2670</v>
      </c>
      <c r="H3822" s="554">
        <v>0</v>
      </c>
      <c r="I3822" s="553" t="s">
        <v>2671</v>
      </c>
      <c r="J3822" s="554">
        <v>81.92</v>
      </c>
    </row>
    <row r="3823" spans="1:10" ht="26.45" customHeight="1" thickBot="1">
      <c r="A3823" s="553"/>
      <c r="B3823" s="563"/>
      <c r="C3823" s="563"/>
      <c r="D3823" s="553"/>
      <c r="E3823" s="563" t="s">
        <v>2672</v>
      </c>
      <c r="F3823" s="566">
        <v>0</v>
      </c>
      <c r="G3823" s="553"/>
      <c r="H3823" s="595" t="s">
        <v>2673</v>
      </c>
      <c r="I3823" s="595"/>
      <c r="J3823" s="554">
        <v>4599.2299999999996</v>
      </c>
    </row>
    <row r="3824" spans="1:10" ht="14.45" thickTop="1">
      <c r="A3824" s="555"/>
      <c r="B3824" s="564"/>
      <c r="C3824" s="564"/>
      <c r="D3824" s="555"/>
      <c r="E3824" s="564"/>
      <c r="F3824" s="564"/>
      <c r="G3824" s="555"/>
      <c r="H3824" s="555"/>
      <c r="I3824" s="555"/>
      <c r="J3824" s="555"/>
    </row>
    <row r="3825" spans="1:10">
      <c r="A3825" s="543" t="s">
        <v>827</v>
      </c>
      <c r="B3825" s="461" t="s">
        <v>10</v>
      </c>
      <c r="C3825" s="461" t="s">
        <v>11</v>
      </c>
      <c r="D3825" s="543" t="s">
        <v>12</v>
      </c>
      <c r="E3825" s="589" t="s">
        <v>1209</v>
      </c>
      <c r="F3825" s="589"/>
      <c r="G3825" s="461" t="s">
        <v>13</v>
      </c>
      <c r="H3825" s="544" t="s">
        <v>14</v>
      </c>
      <c r="I3825" s="544" t="s">
        <v>1210</v>
      </c>
      <c r="J3825" s="544" t="s">
        <v>16</v>
      </c>
    </row>
    <row r="3826" spans="1:10" ht="14.45" customHeight="1">
      <c r="A3826" s="545" t="s">
        <v>2661</v>
      </c>
      <c r="B3826" s="546" t="s">
        <v>828</v>
      </c>
      <c r="C3826" s="546" t="s">
        <v>24</v>
      </c>
      <c r="D3826" s="545" t="s">
        <v>829</v>
      </c>
      <c r="E3826" s="596" t="s">
        <v>1246</v>
      </c>
      <c r="F3826" s="596"/>
      <c r="G3826" s="546" t="s">
        <v>57</v>
      </c>
      <c r="H3826" s="547">
        <v>1</v>
      </c>
      <c r="I3826" s="548">
        <v>84.89</v>
      </c>
      <c r="J3826" s="548">
        <v>84.89</v>
      </c>
    </row>
    <row r="3827" spans="1:10" ht="26.45">
      <c r="A3827" s="556" t="s">
        <v>2674</v>
      </c>
      <c r="B3827" s="557" t="s">
        <v>2682</v>
      </c>
      <c r="C3827" s="557" t="s">
        <v>44</v>
      </c>
      <c r="D3827" s="556" t="s">
        <v>2683</v>
      </c>
      <c r="E3827" s="594" t="s">
        <v>1216</v>
      </c>
      <c r="F3827" s="594"/>
      <c r="G3827" s="557" t="s">
        <v>75</v>
      </c>
      <c r="H3827" s="558">
        <v>0.3</v>
      </c>
      <c r="I3827" s="559">
        <v>31.37</v>
      </c>
      <c r="J3827" s="559">
        <v>9.41</v>
      </c>
    </row>
    <row r="3828" spans="1:10">
      <c r="A3828" s="549" t="s">
        <v>2666</v>
      </c>
      <c r="B3828" s="550" t="s">
        <v>1659</v>
      </c>
      <c r="C3828" s="550" t="s">
        <v>24</v>
      </c>
      <c r="D3828" s="549" t="s">
        <v>1660</v>
      </c>
      <c r="E3828" s="593" t="s">
        <v>1220</v>
      </c>
      <c r="F3828" s="593"/>
      <c r="G3828" s="550" t="s">
        <v>26</v>
      </c>
      <c r="H3828" s="551">
        <v>1</v>
      </c>
      <c r="I3828" s="552">
        <v>75.48</v>
      </c>
      <c r="J3828" s="552">
        <v>75.48</v>
      </c>
    </row>
    <row r="3829" spans="1:10" ht="26.45" customHeight="1">
      <c r="A3829" s="553"/>
      <c r="B3829" s="563"/>
      <c r="C3829" s="563"/>
      <c r="D3829" s="553"/>
      <c r="E3829" s="563" t="s">
        <v>2669</v>
      </c>
      <c r="F3829" s="566">
        <v>7.37</v>
      </c>
      <c r="G3829" s="553" t="s">
        <v>2670</v>
      </c>
      <c r="H3829" s="554">
        <v>0</v>
      </c>
      <c r="I3829" s="553" t="s">
        <v>2671</v>
      </c>
      <c r="J3829" s="554">
        <v>7.37</v>
      </c>
    </row>
    <row r="3830" spans="1:10" ht="26.45" customHeight="1" thickBot="1">
      <c r="A3830" s="553"/>
      <c r="B3830" s="563"/>
      <c r="C3830" s="563"/>
      <c r="D3830" s="553"/>
      <c r="E3830" s="563" t="s">
        <v>2672</v>
      </c>
      <c r="F3830" s="566">
        <v>0</v>
      </c>
      <c r="G3830" s="553"/>
      <c r="H3830" s="595" t="s">
        <v>2673</v>
      </c>
      <c r="I3830" s="595"/>
      <c r="J3830" s="554">
        <v>84.89</v>
      </c>
    </row>
    <row r="3831" spans="1:10" ht="26.45" customHeight="1" thickTop="1">
      <c r="A3831" s="555"/>
      <c r="B3831" s="564"/>
      <c r="C3831" s="564"/>
      <c r="D3831" s="555"/>
      <c r="E3831" s="564"/>
      <c r="F3831" s="564"/>
      <c r="G3831" s="555"/>
      <c r="H3831" s="555"/>
      <c r="I3831" s="555"/>
      <c r="J3831" s="555"/>
    </row>
    <row r="3832" spans="1:10">
      <c r="A3832" s="543" t="s">
        <v>830</v>
      </c>
      <c r="B3832" s="461" t="s">
        <v>10</v>
      </c>
      <c r="C3832" s="461" t="s">
        <v>11</v>
      </c>
      <c r="D3832" s="543" t="s">
        <v>12</v>
      </c>
      <c r="E3832" s="589" t="s">
        <v>1209</v>
      </c>
      <c r="F3832" s="589"/>
      <c r="G3832" s="461" t="s">
        <v>13</v>
      </c>
      <c r="H3832" s="544" t="s">
        <v>14</v>
      </c>
      <c r="I3832" s="544" t="s">
        <v>1210</v>
      </c>
      <c r="J3832" s="544" t="s">
        <v>16</v>
      </c>
    </row>
    <row r="3833" spans="1:10" ht="26.45">
      <c r="A3833" s="545" t="s">
        <v>2661</v>
      </c>
      <c r="B3833" s="546" t="s">
        <v>831</v>
      </c>
      <c r="C3833" s="546" t="s">
        <v>24</v>
      </c>
      <c r="D3833" s="545" t="s">
        <v>832</v>
      </c>
      <c r="E3833" s="596" t="s">
        <v>1252</v>
      </c>
      <c r="F3833" s="596"/>
      <c r="G3833" s="546" t="s">
        <v>26</v>
      </c>
      <c r="H3833" s="547">
        <v>1</v>
      </c>
      <c r="I3833" s="548">
        <v>387.92</v>
      </c>
      <c r="J3833" s="548">
        <v>387.92</v>
      </c>
    </row>
    <row r="3834" spans="1:10" ht="14.45" customHeight="1">
      <c r="A3834" s="556" t="s">
        <v>2674</v>
      </c>
      <c r="B3834" s="557" t="s">
        <v>3372</v>
      </c>
      <c r="C3834" s="557" t="s">
        <v>44</v>
      </c>
      <c r="D3834" s="556" t="s">
        <v>3373</v>
      </c>
      <c r="E3834" s="594" t="s">
        <v>1216</v>
      </c>
      <c r="F3834" s="594"/>
      <c r="G3834" s="557" t="s">
        <v>75</v>
      </c>
      <c r="H3834" s="558">
        <v>1.911</v>
      </c>
      <c r="I3834" s="559">
        <v>22.64</v>
      </c>
      <c r="J3834" s="559">
        <v>43.26</v>
      </c>
    </row>
    <row r="3835" spans="1:10" ht="26.45">
      <c r="A3835" s="556" t="s">
        <v>2674</v>
      </c>
      <c r="B3835" s="557" t="s">
        <v>3648</v>
      </c>
      <c r="C3835" s="557" t="s">
        <v>44</v>
      </c>
      <c r="D3835" s="556" t="s">
        <v>3649</v>
      </c>
      <c r="E3835" s="594" t="s">
        <v>1216</v>
      </c>
      <c r="F3835" s="594"/>
      <c r="G3835" s="557" t="s">
        <v>75</v>
      </c>
      <c r="H3835" s="558">
        <v>1.911</v>
      </c>
      <c r="I3835" s="559">
        <v>34.29</v>
      </c>
      <c r="J3835" s="559">
        <v>65.52</v>
      </c>
    </row>
    <row r="3836" spans="1:10">
      <c r="A3836" s="549" t="s">
        <v>2666</v>
      </c>
      <c r="B3836" s="550" t="s">
        <v>1934</v>
      </c>
      <c r="C3836" s="550" t="s">
        <v>24</v>
      </c>
      <c r="D3836" s="549" t="s">
        <v>1935</v>
      </c>
      <c r="E3836" s="593" t="s">
        <v>1220</v>
      </c>
      <c r="F3836" s="593"/>
      <c r="G3836" s="550" t="s">
        <v>26</v>
      </c>
      <c r="H3836" s="551">
        <v>1</v>
      </c>
      <c r="I3836" s="552">
        <v>279.14</v>
      </c>
      <c r="J3836" s="552">
        <v>279.14</v>
      </c>
    </row>
    <row r="3837" spans="1:10" ht="13.9" customHeight="1">
      <c r="A3837" s="553"/>
      <c r="B3837" s="563"/>
      <c r="C3837" s="563"/>
      <c r="D3837" s="553"/>
      <c r="E3837" s="563" t="s">
        <v>2669</v>
      </c>
      <c r="F3837" s="566">
        <v>83.08</v>
      </c>
      <c r="G3837" s="553" t="s">
        <v>2670</v>
      </c>
      <c r="H3837" s="554">
        <v>0</v>
      </c>
      <c r="I3837" s="553" t="s">
        <v>2671</v>
      </c>
      <c r="J3837" s="554">
        <v>83.08</v>
      </c>
    </row>
    <row r="3838" spans="1:10" ht="26.45" customHeight="1" thickBot="1">
      <c r="A3838" s="553"/>
      <c r="B3838" s="563"/>
      <c r="C3838" s="563"/>
      <c r="D3838" s="553"/>
      <c r="E3838" s="563" t="s">
        <v>2672</v>
      </c>
      <c r="F3838" s="566">
        <v>0</v>
      </c>
      <c r="G3838" s="553"/>
      <c r="H3838" s="595" t="s">
        <v>2673</v>
      </c>
      <c r="I3838" s="595"/>
      <c r="J3838" s="554">
        <v>387.92</v>
      </c>
    </row>
    <row r="3839" spans="1:10" ht="14.45" thickTop="1">
      <c r="A3839" s="555"/>
      <c r="B3839" s="564"/>
      <c r="C3839" s="564"/>
      <c r="D3839" s="555"/>
      <c r="E3839" s="564"/>
      <c r="F3839" s="564"/>
      <c r="G3839" s="555"/>
      <c r="H3839" s="555"/>
      <c r="I3839" s="555"/>
      <c r="J3839" s="555"/>
    </row>
    <row r="3840" spans="1:10">
      <c r="A3840" s="543" t="s">
        <v>833</v>
      </c>
      <c r="B3840" s="461" t="s">
        <v>10</v>
      </c>
      <c r="C3840" s="461" t="s">
        <v>11</v>
      </c>
      <c r="D3840" s="543" t="s">
        <v>12</v>
      </c>
      <c r="E3840" s="589" t="s">
        <v>1209</v>
      </c>
      <c r="F3840" s="589"/>
      <c r="G3840" s="461" t="s">
        <v>13</v>
      </c>
      <c r="H3840" s="544" t="s">
        <v>14</v>
      </c>
      <c r="I3840" s="544" t="s">
        <v>1210</v>
      </c>
      <c r="J3840" s="544" t="s">
        <v>16</v>
      </c>
    </row>
    <row r="3841" spans="1:10" ht="14.45" customHeight="1">
      <c r="A3841" s="545" t="s">
        <v>2661</v>
      </c>
      <c r="B3841" s="546" t="s">
        <v>834</v>
      </c>
      <c r="C3841" s="546" t="s">
        <v>24</v>
      </c>
      <c r="D3841" s="545" t="s">
        <v>835</v>
      </c>
      <c r="E3841" s="596" t="s">
        <v>1252</v>
      </c>
      <c r="F3841" s="596"/>
      <c r="G3841" s="546" t="s">
        <v>26</v>
      </c>
      <c r="H3841" s="547">
        <v>1</v>
      </c>
      <c r="I3841" s="548">
        <v>402.85</v>
      </c>
      <c r="J3841" s="548">
        <v>402.85</v>
      </c>
    </row>
    <row r="3842" spans="1:10" ht="26.45">
      <c r="A3842" s="556" t="s">
        <v>2674</v>
      </c>
      <c r="B3842" s="557" t="s">
        <v>3372</v>
      </c>
      <c r="C3842" s="557" t="s">
        <v>44</v>
      </c>
      <c r="D3842" s="556" t="s">
        <v>3373</v>
      </c>
      <c r="E3842" s="594" t="s">
        <v>1216</v>
      </c>
      <c r="F3842" s="594"/>
      <c r="G3842" s="557" t="s">
        <v>75</v>
      </c>
      <c r="H3842" s="558">
        <v>1.911</v>
      </c>
      <c r="I3842" s="559">
        <v>22.64</v>
      </c>
      <c r="J3842" s="559">
        <v>43.26</v>
      </c>
    </row>
    <row r="3843" spans="1:10" ht="26.45">
      <c r="A3843" s="556" t="s">
        <v>2674</v>
      </c>
      <c r="B3843" s="557" t="s">
        <v>3648</v>
      </c>
      <c r="C3843" s="557" t="s">
        <v>44</v>
      </c>
      <c r="D3843" s="556" t="s">
        <v>3649</v>
      </c>
      <c r="E3843" s="594" t="s">
        <v>1216</v>
      </c>
      <c r="F3843" s="594"/>
      <c r="G3843" s="557" t="s">
        <v>75</v>
      </c>
      <c r="H3843" s="558">
        <v>1.911</v>
      </c>
      <c r="I3843" s="559">
        <v>34.29</v>
      </c>
      <c r="J3843" s="559">
        <v>65.52</v>
      </c>
    </row>
    <row r="3844" spans="1:10" ht="26.45" customHeight="1">
      <c r="A3844" s="549" t="s">
        <v>2666</v>
      </c>
      <c r="B3844" s="550" t="s">
        <v>1928</v>
      </c>
      <c r="C3844" s="550" t="s">
        <v>24</v>
      </c>
      <c r="D3844" s="549" t="s">
        <v>1929</v>
      </c>
      <c r="E3844" s="593" t="s">
        <v>1220</v>
      </c>
      <c r="F3844" s="593"/>
      <c r="G3844" s="550" t="s">
        <v>26</v>
      </c>
      <c r="H3844" s="551">
        <v>1</v>
      </c>
      <c r="I3844" s="552">
        <v>294.07</v>
      </c>
      <c r="J3844" s="552">
        <v>294.07</v>
      </c>
    </row>
    <row r="3845" spans="1:10" ht="26.45" customHeight="1">
      <c r="A3845" s="553"/>
      <c r="B3845" s="563"/>
      <c r="C3845" s="563"/>
      <c r="D3845" s="553"/>
      <c r="E3845" s="563" t="s">
        <v>2669</v>
      </c>
      <c r="F3845" s="566">
        <v>83.08</v>
      </c>
      <c r="G3845" s="553" t="s">
        <v>2670</v>
      </c>
      <c r="H3845" s="554">
        <v>0</v>
      </c>
      <c r="I3845" s="553" t="s">
        <v>2671</v>
      </c>
      <c r="J3845" s="554">
        <v>83.08</v>
      </c>
    </row>
    <row r="3846" spans="1:10" ht="26.45" customHeight="1" thickBot="1">
      <c r="A3846" s="553"/>
      <c r="B3846" s="563"/>
      <c r="C3846" s="563"/>
      <c r="D3846" s="553"/>
      <c r="E3846" s="563" t="s">
        <v>2672</v>
      </c>
      <c r="F3846" s="566">
        <v>0</v>
      </c>
      <c r="G3846" s="553"/>
      <c r="H3846" s="595" t="s">
        <v>2673</v>
      </c>
      <c r="I3846" s="595"/>
      <c r="J3846" s="554">
        <v>402.85</v>
      </c>
    </row>
    <row r="3847" spans="1:10" ht="14.45" thickTop="1">
      <c r="A3847" s="555"/>
      <c r="B3847" s="564"/>
      <c r="C3847" s="564"/>
      <c r="D3847" s="555"/>
      <c r="E3847" s="564"/>
      <c r="F3847" s="564"/>
      <c r="G3847" s="555"/>
      <c r="H3847" s="555"/>
      <c r="I3847" s="555"/>
      <c r="J3847" s="555"/>
    </row>
    <row r="3848" spans="1:10">
      <c r="A3848" s="543" t="s">
        <v>836</v>
      </c>
      <c r="B3848" s="461" t="s">
        <v>10</v>
      </c>
      <c r="C3848" s="461" t="s">
        <v>11</v>
      </c>
      <c r="D3848" s="543" t="s">
        <v>12</v>
      </c>
      <c r="E3848" s="589" t="s">
        <v>1209</v>
      </c>
      <c r="F3848" s="589"/>
      <c r="G3848" s="461" t="s">
        <v>13</v>
      </c>
      <c r="H3848" s="544" t="s">
        <v>14</v>
      </c>
      <c r="I3848" s="544" t="s">
        <v>1210</v>
      </c>
      <c r="J3848" s="544" t="s">
        <v>16</v>
      </c>
    </row>
    <row r="3849" spans="1:10" ht="14.45" customHeight="1">
      <c r="A3849" s="545" t="s">
        <v>2661</v>
      </c>
      <c r="B3849" s="546" t="s">
        <v>837</v>
      </c>
      <c r="C3849" s="546" t="s">
        <v>24</v>
      </c>
      <c r="D3849" s="545" t="s">
        <v>838</v>
      </c>
      <c r="E3849" s="596" t="s">
        <v>1253</v>
      </c>
      <c r="F3849" s="596"/>
      <c r="G3849" s="546" t="s">
        <v>26</v>
      </c>
      <c r="H3849" s="547">
        <v>1</v>
      </c>
      <c r="I3849" s="548">
        <v>808.29</v>
      </c>
      <c r="J3849" s="548">
        <v>808.29</v>
      </c>
    </row>
    <row r="3850" spans="1:10" ht="26.45">
      <c r="A3850" s="556" t="s">
        <v>2674</v>
      </c>
      <c r="B3850" s="557" t="s">
        <v>2680</v>
      </c>
      <c r="C3850" s="557" t="s">
        <v>44</v>
      </c>
      <c r="D3850" s="556" t="s">
        <v>2681</v>
      </c>
      <c r="E3850" s="594" t="s">
        <v>1216</v>
      </c>
      <c r="F3850" s="594"/>
      <c r="G3850" s="557" t="s">
        <v>75</v>
      </c>
      <c r="H3850" s="558">
        <v>0.82762500000000006</v>
      </c>
      <c r="I3850" s="559">
        <v>23.15</v>
      </c>
      <c r="J3850" s="559">
        <v>19.149999999999999</v>
      </c>
    </row>
    <row r="3851" spans="1:10" ht="26.45">
      <c r="A3851" s="556" t="s">
        <v>2674</v>
      </c>
      <c r="B3851" s="557" t="s">
        <v>2682</v>
      </c>
      <c r="C3851" s="557" t="s">
        <v>44</v>
      </c>
      <c r="D3851" s="556" t="s">
        <v>2683</v>
      </c>
      <c r="E3851" s="594" t="s">
        <v>1216</v>
      </c>
      <c r="F3851" s="594"/>
      <c r="G3851" s="557" t="s">
        <v>75</v>
      </c>
      <c r="H3851" s="558">
        <v>2.6484000000000001</v>
      </c>
      <c r="I3851" s="559">
        <v>31.37</v>
      </c>
      <c r="J3851" s="559">
        <v>83.08</v>
      </c>
    </row>
    <row r="3852" spans="1:10" ht="26.45" customHeight="1">
      <c r="A3852" s="549" t="s">
        <v>2666</v>
      </c>
      <c r="B3852" s="550" t="s">
        <v>1508</v>
      </c>
      <c r="C3852" s="550" t="s">
        <v>24</v>
      </c>
      <c r="D3852" s="549" t="s">
        <v>1509</v>
      </c>
      <c r="E3852" s="593" t="s">
        <v>1220</v>
      </c>
      <c r="F3852" s="593"/>
      <c r="G3852" s="550" t="s">
        <v>760</v>
      </c>
      <c r="H3852" s="551">
        <v>1</v>
      </c>
      <c r="I3852" s="552">
        <v>706.06</v>
      </c>
      <c r="J3852" s="552">
        <v>706.06</v>
      </c>
    </row>
    <row r="3853" spans="1:10" ht="26.45" customHeight="1">
      <c r="A3853" s="553"/>
      <c r="B3853" s="563"/>
      <c r="C3853" s="563"/>
      <c r="D3853" s="553"/>
      <c r="E3853" s="563" t="s">
        <v>2669</v>
      </c>
      <c r="F3853" s="566">
        <v>78.66</v>
      </c>
      <c r="G3853" s="553" t="s">
        <v>2670</v>
      </c>
      <c r="H3853" s="554">
        <v>0</v>
      </c>
      <c r="I3853" s="553" t="s">
        <v>2671</v>
      </c>
      <c r="J3853" s="554">
        <v>78.66</v>
      </c>
    </row>
    <row r="3854" spans="1:10" ht="26.45" customHeight="1" thickBot="1">
      <c r="A3854" s="553"/>
      <c r="B3854" s="563"/>
      <c r="C3854" s="563"/>
      <c r="D3854" s="553"/>
      <c r="E3854" s="563" t="s">
        <v>2672</v>
      </c>
      <c r="F3854" s="566">
        <v>0</v>
      </c>
      <c r="G3854" s="553"/>
      <c r="H3854" s="595" t="s">
        <v>2673</v>
      </c>
      <c r="I3854" s="595"/>
      <c r="J3854" s="554">
        <v>808.29</v>
      </c>
    </row>
    <row r="3855" spans="1:10" ht="14.45" thickTop="1">
      <c r="A3855" s="555"/>
      <c r="B3855" s="564"/>
      <c r="C3855" s="564"/>
      <c r="D3855" s="555"/>
      <c r="E3855" s="564"/>
      <c r="F3855" s="564"/>
      <c r="G3855" s="555"/>
      <c r="H3855" s="555"/>
      <c r="I3855" s="555"/>
      <c r="J3855" s="555"/>
    </row>
    <row r="3856" spans="1:10">
      <c r="A3856" s="543" t="s">
        <v>839</v>
      </c>
      <c r="B3856" s="461" t="s">
        <v>10</v>
      </c>
      <c r="C3856" s="461" t="s">
        <v>11</v>
      </c>
      <c r="D3856" s="543" t="s">
        <v>12</v>
      </c>
      <c r="E3856" s="589" t="s">
        <v>1209</v>
      </c>
      <c r="F3856" s="589"/>
      <c r="G3856" s="461" t="s">
        <v>13</v>
      </c>
      <c r="H3856" s="544" t="s">
        <v>14</v>
      </c>
      <c r="I3856" s="544" t="s">
        <v>1210</v>
      </c>
      <c r="J3856" s="544" t="s">
        <v>16</v>
      </c>
    </row>
    <row r="3857" spans="1:10" ht="14.45" customHeight="1">
      <c r="A3857" s="545" t="s">
        <v>2661</v>
      </c>
      <c r="B3857" s="546" t="s">
        <v>840</v>
      </c>
      <c r="C3857" s="546" t="s">
        <v>24</v>
      </c>
      <c r="D3857" s="545" t="s">
        <v>841</v>
      </c>
      <c r="E3857" s="596" t="s">
        <v>1246</v>
      </c>
      <c r="F3857" s="596"/>
      <c r="G3857" s="546" t="s">
        <v>760</v>
      </c>
      <c r="H3857" s="547">
        <v>1</v>
      </c>
      <c r="I3857" s="548">
        <v>9826.1</v>
      </c>
      <c r="J3857" s="548">
        <v>9826.1</v>
      </c>
    </row>
    <row r="3858" spans="1:10" ht="26.45">
      <c r="A3858" s="556" t="s">
        <v>2674</v>
      </c>
      <c r="B3858" s="557" t="s">
        <v>2680</v>
      </c>
      <c r="C3858" s="557" t="s">
        <v>44</v>
      </c>
      <c r="D3858" s="556" t="s">
        <v>2681</v>
      </c>
      <c r="E3858" s="594" t="s">
        <v>1216</v>
      </c>
      <c r="F3858" s="594"/>
      <c r="G3858" s="557" t="s">
        <v>75</v>
      </c>
      <c r="H3858" s="558">
        <v>2.5</v>
      </c>
      <c r="I3858" s="559">
        <v>23.15</v>
      </c>
      <c r="J3858" s="559">
        <v>57.87</v>
      </c>
    </row>
    <row r="3859" spans="1:10" ht="26.45">
      <c r="A3859" s="556" t="s">
        <v>2674</v>
      </c>
      <c r="B3859" s="557" t="s">
        <v>2682</v>
      </c>
      <c r="C3859" s="557" t="s">
        <v>44</v>
      </c>
      <c r="D3859" s="556" t="s">
        <v>2683</v>
      </c>
      <c r="E3859" s="594" t="s">
        <v>1216</v>
      </c>
      <c r="F3859" s="594"/>
      <c r="G3859" s="557" t="s">
        <v>75</v>
      </c>
      <c r="H3859" s="558">
        <v>2.5</v>
      </c>
      <c r="I3859" s="559">
        <v>31.37</v>
      </c>
      <c r="J3859" s="559">
        <v>78.42</v>
      </c>
    </row>
    <row r="3860" spans="1:10" ht="26.45">
      <c r="A3860" s="549" t="s">
        <v>2666</v>
      </c>
      <c r="B3860" s="550" t="s">
        <v>1510</v>
      </c>
      <c r="C3860" s="550" t="s">
        <v>24</v>
      </c>
      <c r="D3860" s="549" t="s">
        <v>1511</v>
      </c>
      <c r="E3860" s="593" t="s">
        <v>1220</v>
      </c>
      <c r="F3860" s="593"/>
      <c r="G3860" s="550" t="s">
        <v>760</v>
      </c>
      <c r="H3860" s="551">
        <v>1</v>
      </c>
      <c r="I3860" s="552">
        <v>9689.81</v>
      </c>
      <c r="J3860" s="552">
        <v>9689.81</v>
      </c>
    </row>
    <row r="3861" spans="1:10" ht="26.45" customHeight="1">
      <c r="A3861" s="553"/>
      <c r="B3861" s="563"/>
      <c r="C3861" s="563"/>
      <c r="D3861" s="553"/>
      <c r="E3861" s="563" t="s">
        <v>2669</v>
      </c>
      <c r="F3861" s="566">
        <v>102.39</v>
      </c>
      <c r="G3861" s="553" t="s">
        <v>2670</v>
      </c>
      <c r="H3861" s="554">
        <v>0</v>
      </c>
      <c r="I3861" s="553" t="s">
        <v>2671</v>
      </c>
      <c r="J3861" s="554">
        <v>102.39</v>
      </c>
    </row>
    <row r="3862" spans="1:10" ht="26.45" customHeight="1" thickBot="1">
      <c r="A3862" s="553"/>
      <c r="B3862" s="563"/>
      <c r="C3862" s="563"/>
      <c r="D3862" s="553"/>
      <c r="E3862" s="563" t="s">
        <v>2672</v>
      </c>
      <c r="F3862" s="566">
        <v>0</v>
      </c>
      <c r="G3862" s="553"/>
      <c r="H3862" s="595" t="s">
        <v>2673</v>
      </c>
      <c r="I3862" s="595"/>
      <c r="J3862" s="554">
        <v>9826.1</v>
      </c>
    </row>
    <row r="3863" spans="1:10" ht="14.45" thickTop="1">
      <c r="A3863" s="555"/>
      <c r="B3863" s="564"/>
      <c r="C3863" s="564"/>
      <c r="D3863" s="555"/>
      <c r="E3863" s="564"/>
      <c r="F3863" s="564"/>
      <c r="G3863" s="555"/>
      <c r="H3863" s="555"/>
      <c r="I3863" s="555"/>
      <c r="J3863" s="555"/>
    </row>
    <row r="3864" spans="1:10">
      <c r="A3864" s="543" t="s">
        <v>842</v>
      </c>
      <c r="B3864" s="461" t="s">
        <v>10</v>
      </c>
      <c r="C3864" s="461" t="s">
        <v>11</v>
      </c>
      <c r="D3864" s="543" t="s">
        <v>12</v>
      </c>
      <c r="E3864" s="589" t="s">
        <v>1209</v>
      </c>
      <c r="F3864" s="589"/>
      <c r="G3864" s="461" t="s">
        <v>13</v>
      </c>
      <c r="H3864" s="544" t="s">
        <v>14</v>
      </c>
      <c r="I3864" s="544" t="s">
        <v>1210</v>
      </c>
      <c r="J3864" s="544" t="s">
        <v>16</v>
      </c>
    </row>
    <row r="3865" spans="1:10" ht="14.45" customHeight="1">
      <c r="A3865" s="545" t="s">
        <v>2661</v>
      </c>
      <c r="B3865" s="546" t="s">
        <v>843</v>
      </c>
      <c r="C3865" s="546" t="s">
        <v>24</v>
      </c>
      <c r="D3865" s="545" t="s">
        <v>844</v>
      </c>
      <c r="E3865" s="596" t="s">
        <v>1246</v>
      </c>
      <c r="F3865" s="596"/>
      <c r="G3865" s="546" t="s">
        <v>26</v>
      </c>
      <c r="H3865" s="547">
        <v>1</v>
      </c>
      <c r="I3865" s="548">
        <v>6120.06</v>
      </c>
      <c r="J3865" s="548">
        <v>6120.06</v>
      </c>
    </row>
    <row r="3866" spans="1:10" ht="26.45">
      <c r="A3866" s="556" t="s">
        <v>2674</v>
      </c>
      <c r="B3866" s="557" t="s">
        <v>3648</v>
      </c>
      <c r="C3866" s="557" t="s">
        <v>44</v>
      </c>
      <c r="D3866" s="556" t="s">
        <v>3649</v>
      </c>
      <c r="E3866" s="594" t="s">
        <v>1216</v>
      </c>
      <c r="F3866" s="594"/>
      <c r="G3866" s="557" t="s">
        <v>75</v>
      </c>
      <c r="H3866" s="558">
        <v>3.0950000000000002</v>
      </c>
      <c r="I3866" s="559">
        <v>34.29</v>
      </c>
      <c r="J3866" s="559">
        <v>106.12</v>
      </c>
    </row>
    <row r="3867" spans="1:10" ht="26.45">
      <c r="A3867" s="556" t="s">
        <v>2674</v>
      </c>
      <c r="B3867" s="557" t="s">
        <v>3372</v>
      </c>
      <c r="C3867" s="557" t="s">
        <v>44</v>
      </c>
      <c r="D3867" s="556" t="s">
        <v>3373</v>
      </c>
      <c r="E3867" s="594" t="s">
        <v>1216</v>
      </c>
      <c r="F3867" s="594"/>
      <c r="G3867" s="557" t="s">
        <v>75</v>
      </c>
      <c r="H3867" s="558">
        <v>6.3849999999999998</v>
      </c>
      <c r="I3867" s="559">
        <v>22.64</v>
      </c>
      <c r="J3867" s="559">
        <v>144.55000000000001</v>
      </c>
    </row>
    <row r="3868" spans="1:10" ht="26.45" customHeight="1">
      <c r="A3868" s="549" t="s">
        <v>2666</v>
      </c>
      <c r="B3868" s="550" t="s">
        <v>1595</v>
      </c>
      <c r="C3868" s="550" t="s">
        <v>24</v>
      </c>
      <c r="D3868" s="549" t="s">
        <v>1596</v>
      </c>
      <c r="E3868" s="593" t="s">
        <v>1220</v>
      </c>
      <c r="F3868" s="593"/>
      <c r="G3868" s="550" t="s">
        <v>760</v>
      </c>
      <c r="H3868" s="551">
        <v>1</v>
      </c>
      <c r="I3868" s="552">
        <v>3160.91</v>
      </c>
      <c r="J3868" s="552">
        <v>3160.91</v>
      </c>
    </row>
    <row r="3869" spans="1:10" ht="26.45" customHeight="1">
      <c r="A3869" s="549" t="s">
        <v>2666</v>
      </c>
      <c r="B3869" s="550" t="s">
        <v>1613</v>
      </c>
      <c r="C3869" s="550" t="s">
        <v>24</v>
      </c>
      <c r="D3869" s="549" t="s">
        <v>1614</v>
      </c>
      <c r="E3869" s="593" t="s">
        <v>1220</v>
      </c>
      <c r="F3869" s="593"/>
      <c r="G3869" s="550" t="s">
        <v>760</v>
      </c>
      <c r="H3869" s="551">
        <v>2</v>
      </c>
      <c r="I3869" s="552">
        <v>1354.24</v>
      </c>
      <c r="J3869" s="552">
        <v>2708.48</v>
      </c>
    </row>
    <row r="3870" spans="1:10" ht="26.45" customHeight="1">
      <c r="A3870" s="553"/>
      <c r="B3870" s="563"/>
      <c r="C3870" s="563"/>
      <c r="D3870" s="553"/>
      <c r="E3870" s="563" t="s">
        <v>2669</v>
      </c>
      <c r="F3870" s="566">
        <v>187.1</v>
      </c>
      <c r="G3870" s="553" t="s">
        <v>2670</v>
      </c>
      <c r="H3870" s="554">
        <v>0</v>
      </c>
      <c r="I3870" s="553" t="s">
        <v>2671</v>
      </c>
      <c r="J3870" s="554">
        <v>187.1</v>
      </c>
    </row>
    <row r="3871" spans="1:10" ht="14.45" thickBot="1">
      <c r="A3871" s="553"/>
      <c r="B3871" s="563"/>
      <c r="C3871" s="563"/>
      <c r="D3871" s="553"/>
      <c r="E3871" s="563" t="s">
        <v>2672</v>
      </c>
      <c r="F3871" s="566">
        <v>0</v>
      </c>
      <c r="G3871" s="553"/>
      <c r="H3871" s="595" t="s">
        <v>2673</v>
      </c>
      <c r="I3871" s="595"/>
      <c r="J3871" s="554">
        <v>6120.06</v>
      </c>
    </row>
    <row r="3872" spans="1:10" ht="14.45" thickTop="1">
      <c r="A3872" s="555"/>
      <c r="B3872" s="564"/>
      <c r="C3872" s="564"/>
      <c r="D3872" s="555"/>
      <c r="E3872" s="564"/>
      <c r="F3872" s="564"/>
      <c r="G3872" s="555"/>
      <c r="H3872" s="555"/>
      <c r="I3872" s="555"/>
      <c r="J3872" s="555"/>
    </row>
    <row r="3873" spans="1:10" ht="14.45" customHeight="1">
      <c r="A3873" s="543" t="s">
        <v>845</v>
      </c>
      <c r="B3873" s="461" t="s">
        <v>10</v>
      </c>
      <c r="C3873" s="461" t="s">
        <v>11</v>
      </c>
      <c r="D3873" s="543" t="s">
        <v>12</v>
      </c>
      <c r="E3873" s="589" t="s">
        <v>1209</v>
      </c>
      <c r="F3873" s="589"/>
      <c r="G3873" s="461" t="s">
        <v>13</v>
      </c>
      <c r="H3873" s="544" t="s">
        <v>14</v>
      </c>
      <c r="I3873" s="544" t="s">
        <v>1210</v>
      </c>
      <c r="J3873" s="544" t="s">
        <v>16</v>
      </c>
    </row>
    <row r="3874" spans="1:10">
      <c r="A3874" s="545" t="s">
        <v>2661</v>
      </c>
      <c r="B3874" s="546" t="s">
        <v>846</v>
      </c>
      <c r="C3874" s="546" t="s">
        <v>55</v>
      </c>
      <c r="D3874" s="545" t="s">
        <v>3650</v>
      </c>
      <c r="E3874" s="596" t="s">
        <v>1263</v>
      </c>
      <c r="F3874" s="596"/>
      <c r="G3874" s="546" t="s">
        <v>268</v>
      </c>
      <c r="H3874" s="547">
        <v>1</v>
      </c>
      <c r="I3874" s="548">
        <v>12.96</v>
      </c>
      <c r="J3874" s="548">
        <v>12.96</v>
      </c>
    </row>
    <row r="3875" spans="1:10">
      <c r="A3875" s="543" t="s">
        <v>9</v>
      </c>
      <c r="B3875" s="461" t="s">
        <v>10</v>
      </c>
      <c r="C3875" s="461" t="s">
        <v>11</v>
      </c>
      <c r="D3875" s="543" t="s">
        <v>12</v>
      </c>
      <c r="E3875" s="589" t="s">
        <v>1209</v>
      </c>
      <c r="F3875" s="589"/>
      <c r="G3875" s="461" t="s">
        <v>13</v>
      </c>
      <c r="H3875" s="544" t="s">
        <v>14</v>
      </c>
      <c r="I3875" s="544" t="s">
        <v>1210</v>
      </c>
      <c r="J3875" s="544" t="s">
        <v>16</v>
      </c>
    </row>
    <row r="3876" spans="1:10" ht="39.6" customHeight="1">
      <c r="A3876" s="549" t="s">
        <v>2666</v>
      </c>
      <c r="B3876" s="550" t="s">
        <v>1597</v>
      </c>
      <c r="C3876" s="550" t="s">
        <v>55</v>
      </c>
      <c r="D3876" s="549" t="s">
        <v>1598</v>
      </c>
      <c r="E3876" s="593" t="s">
        <v>1220</v>
      </c>
      <c r="F3876" s="593"/>
      <c r="G3876" s="550" t="s">
        <v>1456</v>
      </c>
      <c r="H3876" s="551">
        <v>0.1</v>
      </c>
      <c r="I3876" s="552" t="s">
        <v>2996</v>
      </c>
      <c r="J3876" s="561" t="s">
        <v>3467</v>
      </c>
    </row>
    <row r="3877" spans="1:10" ht="26.45" customHeight="1">
      <c r="A3877" s="549" t="s">
        <v>2666</v>
      </c>
      <c r="B3877" s="550" t="s">
        <v>1449</v>
      </c>
      <c r="C3877" s="550" t="s">
        <v>55</v>
      </c>
      <c r="D3877" s="549" t="s">
        <v>1450</v>
      </c>
      <c r="E3877" s="593" t="s">
        <v>1440</v>
      </c>
      <c r="F3877" s="593"/>
      <c r="G3877" s="550" t="s">
        <v>1451</v>
      </c>
      <c r="H3877" s="551">
        <v>0.14000000000000001</v>
      </c>
      <c r="I3877" s="552" t="s">
        <v>2742</v>
      </c>
      <c r="J3877" s="561" t="s">
        <v>3651</v>
      </c>
    </row>
    <row r="3878" spans="1:10" ht="26.45" customHeight="1">
      <c r="A3878" s="549" t="s">
        <v>2666</v>
      </c>
      <c r="B3878" s="550" t="s">
        <v>1541</v>
      </c>
      <c r="C3878" s="550" t="s">
        <v>55</v>
      </c>
      <c r="D3878" s="549" t="s">
        <v>1542</v>
      </c>
      <c r="E3878" s="593" t="s">
        <v>1220</v>
      </c>
      <c r="F3878" s="593"/>
      <c r="G3878" s="550" t="s">
        <v>268</v>
      </c>
      <c r="H3878" s="551">
        <v>1.05</v>
      </c>
      <c r="I3878" s="552" t="s">
        <v>3394</v>
      </c>
      <c r="J3878" s="561" t="s">
        <v>3652</v>
      </c>
    </row>
    <row r="3879" spans="1:10">
      <c r="A3879" s="556" t="s">
        <v>2661</v>
      </c>
      <c r="B3879" s="557" t="s">
        <v>3560</v>
      </c>
      <c r="C3879" s="557" t="s">
        <v>55</v>
      </c>
      <c r="D3879" s="556" t="s">
        <v>3561</v>
      </c>
      <c r="E3879" s="594" t="s">
        <v>1393</v>
      </c>
      <c r="F3879" s="594"/>
      <c r="G3879" s="557" t="s">
        <v>1451</v>
      </c>
      <c r="H3879" s="558">
        <v>0.14000000000000001</v>
      </c>
      <c r="I3879" s="559" t="s">
        <v>2861</v>
      </c>
      <c r="J3879" s="560" t="s">
        <v>3653</v>
      </c>
    </row>
    <row r="3880" spans="1:10">
      <c r="A3880" s="556" t="s">
        <v>2661</v>
      </c>
      <c r="B3880" s="557" t="s">
        <v>2769</v>
      </c>
      <c r="C3880" s="557" t="s">
        <v>55</v>
      </c>
      <c r="D3880" s="556" t="s">
        <v>2770</v>
      </c>
      <c r="E3880" s="594" t="s">
        <v>1393</v>
      </c>
      <c r="F3880" s="594"/>
      <c r="G3880" s="557" t="s">
        <v>1451</v>
      </c>
      <c r="H3880" s="558">
        <v>0.14000000000000001</v>
      </c>
      <c r="I3880" s="559" t="s">
        <v>2771</v>
      </c>
      <c r="J3880" s="560" t="s">
        <v>3222</v>
      </c>
    </row>
    <row r="3881" spans="1:10" ht="26.45">
      <c r="A3881" s="549" t="s">
        <v>2666</v>
      </c>
      <c r="B3881" s="550" t="s">
        <v>1506</v>
      </c>
      <c r="C3881" s="550" t="s">
        <v>55</v>
      </c>
      <c r="D3881" s="549" t="s">
        <v>1507</v>
      </c>
      <c r="E3881" s="593" t="s">
        <v>1440</v>
      </c>
      <c r="F3881" s="593"/>
      <c r="G3881" s="550" t="s">
        <v>1451</v>
      </c>
      <c r="H3881" s="551">
        <v>0.14000000000000001</v>
      </c>
      <c r="I3881" s="552" t="s">
        <v>2767</v>
      </c>
      <c r="J3881" s="561" t="s">
        <v>3475</v>
      </c>
    </row>
    <row r="3882" spans="1:10" ht="14.45" customHeight="1">
      <c r="A3882" s="589" t="s">
        <v>2820</v>
      </c>
      <c r="B3882" s="597"/>
      <c r="C3882" s="597"/>
      <c r="D3882" s="597"/>
      <c r="E3882" s="597"/>
      <c r="F3882" s="597"/>
      <c r="G3882" s="597"/>
      <c r="H3882" s="597"/>
      <c r="I3882" s="597"/>
      <c r="J3882" s="597"/>
    </row>
    <row r="3883" spans="1:10">
      <c r="A3883" s="543" t="s">
        <v>9</v>
      </c>
      <c r="B3883" s="461" t="s">
        <v>10</v>
      </c>
      <c r="C3883" s="461" t="s">
        <v>11</v>
      </c>
      <c r="D3883" s="543" t="s">
        <v>12</v>
      </c>
      <c r="E3883" s="589" t="s">
        <v>1209</v>
      </c>
      <c r="F3883" s="589"/>
      <c r="G3883" s="461" t="s">
        <v>13</v>
      </c>
      <c r="H3883" s="544" t="s">
        <v>14</v>
      </c>
      <c r="I3883" s="544" t="s">
        <v>1210</v>
      </c>
      <c r="J3883" s="544" t="s">
        <v>16</v>
      </c>
    </row>
    <row r="3884" spans="1:10" ht="26.45">
      <c r="A3884" s="549" t="s">
        <v>2666</v>
      </c>
      <c r="B3884" s="550" t="s">
        <v>1597</v>
      </c>
      <c r="C3884" s="550" t="s">
        <v>55</v>
      </c>
      <c r="D3884" s="549" t="s">
        <v>1598</v>
      </c>
      <c r="E3884" s="593" t="s">
        <v>1220</v>
      </c>
      <c r="F3884" s="593"/>
      <c r="G3884" s="550" t="s">
        <v>1456</v>
      </c>
      <c r="H3884" s="551">
        <v>0.1</v>
      </c>
      <c r="I3884" s="552" t="s">
        <v>2996</v>
      </c>
      <c r="J3884" s="561" t="s">
        <v>3467</v>
      </c>
    </row>
    <row r="3885" spans="1:10" ht="13.9" customHeight="1">
      <c r="A3885" s="549" t="s">
        <v>2666</v>
      </c>
      <c r="B3885" s="550" t="s">
        <v>1449</v>
      </c>
      <c r="C3885" s="550" t="s">
        <v>55</v>
      </c>
      <c r="D3885" s="549" t="s">
        <v>1450</v>
      </c>
      <c r="E3885" s="593" t="s">
        <v>1440</v>
      </c>
      <c r="F3885" s="593"/>
      <c r="G3885" s="550" t="s">
        <v>1451</v>
      </c>
      <c r="H3885" s="551">
        <v>0.14000000000000001</v>
      </c>
      <c r="I3885" s="552" t="s">
        <v>2742</v>
      </c>
      <c r="J3885" s="561" t="s">
        <v>3651</v>
      </c>
    </row>
    <row r="3886" spans="1:10">
      <c r="A3886" s="549" t="s">
        <v>2666</v>
      </c>
      <c r="B3886" s="550" t="s">
        <v>1541</v>
      </c>
      <c r="C3886" s="550" t="s">
        <v>55</v>
      </c>
      <c r="D3886" s="549" t="s">
        <v>1542</v>
      </c>
      <c r="E3886" s="593" t="s">
        <v>1220</v>
      </c>
      <c r="F3886" s="593"/>
      <c r="G3886" s="550" t="s">
        <v>268</v>
      </c>
      <c r="H3886" s="551">
        <v>1.05</v>
      </c>
      <c r="I3886" s="552" t="s">
        <v>3394</v>
      </c>
      <c r="J3886" s="561" t="s">
        <v>3652</v>
      </c>
    </row>
    <row r="3887" spans="1:10">
      <c r="A3887" s="549" t="s">
        <v>2666</v>
      </c>
      <c r="B3887" s="550" t="s">
        <v>1587</v>
      </c>
      <c r="C3887" s="550" t="s">
        <v>55</v>
      </c>
      <c r="D3887" s="549" t="s">
        <v>1588</v>
      </c>
      <c r="E3887" s="593" t="s">
        <v>1220</v>
      </c>
      <c r="F3887" s="593"/>
      <c r="G3887" s="550" t="s">
        <v>57</v>
      </c>
      <c r="H3887" s="551">
        <v>1.2600000000000001E-3</v>
      </c>
      <c r="I3887" s="552" t="s">
        <v>2835</v>
      </c>
      <c r="J3887" s="561" t="s">
        <v>3112</v>
      </c>
    </row>
    <row r="3888" spans="1:10" ht="26.45">
      <c r="A3888" s="549" t="s">
        <v>2666</v>
      </c>
      <c r="B3888" s="550" t="s">
        <v>2303</v>
      </c>
      <c r="C3888" s="550" t="s">
        <v>55</v>
      </c>
      <c r="D3888" s="549" t="s">
        <v>2304</v>
      </c>
      <c r="E3888" s="593" t="s">
        <v>1220</v>
      </c>
      <c r="F3888" s="593"/>
      <c r="G3888" s="550" t="s">
        <v>57</v>
      </c>
      <c r="H3888" s="551">
        <v>1.6799999999999999E-4</v>
      </c>
      <c r="I3888" s="552" t="s">
        <v>2821</v>
      </c>
      <c r="J3888" s="561" t="s">
        <v>2972</v>
      </c>
    </row>
    <row r="3889" spans="1:10">
      <c r="A3889" s="549" t="s">
        <v>2666</v>
      </c>
      <c r="B3889" s="550" t="s">
        <v>1693</v>
      </c>
      <c r="C3889" s="550" t="s">
        <v>55</v>
      </c>
      <c r="D3889" s="549" t="s">
        <v>1694</v>
      </c>
      <c r="E3889" s="593" t="s">
        <v>1220</v>
      </c>
      <c r="F3889" s="593"/>
      <c r="G3889" s="550" t="s">
        <v>57</v>
      </c>
      <c r="H3889" s="551">
        <v>2.2329999999999999E-2</v>
      </c>
      <c r="I3889" s="552" t="s">
        <v>2829</v>
      </c>
      <c r="J3889" s="561" t="s">
        <v>3114</v>
      </c>
    </row>
    <row r="3890" spans="1:10">
      <c r="A3890" s="549" t="s">
        <v>2666</v>
      </c>
      <c r="B3890" s="550" t="s">
        <v>2360</v>
      </c>
      <c r="C3890" s="550" t="s">
        <v>55</v>
      </c>
      <c r="D3890" s="549" t="s">
        <v>2361</v>
      </c>
      <c r="E3890" s="593" t="s">
        <v>1220</v>
      </c>
      <c r="F3890" s="593"/>
      <c r="G3890" s="550" t="s">
        <v>2362</v>
      </c>
      <c r="H3890" s="551">
        <v>2.24E-4</v>
      </c>
      <c r="I3890" s="552" t="s">
        <v>2831</v>
      </c>
      <c r="J3890" s="561" t="s">
        <v>2972</v>
      </c>
    </row>
    <row r="3891" spans="1:10">
      <c r="A3891" s="549" t="s">
        <v>2666</v>
      </c>
      <c r="B3891" s="550" t="s">
        <v>2525</v>
      </c>
      <c r="C3891" s="550" t="s">
        <v>55</v>
      </c>
      <c r="D3891" s="549" t="s">
        <v>2526</v>
      </c>
      <c r="E3891" s="593" t="s">
        <v>1220</v>
      </c>
      <c r="F3891" s="593"/>
      <c r="G3891" s="550" t="s">
        <v>57</v>
      </c>
      <c r="H3891" s="551">
        <v>2.8E-5</v>
      </c>
      <c r="I3891" s="552" t="s">
        <v>2872</v>
      </c>
      <c r="J3891" s="561" t="s">
        <v>2972</v>
      </c>
    </row>
    <row r="3892" spans="1:10">
      <c r="A3892" s="549" t="s">
        <v>2666</v>
      </c>
      <c r="B3892" s="550" t="s">
        <v>1652</v>
      </c>
      <c r="C3892" s="550" t="s">
        <v>55</v>
      </c>
      <c r="D3892" s="549" t="s">
        <v>1653</v>
      </c>
      <c r="E3892" s="593" t="s">
        <v>1298</v>
      </c>
      <c r="F3892" s="593"/>
      <c r="G3892" s="550" t="s">
        <v>57</v>
      </c>
      <c r="H3892" s="551">
        <v>2.8504000000000002E-2</v>
      </c>
      <c r="I3892" s="552" t="s">
        <v>2845</v>
      </c>
      <c r="J3892" s="561" t="s">
        <v>3347</v>
      </c>
    </row>
    <row r="3893" spans="1:10" ht="13.9" customHeight="1">
      <c r="A3893" s="549" t="s">
        <v>2666</v>
      </c>
      <c r="B3893" s="550" t="s">
        <v>1855</v>
      </c>
      <c r="C3893" s="550" t="s">
        <v>55</v>
      </c>
      <c r="D3893" s="549" t="s">
        <v>1856</v>
      </c>
      <c r="E3893" s="593" t="s">
        <v>1298</v>
      </c>
      <c r="F3893" s="593"/>
      <c r="G3893" s="550" t="s">
        <v>1857</v>
      </c>
      <c r="H3893" s="551">
        <v>1.12E-4</v>
      </c>
      <c r="I3893" s="552" t="s">
        <v>2841</v>
      </c>
      <c r="J3893" s="561" t="s">
        <v>3133</v>
      </c>
    </row>
    <row r="3894" spans="1:10">
      <c r="A3894" s="549" t="s">
        <v>2666</v>
      </c>
      <c r="B3894" s="550" t="s">
        <v>1543</v>
      </c>
      <c r="C3894" s="550" t="s">
        <v>55</v>
      </c>
      <c r="D3894" s="549" t="s">
        <v>1544</v>
      </c>
      <c r="E3894" s="593" t="s">
        <v>1220</v>
      </c>
      <c r="F3894" s="593"/>
      <c r="G3894" s="550" t="s">
        <v>57</v>
      </c>
      <c r="H3894" s="551">
        <v>2.8504000000000002E-2</v>
      </c>
      <c r="I3894" s="552" t="s">
        <v>2849</v>
      </c>
      <c r="J3894" s="561" t="s">
        <v>2928</v>
      </c>
    </row>
    <row r="3895" spans="1:10">
      <c r="A3895" s="549" t="s">
        <v>2666</v>
      </c>
      <c r="B3895" s="550" t="s">
        <v>2401</v>
      </c>
      <c r="C3895" s="550" t="s">
        <v>55</v>
      </c>
      <c r="D3895" s="549" t="s">
        <v>2402</v>
      </c>
      <c r="E3895" s="593" t="s">
        <v>1220</v>
      </c>
      <c r="F3895" s="593"/>
      <c r="G3895" s="550" t="s">
        <v>57</v>
      </c>
      <c r="H3895" s="551">
        <v>2.8E-5</v>
      </c>
      <c r="I3895" s="552" t="s">
        <v>2897</v>
      </c>
      <c r="J3895" s="561" t="s">
        <v>2972</v>
      </c>
    </row>
    <row r="3896" spans="1:10">
      <c r="A3896" s="549" t="s">
        <v>2666</v>
      </c>
      <c r="B3896" s="550" t="s">
        <v>1729</v>
      </c>
      <c r="C3896" s="550" t="s">
        <v>55</v>
      </c>
      <c r="D3896" s="549" t="s">
        <v>1730</v>
      </c>
      <c r="E3896" s="593" t="s">
        <v>1220</v>
      </c>
      <c r="F3896" s="593"/>
      <c r="G3896" s="550" t="s">
        <v>57</v>
      </c>
      <c r="H3896" s="551">
        <v>4.2000000000000002E-4</v>
      </c>
      <c r="I3896" s="552" t="s">
        <v>2833</v>
      </c>
      <c r="J3896" s="561" t="s">
        <v>2975</v>
      </c>
    </row>
    <row r="3897" spans="1:10">
      <c r="A3897" s="549" t="s">
        <v>2666</v>
      </c>
      <c r="B3897" s="550" t="s">
        <v>1982</v>
      </c>
      <c r="C3897" s="550" t="s">
        <v>55</v>
      </c>
      <c r="D3897" s="549" t="s">
        <v>1983</v>
      </c>
      <c r="E3897" s="593" t="s">
        <v>1298</v>
      </c>
      <c r="F3897" s="593"/>
      <c r="G3897" s="550" t="s">
        <v>57</v>
      </c>
      <c r="H3897" s="551">
        <v>1.2600000000000001E-3</v>
      </c>
      <c r="I3897" s="552" t="s">
        <v>2839</v>
      </c>
      <c r="J3897" s="561" t="s">
        <v>2880</v>
      </c>
    </row>
    <row r="3898" spans="1:10">
      <c r="A3898" s="549" t="s">
        <v>2666</v>
      </c>
      <c r="B3898" s="550" t="s">
        <v>2519</v>
      </c>
      <c r="C3898" s="550" t="s">
        <v>55</v>
      </c>
      <c r="D3898" s="549" t="s">
        <v>2520</v>
      </c>
      <c r="E3898" s="593" t="s">
        <v>1220</v>
      </c>
      <c r="F3898" s="593"/>
      <c r="G3898" s="550" t="s">
        <v>57</v>
      </c>
      <c r="H3898" s="551">
        <v>2.8E-5</v>
      </c>
      <c r="I3898" s="552" t="s">
        <v>2899</v>
      </c>
      <c r="J3898" s="561" t="s">
        <v>2972</v>
      </c>
    </row>
    <row r="3899" spans="1:10">
      <c r="A3899" s="549" t="s">
        <v>2666</v>
      </c>
      <c r="B3899" s="550" t="s">
        <v>2090</v>
      </c>
      <c r="C3899" s="550" t="s">
        <v>55</v>
      </c>
      <c r="D3899" s="549" t="s">
        <v>2091</v>
      </c>
      <c r="E3899" s="593" t="s">
        <v>1220</v>
      </c>
      <c r="F3899" s="593"/>
      <c r="G3899" s="550" t="s">
        <v>57</v>
      </c>
      <c r="H3899" s="551">
        <v>5.04E-4</v>
      </c>
      <c r="I3899" s="552" t="s">
        <v>2847</v>
      </c>
      <c r="J3899" s="561" t="s">
        <v>2972</v>
      </c>
    </row>
    <row r="3900" spans="1:10" ht="26.45">
      <c r="A3900" s="549" t="s">
        <v>2666</v>
      </c>
      <c r="B3900" s="550" t="s">
        <v>1978</v>
      </c>
      <c r="C3900" s="550" t="s">
        <v>55</v>
      </c>
      <c r="D3900" s="549" t="s">
        <v>1979</v>
      </c>
      <c r="E3900" s="593" t="s">
        <v>1220</v>
      </c>
      <c r="F3900" s="593"/>
      <c r="G3900" s="550" t="s">
        <v>1739</v>
      </c>
      <c r="H3900" s="551">
        <v>2.1000000000000001E-4</v>
      </c>
      <c r="I3900" s="552" t="s">
        <v>2855</v>
      </c>
      <c r="J3900" s="561" t="s">
        <v>2880</v>
      </c>
    </row>
    <row r="3901" spans="1:10" ht="26.45">
      <c r="A3901" s="549" t="s">
        <v>2666</v>
      </c>
      <c r="B3901" s="550" t="s">
        <v>2391</v>
      </c>
      <c r="C3901" s="550" t="s">
        <v>55</v>
      </c>
      <c r="D3901" s="549" t="s">
        <v>2392</v>
      </c>
      <c r="E3901" s="593" t="s">
        <v>1220</v>
      </c>
      <c r="F3901" s="593"/>
      <c r="G3901" s="550" t="s">
        <v>57</v>
      </c>
      <c r="H3901" s="551">
        <v>5.5999999999999999E-5</v>
      </c>
      <c r="I3901" s="552" t="s">
        <v>2827</v>
      </c>
      <c r="J3901" s="561" t="s">
        <v>2972</v>
      </c>
    </row>
    <row r="3902" spans="1:10" ht="26.45">
      <c r="A3902" s="549" t="s">
        <v>2666</v>
      </c>
      <c r="B3902" s="550" t="s">
        <v>2139</v>
      </c>
      <c r="C3902" s="550" t="s">
        <v>55</v>
      </c>
      <c r="D3902" s="549" t="s">
        <v>2140</v>
      </c>
      <c r="E3902" s="593" t="s">
        <v>1220</v>
      </c>
      <c r="F3902" s="593"/>
      <c r="G3902" s="550" t="s">
        <v>1739</v>
      </c>
      <c r="H3902" s="551">
        <v>6.4400000000000004E-4</v>
      </c>
      <c r="I3902" s="552" t="s">
        <v>2853</v>
      </c>
      <c r="J3902" s="561" t="s">
        <v>2972</v>
      </c>
    </row>
    <row r="3903" spans="1:10">
      <c r="A3903" s="549" t="s">
        <v>2666</v>
      </c>
      <c r="B3903" s="550" t="s">
        <v>2169</v>
      </c>
      <c r="C3903" s="550" t="s">
        <v>55</v>
      </c>
      <c r="D3903" s="549" t="s">
        <v>2170</v>
      </c>
      <c r="E3903" s="593" t="s">
        <v>1220</v>
      </c>
      <c r="F3903" s="593"/>
      <c r="G3903" s="550" t="s">
        <v>57</v>
      </c>
      <c r="H3903" s="551">
        <v>1.2600000000000001E-3</v>
      </c>
      <c r="I3903" s="552" t="s">
        <v>2825</v>
      </c>
      <c r="J3903" s="561" t="s">
        <v>2972</v>
      </c>
    </row>
    <row r="3904" spans="1:10">
      <c r="A3904" s="549" t="s">
        <v>2666</v>
      </c>
      <c r="B3904" s="550" t="s">
        <v>2553</v>
      </c>
      <c r="C3904" s="550" t="s">
        <v>55</v>
      </c>
      <c r="D3904" s="549" t="s">
        <v>2554</v>
      </c>
      <c r="E3904" s="593" t="s">
        <v>1220</v>
      </c>
      <c r="F3904" s="593"/>
      <c r="G3904" s="550" t="s">
        <v>57</v>
      </c>
      <c r="H3904" s="551">
        <v>1.4E-5</v>
      </c>
      <c r="I3904" s="552" t="s">
        <v>2901</v>
      </c>
      <c r="J3904" s="561" t="s">
        <v>2972</v>
      </c>
    </row>
    <row r="3905" spans="1:10">
      <c r="A3905" s="549" t="s">
        <v>2666</v>
      </c>
      <c r="B3905" s="550" t="s">
        <v>2412</v>
      </c>
      <c r="C3905" s="550" t="s">
        <v>55</v>
      </c>
      <c r="D3905" s="549" t="s">
        <v>2413</v>
      </c>
      <c r="E3905" s="593" t="s">
        <v>1220</v>
      </c>
      <c r="F3905" s="593"/>
      <c r="G3905" s="550" t="s">
        <v>57</v>
      </c>
      <c r="H3905" s="551">
        <v>4.1999999999999998E-5</v>
      </c>
      <c r="I3905" s="552" t="s">
        <v>2823</v>
      </c>
      <c r="J3905" s="561" t="s">
        <v>2972</v>
      </c>
    </row>
    <row r="3906" spans="1:10">
      <c r="A3906" s="549" t="s">
        <v>2666</v>
      </c>
      <c r="B3906" s="550" t="s">
        <v>2381</v>
      </c>
      <c r="C3906" s="550" t="s">
        <v>55</v>
      </c>
      <c r="D3906" s="549" t="s">
        <v>2382</v>
      </c>
      <c r="E3906" s="593" t="s">
        <v>1220</v>
      </c>
      <c r="F3906" s="593"/>
      <c r="G3906" s="550" t="s">
        <v>57</v>
      </c>
      <c r="H3906" s="551">
        <v>2.8E-5</v>
      </c>
      <c r="I3906" s="552" t="s">
        <v>2837</v>
      </c>
      <c r="J3906" s="561" t="s">
        <v>2972</v>
      </c>
    </row>
    <row r="3907" spans="1:10" ht="26.45">
      <c r="A3907" s="549" t="s">
        <v>2666</v>
      </c>
      <c r="B3907" s="550" t="s">
        <v>2182</v>
      </c>
      <c r="C3907" s="550" t="s">
        <v>55</v>
      </c>
      <c r="D3907" s="549" t="s">
        <v>2183</v>
      </c>
      <c r="E3907" s="593" t="s">
        <v>1220</v>
      </c>
      <c r="F3907" s="593"/>
      <c r="G3907" s="550" t="s">
        <v>57</v>
      </c>
      <c r="H3907" s="551">
        <v>2.8E-5</v>
      </c>
      <c r="I3907" s="552" t="s">
        <v>2843</v>
      </c>
      <c r="J3907" s="561" t="s">
        <v>2972</v>
      </c>
    </row>
    <row r="3908" spans="1:10">
      <c r="A3908" s="549" t="s">
        <v>2666</v>
      </c>
      <c r="B3908" s="550" t="s">
        <v>2442</v>
      </c>
      <c r="C3908" s="550" t="s">
        <v>55</v>
      </c>
      <c r="D3908" s="549" t="s">
        <v>2443</v>
      </c>
      <c r="E3908" s="593" t="s">
        <v>1220</v>
      </c>
      <c r="F3908" s="593"/>
      <c r="G3908" s="550" t="s">
        <v>57</v>
      </c>
      <c r="H3908" s="551">
        <v>1.4E-5</v>
      </c>
      <c r="I3908" s="552" t="s">
        <v>2851</v>
      </c>
      <c r="J3908" s="561" t="s">
        <v>2972</v>
      </c>
    </row>
    <row r="3909" spans="1:10" ht="26.45">
      <c r="A3909" s="549" t="s">
        <v>2666</v>
      </c>
      <c r="B3909" s="550" t="s">
        <v>1506</v>
      </c>
      <c r="C3909" s="550" t="s">
        <v>55</v>
      </c>
      <c r="D3909" s="549" t="s">
        <v>1507</v>
      </c>
      <c r="E3909" s="593" t="s">
        <v>1440</v>
      </c>
      <c r="F3909" s="593"/>
      <c r="G3909" s="550" t="s">
        <v>1451</v>
      </c>
      <c r="H3909" s="551">
        <v>0.14000000000000001</v>
      </c>
      <c r="I3909" s="552" t="s">
        <v>2767</v>
      </c>
      <c r="J3909" s="561" t="s">
        <v>3475</v>
      </c>
    </row>
    <row r="3910" spans="1:10">
      <c r="A3910" s="553"/>
      <c r="B3910" s="563"/>
      <c r="C3910" s="563"/>
      <c r="D3910" s="553"/>
      <c r="E3910" s="563" t="s">
        <v>2669</v>
      </c>
      <c r="F3910" s="566">
        <v>5.04</v>
      </c>
      <c r="G3910" s="553" t="s">
        <v>2670</v>
      </c>
      <c r="H3910" s="554">
        <v>0</v>
      </c>
      <c r="I3910" s="553" t="s">
        <v>2671</v>
      </c>
      <c r="J3910" s="554">
        <v>5.04</v>
      </c>
    </row>
    <row r="3911" spans="1:10" ht="14.45" thickBot="1">
      <c r="A3911" s="553"/>
      <c r="B3911" s="563"/>
      <c r="C3911" s="563"/>
      <c r="D3911" s="553"/>
      <c r="E3911" s="563" t="s">
        <v>2672</v>
      </c>
      <c r="F3911" s="566">
        <v>0</v>
      </c>
      <c r="G3911" s="553"/>
      <c r="H3911" s="595" t="s">
        <v>2673</v>
      </c>
      <c r="I3911" s="595"/>
      <c r="J3911" s="554">
        <v>12.96</v>
      </c>
    </row>
    <row r="3912" spans="1:10" ht="14.45" thickTop="1">
      <c r="A3912" s="555"/>
      <c r="B3912" s="564"/>
      <c r="C3912" s="564"/>
      <c r="D3912" s="555"/>
      <c r="E3912" s="564"/>
      <c r="F3912" s="564"/>
      <c r="G3912" s="555"/>
      <c r="H3912" s="555"/>
      <c r="I3912" s="555"/>
      <c r="J3912" s="555"/>
    </row>
    <row r="3913" spans="1:10">
      <c r="A3913" s="543" t="s">
        <v>850</v>
      </c>
      <c r="B3913" s="461" t="s">
        <v>10</v>
      </c>
      <c r="C3913" s="461" t="s">
        <v>11</v>
      </c>
      <c r="D3913" s="543" t="s">
        <v>12</v>
      </c>
      <c r="E3913" s="589" t="s">
        <v>1209</v>
      </c>
      <c r="F3913" s="589"/>
      <c r="G3913" s="461" t="s">
        <v>13</v>
      </c>
      <c r="H3913" s="544" t="s">
        <v>14</v>
      </c>
      <c r="I3913" s="544" t="s">
        <v>1210</v>
      </c>
      <c r="J3913" s="544" t="s">
        <v>16</v>
      </c>
    </row>
    <row r="3914" spans="1:10">
      <c r="A3914" s="545" t="s">
        <v>2661</v>
      </c>
      <c r="B3914" s="546" t="s">
        <v>851</v>
      </c>
      <c r="C3914" s="546" t="s">
        <v>24</v>
      </c>
      <c r="D3914" s="545" t="s">
        <v>852</v>
      </c>
      <c r="E3914" s="596" t="s">
        <v>1246</v>
      </c>
      <c r="F3914" s="596"/>
      <c r="G3914" s="546" t="s">
        <v>152</v>
      </c>
      <c r="H3914" s="547">
        <v>1</v>
      </c>
      <c r="I3914" s="548">
        <v>15.22</v>
      </c>
      <c r="J3914" s="548">
        <v>15.22</v>
      </c>
    </row>
    <row r="3915" spans="1:10" ht="26.45">
      <c r="A3915" s="556" t="s">
        <v>2674</v>
      </c>
      <c r="B3915" s="557" t="s">
        <v>2680</v>
      </c>
      <c r="C3915" s="557" t="s">
        <v>44</v>
      </c>
      <c r="D3915" s="556" t="s">
        <v>2681</v>
      </c>
      <c r="E3915" s="594" t="s">
        <v>1216</v>
      </c>
      <c r="F3915" s="594"/>
      <c r="G3915" s="557" t="s">
        <v>75</v>
      </c>
      <c r="H3915" s="558">
        <v>0.1</v>
      </c>
      <c r="I3915" s="559">
        <v>23.15</v>
      </c>
      <c r="J3915" s="559">
        <v>2.31</v>
      </c>
    </row>
    <row r="3916" spans="1:10" ht="26.45">
      <c r="A3916" s="556" t="s">
        <v>2674</v>
      </c>
      <c r="B3916" s="557" t="s">
        <v>2682</v>
      </c>
      <c r="C3916" s="557" t="s">
        <v>44</v>
      </c>
      <c r="D3916" s="556" t="s">
        <v>2683</v>
      </c>
      <c r="E3916" s="594" t="s">
        <v>1216</v>
      </c>
      <c r="F3916" s="594"/>
      <c r="G3916" s="557" t="s">
        <v>75</v>
      </c>
      <c r="H3916" s="558">
        <v>0.1</v>
      </c>
      <c r="I3916" s="559">
        <v>31.37</v>
      </c>
      <c r="J3916" s="559">
        <v>3.13</v>
      </c>
    </row>
    <row r="3917" spans="1:10">
      <c r="A3917" s="549" t="s">
        <v>2666</v>
      </c>
      <c r="B3917" s="550" t="s">
        <v>1649</v>
      </c>
      <c r="C3917" s="550" t="s">
        <v>55</v>
      </c>
      <c r="D3917" s="549" t="s">
        <v>1650</v>
      </c>
      <c r="E3917" s="593" t="s">
        <v>1220</v>
      </c>
      <c r="F3917" s="593"/>
      <c r="G3917" s="550" t="s">
        <v>268</v>
      </c>
      <c r="H3917" s="551">
        <v>1.02</v>
      </c>
      <c r="I3917" s="552">
        <v>9.59</v>
      </c>
      <c r="J3917" s="552">
        <v>9.7799999999999994</v>
      </c>
    </row>
    <row r="3918" spans="1:10">
      <c r="A3918" s="553"/>
      <c r="B3918" s="563"/>
      <c r="C3918" s="563"/>
      <c r="D3918" s="553"/>
      <c r="E3918" s="563" t="s">
        <v>2669</v>
      </c>
      <c r="F3918" s="566">
        <v>4.08</v>
      </c>
      <c r="G3918" s="553" t="s">
        <v>2670</v>
      </c>
      <c r="H3918" s="554">
        <v>0</v>
      </c>
      <c r="I3918" s="553" t="s">
        <v>2671</v>
      </c>
      <c r="J3918" s="554">
        <v>4.08</v>
      </c>
    </row>
    <row r="3919" spans="1:10" ht="14.45" thickBot="1">
      <c r="A3919" s="553"/>
      <c r="B3919" s="563"/>
      <c r="C3919" s="563"/>
      <c r="D3919" s="553"/>
      <c r="E3919" s="563" t="s">
        <v>2672</v>
      </c>
      <c r="F3919" s="566">
        <v>0</v>
      </c>
      <c r="G3919" s="553"/>
      <c r="H3919" s="595" t="s">
        <v>2673</v>
      </c>
      <c r="I3919" s="595"/>
      <c r="J3919" s="554">
        <v>15.22</v>
      </c>
    </row>
    <row r="3920" spans="1:10" ht="14.45" thickTop="1">
      <c r="A3920" s="555"/>
      <c r="B3920" s="564"/>
      <c r="C3920" s="564"/>
      <c r="D3920" s="555"/>
      <c r="E3920" s="564"/>
      <c r="F3920" s="564"/>
      <c r="G3920" s="555"/>
      <c r="H3920" s="555"/>
      <c r="I3920" s="555"/>
      <c r="J3920" s="555"/>
    </row>
    <row r="3921" spans="1:10">
      <c r="A3921" s="543" t="s">
        <v>853</v>
      </c>
      <c r="B3921" s="461" t="s">
        <v>10</v>
      </c>
      <c r="C3921" s="461" t="s">
        <v>11</v>
      </c>
      <c r="D3921" s="543" t="s">
        <v>12</v>
      </c>
      <c r="E3921" s="589" t="s">
        <v>1209</v>
      </c>
      <c r="F3921" s="589"/>
      <c r="G3921" s="461" t="s">
        <v>13</v>
      </c>
      <c r="H3921" s="544" t="s">
        <v>14</v>
      </c>
      <c r="I3921" s="544" t="s">
        <v>1210</v>
      </c>
      <c r="J3921" s="544" t="s">
        <v>16</v>
      </c>
    </row>
    <row r="3922" spans="1:10" ht="14.45" customHeight="1">
      <c r="A3922" s="545" t="s">
        <v>2661</v>
      </c>
      <c r="B3922" s="546" t="s">
        <v>854</v>
      </c>
      <c r="C3922" s="546" t="s">
        <v>44</v>
      </c>
      <c r="D3922" s="545" t="s">
        <v>855</v>
      </c>
      <c r="E3922" s="596" t="s">
        <v>1355</v>
      </c>
      <c r="F3922" s="596"/>
      <c r="G3922" s="546" t="s">
        <v>26</v>
      </c>
      <c r="H3922" s="547">
        <v>1</v>
      </c>
      <c r="I3922" s="548">
        <v>67.709999999999994</v>
      </c>
      <c r="J3922" s="548">
        <v>67.709999999999994</v>
      </c>
    </row>
    <row r="3923" spans="1:10" ht="26.45">
      <c r="A3923" s="556" t="s">
        <v>2674</v>
      </c>
      <c r="B3923" s="557" t="s">
        <v>2682</v>
      </c>
      <c r="C3923" s="557" t="s">
        <v>44</v>
      </c>
      <c r="D3923" s="556" t="s">
        <v>2683</v>
      </c>
      <c r="E3923" s="594" t="s">
        <v>1216</v>
      </c>
      <c r="F3923" s="594"/>
      <c r="G3923" s="557" t="s">
        <v>75</v>
      </c>
      <c r="H3923" s="558">
        <v>0.43172159999999998</v>
      </c>
      <c r="I3923" s="559">
        <v>31.37</v>
      </c>
      <c r="J3923" s="559">
        <v>13.54</v>
      </c>
    </row>
    <row r="3924" spans="1:10" ht="26.45">
      <c r="A3924" s="556" t="s">
        <v>2674</v>
      </c>
      <c r="B3924" s="557" t="s">
        <v>2680</v>
      </c>
      <c r="C3924" s="557" t="s">
        <v>44</v>
      </c>
      <c r="D3924" s="556" t="s">
        <v>2681</v>
      </c>
      <c r="E3924" s="594" t="s">
        <v>1216</v>
      </c>
      <c r="F3924" s="594"/>
      <c r="G3924" s="557" t="s">
        <v>75</v>
      </c>
      <c r="H3924" s="558">
        <v>0.3237912</v>
      </c>
      <c r="I3924" s="559">
        <v>23.15</v>
      </c>
      <c r="J3924" s="559">
        <v>7.49</v>
      </c>
    </row>
    <row r="3925" spans="1:10" ht="13.9" customHeight="1">
      <c r="A3925" s="549" t="s">
        <v>2666</v>
      </c>
      <c r="B3925" s="550" t="s">
        <v>1746</v>
      </c>
      <c r="C3925" s="550" t="s">
        <v>44</v>
      </c>
      <c r="D3925" s="549" t="s">
        <v>1747</v>
      </c>
      <c r="E3925" s="593" t="s">
        <v>1220</v>
      </c>
      <c r="F3925" s="593"/>
      <c r="G3925" s="550" t="s">
        <v>26</v>
      </c>
      <c r="H3925" s="551">
        <v>1</v>
      </c>
      <c r="I3925" s="552">
        <v>46.68</v>
      </c>
      <c r="J3925" s="552">
        <v>46.68</v>
      </c>
    </row>
    <row r="3926" spans="1:10" ht="26.45" customHeight="1">
      <c r="A3926" s="553"/>
      <c r="B3926" s="563"/>
      <c r="C3926" s="563"/>
      <c r="D3926" s="553"/>
      <c r="E3926" s="563" t="s">
        <v>2669</v>
      </c>
      <c r="F3926" s="566">
        <v>15.91</v>
      </c>
      <c r="G3926" s="553" t="s">
        <v>2670</v>
      </c>
      <c r="H3926" s="554">
        <v>0</v>
      </c>
      <c r="I3926" s="553" t="s">
        <v>2671</v>
      </c>
      <c r="J3926" s="554">
        <v>15.91</v>
      </c>
    </row>
    <row r="3927" spans="1:10" ht="26.45" customHeight="1" thickBot="1">
      <c r="A3927" s="553"/>
      <c r="B3927" s="563"/>
      <c r="C3927" s="563"/>
      <c r="D3927" s="553"/>
      <c r="E3927" s="563" t="s">
        <v>2672</v>
      </c>
      <c r="F3927" s="566">
        <v>0</v>
      </c>
      <c r="G3927" s="553"/>
      <c r="H3927" s="595" t="s">
        <v>2673</v>
      </c>
      <c r="I3927" s="595"/>
      <c r="J3927" s="554">
        <v>67.709999999999994</v>
      </c>
    </row>
    <row r="3928" spans="1:10" ht="14.45" thickTop="1">
      <c r="A3928" s="555"/>
      <c r="B3928" s="564"/>
      <c r="C3928" s="564"/>
      <c r="D3928" s="555"/>
      <c r="E3928" s="564"/>
      <c r="F3928" s="564"/>
      <c r="G3928" s="555"/>
      <c r="H3928" s="555"/>
      <c r="I3928" s="555"/>
      <c r="J3928" s="555"/>
    </row>
    <row r="3929" spans="1:10">
      <c r="A3929" s="543" t="s">
        <v>856</v>
      </c>
      <c r="B3929" s="461" t="s">
        <v>10</v>
      </c>
      <c r="C3929" s="461" t="s">
        <v>11</v>
      </c>
      <c r="D3929" s="543" t="s">
        <v>12</v>
      </c>
      <c r="E3929" s="589" t="s">
        <v>1209</v>
      </c>
      <c r="F3929" s="589"/>
      <c r="G3929" s="461" t="s">
        <v>13</v>
      </c>
      <c r="H3929" s="544" t="s">
        <v>14</v>
      </c>
      <c r="I3929" s="544" t="s">
        <v>1210</v>
      </c>
      <c r="J3929" s="544" t="s">
        <v>16</v>
      </c>
    </row>
    <row r="3930" spans="1:10" ht="14.45" customHeight="1">
      <c r="A3930" s="545" t="s">
        <v>2661</v>
      </c>
      <c r="B3930" s="546" t="s">
        <v>857</v>
      </c>
      <c r="C3930" s="546" t="s">
        <v>24</v>
      </c>
      <c r="D3930" s="545" t="s">
        <v>858</v>
      </c>
      <c r="E3930" s="596" t="s">
        <v>1246</v>
      </c>
      <c r="F3930" s="596"/>
      <c r="G3930" s="546" t="s">
        <v>26</v>
      </c>
      <c r="H3930" s="547">
        <v>1</v>
      </c>
      <c r="I3930" s="548">
        <v>113.67</v>
      </c>
      <c r="J3930" s="548">
        <v>113.67</v>
      </c>
    </row>
    <row r="3931" spans="1:10" ht="26.45">
      <c r="A3931" s="556" t="s">
        <v>2674</v>
      </c>
      <c r="B3931" s="557" t="s">
        <v>2682</v>
      </c>
      <c r="C3931" s="557" t="s">
        <v>44</v>
      </c>
      <c r="D3931" s="556" t="s">
        <v>2683</v>
      </c>
      <c r="E3931" s="594" t="s">
        <v>1216</v>
      </c>
      <c r="F3931" s="594"/>
      <c r="G3931" s="557" t="s">
        <v>75</v>
      </c>
      <c r="H3931" s="558">
        <v>0.45</v>
      </c>
      <c r="I3931" s="559">
        <v>31.37</v>
      </c>
      <c r="J3931" s="559">
        <v>14.11</v>
      </c>
    </row>
    <row r="3932" spans="1:10" ht="26.45">
      <c r="A3932" s="556" t="s">
        <v>2674</v>
      </c>
      <c r="B3932" s="557" t="s">
        <v>2680</v>
      </c>
      <c r="C3932" s="557" t="s">
        <v>44</v>
      </c>
      <c r="D3932" s="556" t="s">
        <v>2681</v>
      </c>
      <c r="E3932" s="594" t="s">
        <v>1216</v>
      </c>
      <c r="F3932" s="594"/>
      <c r="G3932" s="557" t="s">
        <v>75</v>
      </c>
      <c r="H3932" s="558">
        <v>0.45</v>
      </c>
      <c r="I3932" s="559">
        <v>23.15</v>
      </c>
      <c r="J3932" s="559">
        <v>10.41</v>
      </c>
    </row>
    <row r="3933" spans="1:10" ht="13.9" customHeight="1">
      <c r="A3933" s="549" t="s">
        <v>2666</v>
      </c>
      <c r="B3933" s="550" t="s">
        <v>1952</v>
      </c>
      <c r="C3933" s="550" t="s">
        <v>44</v>
      </c>
      <c r="D3933" s="549" t="s">
        <v>1953</v>
      </c>
      <c r="E3933" s="593" t="s">
        <v>1220</v>
      </c>
      <c r="F3933" s="593"/>
      <c r="G3933" s="550" t="s">
        <v>26</v>
      </c>
      <c r="H3933" s="551">
        <v>2</v>
      </c>
      <c r="I3933" s="552">
        <v>42.04</v>
      </c>
      <c r="J3933" s="552">
        <v>84.08</v>
      </c>
    </row>
    <row r="3934" spans="1:10" ht="26.45" customHeight="1">
      <c r="A3934" s="549" t="s">
        <v>2666</v>
      </c>
      <c r="B3934" s="550" t="s">
        <v>2223</v>
      </c>
      <c r="C3934" s="550" t="s">
        <v>44</v>
      </c>
      <c r="D3934" s="549" t="s">
        <v>2224</v>
      </c>
      <c r="E3934" s="593" t="s">
        <v>1220</v>
      </c>
      <c r="F3934" s="593"/>
      <c r="G3934" s="550" t="s">
        <v>26</v>
      </c>
      <c r="H3934" s="551">
        <v>1</v>
      </c>
      <c r="I3934" s="552">
        <v>1.97</v>
      </c>
      <c r="J3934" s="552">
        <v>1.97</v>
      </c>
    </row>
    <row r="3935" spans="1:10" ht="26.45" customHeight="1">
      <c r="A3935" s="549" t="s">
        <v>2666</v>
      </c>
      <c r="B3935" s="550" t="s">
        <v>2320</v>
      </c>
      <c r="C3935" s="550" t="s">
        <v>44</v>
      </c>
      <c r="D3935" s="549" t="s">
        <v>2321</v>
      </c>
      <c r="E3935" s="593" t="s">
        <v>1220</v>
      </c>
      <c r="F3935" s="593"/>
      <c r="G3935" s="550" t="s">
        <v>26</v>
      </c>
      <c r="H3935" s="551">
        <v>1</v>
      </c>
      <c r="I3935" s="552">
        <v>3.1</v>
      </c>
      <c r="J3935" s="552">
        <v>3.1</v>
      </c>
    </row>
    <row r="3936" spans="1:10">
      <c r="A3936" s="553"/>
      <c r="B3936" s="563"/>
      <c r="C3936" s="563"/>
      <c r="D3936" s="553"/>
      <c r="E3936" s="563" t="s">
        <v>2669</v>
      </c>
      <c r="F3936" s="566">
        <v>18.420000000000002</v>
      </c>
      <c r="G3936" s="553" t="s">
        <v>2670</v>
      </c>
      <c r="H3936" s="554">
        <v>0</v>
      </c>
      <c r="I3936" s="553" t="s">
        <v>2671</v>
      </c>
      <c r="J3936" s="554">
        <v>18.420000000000002</v>
      </c>
    </row>
    <row r="3937" spans="1:10" ht="14.45" thickBot="1">
      <c r="A3937" s="553"/>
      <c r="B3937" s="563"/>
      <c r="C3937" s="563"/>
      <c r="D3937" s="553"/>
      <c r="E3937" s="563" t="s">
        <v>2672</v>
      </c>
      <c r="F3937" s="566">
        <v>0</v>
      </c>
      <c r="G3937" s="553"/>
      <c r="H3937" s="595" t="s">
        <v>2673</v>
      </c>
      <c r="I3937" s="595"/>
      <c r="J3937" s="554">
        <v>113.67</v>
      </c>
    </row>
    <row r="3938" spans="1:10" ht="14.45" customHeight="1" thickTop="1">
      <c r="A3938" s="555"/>
      <c r="B3938" s="564"/>
      <c r="C3938" s="564"/>
      <c r="D3938" s="555"/>
      <c r="E3938" s="564"/>
      <c r="F3938" s="564"/>
      <c r="G3938" s="555"/>
      <c r="H3938" s="555"/>
      <c r="I3938" s="555"/>
      <c r="J3938" s="555"/>
    </row>
    <row r="3939" spans="1:10">
      <c r="A3939" s="543" t="s">
        <v>859</v>
      </c>
      <c r="B3939" s="461" t="s">
        <v>10</v>
      </c>
      <c r="C3939" s="461" t="s">
        <v>11</v>
      </c>
      <c r="D3939" s="543" t="s">
        <v>12</v>
      </c>
      <c r="E3939" s="589" t="s">
        <v>1209</v>
      </c>
      <c r="F3939" s="589"/>
      <c r="G3939" s="461" t="s">
        <v>13</v>
      </c>
      <c r="H3939" s="544" t="s">
        <v>14</v>
      </c>
      <c r="I3939" s="544" t="s">
        <v>1210</v>
      </c>
      <c r="J3939" s="544" t="s">
        <v>16</v>
      </c>
    </row>
    <row r="3940" spans="1:10" ht="26.45">
      <c r="A3940" s="545" t="s">
        <v>2661</v>
      </c>
      <c r="B3940" s="546" t="s">
        <v>860</v>
      </c>
      <c r="C3940" s="546" t="s">
        <v>24</v>
      </c>
      <c r="D3940" s="545" t="s">
        <v>861</v>
      </c>
      <c r="E3940" s="596" t="s">
        <v>1246</v>
      </c>
      <c r="F3940" s="596"/>
      <c r="G3940" s="546" t="s">
        <v>26</v>
      </c>
      <c r="H3940" s="547">
        <v>1</v>
      </c>
      <c r="I3940" s="548">
        <v>60.54</v>
      </c>
      <c r="J3940" s="548">
        <v>60.54</v>
      </c>
    </row>
    <row r="3941" spans="1:10" ht="13.9" customHeight="1">
      <c r="A3941" s="556" t="s">
        <v>2674</v>
      </c>
      <c r="B3941" s="557" t="s">
        <v>2682</v>
      </c>
      <c r="C3941" s="557" t="s">
        <v>44</v>
      </c>
      <c r="D3941" s="556" t="s">
        <v>2683</v>
      </c>
      <c r="E3941" s="594" t="s">
        <v>1216</v>
      </c>
      <c r="F3941" s="594"/>
      <c r="G3941" s="557" t="s">
        <v>75</v>
      </c>
      <c r="H3941" s="558">
        <v>0.45</v>
      </c>
      <c r="I3941" s="559">
        <v>31.37</v>
      </c>
      <c r="J3941" s="559">
        <v>14.11</v>
      </c>
    </row>
    <row r="3942" spans="1:10" ht="26.45" customHeight="1">
      <c r="A3942" s="556" t="s">
        <v>2674</v>
      </c>
      <c r="B3942" s="557" t="s">
        <v>2680</v>
      </c>
      <c r="C3942" s="557" t="s">
        <v>44</v>
      </c>
      <c r="D3942" s="556" t="s">
        <v>2681</v>
      </c>
      <c r="E3942" s="594" t="s">
        <v>1216</v>
      </c>
      <c r="F3942" s="594"/>
      <c r="G3942" s="557" t="s">
        <v>75</v>
      </c>
      <c r="H3942" s="558">
        <v>0.45</v>
      </c>
      <c r="I3942" s="559">
        <v>23.15</v>
      </c>
      <c r="J3942" s="559">
        <v>10.41</v>
      </c>
    </row>
    <row r="3943" spans="1:10" ht="26.45" customHeight="1">
      <c r="A3943" s="549" t="s">
        <v>2666</v>
      </c>
      <c r="B3943" s="550" t="s">
        <v>2048</v>
      </c>
      <c r="C3943" s="550" t="s">
        <v>55</v>
      </c>
      <c r="D3943" s="549" t="s">
        <v>2049</v>
      </c>
      <c r="E3943" s="593" t="s">
        <v>1220</v>
      </c>
      <c r="F3943" s="593"/>
      <c r="G3943" s="550" t="s">
        <v>57</v>
      </c>
      <c r="H3943" s="551">
        <v>1</v>
      </c>
      <c r="I3943" s="552">
        <v>36.020000000000003</v>
      </c>
      <c r="J3943" s="552">
        <v>36.020000000000003</v>
      </c>
    </row>
    <row r="3944" spans="1:10">
      <c r="A3944" s="553"/>
      <c r="B3944" s="563"/>
      <c r="C3944" s="563"/>
      <c r="D3944" s="553"/>
      <c r="E3944" s="563" t="s">
        <v>2669</v>
      </c>
      <c r="F3944" s="566">
        <v>18.420000000000002</v>
      </c>
      <c r="G3944" s="553" t="s">
        <v>2670</v>
      </c>
      <c r="H3944" s="554">
        <v>0</v>
      </c>
      <c r="I3944" s="553" t="s">
        <v>2671</v>
      </c>
      <c r="J3944" s="554">
        <v>18.420000000000002</v>
      </c>
    </row>
    <row r="3945" spans="1:10" ht="14.45" thickBot="1">
      <c r="A3945" s="553"/>
      <c r="B3945" s="563"/>
      <c r="C3945" s="563"/>
      <c r="D3945" s="553"/>
      <c r="E3945" s="563" t="s">
        <v>2672</v>
      </c>
      <c r="F3945" s="566">
        <v>0</v>
      </c>
      <c r="G3945" s="553"/>
      <c r="H3945" s="595" t="s">
        <v>2673</v>
      </c>
      <c r="I3945" s="595"/>
      <c r="J3945" s="554">
        <v>60.54</v>
      </c>
    </row>
    <row r="3946" spans="1:10" ht="14.45" thickTop="1">
      <c r="A3946" s="555"/>
      <c r="B3946" s="564"/>
      <c r="C3946" s="564"/>
      <c r="D3946" s="555"/>
      <c r="E3946" s="564"/>
      <c r="F3946" s="564"/>
      <c r="G3946" s="555"/>
      <c r="H3946" s="555"/>
      <c r="I3946" s="555"/>
      <c r="J3946" s="555"/>
    </row>
    <row r="3947" spans="1:10">
      <c r="A3947" s="543" t="s">
        <v>862</v>
      </c>
      <c r="B3947" s="461" t="s">
        <v>10</v>
      </c>
      <c r="C3947" s="461" t="s">
        <v>11</v>
      </c>
      <c r="D3947" s="543" t="s">
        <v>12</v>
      </c>
      <c r="E3947" s="589" t="s">
        <v>1209</v>
      </c>
      <c r="F3947" s="589"/>
      <c r="G3947" s="461" t="s">
        <v>13</v>
      </c>
      <c r="H3947" s="544" t="s">
        <v>14</v>
      </c>
      <c r="I3947" s="544" t="s">
        <v>1210</v>
      </c>
      <c r="J3947" s="544" t="s">
        <v>16</v>
      </c>
    </row>
    <row r="3948" spans="1:10" ht="14.45" customHeight="1">
      <c r="A3948" s="545" t="s">
        <v>2661</v>
      </c>
      <c r="B3948" s="546" t="s">
        <v>863</v>
      </c>
      <c r="C3948" s="546" t="s">
        <v>24</v>
      </c>
      <c r="D3948" s="545" t="s">
        <v>864</v>
      </c>
      <c r="E3948" s="596" t="s">
        <v>1246</v>
      </c>
      <c r="F3948" s="596"/>
      <c r="G3948" s="546" t="s">
        <v>26</v>
      </c>
      <c r="H3948" s="547">
        <v>1</v>
      </c>
      <c r="I3948" s="548">
        <v>60.32</v>
      </c>
      <c r="J3948" s="548">
        <v>60.32</v>
      </c>
    </row>
    <row r="3949" spans="1:10" ht="26.45">
      <c r="A3949" s="556" t="s">
        <v>2674</v>
      </c>
      <c r="B3949" s="557" t="s">
        <v>2680</v>
      </c>
      <c r="C3949" s="557" t="s">
        <v>44</v>
      </c>
      <c r="D3949" s="556" t="s">
        <v>2681</v>
      </c>
      <c r="E3949" s="594" t="s">
        <v>1216</v>
      </c>
      <c r="F3949" s="594"/>
      <c r="G3949" s="557" t="s">
        <v>75</v>
      </c>
      <c r="H3949" s="558">
        <v>0.45</v>
      </c>
      <c r="I3949" s="559">
        <v>23.15</v>
      </c>
      <c r="J3949" s="559">
        <v>10.41</v>
      </c>
    </row>
    <row r="3950" spans="1:10" ht="26.45">
      <c r="A3950" s="556" t="s">
        <v>2674</v>
      </c>
      <c r="B3950" s="557" t="s">
        <v>2682</v>
      </c>
      <c r="C3950" s="557" t="s">
        <v>44</v>
      </c>
      <c r="D3950" s="556" t="s">
        <v>2683</v>
      </c>
      <c r="E3950" s="594" t="s">
        <v>1216</v>
      </c>
      <c r="F3950" s="594"/>
      <c r="G3950" s="557" t="s">
        <v>75</v>
      </c>
      <c r="H3950" s="558">
        <v>0.45</v>
      </c>
      <c r="I3950" s="559">
        <v>31.37</v>
      </c>
      <c r="J3950" s="559">
        <v>14.11</v>
      </c>
    </row>
    <row r="3951" spans="1:10" ht="26.45" customHeight="1">
      <c r="A3951" s="549" t="s">
        <v>2666</v>
      </c>
      <c r="B3951" s="550" t="s">
        <v>2066</v>
      </c>
      <c r="C3951" s="550" t="s">
        <v>55</v>
      </c>
      <c r="D3951" s="549" t="s">
        <v>2067</v>
      </c>
      <c r="E3951" s="593" t="s">
        <v>1220</v>
      </c>
      <c r="F3951" s="593"/>
      <c r="G3951" s="550" t="s">
        <v>57</v>
      </c>
      <c r="H3951" s="551">
        <v>1</v>
      </c>
      <c r="I3951" s="552">
        <v>33.950000000000003</v>
      </c>
      <c r="J3951" s="552">
        <v>33.950000000000003</v>
      </c>
    </row>
    <row r="3952" spans="1:10" ht="26.45" customHeight="1">
      <c r="A3952" s="549" t="s">
        <v>2666</v>
      </c>
      <c r="B3952" s="550" t="s">
        <v>2406</v>
      </c>
      <c r="C3952" s="550" t="s">
        <v>44</v>
      </c>
      <c r="D3952" s="549" t="s">
        <v>2407</v>
      </c>
      <c r="E3952" s="593" t="s">
        <v>1220</v>
      </c>
      <c r="F3952" s="593"/>
      <c r="G3952" s="550" t="s">
        <v>26</v>
      </c>
      <c r="H3952" s="551">
        <v>1</v>
      </c>
      <c r="I3952" s="552">
        <v>1.85</v>
      </c>
      <c r="J3952" s="552">
        <v>1.85</v>
      </c>
    </row>
    <row r="3953" spans="1:10" ht="26.45" customHeight="1">
      <c r="A3953" s="553"/>
      <c r="B3953" s="563"/>
      <c r="C3953" s="563"/>
      <c r="D3953" s="553"/>
      <c r="E3953" s="563" t="s">
        <v>2669</v>
      </c>
      <c r="F3953" s="566">
        <v>18.420000000000002</v>
      </c>
      <c r="G3953" s="553" t="s">
        <v>2670</v>
      </c>
      <c r="H3953" s="554">
        <v>0</v>
      </c>
      <c r="I3953" s="553" t="s">
        <v>2671</v>
      </c>
      <c r="J3953" s="554">
        <v>18.420000000000002</v>
      </c>
    </row>
    <row r="3954" spans="1:10" ht="14.45" thickBot="1">
      <c r="A3954" s="553"/>
      <c r="B3954" s="563"/>
      <c r="C3954" s="563"/>
      <c r="D3954" s="553"/>
      <c r="E3954" s="563" t="s">
        <v>2672</v>
      </c>
      <c r="F3954" s="566">
        <v>0</v>
      </c>
      <c r="G3954" s="553"/>
      <c r="H3954" s="595" t="s">
        <v>2673</v>
      </c>
      <c r="I3954" s="595"/>
      <c r="J3954" s="554">
        <v>60.32</v>
      </c>
    </row>
    <row r="3955" spans="1:10" ht="14.45" thickTop="1">
      <c r="A3955" s="555"/>
      <c r="B3955" s="564"/>
      <c r="C3955" s="564"/>
      <c r="D3955" s="555"/>
      <c r="E3955" s="564"/>
      <c r="F3955" s="564"/>
      <c r="G3955" s="555"/>
      <c r="H3955" s="555"/>
      <c r="I3955" s="555"/>
      <c r="J3955" s="555"/>
    </row>
    <row r="3956" spans="1:10" ht="14.45" customHeight="1">
      <c r="A3956" s="543" t="s">
        <v>866</v>
      </c>
      <c r="B3956" s="461" t="s">
        <v>10</v>
      </c>
      <c r="C3956" s="461" t="s">
        <v>11</v>
      </c>
      <c r="D3956" s="543" t="s">
        <v>12</v>
      </c>
      <c r="E3956" s="589" t="s">
        <v>1209</v>
      </c>
      <c r="F3956" s="589"/>
      <c r="G3956" s="461" t="s">
        <v>13</v>
      </c>
      <c r="H3956" s="544" t="s">
        <v>14</v>
      </c>
      <c r="I3956" s="544" t="s">
        <v>1210</v>
      </c>
      <c r="J3956" s="544" t="s">
        <v>16</v>
      </c>
    </row>
    <row r="3957" spans="1:10" ht="26.45">
      <c r="A3957" s="545" t="s">
        <v>2661</v>
      </c>
      <c r="B3957" s="546" t="s">
        <v>867</v>
      </c>
      <c r="C3957" s="546" t="s">
        <v>24</v>
      </c>
      <c r="D3957" s="545" t="s">
        <v>3654</v>
      </c>
      <c r="E3957" s="596" t="s">
        <v>1266</v>
      </c>
      <c r="F3957" s="596"/>
      <c r="G3957" s="546" t="s">
        <v>26</v>
      </c>
      <c r="H3957" s="547">
        <v>1</v>
      </c>
      <c r="I3957" s="548">
        <v>20.51</v>
      </c>
      <c r="J3957" s="548">
        <v>20.51</v>
      </c>
    </row>
    <row r="3958" spans="1:10" ht="26.45">
      <c r="A3958" s="556" t="s">
        <v>2674</v>
      </c>
      <c r="B3958" s="557" t="s">
        <v>3336</v>
      </c>
      <c r="C3958" s="557" t="s">
        <v>44</v>
      </c>
      <c r="D3958" s="556" t="s">
        <v>3337</v>
      </c>
      <c r="E3958" s="594" t="s">
        <v>1216</v>
      </c>
      <c r="F3958" s="594"/>
      <c r="G3958" s="557" t="s">
        <v>75</v>
      </c>
      <c r="H3958" s="558">
        <v>0.1</v>
      </c>
      <c r="I3958" s="559">
        <v>25.88</v>
      </c>
      <c r="J3958" s="559">
        <v>2.58</v>
      </c>
    </row>
    <row r="3959" spans="1:10" ht="13.9" customHeight="1">
      <c r="A3959" s="549" t="s">
        <v>2666</v>
      </c>
      <c r="B3959" s="550" t="s">
        <v>2054</v>
      </c>
      <c r="C3959" s="550" t="s">
        <v>44</v>
      </c>
      <c r="D3959" s="549" t="s">
        <v>2055</v>
      </c>
      <c r="E3959" s="593" t="s">
        <v>1220</v>
      </c>
      <c r="F3959" s="593"/>
      <c r="G3959" s="550" t="s">
        <v>26</v>
      </c>
      <c r="H3959" s="551">
        <v>1</v>
      </c>
      <c r="I3959" s="552">
        <v>17.93</v>
      </c>
      <c r="J3959" s="552">
        <v>17.93</v>
      </c>
    </row>
    <row r="3960" spans="1:10" ht="26.45" customHeight="1">
      <c r="A3960" s="553"/>
      <c r="B3960" s="563"/>
      <c r="C3960" s="563"/>
      <c r="D3960" s="553"/>
      <c r="E3960" s="563" t="s">
        <v>2669</v>
      </c>
      <c r="F3960" s="566">
        <v>1.91</v>
      </c>
      <c r="G3960" s="553" t="s">
        <v>2670</v>
      </c>
      <c r="H3960" s="554">
        <v>0</v>
      </c>
      <c r="I3960" s="553" t="s">
        <v>2671</v>
      </c>
      <c r="J3960" s="554">
        <v>1.91</v>
      </c>
    </row>
    <row r="3961" spans="1:10" ht="26.45" customHeight="1" thickBot="1">
      <c r="A3961" s="553"/>
      <c r="B3961" s="563"/>
      <c r="C3961" s="563"/>
      <c r="D3961" s="553"/>
      <c r="E3961" s="563" t="s">
        <v>2672</v>
      </c>
      <c r="F3961" s="566">
        <v>0</v>
      </c>
      <c r="G3961" s="553"/>
      <c r="H3961" s="595" t="s">
        <v>2673</v>
      </c>
      <c r="I3961" s="595"/>
      <c r="J3961" s="554">
        <v>20.51</v>
      </c>
    </row>
    <row r="3962" spans="1:10" ht="14.45" thickTop="1">
      <c r="A3962" s="555"/>
      <c r="B3962" s="564"/>
      <c r="C3962" s="564"/>
      <c r="D3962" s="555"/>
      <c r="E3962" s="564"/>
      <c r="F3962" s="564"/>
      <c r="G3962" s="555"/>
      <c r="H3962" s="555"/>
      <c r="I3962" s="555"/>
      <c r="J3962" s="555"/>
    </row>
    <row r="3963" spans="1:10">
      <c r="A3963" s="543" t="s">
        <v>871</v>
      </c>
      <c r="B3963" s="461" t="s">
        <v>10</v>
      </c>
      <c r="C3963" s="461" t="s">
        <v>11</v>
      </c>
      <c r="D3963" s="543" t="s">
        <v>12</v>
      </c>
      <c r="E3963" s="589" t="s">
        <v>1209</v>
      </c>
      <c r="F3963" s="589"/>
      <c r="G3963" s="461" t="s">
        <v>13</v>
      </c>
      <c r="H3963" s="544" t="s">
        <v>14</v>
      </c>
      <c r="I3963" s="544" t="s">
        <v>1210</v>
      </c>
      <c r="J3963" s="544" t="s">
        <v>16</v>
      </c>
    </row>
    <row r="3964" spans="1:10">
      <c r="A3964" s="545" t="s">
        <v>2661</v>
      </c>
      <c r="B3964" s="546" t="s">
        <v>872</v>
      </c>
      <c r="C3964" s="546" t="s">
        <v>24</v>
      </c>
      <c r="D3964" s="545" t="s">
        <v>873</v>
      </c>
      <c r="E3964" s="596" t="s">
        <v>1246</v>
      </c>
      <c r="F3964" s="596"/>
      <c r="G3964" s="546" t="s">
        <v>26</v>
      </c>
      <c r="H3964" s="547">
        <v>1</v>
      </c>
      <c r="I3964" s="548">
        <v>1184</v>
      </c>
      <c r="J3964" s="548">
        <v>1184</v>
      </c>
    </row>
    <row r="3965" spans="1:10" ht="14.45" customHeight="1">
      <c r="A3965" s="549" t="s">
        <v>2666</v>
      </c>
      <c r="B3965" s="550" t="s">
        <v>1709</v>
      </c>
      <c r="C3965" s="550" t="s">
        <v>55</v>
      </c>
      <c r="D3965" s="549" t="s">
        <v>1710</v>
      </c>
      <c r="E3965" s="593" t="s">
        <v>1298</v>
      </c>
      <c r="F3965" s="593"/>
      <c r="G3965" s="550" t="s">
        <v>57</v>
      </c>
      <c r="H3965" s="551">
        <v>50</v>
      </c>
      <c r="I3965" s="552">
        <v>23.68</v>
      </c>
      <c r="J3965" s="552">
        <v>1184</v>
      </c>
    </row>
    <row r="3966" spans="1:10">
      <c r="A3966" s="553"/>
      <c r="B3966" s="563"/>
      <c r="C3966" s="563"/>
      <c r="D3966" s="553"/>
      <c r="E3966" s="563" t="s">
        <v>2669</v>
      </c>
      <c r="F3966" s="566">
        <v>0</v>
      </c>
      <c r="G3966" s="553" t="s">
        <v>2670</v>
      </c>
      <c r="H3966" s="554">
        <v>0</v>
      </c>
      <c r="I3966" s="553" t="s">
        <v>2671</v>
      </c>
      <c r="J3966" s="554">
        <v>0</v>
      </c>
    </row>
    <row r="3967" spans="1:10" ht="14.45" thickBot="1">
      <c r="A3967" s="553"/>
      <c r="B3967" s="563"/>
      <c r="C3967" s="563"/>
      <c r="D3967" s="553"/>
      <c r="E3967" s="563" t="s">
        <v>2672</v>
      </c>
      <c r="F3967" s="566">
        <v>0</v>
      </c>
      <c r="G3967" s="553"/>
      <c r="H3967" s="595" t="s">
        <v>2673</v>
      </c>
      <c r="I3967" s="595"/>
      <c r="J3967" s="554">
        <v>1184</v>
      </c>
    </row>
    <row r="3968" spans="1:10" ht="26.45" customHeight="1" thickTop="1">
      <c r="A3968" s="555"/>
      <c r="B3968" s="564"/>
      <c r="C3968" s="564"/>
      <c r="D3968" s="555"/>
      <c r="E3968" s="564"/>
      <c r="F3968" s="564"/>
      <c r="G3968" s="555"/>
      <c r="H3968" s="555"/>
      <c r="I3968" s="555"/>
      <c r="J3968" s="555"/>
    </row>
    <row r="3969" spans="1:10" ht="26.45" customHeight="1">
      <c r="A3969" s="543" t="s">
        <v>874</v>
      </c>
      <c r="B3969" s="461" t="s">
        <v>10</v>
      </c>
      <c r="C3969" s="461" t="s">
        <v>11</v>
      </c>
      <c r="D3969" s="543" t="s">
        <v>12</v>
      </c>
      <c r="E3969" s="589" t="s">
        <v>1209</v>
      </c>
      <c r="F3969" s="589"/>
      <c r="G3969" s="461" t="s">
        <v>13</v>
      </c>
      <c r="H3969" s="544" t="s">
        <v>14</v>
      </c>
      <c r="I3969" s="544" t="s">
        <v>1210</v>
      </c>
      <c r="J3969" s="544" t="s">
        <v>16</v>
      </c>
    </row>
    <row r="3970" spans="1:10">
      <c r="A3970" s="545" t="s">
        <v>2661</v>
      </c>
      <c r="B3970" s="546" t="s">
        <v>875</v>
      </c>
      <c r="C3970" s="546" t="s">
        <v>24</v>
      </c>
      <c r="D3970" s="545" t="s">
        <v>876</v>
      </c>
      <c r="E3970" s="596">
        <v>63</v>
      </c>
      <c r="F3970" s="596"/>
      <c r="G3970" s="546" t="s">
        <v>26</v>
      </c>
      <c r="H3970" s="547">
        <v>1</v>
      </c>
      <c r="I3970" s="548">
        <v>6</v>
      </c>
      <c r="J3970" s="548">
        <v>6</v>
      </c>
    </row>
    <row r="3971" spans="1:10" ht="26.45">
      <c r="A3971" s="556" t="s">
        <v>2674</v>
      </c>
      <c r="B3971" s="557" t="s">
        <v>2682</v>
      </c>
      <c r="C3971" s="557" t="s">
        <v>44</v>
      </c>
      <c r="D3971" s="556" t="s">
        <v>2683</v>
      </c>
      <c r="E3971" s="594" t="s">
        <v>1216</v>
      </c>
      <c r="F3971" s="594"/>
      <c r="G3971" s="557" t="s">
        <v>75</v>
      </c>
      <c r="H3971" s="558">
        <v>3.2000000000000001E-2</v>
      </c>
      <c r="I3971" s="559">
        <v>31.37</v>
      </c>
      <c r="J3971" s="559">
        <v>1</v>
      </c>
    </row>
    <row r="3972" spans="1:10" ht="14.45" customHeight="1">
      <c r="A3972" s="549" t="s">
        <v>2666</v>
      </c>
      <c r="B3972" s="550" t="s">
        <v>2430</v>
      </c>
      <c r="C3972" s="550" t="s">
        <v>55</v>
      </c>
      <c r="D3972" s="549" t="s">
        <v>2431</v>
      </c>
      <c r="E3972" s="593" t="s">
        <v>1220</v>
      </c>
      <c r="F3972" s="593"/>
      <c r="G3972" s="550" t="s">
        <v>57</v>
      </c>
      <c r="H3972" s="551">
        <v>100</v>
      </c>
      <c r="I3972" s="552">
        <v>0.05</v>
      </c>
      <c r="J3972" s="552">
        <v>5</v>
      </c>
    </row>
    <row r="3973" spans="1:10">
      <c r="A3973" s="553"/>
      <c r="B3973" s="563"/>
      <c r="C3973" s="563"/>
      <c r="D3973" s="553"/>
      <c r="E3973" s="563" t="s">
        <v>2669</v>
      </c>
      <c r="F3973" s="566">
        <v>0.78</v>
      </c>
      <c r="G3973" s="553" t="s">
        <v>2670</v>
      </c>
      <c r="H3973" s="554">
        <v>0</v>
      </c>
      <c r="I3973" s="553" t="s">
        <v>2671</v>
      </c>
      <c r="J3973" s="554">
        <v>0.78</v>
      </c>
    </row>
    <row r="3974" spans="1:10" ht="14.45" thickBot="1">
      <c r="A3974" s="553"/>
      <c r="B3974" s="563"/>
      <c r="C3974" s="563"/>
      <c r="D3974" s="553"/>
      <c r="E3974" s="563" t="s">
        <v>2672</v>
      </c>
      <c r="F3974" s="566">
        <v>0</v>
      </c>
      <c r="G3974" s="553"/>
      <c r="H3974" s="595" t="s">
        <v>2673</v>
      </c>
      <c r="I3974" s="595"/>
      <c r="J3974" s="554">
        <v>6</v>
      </c>
    </row>
    <row r="3975" spans="1:10" ht="13.9" customHeight="1" thickTop="1">
      <c r="A3975" s="555"/>
      <c r="B3975" s="564"/>
      <c r="C3975" s="564"/>
      <c r="D3975" s="555"/>
      <c r="E3975" s="564"/>
      <c r="F3975" s="564"/>
      <c r="G3975" s="555"/>
      <c r="H3975" s="555"/>
      <c r="I3975" s="555"/>
      <c r="J3975" s="555"/>
    </row>
    <row r="3976" spans="1:10">
      <c r="A3976" s="543" t="s">
        <v>880</v>
      </c>
      <c r="B3976" s="461" t="s">
        <v>10</v>
      </c>
      <c r="C3976" s="461" t="s">
        <v>11</v>
      </c>
      <c r="D3976" s="543" t="s">
        <v>12</v>
      </c>
      <c r="E3976" s="589" t="s">
        <v>1209</v>
      </c>
      <c r="F3976" s="589"/>
      <c r="G3976" s="461" t="s">
        <v>13</v>
      </c>
      <c r="H3976" s="544" t="s">
        <v>14</v>
      </c>
      <c r="I3976" s="544" t="s">
        <v>1210</v>
      </c>
      <c r="J3976" s="544" t="s">
        <v>16</v>
      </c>
    </row>
    <row r="3977" spans="1:10" ht="39.6">
      <c r="A3977" s="545" t="s">
        <v>2661</v>
      </c>
      <c r="B3977" s="546" t="s">
        <v>881</v>
      </c>
      <c r="C3977" s="546" t="s">
        <v>24</v>
      </c>
      <c r="D3977" s="545" t="s">
        <v>882</v>
      </c>
      <c r="E3977" s="596" t="s">
        <v>1252</v>
      </c>
      <c r="F3977" s="596"/>
      <c r="G3977" s="546" t="s">
        <v>26</v>
      </c>
      <c r="H3977" s="547">
        <v>1</v>
      </c>
      <c r="I3977" s="548">
        <v>896.92</v>
      </c>
      <c r="J3977" s="548">
        <v>896.92</v>
      </c>
    </row>
    <row r="3978" spans="1:10" ht="14.45" customHeight="1">
      <c r="A3978" s="556" t="s">
        <v>2674</v>
      </c>
      <c r="B3978" s="557" t="s">
        <v>2680</v>
      </c>
      <c r="C3978" s="557" t="s">
        <v>44</v>
      </c>
      <c r="D3978" s="556" t="s">
        <v>2681</v>
      </c>
      <c r="E3978" s="594" t="s">
        <v>1216</v>
      </c>
      <c r="F3978" s="594"/>
      <c r="G3978" s="557" t="s">
        <v>75</v>
      </c>
      <c r="H3978" s="558">
        <v>6.165</v>
      </c>
      <c r="I3978" s="559">
        <v>23.15</v>
      </c>
      <c r="J3978" s="559">
        <v>142.71</v>
      </c>
    </row>
    <row r="3979" spans="1:10" ht="26.45">
      <c r="A3979" s="556" t="s">
        <v>2674</v>
      </c>
      <c r="B3979" s="557" t="s">
        <v>2682</v>
      </c>
      <c r="C3979" s="557" t="s">
        <v>44</v>
      </c>
      <c r="D3979" s="556" t="s">
        <v>2683</v>
      </c>
      <c r="E3979" s="594" t="s">
        <v>1216</v>
      </c>
      <c r="F3979" s="594"/>
      <c r="G3979" s="557" t="s">
        <v>75</v>
      </c>
      <c r="H3979" s="558">
        <v>6.165</v>
      </c>
      <c r="I3979" s="559">
        <v>31.37</v>
      </c>
      <c r="J3979" s="559">
        <v>193.39</v>
      </c>
    </row>
    <row r="3980" spans="1:10" ht="39.6">
      <c r="A3980" s="556" t="s">
        <v>2674</v>
      </c>
      <c r="B3980" s="557" t="s">
        <v>3655</v>
      </c>
      <c r="C3980" s="557" t="s">
        <v>44</v>
      </c>
      <c r="D3980" s="556" t="s">
        <v>3656</v>
      </c>
      <c r="E3980" s="594" t="s">
        <v>1320</v>
      </c>
      <c r="F3980" s="594"/>
      <c r="G3980" s="557" t="s">
        <v>26</v>
      </c>
      <c r="H3980" s="558">
        <v>14</v>
      </c>
      <c r="I3980" s="559">
        <v>24.98</v>
      </c>
      <c r="J3980" s="559">
        <v>349.72</v>
      </c>
    </row>
    <row r="3981" spans="1:10" ht="26.45">
      <c r="A3981" s="549" t="s">
        <v>2666</v>
      </c>
      <c r="B3981" s="550" t="s">
        <v>1763</v>
      </c>
      <c r="C3981" s="550" t="s">
        <v>24</v>
      </c>
      <c r="D3981" s="549" t="s">
        <v>1764</v>
      </c>
      <c r="E3981" s="593" t="s">
        <v>1220</v>
      </c>
      <c r="F3981" s="593"/>
      <c r="G3981" s="550" t="s">
        <v>1739</v>
      </c>
      <c r="H3981" s="551">
        <v>1</v>
      </c>
      <c r="I3981" s="552">
        <v>85.95</v>
      </c>
      <c r="J3981" s="552">
        <v>85.95</v>
      </c>
    </row>
    <row r="3982" spans="1:10" ht="26.45" customHeight="1">
      <c r="A3982" s="549" t="s">
        <v>2666</v>
      </c>
      <c r="B3982" s="550" t="s">
        <v>2078</v>
      </c>
      <c r="C3982" s="550" t="s">
        <v>44</v>
      </c>
      <c r="D3982" s="549" t="s">
        <v>2079</v>
      </c>
      <c r="E3982" s="593" t="s">
        <v>1220</v>
      </c>
      <c r="F3982" s="593"/>
      <c r="G3982" s="550" t="s">
        <v>26</v>
      </c>
      <c r="H3982" s="551">
        <v>14</v>
      </c>
      <c r="I3982" s="552">
        <v>0.93</v>
      </c>
      <c r="J3982" s="552">
        <v>13.02</v>
      </c>
    </row>
    <row r="3983" spans="1:10" ht="39.6">
      <c r="A3983" s="549" t="s">
        <v>2666</v>
      </c>
      <c r="B3983" s="550" t="s">
        <v>1737</v>
      </c>
      <c r="C3983" s="550" t="s">
        <v>24</v>
      </c>
      <c r="D3983" s="549" t="s">
        <v>1738</v>
      </c>
      <c r="E3983" s="593" t="s">
        <v>1220</v>
      </c>
      <c r="F3983" s="593"/>
      <c r="G3983" s="550" t="s">
        <v>1739</v>
      </c>
      <c r="H3983" s="551">
        <v>1</v>
      </c>
      <c r="I3983" s="552">
        <v>112.13</v>
      </c>
      <c r="J3983" s="552">
        <v>112.13</v>
      </c>
    </row>
    <row r="3984" spans="1:10">
      <c r="A3984" s="553"/>
      <c r="B3984" s="563"/>
      <c r="C3984" s="563"/>
      <c r="D3984" s="553"/>
      <c r="E3984" s="563" t="s">
        <v>2669</v>
      </c>
      <c r="F3984" s="566">
        <v>522.15</v>
      </c>
      <c r="G3984" s="553" t="s">
        <v>2670</v>
      </c>
      <c r="H3984" s="554">
        <v>0</v>
      </c>
      <c r="I3984" s="553" t="s">
        <v>2671</v>
      </c>
      <c r="J3984" s="554">
        <v>522.15</v>
      </c>
    </row>
    <row r="3985" spans="1:10" ht="14.45" customHeight="1" thickBot="1">
      <c r="A3985" s="553"/>
      <c r="B3985" s="563"/>
      <c r="C3985" s="563"/>
      <c r="D3985" s="553"/>
      <c r="E3985" s="563" t="s">
        <v>2672</v>
      </c>
      <c r="F3985" s="566">
        <v>0</v>
      </c>
      <c r="G3985" s="553"/>
      <c r="H3985" s="595" t="s">
        <v>2673</v>
      </c>
      <c r="I3985" s="595"/>
      <c r="J3985" s="554">
        <v>896.92</v>
      </c>
    </row>
    <row r="3986" spans="1:10" ht="14.45" thickTop="1">
      <c r="A3986" s="555"/>
      <c r="B3986" s="564"/>
      <c r="C3986" s="564"/>
      <c r="D3986" s="555"/>
      <c r="E3986" s="564"/>
      <c r="F3986" s="564"/>
      <c r="G3986" s="555"/>
      <c r="H3986" s="555"/>
      <c r="I3986" s="555"/>
      <c r="J3986" s="555"/>
    </row>
    <row r="3987" spans="1:10">
      <c r="A3987" s="543" t="s">
        <v>883</v>
      </c>
      <c r="B3987" s="461" t="s">
        <v>10</v>
      </c>
      <c r="C3987" s="461" t="s">
        <v>11</v>
      </c>
      <c r="D3987" s="543" t="s">
        <v>12</v>
      </c>
      <c r="E3987" s="589" t="s">
        <v>1209</v>
      </c>
      <c r="F3987" s="589"/>
      <c r="G3987" s="461" t="s">
        <v>13</v>
      </c>
      <c r="H3987" s="544" t="s">
        <v>14</v>
      </c>
      <c r="I3987" s="544" t="s">
        <v>1210</v>
      </c>
      <c r="J3987" s="544" t="s">
        <v>16</v>
      </c>
    </row>
    <row r="3988" spans="1:10" ht="39.6" customHeight="1">
      <c r="A3988" s="545" t="s">
        <v>2661</v>
      </c>
      <c r="B3988" s="546" t="s">
        <v>884</v>
      </c>
      <c r="C3988" s="546" t="s">
        <v>24</v>
      </c>
      <c r="D3988" s="545" t="s">
        <v>3657</v>
      </c>
      <c r="E3988" s="596">
        <v>70</v>
      </c>
      <c r="F3988" s="596"/>
      <c r="G3988" s="546" t="s">
        <v>26</v>
      </c>
      <c r="H3988" s="547">
        <v>1</v>
      </c>
      <c r="I3988" s="548">
        <v>158.75</v>
      </c>
      <c r="J3988" s="548">
        <v>158.75</v>
      </c>
    </row>
    <row r="3989" spans="1:10" ht="26.45" customHeight="1">
      <c r="A3989" s="556" t="s">
        <v>2674</v>
      </c>
      <c r="B3989" s="557" t="s">
        <v>2680</v>
      </c>
      <c r="C3989" s="557" t="s">
        <v>44</v>
      </c>
      <c r="D3989" s="556" t="s">
        <v>2681</v>
      </c>
      <c r="E3989" s="594" t="s">
        <v>1216</v>
      </c>
      <c r="F3989" s="594"/>
      <c r="G3989" s="557" t="s">
        <v>75</v>
      </c>
      <c r="H3989" s="558">
        <v>2.9119999999999999</v>
      </c>
      <c r="I3989" s="559">
        <v>23.15</v>
      </c>
      <c r="J3989" s="559">
        <v>67.41</v>
      </c>
    </row>
    <row r="3990" spans="1:10" ht="26.45">
      <c r="A3990" s="556" t="s">
        <v>2674</v>
      </c>
      <c r="B3990" s="557" t="s">
        <v>2682</v>
      </c>
      <c r="C3990" s="557" t="s">
        <v>44</v>
      </c>
      <c r="D3990" s="556" t="s">
        <v>2683</v>
      </c>
      <c r="E3990" s="594" t="s">
        <v>1216</v>
      </c>
      <c r="F3990" s="594"/>
      <c r="G3990" s="557" t="s">
        <v>75</v>
      </c>
      <c r="H3990" s="558">
        <v>2.9119999999999999</v>
      </c>
      <c r="I3990" s="559">
        <v>31.37</v>
      </c>
      <c r="J3990" s="559">
        <v>91.34</v>
      </c>
    </row>
    <row r="3991" spans="1:10" ht="26.45" customHeight="1">
      <c r="A3991" s="553"/>
      <c r="B3991" s="563"/>
      <c r="C3991" s="563"/>
      <c r="D3991" s="553"/>
      <c r="E3991" s="563" t="s">
        <v>2669</v>
      </c>
      <c r="F3991" s="566">
        <v>119.26</v>
      </c>
      <c r="G3991" s="553" t="s">
        <v>2670</v>
      </c>
      <c r="H3991" s="554">
        <v>0</v>
      </c>
      <c r="I3991" s="553" t="s">
        <v>2671</v>
      </c>
      <c r="J3991" s="554">
        <v>119.26</v>
      </c>
    </row>
    <row r="3992" spans="1:10" ht="14.45" thickBot="1">
      <c r="A3992" s="553"/>
      <c r="B3992" s="563"/>
      <c r="C3992" s="563"/>
      <c r="D3992" s="553"/>
      <c r="E3992" s="563" t="s">
        <v>2672</v>
      </c>
      <c r="F3992" s="566">
        <v>0</v>
      </c>
      <c r="G3992" s="553"/>
      <c r="H3992" s="595" t="s">
        <v>2673</v>
      </c>
      <c r="I3992" s="595"/>
      <c r="J3992" s="554">
        <v>158.75</v>
      </c>
    </row>
    <row r="3993" spans="1:10" ht="14.45" thickTop="1">
      <c r="A3993" s="555"/>
      <c r="B3993" s="564"/>
      <c r="C3993" s="564"/>
      <c r="D3993" s="555"/>
      <c r="E3993" s="564"/>
      <c r="F3993" s="564"/>
      <c r="G3993" s="555"/>
      <c r="H3993" s="555"/>
      <c r="I3993" s="555"/>
      <c r="J3993" s="555"/>
    </row>
    <row r="3994" spans="1:10">
      <c r="A3994" s="543" t="s">
        <v>888</v>
      </c>
      <c r="B3994" s="461" t="s">
        <v>10</v>
      </c>
      <c r="C3994" s="461" t="s">
        <v>11</v>
      </c>
      <c r="D3994" s="543" t="s">
        <v>12</v>
      </c>
      <c r="E3994" s="589" t="s">
        <v>1209</v>
      </c>
      <c r="F3994" s="589"/>
      <c r="G3994" s="461" t="s">
        <v>13</v>
      </c>
      <c r="H3994" s="544" t="s">
        <v>14</v>
      </c>
      <c r="I3994" s="544" t="s">
        <v>1210</v>
      </c>
      <c r="J3994" s="544" t="s">
        <v>16</v>
      </c>
    </row>
    <row r="3995" spans="1:10" ht="39.6">
      <c r="A3995" s="545" t="s">
        <v>2661</v>
      </c>
      <c r="B3995" s="546" t="s">
        <v>889</v>
      </c>
      <c r="C3995" s="546" t="s">
        <v>44</v>
      </c>
      <c r="D3995" s="545" t="s">
        <v>890</v>
      </c>
      <c r="E3995" s="596" t="s">
        <v>1310</v>
      </c>
      <c r="F3995" s="596"/>
      <c r="G3995" s="546" t="s">
        <v>152</v>
      </c>
      <c r="H3995" s="547">
        <v>1</v>
      </c>
      <c r="I3995" s="548">
        <v>44.67</v>
      </c>
      <c r="J3995" s="548">
        <v>44.67</v>
      </c>
    </row>
    <row r="3996" spans="1:10" ht="14.45" customHeight="1">
      <c r="A3996" s="556" t="s">
        <v>2674</v>
      </c>
      <c r="B3996" s="557" t="s">
        <v>3658</v>
      </c>
      <c r="C3996" s="557" t="s">
        <v>44</v>
      </c>
      <c r="D3996" s="556" t="s">
        <v>3659</v>
      </c>
      <c r="E3996" s="594" t="s">
        <v>1216</v>
      </c>
      <c r="F3996" s="594"/>
      <c r="G3996" s="557" t="s">
        <v>75</v>
      </c>
      <c r="H3996" s="558">
        <v>5.3612E-2</v>
      </c>
      <c r="I3996" s="559">
        <v>31.08</v>
      </c>
      <c r="J3996" s="559">
        <v>1.66</v>
      </c>
    </row>
    <row r="3997" spans="1:10" ht="26.45">
      <c r="A3997" s="556" t="s">
        <v>2674</v>
      </c>
      <c r="B3997" s="557" t="s">
        <v>3372</v>
      </c>
      <c r="C3997" s="557" t="s">
        <v>44</v>
      </c>
      <c r="D3997" s="556" t="s">
        <v>3373</v>
      </c>
      <c r="E3997" s="594" t="s">
        <v>1216</v>
      </c>
      <c r="F3997" s="594"/>
      <c r="G3997" s="557" t="s">
        <v>75</v>
      </c>
      <c r="H3997" s="558">
        <v>5.3612E-2</v>
      </c>
      <c r="I3997" s="559">
        <v>22.64</v>
      </c>
      <c r="J3997" s="559">
        <v>1.21</v>
      </c>
    </row>
    <row r="3998" spans="1:10" ht="52.9">
      <c r="A3998" s="549" t="s">
        <v>2666</v>
      </c>
      <c r="B3998" s="550" t="s">
        <v>1792</v>
      </c>
      <c r="C3998" s="550" t="s">
        <v>44</v>
      </c>
      <c r="D3998" s="549" t="s">
        <v>1793</v>
      </c>
      <c r="E3998" s="593" t="s">
        <v>1220</v>
      </c>
      <c r="F3998" s="593"/>
      <c r="G3998" s="550" t="s">
        <v>152</v>
      </c>
      <c r="H3998" s="551">
        <v>1.0227269999999999</v>
      </c>
      <c r="I3998" s="552">
        <v>9.18</v>
      </c>
      <c r="J3998" s="552">
        <v>9.3800000000000008</v>
      </c>
    </row>
    <row r="3999" spans="1:10" ht="26.45">
      <c r="A3999" s="549" t="s">
        <v>2666</v>
      </c>
      <c r="B3999" s="550" t="s">
        <v>1631</v>
      </c>
      <c r="C3999" s="550" t="s">
        <v>44</v>
      </c>
      <c r="D3999" s="549" t="s">
        <v>1632</v>
      </c>
      <c r="E3999" s="593" t="s">
        <v>1220</v>
      </c>
      <c r="F3999" s="593"/>
      <c r="G3999" s="550" t="s">
        <v>152</v>
      </c>
      <c r="H3999" s="551">
        <v>1.0227269999999999</v>
      </c>
      <c r="I3999" s="552">
        <v>31.7</v>
      </c>
      <c r="J3999" s="552">
        <v>32.42</v>
      </c>
    </row>
    <row r="4000" spans="1:10" ht="26.45" customHeight="1">
      <c r="A4000" s="553"/>
      <c r="B4000" s="563"/>
      <c r="C4000" s="563"/>
      <c r="D4000" s="553"/>
      <c r="E4000" s="563" t="s">
        <v>2669</v>
      </c>
      <c r="F4000" s="566">
        <v>2.15</v>
      </c>
      <c r="G4000" s="553" t="s">
        <v>2670</v>
      </c>
      <c r="H4000" s="554">
        <v>0</v>
      </c>
      <c r="I4000" s="553" t="s">
        <v>2671</v>
      </c>
      <c r="J4000" s="554">
        <v>2.15</v>
      </c>
    </row>
    <row r="4001" spans="1:10" ht="26.45" customHeight="1" thickBot="1">
      <c r="A4001" s="553"/>
      <c r="B4001" s="563"/>
      <c r="C4001" s="563"/>
      <c r="D4001" s="553"/>
      <c r="E4001" s="563" t="s">
        <v>2672</v>
      </c>
      <c r="F4001" s="566">
        <v>0</v>
      </c>
      <c r="G4001" s="553"/>
      <c r="H4001" s="595" t="s">
        <v>2673</v>
      </c>
      <c r="I4001" s="595"/>
      <c r="J4001" s="554">
        <v>44.67</v>
      </c>
    </row>
    <row r="4002" spans="1:10" ht="14.45" thickTop="1">
      <c r="A4002" s="555"/>
      <c r="B4002" s="564"/>
      <c r="C4002" s="564"/>
      <c r="D4002" s="555"/>
      <c r="E4002" s="564"/>
      <c r="F4002" s="564"/>
      <c r="G4002" s="555"/>
      <c r="H4002" s="555"/>
      <c r="I4002" s="555"/>
      <c r="J4002" s="555"/>
    </row>
    <row r="4003" spans="1:10" ht="14.45" customHeight="1">
      <c r="A4003" s="543" t="s">
        <v>891</v>
      </c>
      <c r="B4003" s="461" t="s">
        <v>10</v>
      </c>
      <c r="C4003" s="461" t="s">
        <v>11</v>
      </c>
      <c r="D4003" s="543" t="s">
        <v>12</v>
      </c>
      <c r="E4003" s="589" t="s">
        <v>1209</v>
      </c>
      <c r="F4003" s="589"/>
      <c r="G4003" s="461" t="s">
        <v>13</v>
      </c>
      <c r="H4003" s="544" t="s">
        <v>14</v>
      </c>
      <c r="I4003" s="544" t="s">
        <v>1210</v>
      </c>
      <c r="J4003" s="544" t="s">
        <v>16</v>
      </c>
    </row>
    <row r="4004" spans="1:10" ht="39.6">
      <c r="A4004" s="545" t="s">
        <v>2661</v>
      </c>
      <c r="B4004" s="546" t="s">
        <v>892</v>
      </c>
      <c r="C4004" s="546" t="s">
        <v>24</v>
      </c>
      <c r="D4004" s="545" t="s">
        <v>893</v>
      </c>
      <c r="E4004" s="596" t="s">
        <v>1266</v>
      </c>
      <c r="F4004" s="596"/>
      <c r="G4004" s="546" t="s">
        <v>152</v>
      </c>
      <c r="H4004" s="547">
        <v>1</v>
      </c>
      <c r="I4004" s="548">
        <v>120.15</v>
      </c>
      <c r="J4004" s="548">
        <v>120.15</v>
      </c>
    </row>
    <row r="4005" spans="1:10" ht="26.45">
      <c r="A4005" s="556" t="s">
        <v>2674</v>
      </c>
      <c r="B4005" s="557" t="s">
        <v>3367</v>
      </c>
      <c r="C4005" s="557" t="s">
        <v>44</v>
      </c>
      <c r="D4005" s="556" t="s">
        <v>3368</v>
      </c>
      <c r="E4005" s="594" t="s">
        <v>1216</v>
      </c>
      <c r="F4005" s="594"/>
      <c r="G4005" s="557" t="s">
        <v>75</v>
      </c>
      <c r="H4005" s="558">
        <v>6.0999999999999999E-2</v>
      </c>
      <c r="I4005" s="559">
        <v>22.35</v>
      </c>
      <c r="J4005" s="559">
        <v>1.36</v>
      </c>
    </row>
    <row r="4006" spans="1:10" ht="26.45">
      <c r="A4006" s="556" t="s">
        <v>2674</v>
      </c>
      <c r="B4006" s="557" t="s">
        <v>2694</v>
      </c>
      <c r="C4006" s="557" t="s">
        <v>44</v>
      </c>
      <c r="D4006" s="556" t="s">
        <v>2695</v>
      </c>
      <c r="E4006" s="594" t="s">
        <v>1216</v>
      </c>
      <c r="F4006" s="594"/>
      <c r="G4006" s="557" t="s">
        <v>75</v>
      </c>
      <c r="H4006" s="558">
        <v>6.0999999999999999E-2</v>
      </c>
      <c r="I4006" s="559">
        <v>30.41</v>
      </c>
      <c r="J4006" s="559">
        <v>1.85</v>
      </c>
    </row>
    <row r="4007" spans="1:10" ht="26.45" customHeight="1">
      <c r="A4007" s="549" t="s">
        <v>2666</v>
      </c>
      <c r="B4007" s="550" t="s">
        <v>1557</v>
      </c>
      <c r="C4007" s="550" t="s">
        <v>44</v>
      </c>
      <c r="D4007" s="549" t="s">
        <v>1558</v>
      </c>
      <c r="E4007" s="593" t="s">
        <v>1220</v>
      </c>
      <c r="F4007" s="593"/>
      <c r="G4007" s="550" t="s">
        <v>152</v>
      </c>
      <c r="H4007" s="551">
        <v>1.0210999999999999</v>
      </c>
      <c r="I4007" s="552">
        <v>64.69</v>
      </c>
      <c r="J4007" s="552">
        <v>66.05</v>
      </c>
    </row>
    <row r="4008" spans="1:10" ht="26.45" customHeight="1">
      <c r="A4008" s="549" t="s">
        <v>2666</v>
      </c>
      <c r="B4008" s="550" t="s">
        <v>1583</v>
      </c>
      <c r="C4008" s="550" t="s">
        <v>44</v>
      </c>
      <c r="D4008" s="549" t="s">
        <v>1584</v>
      </c>
      <c r="E4008" s="593" t="s">
        <v>1220</v>
      </c>
      <c r="F4008" s="593"/>
      <c r="G4008" s="550" t="s">
        <v>152</v>
      </c>
      <c r="H4008" s="551">
        <v>1.0210999999999999</v>
      </c>
      <c r="I4008" s="552">
        <v>49.84</v>
      </c>
      <c r="J4008" s="552">
        <v>50.89</v>
      </c>
    </row>
    <row r="4009" spans="1:10">
      <c r="A4009" s="553"/>
      <c r="B4009" s="563"/>
      <c r="C4009" s="563"/>
      <c r="D4009" s="553"/>
      <c r="E4009" s="563" t="s">
        <v>2669</v>
      </c>
      <c r="F4009" s="566">
        <v>2.4500000000000002</v>
      </c>
      <c r="G4009" s="553" t="s">
        <v>2670</v>
      </c>
      <c r="H4009" s="554">
        <v>0</v>
      </c>
      <c r="I4009" s="553" t="s">
        <v>2671</v>
      </c>
      <c r="J4009" s="554">
        <v>2.4500000000000002</v>
      </c>
    </row>
    <row r="4010" spans="1:10" ht="14.45" thickBot="1">
      <c r="A4010" s="553"/>
      <c r="B4010" s="563"/>
      <c r="C4010" s="563"/>
      <c r="D4010" s="553"/>
      <c r="E4010" s="563" t="s">
        <v>2672</v>
      </c>
      <c r="F4010" s="566">
        <v>0</v>
      </c>
      <c r="G4010" s="553"/>
      <c r="H4010" s="595" t="s">
        <v>2673</v>
      </c>
      <c r="I4010" s="595"/>
      <c r="J4010" s="554">
        <v>120.15</v>
      </c>
    </row>
    <row r="4011" spans="1:10" ht="14.45" thickTop="1">
      <c r="A4011" s="555"/>
      <c r="B4011" s="564"/>
      <c r="C4011" s="564"/>
      <c r="D4011" s="555"/>
      <c r="E4011" s="564"/>
      <c r="F4011" s="564"/>
      <c r="G4011" s="555"/>
      <c r="H4011" s="555"/>
      <c r="I4011" s="555"/>
      <c r="J4011" s="555"/>
    </row>
    <row r="4012" spans="1:10" ht="14.45" customHeight="1">
      <c r="A4012" s="543" t="s">
        <v>894</v>
      </c>
      <c r="B4012" s="461" t="s">
        <v>10</v>
      </c>
      <c r="C4012" s="461" t="s">
        <v>11</v>
      </c>
      <c r="D4012" s="543" t="s">
        <v>12</v>
      </c>
      <c r="E4012" s="589" t="s">
        <v>1209</v>
      </c>
      <c r="F4012" s="589"/>
      <c r="G4012" s="461" t="s">
        <v>13</v>
      </c>
      <c r="H4012" s="544" t="s">
        <v>14</v>
      </c>
      <c r="I4012" s="544" t="s">
        <v>1210</v>
      </c>
      <c r="J4012" s="544" t="s">
        <v>16</v>
      </c>
    </row>
    <row r="4013" spans="1:10">
      <c r="A4013" s="545" t="s">
        <v>2661</v>
      </c>
      <c r="B4013" s="546" t="s">
        <v>895</v>
      </c>
      <c r="C4013" s="546" t="s">
        <v>24</v>
      </c>
      <c r="D4013" s="545" t="s">
        <v>896</v>
      </c>
      <c r="E4013" s="596">
        <v>99</v>
      </c>
      <c r="F4013" s="596"/>
      <c r="G4013" s="546" t="s">
        <v>57</v>
      </c>
      <c r="H4013" s="547">
        <v>1</v>
      </c>
      <c r="I4013" s="548">
        <v>29.78</v>
      </c>
      <c r="J4013" s="548">
        <v>29.78</v>
      </c>
    </row>
    <row r="4014" spans="1:10" ht="26.45">
      <c r="A4014" s="556" t="s">
        <v>2674</v>
      </c>
      <c r="B4014" s="557" t="s">
        <v>2694</v>
      </c>
      <c r="C4014" s="557" t="s">
        <v>44</v>
      </c>
      <c r="D4014" s="556" t="s">
        <v>2695</v>
      </c>
      <c r="E4014" s="594" t="s">
        <v>1216</v>
      </c>
      <c r="F4014" s="594"/>
      <c r="G4014" s="557" t="s">
        <v>75</v>
      </c>
      <c r="H4014" s="558">
        <v>0.25</v>
      </c>
      <c r="I4014" s="559">
        <v>30.41</v>
      </c>
      <c r="J4014" s="559">
        <v>7.6</v>
      </c>
    </row>
    <row r="4015" spans="1:10" ht="39.6" customHeight="1">
      <c r="A4015" s="556" t="s">
        <v>2674</v>
      </c>
      <c r="B4015" s="557" t="s">
        <v>2684</v>
      </c>
      <c r="C4015" s="557" t="s">
        <v>44</v>
      </c>
      <c r="D4015" s="556" t="s">
        <v>2685</v>
      </c>
      <c r="E4015" s="594" t="s">
        <v>1216</v>
      </c>
      <c r="F4015" s="594"/>
      <c r="G4015" s="557" t="s">
        <v>75</v>
      </c>
      <c r="H4015" s="558">
        <v>0.25</v>
      </c>
      <c r="I4015" s="559">
        <v>21.72</v>
      </c>
      <c r="J4015" s="559">
        <v>5.43</v>
      </c>
    </row>
    <row r="4016" spans="1:10" ht="26.45" customHeight="1">
      <c r="A4016" s="549" t="s">
        <v>2666</v>
      </c>
      <c r="B4016" s="550" t="s">
        <v>2289</v>
      </c>
      <c r="C4016" s="550" t="s">
        <v>44</v>
      </c>
      <c r="D4016" s="549" t="s">
        <v>2290</v>
      </c>
      <c r="E4016" s="593" t="s">
        <v>1220</v>
      </c>
      <c r="F4016" s="593"/>
      <c r="G4016" s="550" t="s">
        <v>26</v>
      </c>
      <c r="H4016" s="551">
        <v>3</v>
      </c>
      <c r="I4016" s="552">
        <v>0.21</v>
      </c>
      <c r="J4016" s="552">
        <v>0.63</v>
      </c>
    </row>
    <row r="4017" spans="1:10" ht="26.45" customHeight="1">
      <c r="A4017" s="549" t="s">
        <v>2666</v>
      </c>
      <c r="B4017" s="550" t="s">
        <v>2003</v>
      </c>
      <c r="C4017" s="550" t="s">
        <v>55</v>
      </c>
      <c r="D4017" s="549" t="s">
        <v>2004</v>
      </c>
      <c r="E4017" s="593" t="s">
        <v>1220</v>
      </c>
      <c r="F4017" s="593"/>
      <c r="G4017" s="550" t="s">
        <v>57</v>
      </c>
      <c r="H4017" s="551">
        <v>1</v>
      </c>
      <c r="I4017" s="552">
        <v>3.51</v>
      </c>
      <c r="J4017" s="552">
        <v>3.51</v>
      </c>
    </row>
    <row r="4018" spans="1:10" ht="26.45">
      <c r="A4018" s="549" t="s">
        <v>2666</v>
      </c>
      <c r="B4018" s="550" t="s">
        <v>1891</v>
      </c>
      <c r="C4018" s="550" t="s">
        <v>55</v>
      </c>
      <c r="D4018" s="549" t="s">
        <v>1892</v>
      </c>
      <c r="E4018" s="593" t="s">
        <v>1220</v>
      </c>
      <c r="F4018" s="593"/>
      <c r="G4018" s="550" t="s">
        <v>268</v>
      </c>
      <c r="H4018" s="551">
        <v>1</v>
      </c>
      <c r="I4018" s="552">
        <v>6.63</v>
      </c>
      <c r="J4018" s="552">
        <v>6.63</v>
      </c>
    </row>
    <row r="4019" spans="1:10" ht="26.45">
      <c r="A4019" s="549" t="s">
        <v>2666</v>
      </c>
      <c r="B4019" s="550" t="s">
        <v>1913</v>
      </c>
      <c r="C4019" s="550" t="s">
        <v>44</v>
      </c>
      <c r="D4019" s="549" t="s">
        <v>1914</v>
      </c>
      <c r="E4019" s="593" t="s">
        <v>1220</v>
      </c>
      <c r="F4019" s="593"/>
      <c r="G4019" s="550" t="s">
        <v>26</v>
      </c>
      <c r="H4019" s="551">
        <v>1</v>
      </c>
      <c r="I4019" s="552">
        <v>5.98</v>
      </c>
      <c r="J4019" s="552">
        <v>5.98</v>
      </c>
    </row>
    <row r="4020" spans="1:10">
      <c r="A4020" s="553"/>
      <c r="B4020" s="563"/>
      <c r="C4020" s="563"/>
      <c r="D4020" s="553"/>
      <c r="E4020" s="563" t="s">
        <v>2669</v>
      </c>
      <c r="F4020" s="566">
        <v>9.7899999999999991</v>
      </c>
      <c r="G4020" s="553" t="s">
        <v>2670</v>
      </c>
      <c r="H4020" s="554">
        <v>0</v>
      </c>
      <c r="I4020" s="553" t="s">
        <v>2671</v>
      </c>
      <c r="J4020" s="554">
        <v>9.7899999999999991</v>
      </c>
    </row>
    <row r="4021" spans="1:10" ht="14.45" customHeight="1" thickBot="1">
      <c r="A4021" s="553"/>
      <c r="B4021" s="563"/>
      <c r="C4021" s="563"/>
      <c r="D4021" s="553"/>
      <c r="E4021" s="563" t="s">
        <v>2672</v>
      </c>
      <c r="F4021" s="566">
        <v>0</v>
      </c>
      <c r="G4021" s="553"/>
      <c r="H4021" s="595" t="s">
        <v>2673</v>
      </c>
      <c r="I4021" s="595"/>
      <c r="J4021" s="554">
        <v>29.78</v>
      </c>
    </row>
    <row r="4022" spans="1:10" ht="14.45" thickTop="1">
      <c r="A4022" s="555"/>
      <c r="B4022" s="564"/>
      <c r="C4022" s="564"/>
      <c r="D4022" s="555"/>
      <c r="E4022" s="564"/>
      <c r="F4022" s="564"/>
      <c r="G4022" s="555"/>
      <c r="H4022" s="555"/>
      <c r="I4022" s="555"/>
      <c r="J4022" s="555"/>
    </row>
    <row r="4023" spans="1:10">
      <c r="A4023" s="543" t="s">
        <v>899</v>
      </c>
      <c r="B4023" s="461" t="s">
        <v>10</v>
      </c>
      <c r="C4023" s="461" t="s">
        <v>11</v>
      </c>
      <c r="D4023" s="543" t="s">
        <v>12</v>
      </c>
      <c r="E4023" s="589" t="s">
        <v>1209</v>
      </c>
      <c r="F4023" s="589"/>
      <c r="G4023" s="461" t="s">
        <v>13</v>
      </c>
      <c r="H4023" s="544" t="s">
        <v>14</v>
      </c>
      <c r="I4023" s="544" t="s">
        <v>1210</v>
      </c>
      <c r="J4023" s="544" t="s">
        <v>16</v>
      </c>
    </row>
    <row r="4024" spans="1:10" ht="39.6">
      <c r="A4024" s="545" t="s">
        <v>2661</v>
      </c>
      <c r="B4024" s="546" t="s">
        <v>900</v>
      </c>
      <c r="C4024" s="546" t="s">
        <v>24</v>
      </c>
      <c r="D4024" s="545" t="s">
        <v>901</v>
      </c>
      <c r="E4024" s="596" t="s">
        <v>1281</v>
      </c>
      <c r="F4024" s="596"/>
      <c r="G4024" s="546" t="s">
        <v>26</v>
      </c>
      <c r="H4024" s="547">
        <v>1</v>
      </c>
      <c r="I4024" s="548">
        <v>400.51</v>
      </c>
      <c r="J4024" s="548">
        <v>400.51</v>
      </c>
    </row>
    <row r="4025" spans="1:10" ht="26.45" customHeight="1">
      <c r="A4025" s="556" t="s">
        <v>2674</v>
      </c>
      <c r="B4025" s="557" t="s">
        <v>3658</v>
      </c>
      <c r="C4025" s="557" t="s">
        <v>44</v>
      </c>
      <c r="D4025" s="556" t="s">
        <v>3659</v>
      </c>
      <c r="E4025" s="594" t="s">
        <v>1216</v>
      </c>
      <c r="F4025" s="594"/>
      <c r="G4025" s="557" t="s">
        <v>75</v>
      </c>
      <c r="H4025" s="558">
        <v>1.3082</v>
      </c>
      <c r="I4025" s="559">
        <v>31.08</v>
      </c>
      <c r="J4025" s="559">
        <v>40.65</v>
      </c>
    </row>
    <row r="4026" spans="1:10" ht="26.45" customHeight="1">
      <c r="A4026" s="556" t="s">
        <v>2674</v>
      </c>
      <c r="B4026" s="557" t="s">
        <v>3372</v>
      </c>
      <c r="C4026" s="557" t="s">
        <v>44</v>
      </c>
      <c r="D4026" s="556" t="s">
        <v>3373</v>
      </c>
      <c r="E4026" s="594" t="s">
        <v>1216</v>
      </c>
      <c r="F4026" s="594"/>
      <c r="G4026" s="557" t="s">
        <v>75</v>
      </c>
      <c r="H4026" s="558">
        <v>1.3082</v>
      </c>
      <c r="I4026" s="559">
        <v>22.64</v>
      </c>
      <c r="J4026" s="559">
        <v>29.61</v>
      </c>
    </row>
    <row r="4027" spans="1:10">
      <c r="A4027" s="549" t="s">
        <v>2666</v>
      </c>
      <c r="B4027" s="550" t="s">
        <v>1917</v>
      </c>
      <c r="C4027" s="550" t="s">
        <v>44</v>
      </c>
      <c r="D4027" s="549" t="s">
        <v>1918</v>
      </c>
      <c r="E4027" s="593" t="s">
        <v>1220</v>
      </c>
      <c r="F4027" s="593"/>
      <c r="G4027" s="550" t="s">
        <v>1919</v>
      </c>
      <c r="H4027" s="551">
        <v>0.04</v>
      </c>
      <c r="I4027" s="552">
        <v>26.26</v>
      </c>
      <c r="J4027" s="552">
        <v>1.05</v>
      </c>
    </row>
    <row r="4028" spans="1:10" ht="26.45">
      <c r="A4028" s="549" t="s">
        <v>2666</v>
      </c>
      <c r="B4028" s="550" t="s">
        <v>1559</v>
      </c>
      <c r="C4028" s="550" t="s">
        <v>24</v>
      </c>
      <c r="D4028" s="549" t="s">
        <v>1560</v>
      </c>
      <c r="E4028" s="593" t="s">
        <v>1220</v>
      </c>
      <c r="F4028" s="593"/>
      <c r="G4028" s="550" t="s">
        <v>760</v>
      </c>
      <c r="H4028" s="551">
        <v>1</v>
      </c>
      <c r="I4028" s="552">
        <v>329.2</v>
      </c>
      <c r="J4028" s="552">
        <v>329.2</v>
      </c>
    </row>
    <row r="4029" spans="1:10">
      <c r="A4029" s="553"/>
      <c r="B4029" s="563"/>
      <c r="C4029" s="563"/>
      <c r="D4029" s="553"/>
      <c r="E4029" s="563" t="s">
        <v>2669</v>
      </c>
      <c r="F4029" s="566">
        <v>52.67</v>
      </c>
      <c r="G4029" s="553" t="s">
        <v>2670</v>
      </c>
      <c r="H4029" s="554">
        <v>0</v>
      </c>
      <c r="I4029" s="553" t="s">
        <v>2671</v>
      </c>
      <c r="J4029" s="554">
        <v>52.67</v>
      </c>
    </row>
    <row r="4030" spans="1:10" ht="14.45" thickBot="1">
      <c r="A4030" s="553"/>
      <c r="B4030" s="563"/>
      <c r="C4030" s="563"/>
      <c r="D4030" s="553"/>
      <c r="E4030" s="563" t="s">
        <v>2672</v>
      </c>
      <c r="F4030" s="566">
        <v>0</v>
      </c>
      <c r="G4030" s="553"/>
      <c r="H4030" s="595" t="s">
        <v>2673</v>
      </c>
      <c r="I4030" s="595"/>
      <c r="J4030" s="554">
        <v>400.51</v>
      </c>
    </row>
    <row r="4031" spans="1:10" ht="14.45" thickTop="1">
      <c r="A4031" s="555"/>
      <c r="B4031" s="564"/>
      <c r="C4031" s="564"/>
      <c r="D4031" s="555"/>
      <c r="E4031" s="564"/>
      <c r="F4031" s="564"/>
      <c r="G4031" s="555"/>
      <c r="H4031" s="555"/>
      <c r="I4031" s="555"/>
      <c r="J4031" s="555"/>
    </row>
    <row r="4032" spans="1:10" ht="14.45" customHeight="1">
      <c r="A4032" s="543" t="s">
        <v>902</v>
      </c>
      <c r="B4032" s="461" t="s">
        <v>10</v>
      </c>
      <c r="C4032" s="461" t="s">
        <v>11</v>
      </c>
      <c r="D4032" s="543" t="s">
        <v>12</v>
      </c>
      <c r="E4032" s="589" t="s">
        <v>1209</v>
      </c>
      <c r="F4032" s="589"/>
      <c r="G4032" s="461" t="s">
        <v>13</v>
      </c>
      <c r="H4032" s="544" t="s">
        <v>14</v>
      </c>
      <c r="I4032" s="544" t="s">
        <v>1210</v>
      </c>
      <c r="J4032" s="544" t="s">
        <v>16</v>
      </c>
    </row>
    <row r="4033" spans="1:10" ht="52.9">
      <c r="A4033" s="545" t="s">
        <v>2661</v>
      </c>
      <c r="B4033" s="546" t="s">
        <v>903</v>
      </c>
      <c r="C4033" s="546" t="s">
        <v>24</v>
      </c>
      <c r="D4033" s="545" t="s">
        <v>904</v>
      </c>
      <c r="E4033" s="596" t="s">
        <v>1281</v>
      </c>
      <c r="F4033" s="596"/>
      <c r="G4033" s="546" t="s">
        <v>26</v>
      </c>
      <c r="H4033" s="547">
        <v>1</v>
      </c>
      <c r="I4033" s="548">
        <v>404.76</v>
      </c>
      <c r="J4033" s="548">
        <v>404.76</v>
      </c>
    </row>
    <row r="4034" spans="1:10" ht="26.45">
      <c r="A4034" s="556" t="s">
        <v>2674</v>
      </c>
      <c r="B4034" s="557" t="s">
        <v>3372</v>
      </c>
      <c r="C4034" s="557" t="s">
        <v>44</v>
      </c>
      <c r="D4034" s="556" t="s">
        <v>3373</v>
      </c>
      <c r="E4034" s="594" t="s">
        <v>1216</v>
      </c>
      <c r="F4034" s="594"/>
      <c r="G4034" s="557" t="s">
        <v>75</v>
      </c>
      <c r="H4034" s="558">
        <v>1.3082</v>
      </c>
      <c r="I4034" s="559">
        <v>22.64</v>
      </c>
      <c r="J4034" s="559">
        <v>29.61</v>
      </c>
    </row>
    <row r="4035" spans="1:10" ht="26.45">
      <c r="A4035" s="556" t="s">
        <v>2674</v>
      </c>
      <c r="B4035" s="557" t="s">
        <v>3658</v>
      </c>
      <c r="C4035" s="557" t="s">
        <v>44</v>
      </c>
      <c r="D4035" s="556" t="s">
        <v>3659</v>
      </c>
      <c r="E4035" s="594" t="s">
        <v>1216</v>
      </c>
      <c r="F4035" s="594"/>
      <c r="G4035" s="557" t="s">
        <v>75</v>
      </c>
      <c r="H4035" s="558">
        <v>1.3082</v>
      </c>
      <c r="I4035" s="559">
        <v>31.08</v>
      </c>
      <c r="J4035" s="559">
        <v>40.65</v>
      </c>
    </row>
    <row r="4036" spans="1:10" ht="26.45" customHeight="1">
      <c r="A4036" s="549" t="s">
        <v>2666</v>
      </c>
      <c r="B4036" s="550" t="s">
        <v>1901</v>
      </c>
      <c r="C4036" s="550" t="s">
        <v>24</v>
      </c>
      <c r="D4036" s="549" t="s">
        <v>1902</v>
      </c>
      <c r="E4036" s="593" t="s">
        <v>1220</v>
      </c>
      <c r="F4036" s="593"/>
      <c r="G4036" s="550" t="s">
        <v>26</v>
      </c>
      <c r="H4036" s="551">
        <v>1</v>
      </c>
      <c r="I4036" s="552">
        <v>333.45</v>
      </c>
      <c r="J4036" s="552">
        <v>333.45</v>
      </c>
    </row>
    <row r="4037" spans="1:10" ht="26.45" customHeight="1">
      <c r="A4037" s="549" t="s">
        <v>2666</v>
      </c>
      <c r="B4037" s="550" t="s">
        <v>1917</v>
      </c>
      <c r="C4037" s="550" t="s">
        <v>44</v>
      </c>
      <c r="D4037" s="549" t="s">
        <v>1918</v>
      </c>
      <c r="E4037" s="593" t="s">
        <v>1220</v>
      </c>
      <c r="F4037" s="593"/>
      <c r="G4037" s="550" t="s">
        <v>1919</v>
      </c>
      <c r="H4037" s="551">
        <v>0.04</v>
      </c>
      <c r="I4037" s="552">
        <v>26.26</v>
      </c>
      <c r="J4037" s="552">
        <v>1.05</v>
      </c>
    </row>
    <row r="4038" spans="1:10">
      <c r="A4038" s="553"/>
      <c r="B4038" s="563"/>
      <c r="C4038" s="563"/>
      <c r="D4038" s="553"/>
      <c r="E4038" s="563" t="s">
        <v>2669</v>
      </c>
      <c r="F4038" s="566">
        <v>52.67</v>
      </c>
      <c r="G4038" s="553" t="s">
        <v>2670</v>
      </c>
      <c r="H4038" s="554">
        <v>0</v>
      </c>
      <c r="I4038" s="553" t="s">
        <v>2671</v>
      </c>
      <c r="J4038" s="554">
        <v>52.67</v>
      </c>
    </row>
    <row r="4039" spans="1:10" ht="14.45" thickBot="1">
      <c r="A4039" s="553"/>
      <c r="B4039" s="563"/>
      <c r="C4039" s="563"/>
      <c r="D4039" s="553"/>
      <c r="E4039" s="563" t="s">
        <v>2672</v>
      </c>
      <c r="F4039" s="566">
        <v>0</v>
      </c>
      <c r="G4039" s="553"/>
      <c r="H4039" s="595" t="s">
        <v>2673</v>
      </c>
      <c r="I4039" s="595"/>
      <c r="J4039" s="554">
        <v>404.76</v>
      </c>
    </row>
    <row r="4040" spans="1:10" ht="14.45" thickTop="1">
      <c r="A4040" s="555"/>
      <c r="B4040" s="564"/>
      <c r="C4040" s="564"/>
      <c r="D4040" s="555"/>
      <c r="E4040" s="564"/>
      <c r="F4040" s="564"/>
      <c r="G4040" s="555"/>
      <c r="H4040" s="555"/>
      <c r="I4040" s="555"/>
      <c r="J4040" s="555"/>
    </row>
    <row r="4041" spans="1:10" ht="14.45" customHeight="1">
      <c r="A4041" s="543" t="s">
        <v>905</v>
      </c>
      <c r="B4041" s="461" t="s">
        <v>10</v>
      </c>
      <c r="C4041" s="461" t="s">
        <v>11</v>
      </c>
      <c r="D4041" s="543" t="s">
        <v>12</v>
      </c>
      <c r="E4041" s="589" t="s">
        <v>1209</v>
      </c>
      <c r="F4041" s="589"/>
      <c r="G4041" s="461" t="s">
        <v>13</v>
      </c>
      <c r="H4041" s="544" t="s">
        <v>14</v>
      </c>
      <c r="I4041" s="544" t="s">
        <v>1210</v>
      </c>
      <c r="J4041" s="544" t="s">
        <v>16</v>
      </c>
    </row>
    <row r="4042" spans="1:10" ht="39.6">
      <c r="A4042" s="545" t="s">
        <v>2661</v>
      </c>
      <c r="B4042" s="546" t="s">
        <v>906</v>
      </c>
      <c r="C4042" s="546" t="s">
        <v>24</v>
      </c>
      <c r="D4042" s="545" t="s">
        <v>907</v>
      </c>
      <c r="E4042" s="596" t="s">
        <v>1281</v>
      </c>
      <c r="F4042" s="596"/>
      <c r="G4042" s="546" t="s">
        <v>26</v>
      </c>
      <c r="H4042" s="547">
        <v>1</v>
      </c>
      <c r="I4042" s="548">
        <v>214.68</v>
      </c>
      <c r="J4042" s="548">
        <v>214.68</v>
      </c>
    </row>
    <row r="4043" spans="1:10" ht="26.45">
      <c r="A4043" s="556" t="s">
        <v>2674</v>
      </c>
      <c r="B4043" s="557" t="s">
        <v>3372</v>
      </c>
      <c r="C4043" s="557" t="s">
        <v>44</v>
      </c>
      <c r="D4043" s="556" t="s">
        <v>3373</v>
      </c>
      <c r="E4043" s="594" t="s">
        <v>1216</v>
      </c>
      <c r="F4043" s="594"/>
      <c r="G4043" s="557" t="s">
        <v>75</v>
      </c>
      <c r="H4043" s="558">
        <v>1.3082</v>
      </c>
      <c r="I4043" s="559">
        <v>22.64</v>
      </c>
      <c r="J4043" s="559">
        <v>29.61</v>
      </c>
    </row>
    <row r="4044" spans="1:10" ht="26.45">
      <c r="A4044" s="556" t="s">
        <v>2674</v>
      </c>
      <c r="B4044" s="557" t="s">
        <v>3658</v>
      </c>
      <c r="C4044" s="557" t="s">
        <v>44</v>
      </c>
      <c r="D4044" s="556" t="s">
        <v>3659</v>
      </c>
      <c r="E4044" s="594" t="s">
        <v>1216</v>
      </c>
      <c r="F4044" s="594"/>
      <c r="G4044" s="557" t="s">
        <v>75</v>
      </c>
      <c r="H4044" s="558">
        <v>1.3082</v>
      </c>
      <c r="I4044" s="559">
        <v>31.08</v>
      </c>
      <c r="J4044" s="559">
        <v>40.65</v>
      </c>
    </row>
    <row r="4045" spans="1:10" ht="26.45" customHeight="1">
      <c r="A4045" s="549" t="s">
        <v>2666</v>
      </c>
      <c r="B4045" s="550" t="s">
        <v>1809</v>
      </c>
      <c r="C4045" s="550" t="s">
        <v>24</v>
      </c>
      <c r="D4045" s="549" t="s">
        <v>1810</v>
      </c>
      <c r="E4045" s="593" t="s">
        <v>1220</v>
      </c>
      <c r="F4045" s="593"/>
      <c r="G4045" s="550" t="s">
        <v>26</v>
      </c>
      <c r="H4045" s="551">
        <v>1</v>
      </c>
      <c r="I4045" s="552">
        <v>143.37</v>
      </c>
      <c r="J4045" s="552">
        <v>143.37</v>
      </c>
    </row>
    <row r="4046" spans="1:10" ht="26.45" customHeight="1">
      <c r="A4046" s="549" t="s">
        <v>2666</v>
      </c>
      <c r="B4046" s="550" t="s">
        <v>1917</v>
      </c>
      <c r="C4046" s="550" t="s">
        <v>44</v>
      </c>
      <c r="D4046" s="549" t="s">
        <v>1918</v>
      </c>
      <c r="E4046" s="593" t="s">
        <v>1220</v>
      </c>
      <c r="F4046" s="593"/>
      <c r="G4046" s="550" t="s">
        <v>1919</v>
      </c>
      <c r="H4046" s="551">
        <v>0.04</v>
      </c>
      <c r="I4046" s="552">
        <v>26.26</v>
      </c>
      <c r="J4046" s="552">
        <v>1.05</v>
      </c>
    </row>
    <row r="4047" spans="1:10">
      <c r="A4047" s="553"/>
      <c r="B4047" s="563"/>
      <c r="C4047" s="563"/>
      <c r="D4047" s="553"/>
      <c r="E4047" s="563" t="s">
        <v>2669</v>
      </c>
      <c r="F4047" s="566">
        <v>52.67</v>
      </c>
      <c r="G4047" s="553" t="s">
        <v>2670</v>
      </c>
      <c r="H4047" s="554">
        <v>0</v>
      </c>
      <c r="I4047" s="553" t="s">
        <v>2671</v>
      </c>
      <c r="J4047" s="554">
        <v>52.67</v>
      </c>
    </row>
    <row r="4048" spans="1:10" ht="14.45" thickBot="1">
      <c r="A4048" s="553"/>
      <c r="B4048" s="563"/>
      <c r="C4048" s="563"/>
      <c r="D4048" s="553"/>
      <c r="E4048" s="563" t="s">
        <v>2672</v>
      </c>
      <c r="F4048" s="566">
        <v>0</v>
      </c>
      <c r="G4048" s="553"/>
      <c r="H4048" s="595" t="s">
        <v>2673</v>
      </c>
      <c r="I4048" s="595"/>
      <c r="J4048" s="554">
        <v>214.68</v>
      </c>
    </row>
    <row r="4049" spans="1:10" ht="14.45" thickTop="1">
      <c r="A4049" s="555"/>
      <c r="B4049" s="564"/>
      <c r="C4049" s="564"/>
      <c r="D4049" s="555"/>
      <c r="E4049" s="564"/>
      <c r="F4049" s="564"/>
      <c r="G4049" s="555"/>
      <c r="H4049" s="555"/>
      <c r="I4049" s="555"/>
      <c r="J4049" s="555"/>
    </row>
    <row r="4050" spans="1:10" ht="14.45" customHeight="1">
      <c r="A4050" s="543" t="s">
        <v>908</v>
      </c>
      <c r="B4050" s="461" t="s">
        <v>10</v>
      </c>
      <c r="C4050" s="461" t="s">
        <v>11</v>
      </c>
      <c r="D4050" s="543" t="s">
        <v>12</v>
      </c>
      <c r="E4050" s="589" t="s">
        <v>1209</v>
      </c>
      <c r="F4050" s="589"/>
      <c r="G4050" s="461" t="s">
        <v>13</v>
      </c>
      <c r="H4050" s="544" t="s">
        <v>14</v>
      </c>
      <c r="I4050" s="544" t="s">
        <v>1210</v>
      </c>
      <c r="J4050" s="544" t="s">
        <v>16</v>
      </c>
    </row>
    <row r="4051" spans="1:10" ht="39.6">
      <c r="A4051" s="545" t="s">
        <v>2661</v>
      </c>
      <c r="B4051" s="546" t="s">
        <v>909</v>
      </c>
      <c r="C4051" s="546" t="s">
        <v>24</v>
      </c>
      <c r="D4051" s="545" t="s">
        <v>910</v>
      </c>
      <c r="E4051" s="596" t="s">
        <v>1252</v>
      </c>
      <c r="F4051" s="596"/>
      <c r="G4051" s="546" t="s">
        <v>26</v>
      </c>
      <c r="H4051" s="547">
        <v>1</v>
      </c>
      <c r="I4051" s="548">
        <v>250.27</v>
      </c>
      <c r="J4051" s="548">
        <v>250.27</v>
      </c>
    </row>
    <row r="4052" spans="1:10" ht="26.45">
      <c r="A4052" s="556" t="s">
        <v>2674</v>
      </c>
      <c r="B4052" s="557" t="s">
        <v>3660</v>
      </c>
      <c r="C4052" s="557" t="s">
        <v>44</v>
      </c>
      <c r="D4052" s="556" t="s">
        <v>3661</v>
      </c>
      <c r="E4052" s="594" t="s">
        <v>1216</v>
      </c>
      <c r="F4052" s="594"/>
      <c r="G4052" s="557" t="s">
        <v>75</v>
      </c>
      <c r="H4052" s="558">
        <v>1.2370000000000001</v>
      </c>
      <c r="I4052" s="559">
        <v>21.57</v>
      </c>
      <c r="J4052" s="559">
        <v>26.68</v>
      </c>
    </row>
    <row r="4053" spans="1:10" ht="26.45">
      <c r="A4053" s="556" t="s">
        <v>2674</v>
      </c>
      <c r="B4053" s="557" t="s">
        <v>3662</v>
      </c>
      <c r="C4053" s="557" t="s">
        <v>44</v>
      </c>
      <c r="D4053" s="556" t="s">
        <v>3663</v>
      </c>
      <c r="E4053" s="594" t="s">
        <v>1216</v>
      </c>
      <c r="F4053" s="594"/>
      <c r="G4053" s="557" t="s">
        <v>75</v>
      </c>
      <c r="H4053" s="558">
        <v>1.2370000000000001</v>
      </c>
      <c r="I4053" s="559">
        <v>27.65</v>
      </c>
      <c r="J4053" s="559">
        <v>34.200000000000003</v>
      </c>
    </row>
    <row r="4054" spans="1:10" ht="26.45" customHeight="1">
      <c r="A4054" s="549" t="s">
        <v>2666</v>
      </c>
      <c r="B4054" s="550" t="s">
        <v>2005</v>
      </c>
      <c r="C4054" s="550" t="s">
        <v>24</v>
      </c>
      <c r="D4054" s="549" t="s">
        <v>910</v>
      </c>
      <c r="E4054" s="593" t="s">
        <v>1220</v>
      </c>
      <c r="F4054" s="593"/>
      <c r="G4054" s="550" t="s">
        <v>776</v>
      </c>
      <c r="H4054" s="551">
        <v>1</v>
      </c>
      <c r="I4054" s="552">
        <v>189.39</v>
      </c>
      <c r="J4054" s="552">
        <v>189.39</v>
      </c>
    </row>
    <row r="4055" spans="1:10" ht="26.45" customHeight="1">
      <c r="A4055" s="553"/>
      <c r="B4055" s="563"/>
      <c r="C4055" s="563"/>
      <c r="D4055" s="553"/>
      <c r="E4055" s="563" t="s">
        <v>2669</v>
      </c>
      <c r="F4055" s="566">
        <v>47.02</v>
      </c>
      <c r="G4055" s="553" t="s">
        <v>2670</v>
      </c>
      <c r="H4055" s="554">
        <v>0</v>
      </c>
      <c r="I4055" s="553" t="s">
        <v>2671</v>
      </c>
      <c r="J4055" s="554">
        <v>47.02</v>
      </c>
    </row>
    <row r="4056" spans="1:10" ht="14.45" thickBot="1">
      <c r="A4056" s="553"/>
      <c r="B4056" s="563"/>
      <c r="C4056" s="563"/>
      <c r="D4056" s="553"/>
      <c r="E4056" s="563" t="s">
        <v>2672</v>
      </c>
      <c r="F4056" s="566">
        <v>0</v>
      </c>
      <c r="G4056" s="553"/>
      <c r="H4056" s="595" t="s">
        <v>2673</v>
      </c>
      <c r="I4056" s="595"/>
      <c r="J4056" s="554">
        <v>250.27</v>
      </c>
    </row>
    <row r="4057" spans="1:10" ht="14.45" thickTop="1">
      <c r="A4057" s="555"/>
      <c r="B4057" s="564"/>
      <c r="C4057" s="564"/>
      <c r="D4057" s="555"/>
      <c r="E4057" s="564"/>
      <c r="F4057" s="564"/>
      <c r="G4057" s="555"/>
      <c r="H4057" s="555"/>
      <c r="I4057" s="555"/>
      <c r="J4057" s="555"/>
    </row>
    <row r="4058" spans="1:10">
      <c r="A4058" s="543" t="s">
        <v>911</v>
      </c>
      <c r="B4058" s="461" t="s">
        <v>10</v>
      </c>
      <c r="C4058" s="461" t="s">
        <v>11</v>
      </c>
      <c r="D4058" s="543" t="s">
        <v>12</v>
      </c>
      <c r="E4058" s="589" t="s">
        <v>1209</v>
      </c>
      <c r="F4058" s="589"/>
      <c r="G4058" s="461" t="s">
        <v>13</v>
      </c>
      <c r="H4058" s="544" t="s">
        <v>14</v>
      </c>
      <c r="I4058" s="544" t="s">
        <v>1210</v>
      </c>
      <c r="J4058" s="544" t="s">
        <v>16</v>
      </c>
    </row>
    <row r="4059" spans="1:10" ht="14.45" customHeight="1">
      <c r="A4059" s="545" t="s">
        <v>2661</v>
      </c>
      <c r="B4059" s="546" t="s">
        <v>912</v>
      </c>
      <c r="C4059" s="546" t="s">
        <v>24</v>
      </c>
      <c r="D4059" s="545" t="s">
        <v>913</v>
      </c>
      <c r="E4059" s="596" t="s">
        <v>1252</v>
      </c>
      <c r="F4059" s="596"/>
      <c r="G4059" s="546" t="s">
        <v>26</v>
      </c>
      <c r="H4059" s="547">
        <v>1</v>
      </c>
      <c r="I4059" s="548">
        <v>735.82</v>
      </c>
      <c r="J4059" s="548">
        <v>735.82</v>
      </c>
    </row>
    <row r="4060" spans="1:10" ht="26.45">
      <c r="A4060" s="556" t="s">
        <v>2674</v>
      </c>
      <c r="B4060" s="557" t="s">
        <v>3660</v>
      </c>
      <c r="C4060" s="557" t="s">
        <v>44</v>
      </c>
      <c r="D4060" s="556" t="s">
        <v>3661</v>
      </c>
      <c r="E4060" s="594" t="s">
        <v>1216</v>
      </c>
      <c r="F4060" s="594"/>
      <c r="G4060" s="557" t="s">
        <v>75</v>
      </c>
      <c r="H4060" s="558">
        <v>1.2370000000000001</v>
      </c>
      <c r="I4060" s="559">
        <v>21.57</v>
      </c>
      <c r="J4060" s="559">
        <v>26.68</v>
      </c>
    </row>
    <row r="4061" spans="1:10" ht="26.45">
      <c r="A4061" s="556" t="s">
        <v>2674</v>
      </c>
      <c r="B4061" s="557" t="s">
        <v>3662</v>
      </c>
      <c r="C4061" s="557" t="s">
        <v>44</v>
      </c>
      <c r="D4061" s="556" t="s">
        <v>3663</v>
      </c>
      <c r="E4061" s="594" t="s">
        <v>1216</v>
      </c>
      <c r="F4061" s="594"/>
      <c r="G4061" s="557" t="s">
        <v>75</v>
      </c>
      <c r="H4061" s="558">
        <v>1.2370000000000001</v>
      </c>
      <c r="I4061" s="559">
        <v>27.65</v>
      </c>
      <c r="J4061" s="559">
        <v>34.200000000000003</v>
      </c>
    </row>
    <row r="4062" spans="1:10" ht="39.6" customHeight="1">
      <c r="A4062" s="549" t="s">
        <v>2666</v>
      </c>
      <c r="B4062" s="550" t="s">
        <v>1790</v>
      </c>
      <c r="C4062" s="550" t="s">
        <v>24</v>
      </c>
      <c r="D4062" s="549" t="s">
        <v>1791</v>
      </c>
      <c r="E4062" s="593" t="s">
        <v>1220</v>
      </c>
      <c r="F4062" s="593"/>
      <c r="G4062" s="550" t="s">
        <v>776</v>
      </c>
      <c r="H4062" s="551">
        <v>1</v>
      </c>
      <c r="I4062" s="552">
        <v>674.94</v>
      </c>
      <c r="J4062" s="552">
        <v>674.94</v>
      </c>
    </row>
    <row r="4063" spans="1:10" ht="26.45" customHeight="1">
      <c r="A4063" s="553"/>
      <c r="B4063" s="563"/>
      <c r="C4063" s="563"/>
      <c r="D4063" s="553"/>
      <c r="E4063" s="563" t="s">
        <v>2669</v>
      </c>
      <c r="F4063" s="566">
        <v>47.02</v>
      </c>
      <c r="G4063" s="553" t="s">
        <v>2670</v>
      </c>
      <c r="H4063" s="554">
        <v>0</v>
      </c>
      <c r="I4063" s="553" t="s">
        <v>2671</v>
      </c>
      <c r="J4063" s="554">
        <v>47.02</v>
      </c>
    </row>
    <row r="4064" spans="1:10" ht="26.45" customHeight="1" thickBot="1">
      <c r="A4064" s="553"/>
      <c r="B4064" s="563"/>
      <c r="C4064" s="563"/>
      <c r="D4064" s="553"/>
      <c r="E4064" s="563" t="s">
        <v>2672</v>
      </c>
      <c r="F4064" s="566">
        <v>0</v>
      </c>
      <c r="G4064" s="553"/>
      <c r="H4064" s="595" t="s">
        <v>2673</v>
      </c>
      <c r="I4064" s="595"/>
      <c r="J4064" s="554">
        <v>735.82</v>
      </c>
    </row>
    <row r="4065" spans="1:10" ht="14.45" thickTop="1">
      <c r="A4065" s="555"/>
      <c r="B4065" s="564"/>
      <c r="C4065" s="564"/>
      <c r="D4065" s="555"/>
      <c r="E4065" s="564"/>
      <c r="F4065" s="564"/>
      <c r="G4065" s="555"/>
      <c r="H4065" s="555"/>
      <c r="I4065" s="555"/>
      <c r="J4065" s="555"/>
    </row>
    <row r="4066" spans="1:10">
      <c r="A4066" s="543" t="s">
        <v>916</v>
      </c>
      <c r="B4066" s="461" t="s">
        <v>10</v>
      </c>
      <c r="C4066" s="461" t="s">
        <v>11</v>
      </c>
      <c r="D4066" s="543" t="s">
        <v>12</v>
      </c>
      <c r="E4066" s="589" t="s">
        <v>1209</v>
      </c>
      <c r="F4066" s="589"/>
      <c r="G4066" s="461" t="s">
        <v>13</v>
      </c>
      <c r="H4066" s="544" t="s">
        <v>14</v>
      </c>
      <c r="I4066" s="544" t="s">
        <v>1210</v>
      </c>
      <c r="J4066" s="544" t="s">
        <v>16</v>
      </c>
    </row>
    <row r="4067" spans="1:10" ht="14.45" customHeight="1">
      <c r="A4067" s="545" t="s">
        <v>2661</v>
      </c>
      <c r="B4067" s="546" t="s">
        <v>917</v>
      </c>
      <c r="C4067" s="546" t="s">
        <v>24</v>
      </c>
      <c r="D4067" s="545" t="s">
        <v>918</v>
      </c>
      <c r="E4067" s="596" t="s">
        <v>1222</v>
      </c>
      <c r="F4067" s="596"/>
      <c r="G4067" s="546" t="s">
        <v>776</v>
      </c>
      <c r="H4067" s="547">
        <v>1</v>
      </c>
      <c r="I4067" s="548">
        <v>218.38</v>
      </c>
      <c r="J4067" s="548">
        <v>218.38</v>
      </c>
    </row>
    <row r="4068" spans="1:10" ht="26.45">
      <c r="A4068" s="556" t="s">
        <v>2674</v>
      </c>
      <c r="B4068" s="557" t="s">
        <v>3440</v>
      </c>
      <c r="C4068" s="557" t="s">
        <v>44</v>
      </c>
      <c r="D4068" s="556" t="s">
        <v>3441</v>
      </c>
      <c r="E4068" s="594" t="s">
        <v>1216</v>
      </c>
      <c r="F4068" s="594"/>
      <c r="G4068" s="557" t="s">
        <v>75</v>
      </c>
      <c r="H4068" s="558">
        <v>0.54100000000000004</v>
      </c>
      <c r="I4068" s="559">
        <v>22.69</v>
      </c>
      <c r="J4068" s="559">
        <v>12.27</v>
      </c>
    </row>
    <row r="4069" spans="1:10" ht="26.45">
      <c r="A4069" s="556" t="s">
        <v>2674</v>
      </c>
      <c r="B4069" s="557" t="s">
        <v>3442</v>
      </c>
      <c r="C4069" s="557" t="s">
        <v>44</v>
      </c>
      <c r="D4069" s="556" t="s">
        <v>3443</v>
      </c>
      <c r="E4069" s="594" t="s">
        <v>1216</v>
      </c>
      <c r="F4069" s="594"/>
      <c r="G4069" s="557" t="s">
        <v>75</v>
      </c>
      <c r="H4069" s="558">
        <v>0.54100000000000004</v>
      </c>
      <c r="I4069" s="559">
        <v>27.58</v>
      </c>
      <c r="J4069" s="559">
        <v>14.92</v>
      </c>
    </row>
    <row r="4070" spans="1:10" ht="39.6" customHeight="1">
      <c r="A4070" s="549" t="s">
        <v>2666</v>
      </c>
      <c r="B4070" s="550" t="s">
        <v>1887</v>
      </c>
      <c r="C4070" s="550" t="s">
        <v>44</v>
      </c>
      <c r="D4070" s="549" t="s">
        <v>1888</v>
      </c>
      <c r="E4070" s="593" t="s">
        <v>1220</v>
      </c>
      <c r="F4070" s="593"/>
      <c r="G4070" s="550" t="s">
        <v>970</v>
      </c>
      <c r="H4070" s="551">
        <v>0.216</v>
      </c>
      <c r="I4070" s="552">
        <v>38.81</v>
      </c>
      <c r="J4070" s="552">
        <v>8.3800000000000008</v>
      </c>
    </row>
    <row r="4071" spans="1:10" ht="26.45" customHeight="1">
      <c r="A4071" s="549" t="s">
        <v>2666</v>
      </c>
      <c r="B4071" s="550" t="s">
        <v>1528</v>
      </c>
      <c r="C4071" s="550" t="s">
        <v>55</v>
      </c>
      <c r="D4071" s="549" t="s">
        <v>1529</v>
      </c>
      <c r="E4071" s="593" t="s">
        <v>1220</v>
      </c>
      <c r="F4071" s="593"/>
      <c r="G4071" s="550" t="s">
        <v>46</v>
      </c>
      <c r="H4071" s="551">
        <v>2.52</v>
      </c>
      <c r="I4071" s="552">
        <v>70.25</v>
      </c>
      <c r="J4071" s="552">
        <v>177.03</v>
      </c>
    </row>
    <row r="4072" spans="1:10" ht="26.45" customHeight="1">
      <c r="A4072" s="549" t="s">
        <v>2666</v>
      </c>
      <c r="B4072" s="550" t="s">
        <v>926</v>
      </c>
      <c r="C4072" s="550" t="s">
        <v>55</v>
      </c>
      <c r="D4072" s="549" t="s">
        <v>927</v>
      </c>
      <c r="E4072" s="593" t="s">
        <v>1220</v>
      </c>
      <c r="F4072" s="593"/>
      <c r="G4072" s="550" t="s">
        <v>57</v>
      </c>
      <c r="H4072" s="551">
        <v>3.1E-2</v>
      </c>
      <c r="I4072" s="552">
        <v>56.2</v>
      </c>
      <c r="J4072" s="552">
        <v>1.74</v>
      </c>
    </row>
    <row r="4073" spans="1:10">
      <c r="A4073" s="549" t="s">
        <v>2666</v>
      </c>
      <c r="B4073" s="550" t="s">
        <v>2018</v>
      </c>
      <c r="C4073" s="550" t="s">
        <v>55</v>
      </c>
      <c r="D4073" s="549" t="s">
        <v>2019</v>
      </c>
      <c r="E4073" s="593" t="s">
        <v>1220</v>
      </c>
      <c r="F4073" s="593"/>
      <c r="G4073" s="550" t="s">
        <v>1456</v>
      </c>
      <c r="H4073" s="551">
        <v>7.1999999999999995E-2</v>
      </c>
      <c r="I4073" s="552">
        <v>56.19</v>
      </c>
      <c r="J4073" s="552">
        <v>4.04</v>
      </c>
    </row>
    <row r="4074" spans="1:10">
      <c r="A4074" s="553"/>
      <c r="B4074" s="563"/>
      <c r="C4074" s="563"/>
      <c r="D4074" s="553"/>
      <c r="E4074" s="563" t="s">
        <v>2669</v>
      </c>
      <c r="F4074" s="566">
        <v>19.91</v>
      </c>
      <c r="G4074" s="553" t="s">
        <v>2670</v>
      </c>
      <c r="H4074" s="554">
        <v>0</v>
      </c>
      <c r="I4074" s="553" t="s">
        <v>2671</v>
      </c>
      <c r="J4074" s="554">
        <v>19.91</v>
      </c>
    </row>
    <row r="4075" spans="1:10" ht="14.45" customHeight="1" thickBot="1">
      <c r="A4075" s="553"/>
      <c r="B4075" s="563"/>
      <c r="C4075" s="563"/>
      <c r="D4075" s="553"/>
      <c r="E4075" s="563" t="s">
        <v>2672</v>
      </c>
      <c r="F4075" s="566">
        <v>0</v>
      </c>
      <c r="G4075" s="553"/>
      <c r="H4075" s="595" t="s">
        <v>2673</v>
      </c>
      <c r="I4075" s="595"/>
      <c r="J4075" s="554">
        <v>218.38</v>
      </c>
    </row>
    <row r="4076" spans="1:10" ht="14.45" thickTop="1">
      <c r="A4076" s="555"/>
      <c r="B4076" s="564"/>
      <c r="C4076" s="564"/>
      <c r="D4076" s="555"/>
      <c r="E4076" s="564"/>
      <c r="F4076" s="564"/>
      <c r="G4076" s="555"/>
      <c r="H4076" s="555"/>
      <c r="I4076" s="555"/>
      <c r="J4076" s="555"/>
    </row>
    <row r="4077" spans="1:10">
      <c r="A4077" s="543" t="s">
        <v>928</v>
      </c>
      <c r="B4077" s="461" t="s">
        <v>10</v>
      </c>
      <c r="C4077" s="461" t="s">
        <v>11</v>
      </c>
      <c r="D4077" s="543" t="s">
        <v>12</v>
      </c>
      <c r="E4077" s="589" t="s">
        <v>1209</v>
      </c>
      <c r="F4077" s="589"/>
      <c r="G4077" s="461" t="s">
        <v>13</v>
      </c>
      <c r="H4077" s="544" t="s">
        <v>14</v>
      </c>
      <c r="I4077" s="544" t="s">
        <v>1210</v>
      </c>
      <c r="J4077" s="544" t="s">
        <v>16</v>
      </c>
    </row>
    <row r="4078" spans="1:10" ht="26.45">
      <c r="A4078" s="545" t="s">
        <v>2661</v>
      </c>
      <c r="B4078" s="546" t="s">
        <v>929</v>
      </c>
      <c r="C4078" s="546" t="s">
        <v>24</v>
      </c>
      <c r="D4078" s="545" t="s">
        <v>930</v>
      </c>
      <c r="E4078" s="596">
        <v>61.1</v>
      </c>
      <c r="F4078" s="596"/>
      <c r="G4078" s="546" t="s">
        <v>152</v>
      </c>
      <c r="H4078" s="547">
        <v>1</v>
      </c>
      <c r="I4078" s="548">
        <v>45.41</v>
      </c>
      <c r="J4078" s="548">
        <v>45.41</v>
      </c>
    </row>
    <row r="4079" spans="1:10" ht="26.45" customHeight="1">
      <c r="A4079" s="556" t="s">
        <v>2674</v>
      </c>
      <c r="B4079" s="557" t="s">
        <v>2684</v>
      </c>
      <c r="C4079" s="557" t="s">
        <v>44</v>
      </c>
      <c r="D4079" s="556" t="s">
        <v>2685</v>
      </c>
      <c r="E4079" s="594" t="s">
        <v>1216</v>
      </c>
      <c r="F4079" s="594"/>
      <c r="G4079" s="557" t="s">
        <v>75</v>
      </c>
      <c r="H4079" s="558">
        <v>0.3</v>
      </c>
      <c r="I4079" s="559">
        <v>21.72</v>
      </c>
      <c r="J4079" s="559">
        <v>6.51</v>
      </c>
    </row>
    <row r="4080" spans="1:10" ht="26.45" customHeight="1">
      <c r="A4080" s="556" t="s">
        <v>2674</v>
      </c>
      <c r="B4080" s="557" t="s">
        <v>3643</v>
      </c>
      <c r="C4080" s="557" t="s">
        <v>44</v>
      </c>
      <c r="D4080" s="556" t="s">
        <v>3644</v>
      </c>
      <c r="E4080" s="594" t="s">
        <v>1216</v>
      </c>
      <c r="F4080" s="594"/>
      <c r="G4080" s="557" t="s">
        <v>75</v>
      </c>
      <c r="H4080" s="558">
        <v>0.2</v>
      </c>
      <c r="I4080" s="559">
        <v>23.4</v>
      </c>
      <c r="J4080" s="559">
        <v>4.68</v>
      </c>
    </row>
    <row r="4081" spans="1:10">
      <c r="A4081" s="549" t="s">
        <v>2666</v>
      </c>
      <c r="B4081" s="550" t="s">
        <v>1689</v>
      </c>
      <c r="C4081" s="550" t="s">
        <v>55</v>
      </c>
      <c r="D4081" s="549" t="s">
        <v>1690</v>
      </c>
      <c r="E4081" s="593" t="s">
        <v>1220</v>
      </c>
      <c r="F4081" s="593"/>
      <c r="G4081" s="550" t="s">
        <v>268</v>
      </c>
      <c r="H4081" s="551">
        <v>1</v>
      </c>
      <c r="I4081" s="552">
        <v>34.22</v>
      </c>
      <c r="J4081" s="552">
        <v>34.22</v>
      </c>
    </row>
    <row r="4082" spans="1:10">
      <c r="A4082" s="553"/>
      <c r="B4082" s="563"/>
      <c r="C4082" s="563"/>
      <c r="D4082" s="553"/>
      <c r="E4082" s="563" t="s">
        <v>2669</v>
      </c>
      <c r="F4082" s="566">
        <v>7.83</v>
      </c>
      <c r="G4082" s="553" t="s">
        <v>2670</v>
      </c>
      <c r="H4082" s="554">
        <v>0</v>
      </c>
      <c r="I4082" s="553" t="s">
        <v>2671</v>
      </c>
      <c r="J4082" s="554">
        <v>7.83</v>
      </c>
    </row>
    <row r="4083" spans="1:10" ht="14.45" thickBot="1">
      <c r="A4083" s="553"/>
      <c r="B4083" s="563"/>
      <c r="C4083" s="563"/>
      <c r="D4083" s="553"/>
      <c r="E4083" s="563" t="s">
        <v>2672</v>
      </c>
      <c r="F4083" s="566">
        <v>0</v>
      </c>
      <c r="G4083" s="553"/>
      <c r="H4083" s="595" t="s">
        <v>2673</v>
      </c>
      <c r="I4083" s="595"/>
      <c r="J4083" s="554">
        <v>45.41</v>
      </c>
    </row>
    <row r="4084" spans="1:10" ht="14.45" thickTop="1">
      <c r="A4084" s="555"/>
      <c r="B4084" s="564"/>
      <c r="C4084" s="564"/>
      <c r="D4084" s="555"/>
      <c r="E4084" s="564"/>
      <c r="F4084" s="564"/>
      <c r="G4084" s="555"/>
      <c r="H4084" s="555"/>
      <c r="I4084" s="555"/>
      <c r="J4084" s="555"/>
    </row>
    <row r="4085" spans="1:10">
      <c r="A4085" s="543" t="s">
        <v>931</v>
      </c>
      <c r="B4085" s="461" t="s">
        <v>10</v>
      </c>
      <c r="C4085" s="461" t="s">
        <v>11</v>
      </c>
      <c r="D4085" s="543" t="s">
        <v>12</v>
      </c>
      <c r="E4085" s="589" t="s">
        <v>1209</v>
      </c>
      <c r="F4085" s="589"/>
      <c r="G4085" s="461" t="s">
        <v>13</v>
      </c>
      <c r="H4085" s="544" t="s">
        <v>14</v>
      </c>
      <c r="I4085" s="544" t="s">
        <v>1210</v>
      </c>
      <c r="J4085" s="544" t="s">
        <v>16</v>
      </c>
    </row>
    <row r="4086" spans="1:10" ht="14.45" customHeight="1">
      <c r="A4086" s="545" t="s">
        <v>2661</v>
      </c>
      <c r="B4086" s="546" t="s">
        <v>932</v>
      </c>
      <c r="C4086" s="546" t="s">
        <v>24</v>
      </c>
      <c r="D4086" s="545" t="s">
        <v>933</v>
      </c>
      <c r="E4086" s="596" t="s">
        <v>1222</v>
      </c>
      <c r="F4086" s="596"/>
      <c r="G4086" s="546" t="s">
        <v>152</v>
      </c>
      <c r="H4086" s="547">
        <v>1</v>
      </c>
      <c r="I4086" s="548">
        <v>57.88</v>
      </c>
      <c r="J4086" s="548">
        <v>57.88</v>
      </c>
    </row>
    <row r="4087" spans="1:10" ht="26.45">
      <c r="A4087" s="556" t="s">
        <v>2674</v>
      </c>
      <c r="B4087" s="557" t="s">
        <v>3372</v>
      </c>
      <c r="C4087" s="557" t="s">
        <v>44</v>
      </c>
      <c r="D4087" s="556" t="s">
        <v>3373</v>
      </c>
      <c r="E4087" s="594" t="s">
        <v>1216</v>
      </c>
      <c r="F4087" s="594"/>
      <c r="G4087" s="557" t="s">
        <v>75</v>
      </c>
      <c r="H4087" s="558">
        <v>0.5</v>
      </c>
      <c r="I4087" s="559">
        <v>22.64</v>
      </c>
      <c r="J4087" s="559">
        <v>11.32</v>
      </c>
    </row>
    <row r="4088" spans="1:10" ht="26.45">
      <c r="A4088" s="556" t="s">
        <v>2674</v>
      </c>
      <c r="B4088" s="557" t="s">
        <v>3658</v>
      </c>
      <c r="C4088" s="557" t="s">
        <v>44</v>
      </c>
      <c r="D4088" s="556" t="s">
        <v>3659</v>
      </c>
      <c r="E4088" s="594" t="s">
        <v>1216</v>
      </c>
      <c r="F4088" s="594"/>
      <c r="G4088" s="557" t="s">
        <v>75</v>
      </c>
      <c r="H4088" s="558">
        <v>0.5</v>
      </c>
      <c r="I4088" s="559">
        <v>31.08</v>
      </c>
      <c r="J4088" s="559">
        <v>15.54</v>
      </c>
    </row>
    <row r="4089" spans="1:10">
      <c r="A4089" s="549" t="s">
        <v>2666</v>
      </c>
      <c r="B4089" s="550" t="s">
        <v>2010</v>
      </c>
      <c r="C4089" s="550" t="s">
        <v>24</v>
      </c>
      <c r="D4089" s="549" t="s">
        <v>2011</v>
      </c>
      <c r="E4089" s="593" t="s">
        <v>1220</v>
      </c>
      <c r="F4089" s="593"/>
      <c r="G4089" s="550" t="s">
        <v>152</v>
      </c>
      <c r="H4089" s="551">
        <v>1</v>
      </c>
      <c r="I4089" s="552">
        <v>31.02</v>
      </c>
      <c r="J4089" s="552">
        <v>31.02</v>
      </c>
    </row>
    <row r="4090" spans="1:10" ht="26.45" customHeight="1">
      <c r="A4090" s="553"/>
      <c r="B4090" s="563"/>
      <c r="C4090" s="563"/>
      <c r="D4090" s="553"/>
      <c r="E4090" s="563" t="s">
        <v>2669</v>
      </c>
      <c r="F4090" s="566">
        <v>20.13</v>
      </c>
      <c r="G4090" s="553" t="s">
        <v>2670</v>
      </c>
      <c r="H4090" s="554">
        <v>0</v>
      </c>
      <c r="I4090" s="553" t="s">
        <v>2671</v>
      </c>
      <c r="J4090" s="554">
        <v>20.13</v>
      </c>
    </row>
    <row r="4091" spans="1:10" ht="26.45" customHeight="1" thickBot="1">
      <c r="A4091" s="553"/>
      <c r="B4091" s="563"/>
      <c r="C4091" s="563"/>
      <c r="D4091" s="553"/>
      <c r="E4091" s="563" t="s">
        <v>2672</v>
      </c>
      <c r="F4091" s="566">
        <v>0</v>
      </c>
      <c r="G4091" s="553"/>
      <c r="H4091" s="595" t="s">
        <v>2673</v>
      </c>
      <c r="I4091" s="595"/>
      <c r="J4091" s="554">
        <v>57.88</v>
      </c>
    </row>
    <row r="4092" spans="1:10" ht="14.45" thickTop="1">
      <c r="A4092" s="555"/>
      <c r="B4092" s="564"/>
      <c r="C4092" s="564"/>
      <c r="D4092" s="555"/>
      <c r="E4092" s="564"/>
      <c r="F4092" s="564"/>
      <c r="G4092" s="555"/>
      <c r="H4092" s="555"/>
      <c r="I4092" s="555"/>
      <c r="J4092" s="555"/>
    </row>
    <row r="4093" spans="1:10">
      <c r="A4093" s="543" t="s">
        <v>934</v>
      </c>
      <c r="B4093" s="461" t="s">
        <v>10</v>
      </c>
      <c r="C4093" s="461" t="s">
        <v>11</v>
      </c>
      <c r="D4093" s="543" t="s">
        <v>12</v>
      </c>
      <c r="E4093" s="589" t="s">
        <v>1209</v>
      </c>
      <c r="F4093" s="589"/>
      <c r="G4093" s="461" t="s">
        <v>13</v>
      </c>
      <c r="H4093" s="544" t="s">
        <v>14</v>
      </c>
      <c r="I4093" s="544" t="s">
        <v>1210</v>
      </c>
      <c r="J4093" s="544" t="s">
        <v>16</v>
      </c>
    </row>
    <row r="4094" spans="1:10" ht="14.45" customHeight="1">
      <c r="A4094" s="545" t="s">
        <v>2661</v>
      </c>
      <c r="B4094" s="546" t="s">
        <v>935</v>
      </c>
      <c r="C4094" s="546" t="s">
        <v>24</v>
      </c>
      <c r="D4094" s="545" t="s">
        <v>936</v>
      </c>
      <c r="E4094" s="596" t="s">
        <v>1222</v>
      </c>
      <c r="F4094" s="596"/>
      <c r="G4094" s="546" t="s">
        <v>776</v>
      </c>
      <c r="H4094" s="547">
        <v>1</v>
      </c>
      <c r="I4094" s="548">
        <v>58.36</v>
      </c>
      <c r="J4094" s="548">
        <v>58.36</v>
      </c>
    </row>
    <row r="4095" spans="1:10" ht="26.45">
      <c r="A4095" s="556" t="s">
        <v>2674</v>
      </c>
      <c r="B4095" s="557" t="s">
        <v>3442</v>
      </c>
      <c r="C4095" s="557" t="s">
        <v>44</v>
      </c>
      <c r="D4095" s="556" t="s">
        <v>3443</v>
      </c>
      <c r="E4095" s="594" t="s">
        <v>1216</v>
      </c>
      <c r="F4095" s="594"/>
      <c r="G4095" s="557" t="s">
        <v>75</v>
      </c>
      <c r="H4095" s="558">
        <v>0.75280000000000002</v>
      </c>
      <c r="I4095" s="559">
        <v>27.58</v>
      </c>
      <c r="J4095" s="559">
        <v>20.76</v>
      </c>
    </row>
    <row r="4096" spans="1:10" ht="26.45">
      <c r="A4096" s="556" t="s">
        <v>2674</v>
      </c>
      <c r="B4096" s="557" t="s">
        <v>3440</v>
      </c>
      <c r="C4096" s="557" t="s">
        <v>44</v>
      </c>
      <c r="D4096" s="556" t="s">
        <v>3441</v>
      </c>
      <c r="E4096" s="594" t="s">
        <v>1216</v>
      </c>
      <c r="F4096" s="594"/>
      <c r="G4096" s="557" t="s">
        <v>75</v>
      </c>
      <c r="H4096" s="558">
        <v>0.1711</v>
      </c>
      <c r="I4096" s="559">
        <v>22.69</v>
      </c>
      <c r="J4096" s="559">
        <v>3.88</v>
      </c>
    </row>
    <row r="4097" spans="1:10" ht="13.9" customHeight="1">
      <c r="A4097" s="549" t="s">
        <v>2666</v>
      </c>
      <c r="B4097" s="550" t="s">
        <v>1752</v>
      </c>
      <c r="C4097" s="550" t="s">
        <v>44</v>
      </c>
      <c r="D4097" s="549" t="s">
        <v>1753</v>
      </c>
      <c r="E4097" s="593" t="s">
        <v>1220</v>
      </c>
      <c r="F4097" s="593"/>
      <c r="G4097" s="550" t="s">
        <v>152</v>
      </c>
      <c r="H4097" s="551">
        <v>1.165</v>
      </c>
      <c r="I4097" s="552">
        <v>6.32</v>
      </c>
      <c r="J4097" s="552">
        <v>7.36</v>
      </c>
    </row>
    <row r="4098" spans="1:10" ht="26.45" customHeight="1">
      <c r="A4098" s="549" t="s">
        <v>2666</v>
      </c>
      <c r="B4098" s="550" t="s">
        <v>1671</v>
      </c>
      <c r="C4098" s="550" t="s">
        <v>44</v>
      </c>
      <c r="D4098" s="549" t="s">
        <v>1672</v>
      </c>
      <c r="E4098" s="593" t="s">
        <v>1220</v>
      </c>
      <c r="F4098" s="593"/>
      <c r="G4098" s="550" t="s">
        <v>152</v>
      </c>
      <c r="H4098" s="551">
        <v>2.331</v>
      </c>
      <c r="I4098" s="552">
        <v>5.47</v>
      </c>
      <c r="J4098" s="552">
        <v>12.75</v>
      </c>
    </row>
    <row r="4099" spans="1:10" ht="26.45" customHeight="1">
      <c r="A4099" s="549" t="s">
        <v>2666</v>
      </c>
      <c r="B4099" s="550" t="s">
        <v>1903</v>
      </c>
      <c r="C4099" s="550" t="s">
        <v>44</v>
      </c>
      <c r="D4099" s="549" t="s">
        <v>1904</v>
      </c>
      <c r="E4099" s="593" t="s">
        <v>1220</v>
      </c>
      <c r="F4099" s="593"/>
      <c r="G4099" s="550" t="s">
        <v>26</v>
      </c>
      <c r="H4099" s="551">
        <v>2.2222</v>
      </c>
      <c r="I4099" s="552">
        <v>1.1499999999999999</v>
      </c>
      <c r="J4099" s="552">
        <v>2.5499999999999998</v>
      </c>
    </row>
    <row r="4100" spans="1:10">
      <c r="A4100" s="549" t="s">
        <v>2666</v>
      </c>
      <c r="B4100" s="550" t="s">
        <v>1948</v>
      </c>
      <c r="C4100" s="550" t="s">
        <v>44</v>
      </c>
      <c r="D4100" s="549" t="s">
        <v>1949</v>
      </c>
      <c r="E4100" s="593" t="s">
        <v>1220</v>
      </c>
      <c r="F4100" s="593"/>
      <c r="G4100" s="550" t="s">
        <v>26</v>
      </c>
      <c r="H4100" s="551">
        <v>7</v>
      </c>
      <c r="I4100" s="552">
        <v>0.28999999999999998</v>
      </c>
      <c r="J4100" s="552">
        <v>2.0299999999999998</v>
      </c>
    </row>
    <row r="4101" spans="1:10" ht="39.6">
      <c r="A4101" s="549" t="s">
        <v>2666</v>
      </c>
      <c r="B4101" s="550" t="s">
        <v>1723</v>
      </c>
      <c r="C4101" s="550" t="s">
        <v>44</v>
      </c>
      <c r="D4101" s="549" t="s">
        <v>1724</v>
      </c>
      <c r="E4101" s="593" t="s">
        <v>1220</v>
      </c>
      <c r="F4101" s="593"/>
      <c r="G4101" s="550" t="s">
        <v>26</v>
      </c>
      <c r="H4101" s="551">
        <v>7</v>
      </c>
      <c r="I4101" s="552">
        <v>1.29</v>
      </c>
      <c r="J4101" s="552">
        <v>9.0299999999999994</v>
      </c>
    </row>
    <row r="4102" spans="1:10" ht="14.45" customHeight="1">
      <c r="A4102" s="553"/>
      <c r="B4102" s="563"/>
      <c r="C4102" s="563"/>
      <c r="D4102" s="553"/>
      <c r="E4102" s="563" t="s">
        <v>2669</v>
      </c>
      <c r="F4102" s="566">
        <v>18.43</v>
      </c>
      <c r="G4102" s="553" t="s">
        <v>2670</v>
      </c>
      <c r="H4102" s="554">
        <v>0</v>
      </c>
      <c r="I4102" s="553" t="s">
        <v>2671</v>
      </c>
      <c r="J4102" s="554">
        <v>18.43</v>
      </c>
    </row>
    <row r="4103" spans="1:10" ht="14.45" thickBot="1">
      <c r="A4103" s="553"/>
      <c r="B4103" s="563"/>
      <c r="C4103" s="563"/>
      <c r="D4103" s="553"/>
      <c r="E4103" s="563" t="s">
        <v>2672</v>
      </c>
      <c r="F4103" s="566">
        <v>0</v>
      </c>
      <c r="G4103" s="553"/>
      <c r="H4103" s="595" t="s">
        <v>2673</v>
      </c>
      <c r="I4103" s="595"/>
      <c r="J4103" s="554">
        <v>58.36</v>
      </c>
    </row>
    <row r="4104" spans="1:10" ht="14.45" thickTop="1">
      <c r="A4104" s="555"/>
      <c r="B4104" s="564"/>
      <c r="C4104" s="564"/>
      <c r="D4104" s="555"/>
      <c r="E4104" s="564"/>
      <c r="F4104" s="564"/>
      <c r="G4104" s="555"/>
      <c r="H4104" s="555"/>
      <c r="I4104" s="555"/>
      <c r="J4104" s="555"/>
    </row>
    <row r="4105" spans="1:10" ht="26.45" customHeight="1">
      <c r="A4105" s="543" t="s">
        <v>937</v>
      </c>
      <c r="B4105" s="461" t="s">
        <v>10</v>
      </c>
      <c r="C4105" s="461" t="s">
        <v>11</v>
      </c>
      <c r="D4105" s="543" t="s">
        <v>12</v>
      </c>
      <c r="E4105" s="589" t="s">
        <v>1209</v>
      </c>
      <c r="F4105" s="589"/>
      <c r="G4105" s="461" t="s">
        <v>13</v>
      </c>
      <c r="H4105" s="544" t="s">
        <v>14</v>
      </c>
      <c r="I4105" s="544" t="s">
        <v>1210</v>
      </c>
      <c r="J4105" s="544" t="s">
        <v>16</v>
      </c>
    </row>
    <row r="4106" spans="1:10" ht="26.45" customHeight="1">
      <c r="A4106" s="545" t="s">
        <v>2661</v>
      </c>
      <c r="B4106" s="546" t="s">
        <v>938</v>
      </c>
      <c r="C4106" s="546" t="s">
        <v>24</v>
      </c>
      <c r="D4106" s="545" t="s">
        <v>939</v>
      </c>
      <c r="E4106" s="596" t="s">
        <v>1266</v>
      </c>
      <c r="F4106" s="596"/>
      <c r="G4106" s="546" t="s">
        <v>152</v>
      </c>
      <c r="H4106" s="547">
        <v>1</v>
      </c>
      <c r="I4106" s="548">
        <v>5.52</v>
      </c>
      <c r="J4106" s="548">
        <v>5.52</v>
      </c>
    </row>
    <row r="4107" spans="1:10" ht="26.45" customHeight="1">
      <c r="A4107" s="556" t="s">
        <v>2674</v>
      </c>
      <c r="B4107" s="557" t="s">
        <v>2694</v>
      </c>
      <c r="C4107" s="557" t="s">
        <v>44</v>
      </c>
      <c r="D4107" s="556" t="s">
        <v>2695</v>
      </c>
      <c r="E4107" s="594" t="s">
        <v>1216</v>
      </c>
      <c r="F4107" s="594"/>
      <c r="G4107" s="557" t="s">
        <v>75</v>
      </c>
      <c r="H4107" s="558">
        <v>0.13700000000000001</v>
      </c>
      <c r="I4107" s="559">
        <v>30.41</v>
      </c>
      <c r="J4107" s="559">
        <v>4.16</v>
      </c>
    </row>
    <row r="4108" spans="1:10" ht="26.45">
      <c r="A4108" s="549" t="s">
        <v>2666</v>
      </c>
      <c r="B4108" s="550" t="s">
        <v>1759</v>
      </c>
      <c r="C4108" s="550" t="s">
        <v>44</v>
      </c>
      <c r="D4108" s="549" t="s">
        <v>1760</v>
      </c>
      <c r="E4108" s="593" t="s">
        <v>1220</v>
      </c>
      <c r="F4108" s="593"/>
      <c r="G4108" s="550" t="s">
        <v>152</v>
      </c>
      <c r="H4108" s="551">
        <v>1</v>
      </c>
      <c r="I4108" s="552">
        <v>1.36</v>
      </c>
      <c r="J4108" s="552">
        <v>1.36</v>
      </c>
    </row>
    <row r="4109" spans="1:10">
      <c r="A4109" s="553"/>
      <c r="B4109" s="563"/>
      <c r="C4109" s="563"/>
      <c r="D4109" s="553"/>
      <c r="E4109" s="563" t="s">
        <v>2669</v>
      </c>
      <c r="F4109" s="566">
        <v>3.3</v>
      </c>
      <c r="G4109" s="553" t="s">
        <v>2670</v>
      </c>
      <c r="H4109" s="554">
        <v>0</v>
      </c>
      <c r="I4109" s="553" t="s">
        <v>2671</v>
      </c>
      <c r="J4109" s="554">
        <v>3.3</v>
      </c>
    </row>
    <row r="4110" spans="1:10" ht="14.45" thickBot="1">
      <c r="A4110" s="553"/>
      <c r="B4110" s="563"/>
      <c r="C4110" s="563"/>
      <c r="D4110" s="553"/>
      <c r="E4110" s="563" t="s">
        <v>2672</v>
      </c>
      <c r="F4110" s="566">
        <v>0</v>
      </c>
      <c r="G4110" s="553"/>
      <c r="H4110" s="595" t="s">
        <v>2673</v>
      </c>
      <c r="I4110" s="595"/>
      <c r="J4110" s="554">
        <v>5.52</v>
      </c>
    </row>
    <row r="4111" spans="1:10" ht="14.45" thickTop="1">
      <c r="A4111" s="555"/>
      <c r="B4111" s="564"/>
      <c r="C4111" s="564"/>
      <c r="D4111" s="555"/>
      <c r="E4111" s="564"/>
      <c r="F4111" s="564"/>
      <c r="G4111" s="555"/>
      <c r="H4111" s="555"/>
      <c r="I4111" s="555"/>
      <c r="J4111" s="555"/>
    </row>
    <row r="4112" spans="1:10">
      <c r="A4112" s="543" t="s">
        <v>940</v>
      </c>
      <c r="B4112" s="461" t="s">
        <v>10</v>
      </c>
      <c r="C4112" s="461" t="s">
        <v>11</v>
      </c>
      <c r="D4112" s="543" t="s">
        <v>12</v>
      </c>
      <c r="E4112" s="589" t="s">
        <v>1209</v>
      </c>
      <c r="F4112" s="589"/>
      <c r="G4112" s="461" t="s">
        <v>13</v>
      </c>
      <c r="H4112" s="544" t="s">
        <v>14</v>
      </c>
      <c r="I4112" s="544" t="s">
        <v>1210</v>
      </c>
      <c r="J4112" s="544" t="s">
        <v>16</v>
      </c>
    </row>
    <row r="4113" spans="1:10" ht="26.45">
      <c r="A4113" s="545" t="s">
        <v>2661</v>
      </c>
      <c r="B4113" s="546" t="s">
        <v>941</v>
      </c>
      <c r="C4113" s="546" t="s">
        <v>24</v>
      </c>
      <c r="D4113" s="545" t="s">
        <v>942</v>
      </c>
      <c r="E4113" s="596" t="s">
        <v>1222</v>
      </c>
      <c r="F4113" s="596"/>
      <c r="G4113" s="546" t="s">
        <v>46</v>
      </c>
      <c r="H4113" s="547">
        <v>1</v>
      </c>
      <c r="I4113" s="548">
        <v>174.72</v>
      </c>
      <c r="J4113" s="548">
        <v>174.72</v>
      </c>
    </row>
    <row r="4114" spans="1:10" ht="14.45" customHeight="1">
      <c r="A4114" s="556" t="s">
        <v>2674</v>
      </c>
      <c r="B4114" s="557" t="s">
        <v>3372</v>
      </c>
      <c r="C4114" s="557" t="s">
        <v>44</v>
      </c>
      <c r="D4114" s="556" t="s">
        <v>3373</v>
      </c>
      <c r="E4114" s="594" t="s">
        <v>1216</v>
      </c>
      <c r="F4114" s="594"/>
      <c r="G4114" s="557" t="s">
        <v>75</v>
      </c>
      <c r="H4114" s="558">
        <v>0.6</v>
      </c>
      <c r="I4114" s="559">
        <v>22.64</v>
      </c>
      <c r="J4114" s="559">
        <v>13.58</v>
      </c>
    </row>
    <row r="4115" spans="1:10" ht="26.45">
      <c r="A4115" s="556" t="s">
        <v>2674</v>
      </c>
      <c r="B4115" s="557" t="s">
        <v>3664</v>
      </c>
      <c r="C4115" s="557" t="s">
        <v>44</v>
      </c>
      <c r="D4115" s="556" t="s">
        <v>3665</v>
      </c>
      <c r="E4115" s="594" t="s">
        <v>1216</v>
      </c>
      <c r="F4115" s="594"/>
      <c r="G4115" s="557" t="s">
        <v>75</v>
      </c>
      <c r="H4115" s="558">
        <v>1.3</v>
      </c>
      <c r="I4115" s="559">
        <v>25.25</v>
      </c>
      <c r="J4115" s="559">
        <v>32.82</v>
      </c>
    </row>
    <row r="4116" spans="1:10" ht="26.45">
      <c r="A4116" s="549" t="s">
        <v>2666</v>
      </c>
      <c r="B4116" s="550" t="s">
        <v>1887</v>
      </c>
      <c r="C4116" s="550" t="s">
        <v>44</v>
      </c>
      <c r="D4116" s="549" t="s">
        <v>1888</v>
      </c>
      <c r="E4116" s="593" t="s">
        <v>1220</v>
      </c>
      <c r="F4116" s="593"/>
      <c r="G4116" s="550" t="s">
        <v>970</v>
      </c>
      <c r="H4116" s="551">
        <v>0.09</v>
      </c>
      <c r="I4116" s="552">
        <v>38.81</v>
      </c>
      <c r="J4116" s="552">
        <v>3.49</v>
      </c>
    </row>
    <row r="4117" spans="1:10" ht="13.9" customHeight="1">
      <c r="A4117" s="549" t="s">
        <v>2666</v>
      </c>
      <c r="B4117" s="550" t="s">
        <v>1701</v>
      </c>
      <c r="C4117" s="550" t="s">
        <v>55</v>
      </c>
      <c r="D4117" s="549" t="s">
        <v>1702</v>
      </c>
      <c r="E4117" s="593" t="s">
        <v>1220</v>
      </c>
      <c r="F4117" s="593"/>
      <c r="G4117" s="550" t="s">
        <v>46</v>
      </c>
      <c r="H4117" s="551">
        <v>1.1000000000000001</v>
      </c>
      <c r="I4117" s="552">
        <v>110.96</v>
      </c>
      <c r="J4117" s="552">
        <v>122.05</v>
      </c>
    </row>
    <row r="4118" spans="1:10" ht="26.45" customHeight="1">
      <c r="A4118" s="549" t="s">
        <v>2666</v>
      </c>
      <c r="B4118" s="550" t="s">
        <v>2420</v>
      </c>
      <c r="C4118" s="550" t="s">
        <v>44</v>
      </c>
      <c r="D4118" s="549" t="s">
        <v>2421</v>
      </c>
      <c r="E4118" s="593" t="s">
        <v>1220</v>
      </c>
      <c r="F4118" s="593"/>
      <c r="G4118" s="550" t="s">
        <v>152</v>
      </c>
      <c r="H4118" s="551">
        <v>5</v>
      </c>
      <c r="I4118" s="552">
        <v>0.22</v>
      </c>
      <c r="J4118" s="552">
        <v>1.1000000000000001</v>
      </c>
    </row>
    <row r="4119" spans="1:10">
      <c r="A4119" s="549" t="s">
        <v>2666</v>
      </c>
      <c r="B4119" s="550" t="s">
        <v>2018</v>
      </c>
      <c r="C4119" s="550" t="s">
        <v>55</v>
      </c>
      <c r="D4119" s="549" t="s">
        <v>2019</v>
      </c>
      <c r="E4119" s="593" t="s">
        <v>1220</v>
      </c>
      <c r="F4119" s="593"/>
      <c r="G4119" s="550" t="s">
        <v>1456</v>
      </c>
      <c r="H4119" s="551">
        <v>0.03</v>
      </c>
      <c r="I4119" s="552">
        <v>56.19</v>
      </c>
      <c r="J4119" s="552">
        <v>1.68</v>
      </c>
    </row>
    <row r="4120" spans="1:10">
      <c r="A4120" s="553"/>
      <c r="B4120" s="563"/>
      <c r="C4120" s="563"/>
      <c r="D4120" s="553"/>
      <c r="E4120" s="563" t="s">
        <v>2669</v>
      </c>
      <c r="F4120" s="566">
        <v>35.119999999999997</v>
      </c>
      <c r="G4120" s="553" t="s">
        <v>2670</v>
      </c>
      <c r="H4120" s="554">
        <v>0</v>
      </c>
      <c r="I4120" s="553" t="s">
        <v>2671</v>
      </c>
      <c r="J4120" s="554">
        <v>35.119999999999997</v>
      </c>
    </row>
    <row r="4121" spans="1:10" ht="14.45" customHeight="1" thickBot="1">
      <c r="A4121" s="553"/>
      <c r="B4121" s="563"/>
      <c r="C4121" s="563"/>
      <c r="D4121" s="553"/>
      <c r="E4121" s="563" t="s">
        <v>2672</v>
      </c>
      <c r="F4121" s="566">
        <v>0</v>
      </c>
      <c r="G4121" s="553"/>
      <c r="H4121" s="595" t="s">
        <v>2673</v>
      </c>
      <c r="I4121" s="595"/>
      <c r="J4121" s="554">
        <v>174.72</v>
      </c>
    </row>
    <row r="4122" spans="1:10" ht="14.45" thickTop="1">
      <c r="A4122" s="555"/>
      <c r="B4122" s="564"/>
      <c r="C4122" s="564"/>
      <c r="D4122" s="555"/>
      <c r="E4122" s="564"/>
      <c r="F4122" s="564"/>
      <c r="G4122" s="555"/>
      <c r="H4122" s="555"/>
      <c r="I4122" s="555"/>
      <c r="J4122" s="555"/>
    </row>
    <row r="4123" spans="1:10">
      <c r="A4123" s="543" t="s">
        <v>945</v>
      </c>
      <c r="B4123" s="461" t="s">
        <v>10</v>
      </c>
      <c r="C4123" s="461" t="s">
        <v>11</v>
      </c>
      <c r="D4123" s="543" t="s">
        <v>12</v>
      </c>
      <c r="E4123" s="589" t="s">
        <v>1209</v>
      </c>
      <c r="F4123" s="589"/>
      <c r="G4123" s="461" t="s">
        <v>13</v>
      </c>
      <c r="H4123" s="544" t="s">
        <v>14</v>
      </c>
      <c r="I4123" s="544" t="s">
        <v>1210</v>
      </c>
      <c r="J4123" s="544" t="s">
        <v>16</v>
      </c>
    </row>
    <row r="4124" spans="1:10" ht="26.45" customHeight="1">
      <c r="A4124" s="545" t="s">
        <v>2661</v>
      </c>
      <c r="B4124" s="546" t="s">
        <v>946</v>
      </c>
      <c r="C4124" s="546" t="s">
        <v>24</v>
      </c>
      <c r="D4124" s="545" t="s">
        <v>947</v>
      </c>
      <c r="E4124" s="596">
        <v>97</v>
      </c>
      <c r="F4124" s="596"/>
      <c r="G4124" s="546" t="s">
        <v>57</v>
      </c>
      <c r="H4124" s="547">
        <v>1</v>
      </c>
      <c r="I4124" s="548">
        <v>54.52</v>
      </c>
      <c r="J4124" s="548">
        <v>54.52</v>
      </c>
    </row>
    <row r="4125" spans="1:10" ht="26.45" customHeight="1">
      <c r="A4125" s="556" t="s">
        <v>2674</v>
      </c>
      <c r="B4125" s="557" t="s">
        <v>2682</v>
      </c>
      <c r="C4125" s="557" t="s">
        <v>44</v>
      </c>
      <c r="D4125" s="556" t="s">
        <v>2683</v>
      </c>
      <c r="E4125" s="594" t="s">
        <v>1216</v>
      </c>
      <c r="F4125" s="594"/>
      <c r="G4125" s="557" t="s">
        <v>75</v>
      </c>
      <c r="H4125" s="558">
        <v>1</v>
      </c>
      <c r="I4125" s="559">
        <v>31.37</v>
      </c>
      <c r="J4125" s="559">
        <v>31.37</v>
      </c>
    </row>
    <row r="4126" spans="1:10" ht="26.45" customHeight="1">
      <c r="A4126" s="556" t="s">
        <v>2674</v>
      </c>
      <c r="B4126" s="557" t="s">
        <v>2680</v>
      </c>
      <c r="C4126" s="557" t="s">
        <v>44</v>
      </c>
      <c r="D4126" s="556" t="s">
        <v>2681</v>
      </c>
      <c r="E4126" s="594" t="s">
        <v>1216</v>
      </c>
      <c r="F4126" s="594"/>
      <c r="G4126" s="557" t="s">
        <v>75</v>
      </c>
      <c r="H4126" s="558">
        <v>1</v>
      </c>
      <c r="I4126" s="559">
        <v>23.15</v>
      </c>
      <c r="J4126" s="559">
        <v>23.15</v>
      </c>
    </row>
    <row r="4127" spans="1:10">
      <c r="A4127" s="553"/>
      <c r="B4127" s="563"/>
      <c r="C4127" s="563"/>
      <c r="D4127" s="553"/>
      <c r="E4127" s="563" t="s">
        <v>2669</v>
      </c>
      <c r="F4127" s="566">
        <v>40.96</v>
      </c>
      <c r="G4127" s="553" t="s">
        <v>2670</v>
      </c>
      <c r="H4127" s="554">
        <v>0</v>
      </c>
      <c r="I4127" s="553" t="s">
        <v>2671</v>
      </c>
      <c r="J4127" s="554">
        <v>40.96</v>
      </c>
    </row>
    <row r="4128" spans="1:10" ht="14.45" thickBot="1">
      <c r="A4128" s="553"/>
      <c r="B4128" s="563"/>
      <c r="C4128" s="563"/>
      <c r="D4128" s="553"/>
      <c r="E4128" s="563" t="s">
        <v>2672</v>
      </c>
      <c r="F4128" s="566">
        <v>0</v>
      </c>
      <c r="G4128" s="553"/>
      <c r="H4128" s="595" t="s">
        <v>2673</v>
      </c>
      <c r="I4128" s="595"/>
      <c r="J4128" s="554">
        <v>54.52</v>
      </c>
    </row>
    <row r="4129" spans="1:10" ht="14.45" thickTop="1">
      <c r="A4129" s="555"/>
      <c r="B4129" s="564"/>
      <c r="C4129" s="564"/>
      <c r="D4129" s="555"/>
      <c r="E4129" s="564"/>
      <c r="F4129" s="564"/>
      <c r="G4129" s="555"/>
      <c r="H4129" s="555"/>
      <c r="I4129" s="555"/>
      <c r="J4129" s="555"/>
    </row>
    <row r="4130" spans="1:10">
      <c r="A4130" s="543" t="s">
        <v>948</v>
      </c>
      <c r="B4130" s="461" t="s">
        <v>10</v>
      </c>
      <c r="C4130" s="461" t="s">
        <v>11</v>
      </c>
      <c r="D4130" s="543" t="s">
        <v>12</v>
      </c>
      <c r="E4130" s="589" t="s">
        <v>1209</v>
      </c>
      <c r="F4130" s="589"/>
      <c r="G4130" s="461" t="s">
        <v>13</v>
      </c>
      <c r="H4130" s="544" t="s">
        <v>14</v>
      </c>
      <c r="I4130" s="544" t="s">
        <v>1210</v>
      </c>
      <c r="J4130" s="544" t="s">
        <v>16</v>
      </c>
    </row>
    <row r="4131" spans="1:10" ht="26.45">
      <c r="A4131" s="545" t="s">
        <v>2661</v>
      </c>
      <c r="B4131" s="546" t="s">
        <v>949</v>
      </c>
      <c r="C4131" s="546" t="s">
        <v>24</v>
      </c>
      <c r="D4131" s="545" t="s">
        <v>3666</v>
      </c>
      <c r="E4131" s="596" t="s">
        <v>1222</v>
      </c>
      <c r="F4131" s="596"/>
      <c r="G4131" s="546" t="s">
        <v>26</v>
      </c>
      <c r="H4131" s="547">
        <v>1</v>
      </c>
      <c r="I4131" s="548">
        <v>288.88</v>
      </c>
      <c r="J4131" s="548">
        <v>288.88</v>
      </c>
    </row>
    <row r="4132" spans="1:10" ht="14.45" customHeight="1">
      <c r="A4132" s="556" t="s">
        <v>2674</v>
      </c>
      <c r="B4132" s="557" t="s">
        <v>3658</v>
      </c>
      <c r="C4132" s="557" t="s">
        <v>44</v>
      </c>
      <c r="D4132" s="556" t="s">
        <v>3659</v>
      </c>
      <c r="E4132" s="594" t="s">
        <v>1216</v>
      </c>
      <c r="F4132" s="594"/>
      <c r="G4132" s="557" t="s">
        <v>75</v>
      </c>
      <c r="H4132" s="558">
        <v>5.0091000000000001</v>
      </c>
      <c r="I4132" s="559">
        <v>31.08</v>
      </c>
      <c r="J4132" s="559">
        <v>155.68</v>
      </c>
    </row>
    <row r="4133" spans="1:10" ht="26.45">
      <c r="A4133" s="556" t="s">
        <v>2674</v>
      </c>
      <c r="B4133" s="557" t="s">
        <v>3372</v>
      </c>
      <c r="C4133" s="557" t="s">
        <v>44</v>
      </c>
      <c r="D4133" s="556" t="s">
        <v>3373</v>
      </c>
      <c r="E4133" s="594" t="s">
        <v>1216</v>
      </c>
      <c r="F4133" s="594"/>
      <c r="G4133" s="557" t="s">
        <v>75</v>
      </c>
      <c r="H4133" s="558">
        <v>5.0091000000000001</v>
      </c>
      <c r="I4133" s="559">
        <v>22.64</v>
      </c>
      <c r="J4133" s="559">
        <v>113.4</v>
      </c>
    </row>
    <row r="4134" spans="1:10">
      <c r="A4134" s="549" t="s">
        <v>2666</v>
      </c>
      <c r="B4134" s="550" t="s">
        <v>1671</v>
      </c>
      <c r="C4134" s="550" t="s">
        <v>44</v>
      </c>
      <c r="D4134" s="549" t="s">
        <v>1672</v>
      </c>
      <c r="E4134" s="593" t="s">
        <v>1220</v>
      </c>
      <c r="F4134" s="593"/>
      <c r="G4134" s="550" t="s">
        <v>152</v>
      </c>
      <c r="H4134" s="551">
        <v>1.28</v>
      </c>
      <c r="I4134" s="552">
        <v>5.47</v>
      </c>
      <c r="J4134" s="552">
        <v>7</v>
      </c>
    </row>
    <row r="4135" spans="1:10" ht="39.6">
      <c r="A4135" s="549" t="s">
        <v>2666</v>
      </c>
      <c r="B4135" s="550" t="s">
        <v>2365</v>
      </c>
      <c r="C4135" s="550" t="s">
        <v>44</v>
      </c>
      <c r="D4135" s="549" t="s">
        <v>2366</v>
      </c>
      <c r="E4135" s="593" t="s">
        <v>1220</v>
      </c>
      <c r="F4135" s="593"/>
      <c r="G4135" s="550" t="s">
        <v>26</v>
      </c>
      <c r="H4135" s="551">
        <v>4</v>
      </c>
      <c r="I4135" s="552">
        <v>1.47</v>
      </c>
      <c r="J4135" s="552">
        <v>5.88</v>
      </c>
    </row>
    <row r="4136" spans="1:10" ht="26.45" customHeight="1">
      <c r="A4136" s="549" t="s">
        <v>2666</v>
      </c>
      <c r="B4136" s="550" t="s">
        <v>1903</v>
      </c>
      <c r="C4136" s="550" t="s">
        <v>44</v>
      </c>
      <c r="D4136" s="549" t="s">
        <v>1904</v>
      </c>
      <c r="E4136" s="593" t="s">
        <v>1220</v>
      </c>
      <c r="F4136" s="593"/>
      <c r="G4136" s="550" t="s">
        <v>26</v>
      </c>
      <c r="H4136" s="551">
        <v>4</v>
      </c>
      <c r="I4136" s="552">
        <v>1.1499999999999999</v>
      </c>
      <c r="J4136" s="552">
        <v>4.5999999999999996</v>
      </c>
    </row>
    <row r="4137" spans="1:10" ht="26.45" customHeight="1">
      <c r="A4137" s="549" t="s">
        <v>2666</v>
      </c>
      <c r="B4137" s="550" t="s">
        <v>1948</v>
      </c>
      <c r="C4137" s="550" t="s">
        <v>44</v>
      </c>
      <c r="D4137" s="549" t="s">
        <v>1949</v>
      </c>
      <c r="E4137" s="593" t="s">
        <v>1220</v>
      </c>
      <c r="F4137" s="593"/>
      <c r="G4137" s="550" t="s">
        <v>26</v>
      </c>
      <c r="H4137" s="551">
        <v>8</v>
      </c>
      <c r="I4137" s="552">
        <v>0.28999999999999998</v>
      </c>
      <c r="J4137" s="552">
        <v>2.3199999999999998</v>
      </c>
    </row>
    <row r="4138" spans="1:10">
      <c r="A4138" s="553"/>
      <c r="B4138" s="563"/>
      <c r="C4138" s="563"/>
      <c r="D4138" s="553"/>
      <c r="E4138" s="563" t="s">
        <v>2669</v>
      </c>
      <c r="F4138" s="566">
        <v>201.71</v>
      </c>
      <c r="G4138" s="553" t="s">
        <v>2670</v>
      </c>
      <c r="H4138" s="554">
        <v>0</v>
      </c>
      <c r="I4138" s="553" t="s">
        <v>2671</v>
      </c>
      <c r="J4138" s="554">
        <v>201.71</v>
      </c>
    </row>
    <row r="4139" spans="1:10" ht="14.45" customHeight="1" thickBot="1">
      <c r="A4139" s="553"/>
      <c r="B4139" s="563"/>
      <c r="C4139" s="563"/>
      <c r="D4139" s="553"/>
      <c r="E4139" s="563" t="s">
        <v>2672</v>
      </c>
      <c r="F4139" s="566">
        <v>0</v>
      </c>
      <c r="G4139" s="553"/>
      <c r="H4139" s="595" t="s">
        <v>2673</v>
      </c>
      <c r="I4139" s="595"/>
      <c r="J4139" s="554">
        <v>288.88</v>
      </c>
    </row>
    <row r="4140" spans="1:10" ht="14.45" thickTop="1">
      <c r="A4140" s="555"/>
      <c r="B4140" s="564"/>
      <c r="C4140" s="564"/>
      <c r="D4140" s="555"/>
      <c r="E4140" s="564"/>
      <c r="F4140" s="564"/>
      <c r="G4140" s="555"/>
      <c r="H4140" s="555"/>
      <c r="I4140" s="555"/>
      <c r="J4140" s="555"/>
    </row>
    <row r="4141" spans="1:10">
      <c r="A4141" s="543" t="s">
        <v>951</v>
      </c>
      <c r="B4141" s="461" t="s">
        <v>10</v>
      </c>
      <c r="C4141" s="461" t="s">
        <v>11</v>
      </c>
      <c r="D4141" s="543" t="s">
        <v>12</v>
      </c>
      <c r="E4141" s="589" t="s">
        <v>1209</v>
      </c>
      <c r="F4141" s="589"/>
      <c r="G4141" s="461" t="s">
        <v>13</v>
      </c>
      <c r="H4141" s="544" t="s">
        <v>14</v>
      </c>
      <c r="I4141" s="544" t="s">
        <v>1210</v>
      </c>
      <c r="J4141" s="544" t="s">
        <v>16</v>
      </c>
    </row>
    <row r="4142" spans="1:10" ht="26.45" customHeight="1">
      <c r="A4142" s="545" t="s">
        <v>2661</v>
      </c>
      <c r="B4142" s="546" t="s">
        <v>952</v>
      </c>
      <c r="C4142" s="546" t="s">
        <v>24</v>
      </c>
      <c r="D4142" s="545" t="s">
        <v>953</v>
      </c>
      <c r="E4142" s="596" t="s">
        <v>1246</v>
      </c>
      <c r="F4142" s="596"/>
      <c r="G4142" s="546" t="s">
        <v>776</v>
      </c>
      <c r="H4142" s="547">
        <v>1</v>
      </c>
      <c r="I4142" s="548">
        <v>1487.32</v>
      </c>
      <c r="J4142" s="548">
        <v>1487.32</v>
      </c>
    </row>
    <row r="4143" spans="1:10" ht="26.45" customHeight="1">
      <c r="A4143" s="556" t="s">
        <v>2674</v>
      </c>
      <c r="B4143" s="557" t="s">
        <v>2680</v>
      </c>
      <c r="C4143" s="557" t="s">
        <v>44</v>
      </c>
      <c r="D4143" s="556" t="s">
        <v>2681</v>
      </c>
      <c r="E4143" s="594" t="s">
        <v>1216</v>
      </c>
      <c r="F4143" s="594"/>
      <c r="G4143" s="557" t="s">
        <v>75</v>
      </c>
      <c r="H4143" s="558">
        <v>8</v>
      </c>
      <c r="I4143" s="559">
        <v>23.15</v>
      </c>
      <c r="J4143" s="559">
        <v>185.2</v>
      </c>
    </row>
    <row r="4144" spans="1:10" ht="26.45" customHeight="1">
      <c r="A4144" s="556" t="s">
        <v>2674</v>
      </c>
      <c r="B4144" s="557" t="s">
        <v>2682</v>
      </c>
      <c r="C4144" s="557" t="s">
        <v>44</v>
      </c>
      <c r="D4144" s="556" t="s">
        <v>2683</v>
      </c>
      <c r="E4144" s="594" t="s">
        <v>1216</v>
      </c>
      <c r="F4144" s="594"/>
      <c r="G4144" s="557" t="s">
        <v>75</v>
      </c>
      <c r="H4144" s="558">
        <v>8</v>
      </c>
      <c r="I4144" s="559">
        <v>31.37</v>
      </c>
      <c r="J4144" s="559">
        <v>250.96</v>
      </c>
    </row>
    <row r="4145" spans="1:10">
      <c r="A4145" s="549" t="s">
        <v>2666</v>
      </c>
      <c r="B4145" s="550" t="s">
        <v>2151</v>
      </c>
      <c r="C4145" s="550" t="s">
        <v>55</v>
      </c>
      <c r="D4145" s="549" t="s">
        <v>2152</v>
      </c>
      <c r="E4145" s="593" t="s">
        <v>1220</v>
      </c>
      <c r="F4145" s="593"/>
      <c r="G4145" s="550" t="s">
        <v>57</v>
      </c>
      <c r="H4145" s="551">
        <v>1</v>
      </c>
      <c r="I4145" s="552">
        <v>30</v>
      </c>
      <c r="J4145" s="552">
        <v>30</v>
      </c>
    </row>
    <row r="4146" spans="1:10">
      <c r="A4146" s="549" t="s">
        <v>2666</v>
      </c>
      <c r="B4146" s="550" t="s">
        <v>2036</v>
      </c>
      <c r="C4146" s="550" t="s">
        <v>24</v>
      </c>
      <c r="D4146" s="549" t="s">
        <v>2037</v>
      </c>
      <c r="E4146" s="593" t="s">
        <v>1220</v>
      </c>
      <c r="F4146" s="593"/>
      <c r="G4146" s="550" t="s">
        <v>26</v>
      </c>
      <c r="H4146" s="551">
        <v>1</v>
      </c>
      <c r="I4146" s="552">
        <v>52.24</v>
      </c>
      <c r="J4146" s="552">
        <v>52.24</v>
      </c>
    </row>
    <row r="4147" spans="1:10">
      <c r="A4147" s="549" t="s">
        <v>2666</v>
      </c>
      <c r="B4147" s="550" t="s">
        <v>1817</v>
      </c>
      <c r="C4147" s="550" t="s">
        <v>55</v>
      </c>
      <c r="D4147" s="549" t="s">
        <v>1818</v>
      </c>
      <c r="E4147" s="593" t="s">
        <v>1220</v>
      </c>
      <c r="F4147" s="593"/>
      <c r="G4147" s="550" t="s">
        <v>57</v>
      </c>
      <c r="H4147" s="551">
        <v>2</v>
      </c>
      <c r="I4147" s="552">
        <v>91.07</v>
      </c>
      <c r="J4147" s="552">
        <v>182.14</v>
      </c>
    </row>
    <row r="4148" spans="1:10" ht="26.45">
      <c r="A4148" s="549" t="s">
        <v>2666</v>
      </c>
      <c r="B4148" s="550" t="s">
        <v>2163</v>
      </c>
      <c r="C4148" s="550" t="s">
        <v>44</v>
      </c>
      <c r="D4148" s="549" t="s">
        <v>2164</v>
      </c>
      <c r="E4148" s="593" t="s">
        <v>1220</v>
      </c>
      <c r="F4148" s="593"/>
      <c r="G4148" s="550" t="s">
        <v>152</v>
      </c>
      <c r="H4148" s="551">
        <v>6</v>
      </c>
      <c r="I4148" s="552">
        <v>4.68</v>
      </c>
      <c r="J4148" s="552">
        <v>28.08</v>
      </c>
    </row>
    <row r="4149" spans="1:10">
      <c r="A4149" s="549" t="s">
        <v>2666</v>
      </c>
      <c r="B4149" s="550" t="s">
        <v>1750</v>
      </c>
      <c r="C4149" s="550" t="s">
        <v>55</v>
      </c>
      <c r="D4149" s="549" t="s">
        <v>1751</v>
      </c>
      <c r="E4149" s="593" t="s">
        <v>1220</v>
      </c>
      <c r="F4149" s="593"/>
      <c r="G4149" s="550" t="s">
        <v>57</v>
      </c>
      <c r="H4149" s="551">
        <v>2</v>
      </c>
      <c r="I4149" s="552">
        <v>159</v>
      </c>
      <c r="J4149" s="552">
        <v>318</v>
      </c>
    </row>
    <row r="4150" spans="1:10" ht="14.45" customHeight="1">
      <c r="A4150" s="549" t="s">
        <v>2666</v>
      </c>
      <c r="B4150" s="550" t="s">
        <v>2084</v>
      </c>
      <c r="C4150" s="550" t="s">
        <v>55</v>
      </c>
      <c r="D4150" s="549" t="s">
        <v>2085</v>
      </c>
      <c r="E4150" s="593" t="s">
        <v>1220</v>
      </c>
      <c r="F4150" s="593"/>
      <c r="G4150" s="550" t="s">
        <v>268</v>
      </c>
      <c r="H4150" s="551">
        <v>1.5</v>
      </c>
      <c r="I4150" s="552">
        <v>27.6</v>
      </c>
      <c r="J4150" s="552">
        <v>41.4</v>
      </c>
    </row>
    <row r="4151" spans="1:10" ht="39.6">
      <c r="A4151" s="549" t="s">
        <v>2666</v>
      </c>
      <c r="B4151" s="550" t="s">
        <v>1784</v>
      </c>
      <c r="C4151" s="550" t="s">
        <v>55</v>
      </c>
      <c r="D4151" s="549" t="s">
        <v>1785</v>
      </c>
      <c r="E4151" s="593" t="s">
        <v>1220</v>
      </c>
      <c r="F4151" s="593"/>
      <c r="G4151" s="550" t="s">
        <v>57</v>
      </c>
      <c r="H4151" s="551">
        <v>1</v>
      </c>
      <c r="I4151" s="552">
        <v>230.8</v>
      </c>
      <c r="J4151" s="552">
        <v>230.8</v>
      </c>
    </row>
    <row r="4152" spans="1:10">
      <c r="A4152" s="549" t="s">
        <v>2666</v>
      </c>
      <c r="B4152" s="550" t="s">
        <v>1869</v>
      </c>
      <c r="C4152" s="550" t="s">
        <v>55</v>
      </c>
      <c r="D4152" s="549" t="s">
        <v>1870</v>
      </c>
      <c r="E4152" s="593" t="s">
        <v>1220</v>
      </c>
      <c r="F4152" s="593"/>
      <c r="G4152" s="550" t="s">
        <v>57</v>
      </c>
      <c r="H4152" s="551">
        <v>1</v>
      </c>
      <c r="I4152" s="552">
        <v>140.30000000000001</v>
      </c>
      <c r="J4152" s="552">
        <v>140.30000000000001</v>
      </c>
    </row>
    <row r="4153" spans="1:10" ht="52.9" customHeight="1">
      <c r="A4153" s="549" t="s">
        <v>2666</v>
      </c>
      <c r="B4153" s="550" t="s">
        <v>2161</v>
      </c>
      <c r="C4153" s="550" t="s">
        <v>44</v>
      </c>
      <c r="D4153" s="549" t="s">
        <v>2162</v>
      </c>
      <c r="E4153" s="593" t="s">
        <v>1220</v>
      </c>
      <c r="F4153" s="593"/>
      <c r="G4153" s="550" t="s">
        <v>152</v>
      </c>
      <c r="H4153" s="551">
        <v>10</v>
      </c>
      <c r="I4153" s="552">
        <v>2.82</v>
      </c>
      <c r="J4153" s="552">
        <v>28.2</v>
      </c>
    </row>
    <row r="4154" spans="1:10" ht="26.45" customHeight="1">
      <c r="A4154" s="553"/>
      <c r="B4154" s="563"/>
      <c r="C4154" s="563"/>
      <c r="D4154" s="553"/>
      <c r="E4154" s="563" t="s">
        <v>2669</v>
      </c>
      <c r="F4154" s="566">
        <v>327.68</v>
      </c>
      <c r="G4154" s="553" t="s">
        <v>2670</v>
      </c>
      <c r="H4154" s="554">
        <v>0</v>
      </c>
      <c r="I4154" s="553" t="s">
        <v>2671</v>
      </c>
      <c r="J4154" s="554">
        <v>327.68</v>
      </c>
    </row>
    <row r="4155" spans="1:10" ht="26.45" customHeight="1" thickBot="1">
      <c r="A4155" s="553"/>
      <c r="B4155" s="563"/>
      <c r="C4155" s="563"/>
      <c r="D4155" s="553"/>
      <c r="E4155" s="563" t="s">
        <v>2672</v>
      </c>
      <c r="F4155" s="566">
        <v>0</v>
      </c>
      <c r="G4155" s="553"/>
      <c r="H4155" s="595" t="s">
        <v>2673</v>
      </c>
      <c r="I4155" s="595"/>
      <c r="J4155" s="554">
        <v>1487.32</v>
      </c>
    </row>
    <row r="4156" spans="1:10" ht="14.45" thickTop="1">
      <c r="A4156" s="555"/>
      <c r="B4156" s="564"/>
      <c r="C4156" s="564"/>
      <c r="D4156" s="555"/>
      <c r="E4156" s="564"/>
      <c r="F4156" s="564"/>
      <c r="G4156" s="555"/>
      <c r="H4156" s="555"/>
      <c r="I4156" s="555"/>
      <c r="J4156" s="555"/>
    </row>
    <row r="4157" spans="1:10">
      <c r="A4157" s="543" t="s">
        <v>954</v>
      </c>
      <c r="B4157" s="461" t="s">
        <v>10</v>
      </c>
      <c r="C4157" s="461" t="s">
        <v>11</v>
      </c>
      <c r="D4157" s="543" t="s">
        <v>12</v>
      </c>
      <c r="E4157" s="589" t="s">
        <v>1209</v>
      </c>
      <c r="F4157" s="589"/>
      <c r="G4157" s="461" t="s">
        <v>13</v>
      </c>
      <c r="H4157" s="544" t="s">
        <v>14</v>
      </c>
      <c r="I4157" s="544" t="s">
        <v>1210</v>
      </c>
      <c r="J4157" s="544" t="s">
        <v>16</v>
      </c>
    </row>
    <row r="4158" spans="1:10" ht="52.9">
      <c r="A4158" s="545" t="s">
        <v>2661</v>
      </c>
      <c r="B4158" s="546" t="s">
        <v>955</v>
      </c>
      <c r="C4158" s="546" t="s">
        <v>24</v>
      </c>
      <c r="D4158" s="545" t="s">
        <v>956</v>
      </c>
      <c r="E4158" s="596" t="s">
        <v>1246</v>
      </c>
      <c r="F4158" s="596"/>
      <c r="G4158" s="546" t="s">
        <v>776</v>
      </c>
      <c r="H4158" s="547">
        <v>1</v>
      </c>
      <c r="I4158" s="548">
        <v>1487.32</v>
      </c>
      <c r="J4158" s="548">
        <v>1487.32</v>
      </c>
    </row>
    <row r="4159" spans="1:10" ht="26.45">
      <c r="A4159" s="556" t="s">
        <v>2674</v>
      </c>
      <c r="B4159" s="557" t="s">
        <v>2680</v>
      </c>
      <c r="C4159" s="557" t="s">
        <v>44</v>
      </c>
      <c r="D4159" s="556" t="s">
        <v>2681</v>
      </c>
      <c r="E4159" s="594" t="s">
        <v>1216</v>
      </c>
      <c r="F4159" s="594"/>
      <c r="G4159" s="557" t="s">
        <v>75</v>
      </c>
      <c r="H4159" s="558">
        <v>8</v>
      </c>
      <c r="I4159" s="559">
        <v>23.15</v>
      </c>
      <c r="J4159" s="559">
        <v>185.2</v>
      </c>
    </row>
    <row r="4160" spans="1:10" ht="26.45">
      <c r="A4160" s="556" t="s">
        <v>2674</v>
      </c>
      <c r="B4160" s="557" t="s">
        <v>2682</v>
      </c>
      <c r="C4160" s="557" t="s">
        <v>44</v>
      </c>
      <c r="D4160" s="556" t="s">
        <v>2683</v>
      </c>
      <c r="E4160" s="594" t="s">
        <v>1216</v>
      </c>
      <c r="F4160" s="594"/>
      <c r="G4160" s="557" t="s">
        <v>75</v>
      </c>
      <c r="H4160" s="558">
        <v>8</v>
      </c>
      <c r="I4160" s="559">
        <v>31.37</v>
      </c>
      <c r="J4160" s="559">
        <v>250.96</v>
      </c>
    </row>
    <row r="4161" spans="1:10">
      <c r="A4161" s="549" t="s">
        <v>2666</v>
      </c>
      <c r="B4161" s="550" t="s">
        <v>1817</v>
      </c>
      <c r="C4161" s="550" t="s">
        <v>55</v>
      </c>
      <c r="D4161" s="549" t="s">
        <v>1818</v>
      </c>
      <c r="E4161" s="593" t="s">
        <v>1220</v>
      </c>
      <c r="F4161" s="593"/>
      <c r="G4161" s="550" t="s">
        <v>57</v>
      </c>
      <c r="H4161" s="551">
        <v>2</v>
      </c>
      <c r="I4161" s="552">
        <v>91.07</v>
      </c>
      <c r="J4161" s="552">
        <v>182.14</v>
      </c>
    </row>
    <row r="4162" spans="1:10" ht="39.6">
      <c r="A4162" s="549" t="s">
        <v>2666</v>
      </c>
      <c r="B4162" s="550" t="s">
        <v>1784</v>
      </c>
      <c r="C4162" s="550" t="s">
        <v>55</v>
      </c>
      <c r="D4162" s="549" t="s">
        <v>1785</v>
      </c>
      <c r="E4162" s="593" t="s">
        <v>1220</v>
      </c>
      <c r="F4162" s="593"/>
      <c r="G4162" s="550" t="s">
        <v>57</v>
      </c>
      <c r="H4162" s="551">
        <v>1</v>
      </c>
      <c r="I4162" s="552">
        <v>230.8</v>
      </c>
      <c r="J4162" s="552">
        <v>230.8</v>
      </c>
    </row>
    <row r="4163" spans="1:10">
      <c r="A4163" s="549" t="s">
        <v>2666</v>
      </c>
      <c r="B4163" s="550" t="s">
        <v>1869</v>
      </c>
      <c r="C4163" s="550" t="s">
        <v>55</v>
      </c>
      <c r="D4163" s="549" t="s">
        <v>1870</v>
      </c>
      <c r="E4163" s="593" t="s">
        <v>1220</v>
      </c>
      <c r="F4163" s="593"/>
      <c r="G4163" s="550" t="s">
        <v>57</v>
      </c>
      <c r="H4163" s="551">
        <v>1</v>
      </c>
      <c r="I4163" s="552">
        <v>140.30000000000001</v>
      </c>
      <c r="J4163" s="552">
        <v>140.30000000000001</v>
      </c>
    </row>
    <row r="4164" spans="1:10">
      <c r="A4164" s="549" t="s">
        <v>2666</v>
      </c>
      <c r="B4164" s="550" t="s">
        <v>1750</v>
      </c>
      <c r="C4164" s="550" t="s">
        <v>55</v>
      </c>
      <c r="D4164" s="549" t="s">
        <v>1751</v>
      </c>
      <c r="E4164" s="593" t="s">
        <v>1220</v>
      </c>
      <c r="F4164" s="593"/>
      <c r="G4164" s="550" t="s">
        <v>57</v>
      </c>
      <c r="H4164" s="551">
        <v>2</v>
      </c>
      <c r="I4164" s="552">
        <v>159</v>
      </c>
      <c r="J4164" s="552">
        <v>318</v>
      </c>
    </row>
    <row r="4165" spans="1:10" ht="26.45">
      <c r="A4165" s="549" t="s">
        <v>2666</v>
      </c>
      <c r="B4165" s="550" t="s">
        <v>2163</v>
      </c>
      <c r="C4165" s="550" t="s">
        <v>44</v>
      </c>
      <c r="D4165" s="549" t="s">
        <v>2164</v>
      </c>
      <c r="E4165" s="593" t="s">
        <v>1220</v>
      </c>
      <c r="F4165" s="593"/>
      <c r="G4165" s="550" t="s">
        <v>152</v>
      </c>
      <c r="H4165" s="551">
        <v>6</v>
      </c>
      <c r="I4165" s="552">
        <v>4.68</v>
      </c>
      <c r="J4165" s="552">
        <v>28.08</v>
      </c>
    </row>
    <row r="4166" spans="1:10" ht="14.45" customHeight="1">
      <c r="A4166" s="549" t="s">
        <v>2666</v>
      </c>
      <c r="B4166" s="550" t="s">
        <v>2151</v>
      </c>
      <c r="C4166" s="550" t="s">
        <v>55</v>
      </c>
      <c r="D4166" s="549" t="s">
        <v>2152</v>
      </c>
      <c r="E4166" s="593" t="s">
        <v>1220</v>
      </c>
      <c r="F4166" s="593"/>
      <c r="G4166" s="550" t="s">
        <v>57</v>
      </c>
      <c r="H4166" s="551">
        <v>1</v>
      </c>
      <c r="I4166" s="552">
        <v>30</v>
      </c>
      <c r="J4166" s="552">
        <v>30</v>
      </c>
    </row>
    <row r="4167" spans="1:10">
      <c r="A4167" s="549" t="s">
        <v>2666</v>
      </c>
      <c r="B4167" s="550" t="s">
        <v>2084</v>
      </c>
      <c r="C4167" s="550" t="s">
        <v>55</v>
      </c>
      <c r="D4167" s="549" t="s">
        <v>2085</v>
      </c>
      <c r="E4167" s="593" t="s">
        <v>1220</v>
      </c>
      <c r="F4167" s="593"/>
      <c r="G4167" s="550" t="s">
        <v>268</v>
      </c>
      <c r="H4167" s="551">
        <v>1.5</v>
      </c>
      <c r="I4167" s="552">
        <v>27.6</v>
      </c>
      <c r="J4167" s="552">
        <v>41.4</v>
      </c>
    </row>
    <row r="4168" spans="1:10" ht="26.45">
      <c r="A4168" s="549" t="s">
        <v>2666</v>
      </c>
      <c r="B4168" s="550" t="s">
        <v>2161</v>
      </c>
      <c r="C4168" s="550" t="s">
        <v>44</v>
      </c>
      <c r="D4168" s="549" t="s">
        <v>2162</v>
      </c>
      <c r="E4168" s="593" t="s">
        <v>1220</v>
      </c>
      <c r="F4168" s="593"/>
      <c r="G4168" s="550" t="s">
        <v>152</v>
      </c>
      <c r="H4168" s="551">
        <v>10</v>
      </c>
      <c r="I4168" s="552">
        <v>2.82</v>
      </c>
      <c r="J4168" s="552">
        <v>28.2</v>
      </c>
    </row>
    <row r="4169" spans="1:10" ht="52.9" customHeight="1">
      <c r="A4169" s="549" t="s">
        <v>2666</v>
      </c>
      <c r="B4169" s="550" t="s">
        <v>2036</v>
      </c>
      <c r="C4169" s="550" t="s">
        <v>24</v>
      </c>
      <c r="D4169" s="549" t="s">
        <v>2037</v>
      </c>
      <c r="E4169" s="593" t="s">
        <v>1220</v>
      </c>
      <c r="F4169" s="593"/>
      <c r="G4169" s="550" t="s">
        <v>26</v>
      </c>
      <c r="H4169" s="551">
        <v>1</v>
      </c>
      <c r="I4169" s="552">
        <v>52.24</v>
      </c>
      <c r="J4169" s="552">
        <v>52.24</v>
      </c>
    </row>
    <row r="4170" spans="1:10" ht="26.45" customHeight="1">
      <c r="A4170" s="553"/>
      <c r="B4170" s="563"/>
      <c r="C4170" s="563"/>
      <c r="D4170" s="553"/>
      <c r="E4170" s="563" t="s">
        <v>2669</v>
      </c>
      <c r="F4170" s="566">
        <v>327.68</v>
      </c>
      <c r="G4170" s="553" t="s">
        <v>2670</v>
      </c>
      <c r="H4170" s="554">
        <v>0</v>
      </c>
      <c r="I4170" s="553" t="s">
        <v>2671</v>
      </c>
      <c r="J4170" s="554">
        <v>327.68</v>
      </c>
    </row>
    <row r="4171" spans="1:10" ht="26.45" customHeight="1" thickBot="1">
      <c r="A4171" s="553"/>
      <c r="B4171" s="563"/>
      <c r="C4171" s="563"/>
      <c r="D4171" s="553"/>
      <c r="E4171" s="563" t="s">
        <v>2672</v>
      </c>
      <c r="F4171" s="566">
        <v>0</v>
      </c>
      <c r="G4171" s="553"/>
      <c r="H4171" s="595" t="s">
        <v>2673</v>
      </c>
      <c r="I4171" s="595"/>
      <c r="J4171" s="554">
        <v>1487.32</v>
      </c>
    </row>
    <row r="4172" spans="1:10" ht="14.45" thickTop="1">
      <c r="A4172" s="555"/>
      <c r="B4172" s="564"/>
      <c r="C4172" s="564"/>
      <c r="D4172" s="555"/>
      <c r="E4172" s="564"/>
      <c r="F4172" s="564"/>
      <c r="G4172" s="555"/>
      <c r="H4172" s="555"/>
      <c r="I4172" s="555"/>
      <c r="J4172" s="555"/>
    </row>
    <row r="4173" spans="1:10">
      <c r="A4173" s="543" t="s">
        <v>958</v>
      </c>
      <c r="B4173" s="461" t="s">
        <v>10</v>
      </c>
      <c r="C4173" s="461" t="s">
        <v>11</v>
      </c>
      <c r="D4173" s="543" t="s">
        <v>12</v>
      </c>
      <c r="E4173" s="589" t="s">
        <v>1209</v>
      </c>
      <c r="F4173" s="589"/>
      <c r="G4173" s="461" t="s">
        <v>13</v>
      </c>
      <c r="H4173" s="544" t="s">
        <v>14</v>
      </c>
      <c r="I4173" s="544" t="s">
        <v>1210</v>
      </c>
      <c r="J4173" s="544" t="s">
        <v>16</v>
      </c>
    </row>
    <row r="4174" spans="1:10">
      <c r="A4174" s="545" t="s">
        <v>2661</v>
      </c>
      <c r="B4174" s="546" t="s">
        <v>959</v>
      </c>
      <c r="C4174" s="546" t="s">
        <v>24</v>
      </c>
      <c r="D4174" s="545" t="s">
        <v>960</v>
      </c>
      <c r="E4174" s="596" t="s">
        <v>1246</v>
      </c>
      <c r="F4174" s="596"/>
      <c r="G4174" s="546" t="s">
        <v>152</v>
      </c>
      <c r="H4174" s="547">
        <v>1</v>
      </c>
      <c r="I4174" s="548">
        <v>18.23</v>
      </c>
      <c r="J4174" s="548">
        <v>18.23</v>
      </c>
    </row>
    <row r="4175" spans="1:10" ht="26.45">
      <c r="A4175" s="556" t="s">
        <v>2674</v>
      </c>
      <c r="B4175" s="557" t="s">
        <v>2680</v>
      </c>
      <c r="C4175" s="557" t="s">
        <v>44</v>
      </c>
      <c r="D4175" s="556" t="s">
        <v>2681</v>
      </c>
      <c r="E4175" s="594" t="s">
        <v>1216</v>
      </c>
      <c r="F4175" s="594"/>
      <c r="G4175" s="557" t="s">
        <v>75</v>
      </c>
      <c r="H4175" s="558">
        <v>0.11</v>
      </c>
      <c r="I4175" s="559">
        <v>23.15</v>
      </c>
      <c r="J4175" s="559">
        <v>2.54</v>
      </c>
    </row>
    <row r="4176" spans="1:10" ht="26.45">
      <c r="A4176" s="556" t="s">
        <v>2674</v>
      </c>
      <c r="B4176" s="557" t="s">
        <v>2682</v>
      </c>
      <c r="C4176" s="557" t="s">
        <v>44</v>
      </c>
      <c r="D4176" s="556" t="s">
        <v>2683</v>
      </c>
      <c r="E4176" s="594" t="s">
        <v>1216</v>
      </c>
      <c r="F4176" s="594"/>
      <c r="G4176" s="557" t="s">
        <v>75</v>
      </c>
      <c r="H4176" s="558">
        <v>0.11</v>
      </c>
      <c r="I4176" s="559">
        <v>31.37</v>
      </c>
      <c r="J4176" s="559">
        <v>3.45</v>
      </c>
    </row>
    <row r="4177" spans="1:10">
      <c r="A4177" s="549" t="s">
        <v>2666</v>
      </c>
      <c r="B4177" s="550" t="s">
        <v>1727</v>
      </c>
      <c r="C4177" s="550" t="s">
        <v>55</v>
      </c>
      <c r="D4177" s="549" t="s">
        <v>1728</v>
      </c>
      <c r="E4177" s="593" t="s">
        <v>1220</v>
      </c>
      <c r="F4177" s="593"/>
      <c r="G4177" s="550" t="s">
        <v>268</v>
      </c>
      <c r="H4177" s="551">
        <v>1.02</v>
      </c>
      <c r="I4177" s="552">
        <v>12</v>
      </c>
      <c r="J4177" s="552">
        <v>12.24</v>
      </c>
    </row>
    <row r="4178" spans="1:10">
      <c r="A4178" s="553"/>
      <c r="B4178" s="563"/>
      <c r="C4178" s="563"/>
      <c r="D4178" s="553"/>
      <c r="E4178" s="563" t="s">
        <v>2669</v>
      </c>
      <c r="F4178" s="566">
        <v>4.5</v>
      </c>
      <c r="G4178" s="553" t="s">
        <v>2670</v>
      </c>
      <c r="H4178" s="554">
        <v>0</v>
      </c>
      <c r="I4178" s="553" t="s">
        <v>2671</v>
      </c>
      <c r="J4178" s="554">
        <v>4.5</v>
      </c>
    </row>
    <row r="4179" spans="1:10" ht="14.45" thickBot="1">
      <c r="A4179" s="553"/>
      <c r="B4179" s="563"/>
      <c r="C4179" s="563"/>
      <c r="D4179" s="553"/>
      <c r="E4179" s="563" t="s">
        <v>2672</v>
      </c>
      <c r="F4179" s="566">
        <v>0</v>
      </c>
      <c r="G4179" s="553"/>
      <c r="H4179" s="595" t="s">
        <v>2673</v>
      </c>
      <c r="I4179" s="595"/>
      <c r="J4179" s="554">
        <v>18.23</v>
      </c>
    </row>
    <row r="4180" spans="1:10" ht="14.45" thickTop="1">
      <c r="A4180" s="555"/>
      <c r="B4180" s="564"/>
      <c r="C4180" s="564"/>
      <c r="D4180" s="555"/>
      <c r="E4180" s="564"/>
      <c r="F4180" s="564"/>
      <c r="G4180" s="555"/>
      <c r="H4180" s="555"/>
      <c r="I4180" s="555"/>
      <c r="J4180" s="555"/>
    </row>
    <row r="4181" spans="1:10">
      <c r="A4181" s="543" t="s">
        <v>961</v>
      </c>
      <c r="B4181" s="461" t="s">
        <v>10</v>
      </c>
      <c r="C4181" s="461" t="s">
        <v>11</v>
      </c>
      <c r="D4181" s="543" t="s">
        <v>12</v>
      </c>
      <c r="E4181" s="589" t="s">
        <v>1209</v>
      </c>
      <c r="F4181" s="589"/>
      <c r="G4181" s="461" t="s">
        <v>13</v>
      </c>
      <c r="H4181" s="544" t="s">
        <v>14</v>
      </c>
      <c r="I4181" s="544" t="s">
        <v>1210</v>
      </c>
      <c r="J4181" s="544" t="s">
        <v>16</v>
      </c>
    </row>
    <row r="4182" spans="1:10" ht="14.45" customHeight="1">
      <c r="A4182" s="545" t="s">
        <v>2661</v>
      </c>
      <c r="B4182" s="546" t="s">
        <v>962</v>
      </c>
      <c r="C4182" s="546" t="s">
        <v>44</v>
      </c>
      <c r="D4182" s="545" t="s">
        <v>963</v>
      </c>
      <c r="E4182" s="596" t="s">
        <v>1250</v>
      </c>
      <c r="F4182" s="596"/>
      <c r="G4182" s="546" t="s">
        <v>152</v>
      </c>
      <c r="H4182" s="547">
        <v>1</v>
      </c>
      <c r="I4182" s="548">
        <v>20.34</v>
      </c>
      <c r="J4182" s="548">
        <v>20.34</v>
      </c>
    </row>
    <row r="4183" spans="1:10" ht="26.45">
      <c r="A4183" s="556" t="s">
        <v>2674</v>
      </c>
      <c r="B4183" s="557" t="s">
        <v>2680</v>
      </c>
      <c r="C4183" s="557" t="s">
        <v>44</v>
      </c>
      <c r="D4183" s="556" t="s">
        <v>2681</v>
      </c>
      <c r="E4183" s="594" t="s">
        <v>1216</v>
      </c>
      <c r="F4183" s="594"/>
      <c r="G4183" s="557" t="s">
        <v>75</v>
      </c>
      <c r="H4183" s="558">
        <v>9.0999999999999998E-2</v>
      </c>
      <c r="I4183" s="559">
        <v>23.15</v>
      </c>
      <c r="J4183" s="559">
        <v>2.1</v>
      </c>
    </row>
    <row r="4184" spans="1:10" ht="26.45">
      <c r="A4184" s="556" t="s">
        <v>2674</v>
      </c>
      <c r="B4184" s="557" t="s">
        <v>2682</v>
      </c>
      <c r="C4184" s="557" t="s">
        <v>44</v>
      </c>
      <c r="D4184" s="556" t="s">
        <v>2683</v>
      </c>
      <c r="E4184" s="594" t="s">
        <v>1216</v>
      </c>
      <c r="F4184" s="594"/>
      <c r="G4184" s="557" t="s">
        <v>75</v>
      </c>
      <c r="H4184" s="558">
        <v>9.0999999999999998E-2</v>
      </c>
      <c r="I4184" s="559">
        <v>31.37</v>
      </c>
      <c r="J4184" s="559">
        <v>2.85</v>
      </c>
    </row>
    <row r="4185" spans="1:10" ht="13.9" customHeight="1">
      <c r="A4185" s="556" t="s">
        <v>2674</v>
      </c>
      <c r="B4185" s="557" t="s">
        <v>3553</v>
      </c>
      <c r="C4185" s="557" t="s">
        <v>44</v>
      </c>
      <c r="D4185" s="556" t="s">
        <v>3554</v>
      </c>
      <c r="E4185" s="594" t="s">
        <v>1320</v>
      </c>
      <c r="F4185" s="594"/>
      <c r="G4185" s="557" t="s">
        <v>152</v>
      </c>
      <c r="H4185" s="558">
        <v>1</v>
      </c>
      <c r="I4185" s="559">
        <v>9.91</v>
      </c>
      <c r="J4185" s="559">
        <v>9.91</v>
      </c>
    </row>
    <row r="4186" spans="1:10" ht="26.45" customHeight="1">
      <c r="A4186" s="549" t="s">
        <v>2666</v>
      </c>
      <c r="B4186" s="550" t="s">
        <v>1833</v>
      </c>
      <c r="C4186" s="550" t="s">
        <v>44</v>
      </c>
      <c r="D4186" s="549" t="s">
        <v>1834</v>
      </c>
      <c r="E4186" s="593" t="s">
        <v>1220</v>
      </c>
      <c r="F4186" s="593"/>
      <c r="G4186" s="550" t="s">
        <v>152</v>
      </c>
      <c r="H4186" s="551">
        <v>1.1000000000000001</v>
      </c>
      <c r="I4186" s="552">
        <v>4.99</v>
      </c>
      <c r="J4186" s="552">
        <v>5.48</v>
      </c>
    </row>
    <row r="4187" spans="1:10" ht="26.45" customHeight="1">
      <c r="A4187" s="553"/>
      <c r="B4187" s="563"/>
      <c r="C4187" s="563"/>
      <c r="D4187" s="553"/>
      <c r="E4187" s="563" t="s">
        <v>2669</v>
      </c>
      <c r="F4187" s="566">
        <v>9.58</v>
      </c>
      <c r="G4187" s="553" t="s">
        <v>2670</v>
      </c>
      <c r="H4187" s="554">
        <v>0</v>
      </c>
      <c r="I4187" s="553" t="s">
        <v>2671</v>
      </c>
      <c r="J4187" s="554">
        <v>9.58</v>
      </c>
    </row>
    <row r="4188" spans="1:10" ht="14.45" thickBot="1">
      <c r="A4188" s="553"/>
      <c r="B4188" s="563"/>
      <c r="C4188" s="563"/>
      <c r="D4188" s="553"/>
      <c r="E4188" s="563" t="s">
        <v>2672</v>
      </c>
      <c r="F4188" s="566">
        <v>0</v>
      </c>
      <c r="G4188" s="553"/>
      <c r="H4188" s="595" t="s">
        <v>2673</v>
      </c>
      <c r="I4188" s="595"/>
      <c r="J4188" s="554">
        <v>20.34</v>
      </c>
    </row>
    <row r="4189" spans="1:10" ht="14.45" thickTop="1">
      <c r="A4189" s="555"/>
      <c r="B4189" s="564"/>
      <c r="C4189" s="564"/>
      <c r="D4189" s="555"/>
      <c r="E4189" s="564"/>
      <c r="F4189" s="564"/>
      <c r="G4189" s="555"/>
      <c r="H4189" s="555"/>
      <c r="I4189" s="555"/>
      <c r="J4189" s="555"/>
    </row>
    <row r="4190" spans="1:10" ht="14.45" customHeight="1">
      <c r="A4190" s="543" t="s">
        <v>964</v>
      </c>
      <c r="B4190" s="461" t="s">
        <v>10</v>
      </c>
      <c r="C4190" s="461" t="s">
        <v>11</v>
      </c>
      <c r="D4190" s="543" t="s">
        <v>12</v>
      </c>
      <c r="E4190" s="589" t="s">
        <v>1209</v>
      </c>
      <c r="F4190" s="589"/>
      <c r="G4190" s="461" t="s">
        <v>13</v>
      </c>
      <c r="H4190" s="544" t="s">
        <v>14</v>
      </c>
      <c r="I4190" s="544" t="s">
        <v>1210</v>
      </c>
      <c r="J4190" s="544" t="s">
        <v>16</v>
      </c>
    </row>
    <row r="4191" spans="1:10" ht="39.6">
      <c r="A4191" s="545" t="s">
        <v>2661</v>
      </c>
      <c r="B4191" s="546" t="s">
        <v>965</v>
      </c>
      <c r="C4191" s="546" t="s">
        <v>24</v>
      </c>
      <c r="D4191" s="545" t="s">
        <v>966</v>
      </c>
      <c r="E4191" s="596" t="s">
        <v>1252</v>
      </c>
      <c r="F4191" s="596"/>
      <c r="G4191" s="546" t="s">
        <v>268</v>
      </c>
      <c r="H4191" s="547">
        <v>1</v>
      </c>
      <c r="I4191" s="548">
        <v>25.72</v>
      </c>
      <c r="J4191" s="548">
        <v>25.72</v>
      </c>
    </row>
    <row r="4192" spans="1:10" ht="26.45">
      <c r="A4192" s="556" t="s">
        <v>2674</v>
      </c>
      <c r="B4192" s="557" t="s">
        <v>2680</v>
      </c>
      <c r="C4192" s="557" t="s">
        <v>44</v>
      </c>
      <c r="D4192" s="556" t="s">
        <v>2681</v>
      </c>
      <c r="E4192" s="594" t="s">
        <v>1216</v>
      </c>
      <c r="F4192" s="594"/>
      <c r="G4192" s="557" t="s">
        <v>75</v>
      </c>
      <c r="H4192" s="558">
        <v>5.0000000000000001E-3</v>
      </c>
      <c r="I4192" s="559">
        <v>23.15</v>
      </c>
      <c r="J4192" s="559">
        <v>0.11</v>
      </c>
    </row>
    <row r="4193" spans="1:10" ht="39.6" customHeight="1">
      <c r="A4193" s="556" t="s">
        <v>2674</v>
      </c>
      <c r="B4193" s="557" t="s">
        <v>2682</v>
      </c>
      <c r="C4193" s="557" t="s">
        <v>44</v>
      </c>
      <c r="D4193" s="556" t="s">
        <v>2683</v>
      </c>
      <c r="E4193" s="594" t="s">
        <v>1216</v>
      </c>
      <c r="F4193" s="594"/>
      <c r="G4193" s="557" t="s">
        <v>75</v>
      </c>
      <c r="H4193" s="558">
        <v>5.0000000000000001E-3</v>
      </c>
      <c r="I4193" s="559">
        <v>31.37</v>
      </c>
      <c r="J4193" s="559">
        <v>0.15</v>
      </c>
    </row>
    <row r="4194" spans="1:10" ht="26.45" customHeight="1">
      <c r="A4194" s="549" t="s">
        <v>2666</v>
      </c>
      <c r="B4194" s="550" t="s">
        <v>1990</v>
      </c>
      <c r="C4194" s="550" t="s">
        <v>24</v>
      </c>
      <c r="D4194" s="549" t="s">
        <v>1991</v>
      </c>
      <c r="E4194" s="593" t="s">
        <v>1220</v>
      </c>
      <c r="F4194" s="593"/>
      <c r="G4194" s="550" t="s">
        <v>26</v>
      </c>
      <c r="H4194" s="551">
        <v>1</v>
      </c>
      <c r="I4194" s="552">
        <v>25.46</v>
      </c>
      <c r="J4194" s="552">
        <v>25.46</v>
      </c>
    </row>
    <row r="4195" spans="1:10" ht="26.45" customHeight="1">
      <c r="A4195" s="553"/>
      <c r="B4195" s="563"/>
      <c r="C4195" s="563"/>
      <c r="D4195" s="553"/>
      <c r="E4195" s="563" t="s">
        <v>2669</v>
      </c>
      <c r="F4195" s="566">
        <v>0.2</v>
      </c>
      <c r="G4195" s="553" t="s">
        <v>2670</v>
      </c>
      <c r="H4195" s="554">
        <v>0</v>
      </c>
      <c r="I4195" s="553" t="s">
        <v>2671</v>
      </c>
      <c r="J4195" s="554">
        <v>0.2</v>
      </c>
    </row>
    <row r="4196" spans="1:10" ht="14.45" thickBot="1">
      <c r="A4196" s="553"/>
      <c r="B4196" s="563"/>
      <c r="C4196" s="563"/>
      <c r="D4196" s="553"/>
      <c r="E4196" s="563" t="s">
        <v>2672</v>
      </c>
      <c r="F4196" s="566">
        <v>0</v>
      </c>
      <c r="G4196" s="553"/>
      <c r="H4196" s="595" t="s">
        <v>2673</v>
      </c>
      <c r="I4196" s="595"/>
      <c r="J4196" s="554">
        <v>25.72</v>
      </c>
    </row>
    <row r="4197" spans="1:10" ht="14.45" thickTop="1">
      <c r="A4197" s="555"/>
      <c r="B4197" s="564"/>
      <c r="C4197" s="564"/>
      <c r="D4197" s="555"/>
      <c r="E4197" s="564"/>
      <c r="F4197" s="564"/>
      <c r="G4197" s="555"/>
      <c r="H4197" s="555"/>
      <c r="I4197" s="555"/>
      <c r="J4197" s="555"/>
    </row>
    <row r="4198" spans="1:10">
      <c r="A4198" s="543" t="s">
        <v>967</v>
      </c>
      <c r="B4198" s="461" t="s">
        <v>10</v>
      </c>
      <c r="C4198" s="461" t="s">
        <v>11</v>
      </c>
      <c r="D4198" s="543" t="s">
        <v>12</v>
      </c>
      <c r="E4198" s="589" t="s">
        <v>1209</v>
      </c>
      <c r="F4198" s="589"/>
      <c r="G4198" s="461" t="s">
        <v>13</v>
      </c>
      <c r="H4198" s="544" t="s">
        <v>14</v>
      </c>
      <c r="I4198" s="544" t="s">
        <v>1210</v>
      </c>
      <c r="J4198" s="544" t="s">
        <v>16</v>
      </c>
    </row>
    <row r="4199" spans="1:10" ht="14.45" customHeight="1">
      <c r="A4199" s="545" t="s">
        <v>2661</v>
      </c>
      <c r="B4199" s="546" t="s">
        <v>968</v>
      </c>
      <c r="C4199" s="546" t="s">
        <v>24</v>
      </c>
      <c r="D4199" s="545" t="s">
        <v>969</v>
      </c>
      <c r="E4199" s="596" t="s">
        <v>1252</v>
      </c>
      <c r="F4199" s="596"/>
      <c r="G4199" s="546" t="s">
        <v>970</v>
      </c>
      <c r="H4199" s="547">
        <v>1</v>
      </c>
      <c r="I4199" s="548">
        <v>108.7</v>
      </c>
      <c r="J4199" s="548">
        <v>108.7</v>
      </c>
    </row>
    <row r="4200" spans="1:10" ht="26.45">
      <c r="A4200" s="556" t="s">
        <v>2674</v>
      </c>
      <c r="B4200" s="557" t="s">
        <v>3662</v>
      </c>
      <c r="C4200" s="557" t="s">
        <v>44</v>
      </c>
      <c r="D4200" s="556" t="s">
        <v>3663</v>
      </c>
      <c r="E4200" s="594" t="s">
        <v>1216</v>
      </c>
      <c r="F4200" s="594"/>
      <c r="G4200" s="557" t="s">
        <v>75</v>
      </c>
      <c r="H4200" s="558">
        <v>0.25800000000000001</v>
      </c>
      <c r="I4200" s="559">
        <v>27.65</v>
      </c>
      <c r="J4200" s="559">
        <v>7.13</v>
      </c>
    </row>
    <row r="4201" spans="1:10" ht="26.45">
      <c r="A4201" s="556" t="s">
        <v>2674</v>
      </c>
      <c r="B4201" s="557" t="s">
        <v>3660</v>
      </c>
      <c r="C4201" s="557" t="s">
        <v>44</v>
      </c>
      <c r="D4201" s="556" t="s">
        <v>3661</v>
      </c>
      <c r="E4201" s="594" t="s">
        <v>1216</v>
      </c>
      <c r="F4201" s="594"/>
      <c r="G4201" s="557" t="s">
        <v>75</v>
      </c>
      <c r="H4201" s="558">
        <v>0.25800000000000001</v>
      </c>
      <c r="I4201" s="559">
        <v>21.57</v>
      </c>
      <c r="J4201" s="559">
        <v>5.56</v>
      </c>
    </row>
    <row r="4202" spans="1:10" ht="39.6" customHeight="1">
      <c r="A4202" s="549" t="s">
        <v>2666</v>
      </c>
      <c r="B4202" s="550" t="s">
        <v>1573</v>
      </c>
      <c r="C4202" s="550" t="s">
        <v>24</v>
      </c>
      <c r="D4202" s="549" t="s">
        <v>1574</v>
      </c>
      <c r="E4202" s="593" t="s">
        <v>1220</v>
      </c>
      <c r="F4202" s="593"/>
      <c r="G4202" s="550" t="s">
        <v>970</v>
      </c>
      <c r="H4202" s="551">
        <v>1</v>
      </c>
      <c r="I4202" s="552">
        <v>96.01</v>
      </c>
      <c r="J4202" s="552">
        <v>96.01</v>
      </c>
    </row>
    <row r="4203" spans="1:10" ht="26.45" customHeight="1">
      <c r="A4203" s="553"/>
      <c r="B4203" s="563"/>
      <c r="C4203" s="563"/>
      <c r="D4203" s="553"/>
      <c r="E4203" s="563" t="s">
        <v>2669</v>
      </c>
      <c r="F4203" s="566">
        <v>9.8000000000000007</v>
      </c>
      <c r="G4203" s="553" t="s">
        <v>2670</v>
      </c>
      <c r="H4203" s="554">
        <v>0</v>
      </c>
      <c r="I4203" s="553" t="s">
        <v>2671</v>
      </c>
      <c r="J4203" s="554">
        <v>9.8000000000000007</v>
      </c>
    </row>
    <row r="4204" spans="1:10" ht="26.45" customHeight="1" thickBot="1">
      <c r="A4204" s="553"/>
      <c r="B4204" s="563"/>
      <c r="C4204" s="563"/>
      <c r="D4204" s="553"/>
      <c r="E4204" s="563" t="s">
        <v>2672</v>
      </c>
      <c r="F4204" s="566">
        <v>0</v>
      </c>
      <c r="G4204" s="553"/>
      <c r="H4204" s="595" t="s">
        <v>2673</v>
      </c>
      <c r="I4204" s="595"/>
      <c r="J4204" s="554">
        <v>108.7</v>
      </c>
    </row>
    <row r="4205" spans="1:10" ht="14.45" thickTop="1">
      <c r="A4205" s="555"/>
      <c r="B4205" s="564"/>
      <c r="C4205" s="564"/>
      <c r="D4205" s="555"/>
      <c r="E4205" s="564"/>
      <c r="F4205" s="564"/>
      <c r="G4205" s="555"/>
      <c r="H4205" s="555"/>
      <c r="I4205" s="555"/>
      <c r="J4205" s="555"/>
    </row>
    <row r="4206" spans="1:10">
      <c r="A4206" s="543" t="s">
        <v>971</v>
      </c>
      <c r="B4206" s="461" t="s">
        <v>10</v>
      </c>
      <c r="C4206" s="461" t="s">
        <v>11</v>
      </c>
      <c r="D4206" s="543" t="s">
        <v>12</v>
      </c>
      <c r="E4206" s="589" t="s">
        <v>1209</v>
      </c>
      <c r="F4206" s="589"/>
      <c r="G4206" s="461" t="s">
        <v>13</v>
      </c>
      <c r="H4206" s="544" t="s">
        <v>14</v>
      </c>
      <c r="I4206" s="544" t="s">
        <v>1210</v>
      </c>
      <c r="J4206" s="544" t="s">
        <v>16</v>
      </c>
    </row>
    <row r="4207" spans="1:10" ht="14.45" customHeight="1">
      <c r="A4207" s="545" t="s">
        <v>2661</v>
      </c>
      <c r="B4207" s="546" t="s">
        <v>972</v>
      </c>
      <c r="C4207" s="546" t="s">
        <v>55</v>
      </c>
      <c r="D4207" s="545" t="s">
        <v>973</v>
      </c>
      <c r="E4207" s="596" t="s">
        <v>1393</v>
      </c>
      <c r="F4207" s="596"/>
      <c r="G4207" s="546" t="s">
        <v>57</v>
      </c>
      <c r="H4207" s="547">
        <v>1</v>
      </c>
      <c r="I4207" s="548">
        <v>65</v>
      </c>
      <c r="J4207" s="548">
        <v>65</v>
      </c>
    </row>
    <row r="4208" spans="1:10">
      <c r="A4208" s="543" t="s">
        <v>9</v>
      </c>
      <c r="B4208" s="461" t="s">
        <v>10</v>
      </c>
      <c r="C4208" s="461" t="s">
        <v>11</v>
      </c>
      <c r="D4208" s="543" t="s">
        <v>12</v>
      </c>
      <c r="E4208" s="589" t="s">
        <v>1209</v>
      </c>
      <c r="F4208" s="589"/>
      <c r="G4208" s="461" t="s">
        <v>13</v>
      </c>
      <c r="H4208" s="544" t="s">
        <v>14</v>
      </c>
      <c r="I4208" s="544" t="s">
        <v>1210</v>
      </c>
      <c r="J4208" s="544" t="s">
        <v>16</v>
      </c>
    </row>
    <row r="4209" spans="1:10">
      <c r="A4209" s="549" t="s">
        <v>2666</v>
      </c>
      <c r="B4209" s="550" t="s">
        <v>1806</v>
      </c>
      <c r="C4209" s="550" t="s">
        <v>55</v>
      </c>
      <c r="D4209" s="549" t="s">
        <v>973</v>
      </c>
      <c r="E4209" s="593" t="s">
        <v>1298</v>
      </c>
      <c r="F4209" s="593"/>
      <c r="G4209" s="550" t="s">
        <v>57</v>
      </c>
      <c r="H4209" s="551">
        <v>1</v>
      </c>
      <c r="I4209" s="552" t="s">
        <v>3667</v>
      </c>
      <c r="J4209" s="561" t="s">
        <v>3667</v>
      </c>
    </row>
    <row r="4210" spans="1:10" ht="26.45" customHeight="1">
      <c r="A4210" s="589" t="s">
        <v>2820</v>
      </c>
      <c r="B4210" s="597"/>
      <c r="C4210" s="597"/>
      <c r="D4210" s="597"/>
      <c r="E4210" s="597"/>
      <c r="F4210" s="597"/>
      <c r="G4210" s="597"/>
      <c r="H4210" s="597"/>
      <c r="I4210" s="597"/>
      <c r="J4210" s="597"/>
    </row>
    <row r="4211" spans="1:10" ht="26.45" customHeight="1">
      <c r="A4211" s="543" t="s">
        <v>9</v>
      </c>
      <c r="B4211" s="461" t="s">
        <v>10</v>
      </c>
      <c r="C4211" s="461" t="s">
        <v>11</v>
      </c>
      <c r="D4211" s="543" t="s">
        <v>12</v>
      </c>
      <c r="E4211" s="589" t="s">
        <v>1209</v>
      </c>
      <c r="F4211" s="589"/>
      <c r="G4211" s="461" t="s">
        <v>13</v>
      </c>
      <c r="H4211" s="544" t="s">
        <v>14</v>
      </c>
      <c r="I4211" s="544" t="s">
        <v>1210</v>
      </c>
      <c r="J4211" s="544" t="s">
        <v>16</v>
      </c>
    </row>
    <row r="4212" spans="1:10" ht="26.45" customHeight="1">
      <c r="A4212" s="549" t="s">
        <v>2666</v>
      </c>
      <c r="B4212" s="550" t="s">
        <v>1806</v>
      </c>
      <c r="C4212" s="550" t="s">
        <v>55</v>
      </c>
      <c r="D4212" s="549" t="s">
        <v>973</v>
      </c>
      <c r="E4212" s="593" t="s">
        <v>1298</v>
      </c>
      <c r="F4212" s="593"/>
      <c r="G4212" s="550" t="s">
        <v>57</v>
      </c>
      <c r="H4212" s="551">
        <v>1</v>
      </c>
      <c r="I4212" s="552" t="s">
        <v>3667</v>
      </c>
      <c r="J4212" s="561" t="s">
        <v>3667</v>
      </c>
    </row>
    <row r="4213" spans="1:10">
      <c r="A4213" s="553"/>
      <c r="B4213" s="563"/>
      <c r="C4213" s="563"/>
      <c r="D4213" s="553"/>
      <c r="E4213" s="563" t="s">
        <v>2669</v>
      </c>
      <c r="F4213" s="566">
        <v>0</v>
      </c>
      <c r="G4213" s="553" t="s">
        <v>2670</v>
      </c>
      <c r="H4213" s="554">
        <v>0</v>
      </c>
      <c r="I4213" s="553" t="s">
        <v>2671</v>
      </c>
      <c r="J4213" s="554">
        <v>0</v>
      </c>
    </row>
    <row r="4214" spans="1:10" ht="14.45" thickBot="1">
      <c r="A4214" s="553"/>
      <c r="B4214" s="563"/>
      <c r="C4214" s="563"/>
      <c r="D4214" s="553"/>
      <c r="E4214" s="563" t="s">
        <v>2672</v>
      </c>
      <c r="F4214" s="566">
        <v>0</v>
      </c>
      <c r="G4214" s="553"/>
      <c r="H4214" s="595" t="s">
        <v>2673</v>
      </c>
      <c r="I4214" s="595"/>
      <c r="J4214" s="554">
        <v>65</v>
      </c>
    </row>
    <row r="4215" spans="1:10" ht="14.45" customHeight="1" thickTop="1">
      <c r="A4215" s="555"/>
      <c r="B4215" s="564"/>
      <c r="C4215" s="564"/>
      <c r="D4215" s="555"/>
      <c r="E4215" s="564"/>
      <c r="F4215" s="564"/>
      <c r="G4215" s="555"/>
      <c r="H4215" s="555"/>
      <c r="I4215" s="555"/>
      <c r="J4215" s="555"/>
    </row>
    <row r="4216" spans="1:10">
      <c r="A4216" s="543" t="s">
        <v>974</v>
      </c>
      <c r="B4216" s="461" t="s">
        <v>10</v>
      </c>
      <c r="C4216" s="461" t="s">
        <v>11</v>
      </c>
      <c r="D4216" s="543" t="s">
        <v>12</v>
      </c>
      <c r="E4216" s="589" t="s">
        <v>1209</v>
      </c>
      <c r="F4216" s="589"/>
      <c r="G4216" s="461" t="s">
        <v>13</v>
      </c>
      <c r="H4216" s="544" t="s">
        <v>14</v>
      </c>
      <c r="I4216" s="544" t="s">
        <v>1210</v>
      </c>
      <c r="J4216" s="544" t="s">
        <v>16</v>
      </c>
    </row>
    <row r="4217" spans="1:10" ht="39.6">
      <c r="A4217" s="545" t="s">
        <v>2661</v>
      </c>
      <c r="B4217" s="546" t="s">
        <v>975</v>
      </c>
      <c r="C4217" s="546" t="s">
        <v>24</v>
      </c>
      <c r="D4217" s="545" t="s">
        <v>3668</v>
      </c>
      <c r="E4217" s="596" t="s">
        <v>1379</v>
      </c>
      <c r="F4217" s="596"/>
      <c r="G4217" s="546" t="s">
        <v>26</v>
      </c>
      <c r="H4217" s="547">
        <v>1</v>
      </c>
      <c r="I4217" s="548">
        <v>44.45</v>
      </c>
      <c r="J4217" s="548">
        <v>44.45</v>
      </c>
    </row>
    <row r="4218" spans="1:10" ht="39.6">
      <c r="A4218" s="556" t="s">
        <v>2674</v>
      </c>
      <c r="B4218" s="557" t="s">
        <v>3669</v>
      </c>
      <c r="C4218" s="557" t="s">
        <v>44</v>
      </c>
      <c r="D4218" s="556" t="s">
        <v>3670</v>
      </c>
      <c r="E4218" s="594" t="s">
        <v>1320</v>
      </c>
      <c r="F4218" s="594"/>
      <c r="G4218" s="557" t="s">
        <v>26</v>
      </c>
      <c r="H4218" s="558">
        <v>1.4</v>
      </c>
      <c r="I4218" s="559">
        <v>31.75</v>
      </c>
      <c r="J4218" s="559">
        <v>44.45</v>
      </c>
    </row>
    <row r="4219" spans="1:10">
      <c r="A4219" s="553"/>
      <c r="B4219" s="563"/>
      <c r="C4219" s="563"/>
      <c r="D4219" s="553"/>
      <c r="E4219" s="563" t="s">
        <v>2669</v>
      </c>
      <c r="F4219" s="566">
        <v>29.96</v>
      </c>
      <c r="G4219" s="553" t="s">
        <v>2670</v>
      </c>
      <c r="H4219" s="554">
        <v>0</v>
      </c>
      <c r="I4219" s="553" t="s">
        <v>2671</v>
      </c>
      <c r="J4219" s="554">
        <v>29.96</v>
      </c>
    </row>
    <row r="4220" spans="1:10" ht="14.45" thickBot="1">
      <c r="A4220" s="553"/>
      <c r="B4220" s="563"/>
      <c r="C4220" s="563"/>
      <c r="D4220" s="553"/>
      <c r="E4220" s="563" t="s">
        <v>2672</v>
      </c>
      <c r="F4220" s="566">
        <v>0</v>
      </c>
      <c r="G4220" s="553"/>
      <c r="H4220" s="595" t="s">
        <v>2673</v>
      </c>
      <c r="I4220" s="595"/>
      <c r="J4220" s="554">
        <v>44.45</v>
      </c>
    </row>
    <row r="4221" spans="1:10" ht="13.9" customHeight="1" thickTop="1">
      <c r="A4221" s="555"/>
      <c r="B4221" s="564"/>
      <c r="C4221" s="564"/>
      <c r="D4221" s="555"/>
      <c r="E4221" s="564"/>
      <c r="F4221" s="564"/>
      <c r="G4221" s="555"/>
      <c r="H4221" s="555"/>
      <c r="I4221" s="555"/>
      <c r="J4221" s="555"/>
    </row>
    <row r="4222" spans="1:10">
      <c r="A4222" s="543" t="s">
        <v>977</v>
      </c>
      <c r="B4222" s="461" t="s">
        <v>10</v>
      </c>
      <c r="C4222" s="461" t="s">
        <v>11</v>
      </c>
      <c r="D4222" s="543" t="s">
        <v>12</v>
      </c>
      <c r="E4222" s="589" t="s">
        <v>1209</v>
      </c>
      <c r="F4222" s="589"/>
      <c r="G4222" s="461" t="s">
        <v>13</v>
      </c>
      <c r="H4222" s="544" t="s">
        <v>14</v>
      </c>
      <c r="I4222" s="544" t="s">
        <v>1210</v>
      </c>
      <c r="J4222" s="544" t="s">
        <v>16</v>
      </c>
    </row>
    <row r="4223" spans="1:10">
      <c r="A4223" s="545" t="s">
        <v>2661</v>
      </c>
      <c r="B4223" s="546" t="s">
        <v>978</v>
      </c>
      <c r="C4223" s="546" t="s">
        <v>24</v>
      </c>
      <c r="D4223" s="545" t="s">
        <v>979</v>
      </c>
      <c r="E4223" s="596" t="s">
        <v>1222</v>
      </c>
      <c r="F4223" s="596"/>
      <c r="G4223" s="546" t="s">
        <v>26</v>
      </c>
      <c r="H4223" s="547">
        <v>1</v>
      </c>
      <c r="I4223" s="548">
        <v>92.01</v>
      </c>
      <c r="J4223" s="548">
        <v>92.01</v>
      </c>
    </row>
    <row r="4224" spans="1:10" ht="26.45">
      <c r="A4224" s="556" t="s">
        <v>2674</v>
      </c>
      <c r="B4224" s="557" t="s">
        <v>2680</v>
      </c>
      <c r="C4224" s="557" t="s">
        <v>44</v>
      </c>
      <c r="D4224" s="556" t="s">
        <v>2681</v>
      </c>
      <c r="E4224" s="594" t="s">
        <v>1216</v>
      </c>
      <c r="F4224" s="594"/>
      <c r="G4224" s="557" t="s">
        <v>75</v>
      </c>
      <c r="H4224" s="558">
        <v>2.0019999999999998</v>
      </c>
      <c r="I4224" s="559">
        <v>23.15</v>
      </c>
      <c r="J4224" s="559">
        <v>46.34</v>
      </c>
    </row>
    <row r="4225" spans="1:10" ht="14.45" customHeight="1">
      <c r="A4225" s="556" t="s">
        <v>2674</v>
      </c>
      <c r="B4225" s="557" t="s">
        <v>2682</v>
      </c>
      <c r="C4225" s="557" t="s">
        <v>44</v>
      </c>
      <c r="D4225" s="556" t="s">
        <v>2683</v>
      </c>
      <c r="E4225" s="594" t="s">
        <v>1216</v>
      </c>
      <c r="F4225" s="594"/>
      <c r="G4225" s="557" t="s">
        <v>75</v>
      </c>
      <c r="H4225" s="558">
        <v>1.456</v>
      </c>
      <c r="I4225" s="559">
        <v>31.37</v>
      </c>
      <c r="J4225" s="559">
        <v>45.67</v>
      </c>
    </row>
    <row r="4226" spans="1:10">
      <c r="A4226" s="553"/>
      <c r="B4226" s="563"/>
      <c r="C4226" s="563"/>
      <c r="D4226" s="553"/>
      <c r="E4226" s="563" t="s">
        <v>2669</v>
      </c>
      <c r="F4226" s="566">
        <v>68.569999999999993</v>
      </c>
      <c r="G4226" s="553" t="s">
        <v>2670</v>
      </c>
      <c r="H4226" s="554">
        <v>0</v>
      </c>
      <c r="I4226" s="553" t="s">
        <v>2671</v>
      </c>
      <c r="J4226" s="554">
        <v>68.569999999999993</v>
      </c>
    </row>
    <row r="4227" spans="1:10" ht="14.45" thickBot="1">
      <c r="A4227" s="553"/>
      <c r="B4227" s="563"/>
      <c r="C4227" s="563"/>
      <c r="D4227" s="553"/>
      <c r="E4227" s="563" t="s">
        <v>2672</v>
      </c>
      <c r="F4227" s="566">
        <v>0</v>
      </c>
      <c r="G4227" s="553"/>
      <c r="H4227" s="595" t="s">
        <v>2673</v>
      </c>
      <c r="I4227" s="595"/>
      <c r="J4227" s="554">
        <v>92.01</v>
      </c>
    </row>
    <row r="4228" spans="1:10" ht="39.6" customHeight="1" thickTop="1">
      <c r="A4228" s="555"/>
      <c r="B4228" s="564"/>
      <c r="C4228" s="564"/>
      <c r="D4228" s="555"/>
      <c r="E4228" s="564"/>
      <c r="F4228" s="564"/>
      <c r="G4228" s="555"/>
      <c r="H4228" s="555"/>
      <c r="I4228" s="555"/>
      <c r="J4228" s="555"/>
    </row>
    <row r="4229" spans="1:10">
      <c r="A4229" s="543" t="s">
        <v>983</v>
      </c>
      <c r="B4229" s="461" t="s">
        <v>10</v>
      </c>
      <c r="C4229" s="461" t="s">
        <v>11</v>
      </c>
      <c r="D4229" s="543" t="s">
        <v>12</v>
      </c>
      <c r="E4229" s="589" t="s">
        <v>1209</v>
      </c>
      <c r="F4229" s="589"/>
      <c r="G4229" s="461" t="s">
        <v>13</v>
      </c>
      <c r="H4229" s="544" t="s">
        <v>14</v>
      </c>
      <c r="I4229" s="544" t="s">
        <v>1210</v>
      </c>
      <c r="J4229" s="544" t="s">
        <v>16</v>
      </c>
    </row>
    <row r="4230" spans="1:10" ht="26.45">
      <c r="A4230" s="545" t="s">
        <v>2661</v>
      </c>
      <c r="B4230" s="546" t="s">
        <v>984</v>
      </c>
      <c r="C4230" s="546" t="s">
        <v>55</v>
      </c>
      <c r="D4230" s="545" t="s">
        <v>985</v>
      </c>
      <c r="E4230" s="596" t="s">
        <v>1329</v>
      </c>
      <c r="F4230" s="596"/>
      <c r="G4230" s="546" t="s">
        <v>57</v>
      </c>
      <c r="H4230" s="547">
        <v>1</v>
      </c>
      <c r="I4230" s="548">
        <v>192.28</v>
      </c>
      <c r="J4230" s="548">
        <v>192.28</v>
      </c>
    </row>
    <row r="4231" spans="1:10" ht="14.45" customHeight="1">
      <c r="A4231" s="543" t="s">
        <v>9</v>
      </c>
      <c r="B4231" s="461" t="s">
        <v>10</v>
      </c>
      <c r="C4231" s="461" t="s">
        <v>11</v>
      </c>
      <c r="D4231" s="543" t="s">
        <v>12</v>
      </c>
      <c r="E4231" s="589" t="s">
        <v>1209</v>
      </c>
      <c r="F4231" s="589"/>
      <c r="G4231" s="461" t="s">
        <v>13</v>
      </c>
      <c r="H4231" s="544" t="s">
        <v>14</v>
      </c>
      <c r="I4231" s="544" t="s">
        <v>1210</v>
      </c>
      <c r="J4231" s="544" t="s">
        <v>16</v>
      </c>
    </row>
    <row r="4232" spans="1:10" ht="26.45">
      <c r="A4232" s="549" t="s">
        <v>2666</v>
      </c>
      <c r="B4232" s="550" t="s">
        <v>1449</v>
      </c>
      <c r="C4232" s="550" t="s">
        <v>55</v>
      </c>
      <c r="D4232" s="549" t="s">
        <v>1450</v>
      </c>
      <c r="E4232" s="593" t="s">
        <v>1440</v>
      </c>
      <c r="F4232" s="593"/>
      <c r="G4232" s="550" t="s">
        <v>1451</v>
      </c>
      <c r="H4232" s="551">
        <v>0.1</v>
      </c>
      <c r="I4232" s="552" t="s">
        <v>2742</v>
      </c>
      <c r="J4232" s="561" t="s">
        <v>3239</v>
      </c>
    </row>
    <row r="4233" spans="1:10">
      <c r="A4233" s="556" t="s">
        <v>2661</v>
      </c>
      <c r="B4233" s="557" t="s">
        <v>2769</v>
      </c>
      <c r="C4233" s="557" t="s">
        <v>55</v>
      </c>
      <c r="D4233" s="556" t="s">
        <v>2770</v>
      </c>
      <c r="E4233" s="594" t="s">
        <v>1393</v>
      </c>
      <c r="F4233" s="594"/>
      <c r="G4233" s="557" t="s">
        <v>1451</v>
      </c>
      <c r="H4233" s="558">
        <v>0.1</v>
      </c>
      <c r="I4233" s="559" t="s">
        <v>2771</v>
      </c>
      <c r="J4233" s="560" t="s">
        <v>3345</v>
      </c>
    </row>
    <row r="4234" spans="1:10" ht="13.9" customHeight="1">
      <c r="A4234" s="549" t="s">
        <v>2666</v>
      </c>
      <c r="B4234" s="550" t="s">
        <v>1883</v>
      </c>
      <c r="C4234" s="550" t="s">
        <v>55</v>
      </c>
      <c r="D4234" s="549" t="s">
        <v>1884</v>
      </c>
      <c r="E4234" s="593" t="s">
        <v>1220</v>
      </c>
      <c r="F4234" s="593"/>
      <c r="G4234" s="550" t="s">
        <v>57</v>
      </c>
      <c r="H4234" s="551">
        <v>1</v>
      </c>
      <c r="I4234" s="552" t="s">
        <v>3671</v>
      </c>
      <c r="J4234" s="561" t="s">
        <v>3671</v>
      </c>
    </row>
    <row r="4235" spans="1:10" ht="26.45" customHeight="1">
      <c r="A4235" s="589" t="s">
        <v>2820</v>
      </c>
      <c r="B4235" s="597"/>
      <c r="C4235" s="597"/>
      <c r="D4235" s="597"/>
      <c r="E4235" s="597"/>
      <c r="F4235" s="597"/>
      <c r="G4235" s="597"/>
      <c r="H4235" s="597"/>
      <c r="I4235" s="597"/>
      <c r="J4235" s="597"/>
    </row>
    <row r="4236" spans="1:10" ht="26.45" customHeight="1">
      <c r="A4236" s="543" t="s">
        <v>9</v>
      </c>
      <c r="B4236" s="461" t="s">
        <v>10</v>
      </c>
      <c r="C4236" s="461" t="s">
        <v>11</v>
      </c>
      <c r="D4236" s="543" t="s">
        <v>12</v>
      </c>
      <c r="E4236" s="589" t="s">
        <v>1209</v>
      </c>
      <c r="F4236" s="589"/>
      <c r="G4236" s="461" t="s">
        <v>13</v>
      </c>
      <c r="H4236" s="544" t="s">
        <v>14</v>
      </c>
      <c r="I4236" s="544" t="s">
        <v>1210</v>
      </c>
      <c r="J4236" s="544" t="s">
        <v>16</v>
      </c>
    </row>
    <row r="4237" spans="1:10" ht="26.45">
      <c r="A4237" s="549" t="s">
        <v>2666</v>
      </c>
      <c r="B4237" s="550" t="s">
        <v>1449</v>
      </c>
      <c r="C4237" s="550" t="s">
        <v>55</v>
      </c>
      <c r="D4237" s="549" t="s">
        <v>1450</v>
      </c>
      <c r="E4237" s="593" t="s">
        <v>1440</v>
      </c>
      <c r="F4237" s="593"/>
      <c r="G4237" s="550" t="s">
        <v>1451</v>
      </c>
      <c r="H4237" s="551">
        <v>0.1</v>
      </c>
      <c r="I4237" s="552" t="s">
        <v>2742</v>
      </c>
      <c r="J4237" s="561" t="s">
        <v>3239</v>
      </c>
    </row>
    <row r="4238" spans="1:10" ht="14.45" customHeight="1">
      <c r="A4238" s="549" t="s">
        <v>2666</v>
      </c>
      <c r="B4238" s="550" t="s">
        <v>2303</v>
      </c>
      <c r="C4238" s="550" t="s">
        <v>55</v>
      </c>
      <c r="D4238" s="549" t="s">
        <v>2304</v>
      </c>
      <c r="E4238" s="593" t="s">
        <v>1220</v>
      </c>
      <c r="F4238" s="593"/>
      <c r="G4238" s="550" t="s">
        <v>57</v>
      </c>
      <c r="H4238" s="551">
        <v>6.0000000000000002E-5</v>
      </c>
      <c r="I4238" s="552" t="s">
        <v>2821</v>
      </c>
      <c r="J4238" s="561" t="s">
        <v>2972</v>
      </c>
    </row>
    <row r="4239" spans="1:10">
      <c r="A4239" s="549" t="s">
        <v>2666</v>
      </c>
      <c r="B4239" s="550" t="s">
        <v>2412</v>
      </c>
      <c r="C4239" s="550" t="s">
        <v>55</v>
      </c>
      <c r="D4239" s="549" t="s">
        <v>2413</v>
      </c>
      <c r="E4239" s="593" t="s">
        <v>1220</v>
      </c>
      <c r="F4239" s="593"/>
      <c r="G4239" s="550" t="s">
        <v>57</v>
      </c>
      <c r="H4239" s="551">
        <v>3.0000000000000001E-5</v>
      </c>
      <c r="I4239" s="552" t="s">
        <v>2823</v>
      </c>
      <c r="J4239" s="561" t="s">
        <v>2972</v>
      </c>
    </row>
    <row r="4240" spans="1:10">
      <c r="A4240" s="549" t="s">
        <v>2666</v>
      </c>
      <c r="B4240" s="550" t="s">
        <v>2169</v>
      </c>
      <c r="C4240" s="550" t="s">
        <v>55</v>
      </c>
      <c r="D4240" s="549" t="s">
        <v>2170</v>
      </c>
      <c r="E4240" s="593" t="s">
        <v>1220</v>
      </c>
      <c r="F4240" s="593"/>
      <c r="G4240" s="550" t="s">
        <v>57</v>
      </c>
      <c r="H4240" s="551">
        <v>4.4999999999999999E-4</v>
      </c>
      <c r="I4240" s="552" t="s">
        <v>2825</v>
      </c>
      <c r="J4240" s="561" t="s">
        <v>2972</v>
      </c>
    </row>
    <row r="4241" spans="1:10" ht="26.45" customHeight="1">
      <c r="A4241" s="549" t="s">
        <v>2666</v>
      </c>
      <c r="B4241" s="550" t="s">
        <v>2391</v>
      </c>
      <c r="C4241" s="550" t="s">
        <v>55</v>
      </c>
      <c r="D4241" s="549" t="s">
        <v>2392</v>
      </c>
      <c r="E4241" s="593" t="s">
        <v>1220</v>
      </c>
      <c r="F4241" s="593"/>
      <c r="G4241" s="550" t="s">
        <v>57</v>
      </c>
      <c r="H4241" s="551">
        <v>2.0000000000000002E-5</v>
      </c>
      <c r="I4241" s="552" t="s">
        <v>2827</v>
      </c>
      <c r="J4241" s="561" t="s">
        <v>2972</v>
      </c>
    </row>
    <row r="4242" spans="1:10">
      <c r="A4242" s="549" t="s">
        <v>2666</v>
      </c>
      <c r="B4242" s="550" t="s">
        <v>1693</v>
      </c>
      <c r="C4242" s="550" t="s">
        <v>55</v>
      </c>
      <c r="D4242" s="549" t="s">
        <v>1694</v>
      </c>
      <c r="E4242" s="593" t="s">
        <v>1220</v>
      </c>
      <c r="F4242" s="593"/>
      <c r="G4242" s="550" t="s">
        <v>57</v>
      </c>
      <c r="H4242" s="551">
        <v>9.41E-3</v>
      </c>
      <c r="I4242" s="552" t="s">
        <v>2829</v>
      </c>
      <c r="J4242" s="561" t="s">
        <v>3256</v>
      </c>
    </row>
    <row r="4243" spans="1:10">
      <c r="A4243" s="549" t="s">
        <v>2666</v>
      </c>
      <c r="B4243" s="550" t="s">
        <v>2360</v>
      </c>
      <c r="C4243" s="550" t="s">
        <v>55</v>
      </c>
      <c r="D4243" s="549" t="s">
        <v>2361</v>
      </c>
      <c r="E4243" s="593" t="s">
        <v>1220</v>
      </c>
      <c r="F4243" s="593"/>
      <c r="G4243" s="550" t="s">
        <v>2362</v>
      </c>
      <c r="H4243" s="551">
        <v>8.0000000000000007E-5</v>
      </c>
      <c r="I4243" s="552" t="s">
        <v>2831</v>
      </c>
      <c r="J4243" s="561" t="s">
        <v>2972</v>
      </c>
    </row>
    <row r="4244" spans="1:10">
      <c r="A4244" s="549" t="s">
        <v>2666</v>
      </c>
      <c r="B4244" s="550" t="s">
        <v>1729</v>
      </c>
      <c r="C4244" s="550" t="s">
        <v>55</v>
      </c>
      <c r="D4244" s="549" t="s">
        <v>1730</v>
      </c>
      <c r="E4244" s="593" t="s">
        <v>1220</v>
      </c>
      <c r="F4244" s="593"/>
      <c r="G4244" s="550" t="s">
        <v>57</v>
      </c>
      <c r="H4244" s="551">
        <v>1.4999999999999999E-4</v>
      </c>
      <c r="I4244" s="552" t="s">
        <v>2833</v>
      </c>
      <c r="J4244" s="561" t="s">
        <v>3254</v>
      </c>
    </row>
    <row r="4245" spans="1:10">
      <c r="A4245" s="549" t="s">
        <v>2666</v>
      </c>
      <c r="B4245" s="550" t="s">
        <v>1587</v>
      </c>
      <c r="C4245" s="550" t="s">
        <v>55</v>
      </c>
      <c r="D4245" s="549" t="s">
        <v>1588</v>
      </c>
      <c r="E4245" s="593" t="s">
        <v>1220</v>
      </c>
      <c r="F4245" s="593"/>
      <c r="G4245" s="550" t="s">
        <v>57</v>
      </c>
      <c r="H4245" s="551">
        <v>4.4999999999999999E-4</v>
      </c>
      <c r="I4245" s="552" t="s">
        <v>2835</v>
      </c>
      <c r="J4245" s="561" t="s">
        <v>2977</v>
      </c>
    </row>
    <row r="4246" spans="1:10" ht="13.9" customHeight="1">
      <c r="A4246" s="549" t="s">
        <v>2666</v>
      </c>
      <c r="B4246" s="550" t="s">
        <v>2381</v>
      </c>
      <c r="C4246" s="550" t="s">
        <v>55</v>
      </c>
      <c r="D4246" s="549" t="s">
        <v>2382</v>
      </c>
      <c r="E4246" s="593" t="s">
        <v>1220</v>
      </c>
      <c r="F4246" s="593"/>
      <c r="G4246" s="550" t="s">
        <v>57</v>
      </c>
      <c r="H4246" s="551">
        <v>2.0000000000000002E-5</v>
      </c>
      <c r="I4246" s="552" t="s">
        <v>2837</v>
      </c>
      <c r="J4246" s="561" t="s">
        <v>2972</v>
      </c>
    </row>
    <row r="4247" spans="1:10">
      <c r="A4247" s="549" t="s">
        <v>2666</v>
      </c>
      <c r="B4247" s="550" t="s">
        <v>1982</v>
      </c>
      <c r="C4247" s="550" t="s">
        <v>55</v>
      </c>
      <c r="D4247" s="549" t="s">
        <v>1983</v>
      </c>
      <c r="E4247" s="593" t="s">
        <v>1298</v>
      </c>
      <c r="F4247" s="593"/>
      <c r="G4247" s="550" t="s">
        <v>57</v>
      </c>
      <c r="H4247" s="551">
        <v>4.4999999999999999E-4</v>
      </c>
      <c r="I4247" s="552" t="s">
        <v>2839</v>
      </c>
      <c r="J4247" s="561" t="s">
        <v>2972</v>
      </c>
    </row>
    <row r="4248" spans="1:10">
      <c r="A4248" s="549" t="s">
        <v>2666</v>
      </c>
      <c r="B4248" s="550" t="s">
        <v>1855</v>
      </c>
      <c r="C4248" s="550" t="s">
        <v>55</v>
      </c>
      <c r="D4248" s="549" t="s">
        <v>1856</v>
      </c>
      <c r="E4248" s="593" t="s">
        <v>1298</v>
      </c>
      <c r="F4248" s="593"/>
      <c r="G4248" s="550" t="s">
        <v>1857</v>
      </c>
      <c r="H4248" s="551">
        <v>4.0000000000000003E-5</v>
      </c>
      <c r="I4248" s="552" t="s">
        <v>2841</v>
      </c>
      <c r="J4248" s="561" t="s">
        <v>2880</v>
      </c>
    </row>
    <row r="4249" spans="1:10" ht="26.45">
      <c r="A4249" s="549" t="s">
        <v>2666</v>
      </c>
      <c r="B4249" s="550" t="s">
        <v>2182</v>
      </c>
      <c r="C4249" s="550" t="s">
        <v>55</v>
      </c>
      <c r="D4249" s="549" t="s">
        <v>2183</v>
      </c>
      <c r="E4249" s="593" t="s">
        <v>1220</v>
      </c>
      <c r="F4249" s="593"/>
      <c r="G4249" s="550" t="s">
        <v>57</v>
      </c>
      <c r="H4249" s="551">
        <v>2.0000000000000002E-5</v>
      </c>
      <c r="I4249" s="552" t="s">
        <v>2843</v>
      </c>
      <c r="J4249" s="561" t="s">
        <v>2972</v>
      </c>
    </row>
    <row r="4250" spans="1:10">
      <c r="A4250" s="549" t="s">
        <v>2666</v>
      </c>
      <c r="B4250" s="550" t="s">
        <v>1652</v>
      </c>
      <c r="C4250" s="550" t="s">
        <v>55</v>
      </c>
      <c r="D4250" s="549" t="s">
        <v>1653</v>
      </c>
      <c r="E4250" s="593" t="s">
        <v>1298</v>
      </c>
      <c r="F4250" s="593"/>
      <c r="G4250" s="550" t="s">
        <v>57</v>
      </c>
      <c r="H4250" s="551">
        <v>1.018E-2</v>
      </c>
      <c r="I4250" s="552" t="s">
        <v>2845</v>
      </c>
      <c r="J4250" s="561" t="s">
        <v>2923</v>
      </c>
    </row>
    <row r="4251" spans="1:10">
      <c r="A4251" s="549" t="s">
        <v>2666</v>
      </c>
      <c r="B4251" s="550" t="s">
        <v>2090</v>
      </c>
      <c r="C4251" s="550" t="s">
        <v>55</v>
      </c>
      <c r="D4251" s="549" t="s">
        <v>2091</v>
      </c>
      <c r="E4251" s="593" t="s">
        <v>1220</v>
      </c>
      <c r="F4251" s="593"/>
      <c r="G4251" s="550" t="s">
        <v>57</v>
      </c>
      <c r="H4251" s="551">
        <v>1.8000000000000001E-4</v>
      </c>
      <c r="I4251" s="552" t="s">
        <v>2847</v>
      </c>
      <c r="J4251" s="561" t="s">
        <v>2972</v>
      </c>
    </row>
    <row r="4252" spans="1:10">
      <c r="A4252" s="549" t="s">
        <v>2666</v>
      </c>
      <c r="B4252" s="550" t="s">
        <v>1543</v>
      </c>
      <c r="C4252" s="550" t="s">
        <v>55</v>
      </c>
      <c r="D4252" s="549" t="s">
        <v>1544</v>
      </c>
      <c r="E4252" s="593" t="s">
        <v>1220</v>
      </c>
      <c r="F4252" s="593"/>
      <c r="G4252" s="550" t="s">
        <v>57</v>
      </c>
      <c r="H4252" s="551">
        <v>1.018E-2</v>
      </c>
      <c r="I4252" s="552" t="s">
        <v>2849</v>
      </c>
      <c r="J4252" s="561" t="s">
        <v>3347</v>
      </c>
    </row>
    <row r="4253" spans="1:10">
      <c r="A4253" s="549" t="s">
        <v>2666</v>
      </c>
      <c r="B4253" s="550" t="s">
        <v>2442</v>
      </c>
      <c r="C4253" s="550" t="s">
        <v>55</v>
      </c>
      <c r="D4253" s="549" t="s">
        <v>2443</v>
      </c>
      <c r="E4253" s="593" t="s">
        <v>1220</v>
      </c>
      <c r="F4253" s="593"/>
      <c r="G4253" s="550" t="s">
        <v>57</v>
      </c>
      <c r="H4253" s="551">
        <v>1.0000000000000001E-5</v>
      </c>
      <c r="I4253" s="552" t="s">
        <v>2851</v>
      </c>
      <c r="J4253" s="561" t="s">
        <v>2972</v>
      </c>
    </row>
    <row r="4254" spans="1:10" ht="26.45">
      <c r="A4254" s="549" t="s">
        <v>2666</v>
      </c>
      <c r="B4254" s="550" t="s">
        <v>2139</v>
      </c>
      <c r="C4254" s="550" t="s">
        <v>55</v>
      </c>
      <c r="D4254" s="549" t="s">
        <v>2140</v>
      </c>
      <c r="E4254" s="593" t="s">
        <v>1220</v>
      </c>
      <c r="F4254" s="593"/>
      <c r="G4254" s="550" t="s">
        <v>1739</v>
      </c>
      <c r="H4254" s="551">
        <v>2.3000000000000001E-4</v>
      </c>
      <c r="I4254" s="552" t="s">
        <v>2853</v>
      </c>
      <c r="J4254" s="561" t="s">
        <v>2972</v>
      </c>
    </row>
    <row r="4255" spans="1:10" ht="26.45">
      <c r="A4255" s="549" t="s">
        <v>2666</v>
      </c>
      <c r="B4255" s="550" t="s">
        <v>1978</v>
      </c>
      <c r="C4255" s="550" t="s">
        <v>55</v>
      </c>
      <c r="D4255" s="549" t="s">
        <v>1979</v>
      </c>
      <c r="E4255" s="593" t="s">
        <v>1220</v>
      </c>
      <c r="F4255" s="593"/>
      <c r="G4255" s="550" t="s">
        <v>1739</v>
      </c>
      <c r="H4255" s="551">
        <v>8.0000000000000007E-5</v>
      </c>
      <c r="I4255" s="552" t="s">
        <v>2855</v>
      </c>
      <c r="J4255" s="561" t="s">
        <v>2972</v>
      </c>
    </row>
    <row r="4256" spans="1:10" ht="26.45">
      <c r="A4256" s="549" t="s">
        <v>2666</v>
      </c>
      <c r="B4256" s="550" t="s">
        <v>1883</v>
      </c>
      <c r="C4256" s="550" t="s">
        <v>55</v>
      </c>
      <c r="D4256" s="549" t="s">
        <v>1884</v>
      </c>
      <c r="E4256" s="593" t="s">
        <v>1220</v>
      </c>
      <c r="F4256" s="593"/>
      <c r="G4256" s="550" t="s">
        <v>57</v>
      </c>
      <c r="H4256" s="551">
        <v>1</v>
      </c>
      <c r="I4256" s="552" t="s">
        <v>3671</v>
      </c>
      <c r="J4256" s="561" t="s">
        <v>3671</v>
      </c>
    </row>
    <row r="4257" spans="1:10">
      <c r="A4257" s="553"/>
      <c r="B4257" s="563"/>
      <c r="C4257" s="563"/>
      <c r="D4257" s="553"/>
      <c r="E4257" s="563" t="s">
        <v>2669</v>
      </c>
      <c r="F4257" s="566">
        <v>1.55</v>
      </c>
      <c r="G4257" s="553" t="s">
        <v>2670</v>
      </c>
      <c r="H4257" s="554">
        <v>0</v>
      </c>
      <c r="I4257" s="553" t="s">
        <v>2671</v>
      </c>
      <c r="J4257" s="554">
        <v>1.55</v>
      </c>
    </row>
    <row r="4258" spans="1:10" ht="14.45" thickBot="1">
      <c r="A4258" s="553"/>
      <c r="B4258" s="563"/>
      <c r="C4258" s="563"/>
      <c r="D4258" s="553"/>
      <c r="E4258" s="563" t="s">
        <v>2672</v>
      </c>
      <c r="F4258" s="566">
        <v>0</v>
      </c>
      <c r="G4258" s="553"/>
      <c r="H4258" s="595" t="s">
        <v>2673</v>
      </c>
      <c r="I4258" s="595"/>
      <c r="J4258" s="554">
        <v>192.28</v>
      </c>
    </row>
    <row r="4259" spans="1:10" ht="14.45" thickTop="1">
      <c r="A4259" s="555"/>
      <c r="B4259" s="564"/>
      <c r="C4259" s="564"/>
      <c r="D4259" s="555"/>
      <c r="E4259" s="564"/>
      <c r="F4259" s="564"/>
      <c r="G4259" s="555"/>
      <c r="H4259" s="555"/>
      <c r="I4259" s="555"/>
      <c r="J4259" s="555"/>
    </row>
    <row r="4260" spans="1:10">
      <c r="A4260" s="543" t="s">
        <v>986</v>
      </c>
      <c r="B4260" s="461" t="s">
        <v>10</v>
      </c>
      <c r="C4260" s="461" t="s">
        <v>11</v>
      </c>
      <c r="D4260" s="543" t="s">
        <v>12</v>
      </c>
      <c r="E4260" s="589" t="s">
        <v>1209</v>
      </c>
      <c r="F4260" s="589"/>
      <c r="G4260" s="461" t="s">
        <v>13</v>
      </c>
      <c r="H4260" s="544" t="s">
        <v>14</v>
      </c>
      <c r="I4260" s="544" t="s">
        <v>1210</v>
      </c>
      <c r="J4260" s="544" t="s">
        <v>16</v>
      </c>
    </row>
    <row r="4261" spans="1:10" ht="26.45">
      <c r="A4261" s="545" t="s">
        <v>2661</v>
      </c>
      <c r="B4261" s="546" t="s">
        <v>987</v>
      </c>
      <c r="C4261" s="546" t="s">
        <v>55</v>
      </c>
      <c r="D4261" s="545" t="s">
        <v>988</v>
      </c>
      <c r="E4261" s="596" t="s">
        <v>1422</v>
      </c>
      <c r="F4261" s="596"/>
      <c r="G4261" s="546" t="s">
        <v>57</v>
      </c>
      <c r="H4261" s="547">
        <v>1</v>
      </c>
      <c r="I4261" s="548">
        <v>16.89</v>
      </c>
      <c r="J4261" s="548">
        <v>16.89</v>
      </c>
    </row>
    <row r="4262" spans="1:10">
      <c r="A4262" s="543" t="s">
        <v>9</v>
      </c>
      <c r="B4262" s="461" t="s">
        <v>10</v>
      </c>
      <c r="C4262" s="461" t="s">
        <v>11</v>
      </c>
      <c r="D4262" s="543" t="s">
        <v>12</v>
      </c>
      <c r="E4262" s="589" t="s">
        <v>1209</v>
      </c>
      <c r="F4262" s="589"/>
      <c r="G4262" s="461" t="s">
        <v>13</v>
      </c>
      <c r="H4262" s="544" t="s">
        <v>14</v>
      </c>
      <c r="I4262" s="544" t="s">
        <v>1210</v>
      </c>
      <c r="J4262" s="544" t="s">
        <v>16</v>
      </c>
    </row>
    <row r="4263" spans="1:10" ht="26.45">
      <c r="A4263" s="549" t="s">
        <v>2666</v>
      </c>
      <c r="B4263" s="550" t="s">
        <v>2332</v>
      </c>
      <c r="C4263" s="550" t="s">
        <v>55</v>
      </c>
      <c r="D4263" s="549" t="s">
        <v>988</v>
      </c>
      <c r="E4263" s="593" t="s">
        <v>1220</v>
      </c>
      <c r="F4263" s="593"/>
      <c r="G4263" s="550" t="s">
        <v>57</v>
      </c>
      <c r="H4263" s="551">
        <v>1</v>
      </c>
      <c r="I4263" s="552" t="s">
        <v>3672</v>
      </c>
      <c r="J4263" s="561" t="s">
        <v>3672</v>
      </c>
    </row>
    <row r="4264" spans="1:10">
      <c r="A4264" s="556" t="s">
        <v>2661</v>
      </c>
      <c r="B4264" s="557" t="s">
        <v>2769</v>
      </c>
      <c r="C4264" s="557" t="s">
        <v>55</v>
      </c>
      <c r="D4264" s="556" t="s">
        <v>2770</v>
      </c>
      <c r="E4264" s="594" t="s">
        <v>1393</v>
      </c>
      <c r="F4264" s="594"/>
      <c r="G4264" s="557" t="s">
        <v>1451</v>
      </c>
      <c r="H4264" s="558">
        <v>0.2</v>
      </c>
      <c r="I4264" s="559" t="s">
        <v>2771</v>
      </c>
      <c r="J4264" s="560" t="s">
        <v>3597</v>
      </c>
    </row>
    <row r="4265" spans="1:10" ht="26.45">
      <c r="A4265" s="549" t="s">
        <v>2666</v>
      </c>
      <c r="B4265" s="550" t="s">
        <v>1449</v>
      </c>
      <c r="C4265" s="550" t="s">
        <v>55</v>
      </c>
      <c r="D4265" s="549" t="s">
        <v>1450</v>
      </c>
      <c r="E4265" s="593" t="s">
        <v>1440</v>
      </c>
      <c r="F4265" s="593"/>
      <c r="G4265" s="550" t="s">
        <v>1451</v>
      </c>
      <c r="H4265" s="551">
        <v>0.2</v>
      </c>
      <c r="I4265" s="552" t="s">
        <v>2742</v>
      </c>
      <c r="J4265" s="561" t="s">
        <v>3598</v>
      </c>
    </row>
    <row r="4266" spans="1:10">
      <c r="A4266" s="589" t="s">
        <v>2820</v>
      </c>
      <c r="B4266" s="597"/>
      <c r="C4266" s="597"/>
      <c r="D4266" s="597"/>
      <c r="E4266" s="597"/>
      <c r="F4266" s="597"/>
      <c r="G4266" s="597"/>
      <c r="H4266" s="597"/>
      <c r="I4266" s="597"/>
      <c r="J4266" s="597"/>
    </row>
    <row r="4267" spans="1:10">
      <c r="A4267" s="543" t="s">
        <v>9</v>
      </c>
      <c r="B4267" s="461" t="s">
        <v>10</v>
      </c>
      <c r="C4267" s="461" t="s">
        <v>11</v>
      </c>
      <c r="D4267" s="543" t="s">
        <v>12</v>
      </c>
      <c r="E4267" s="589" t="s">
        <v>1209</v>
      </c>
      <c r="F4267" s="589"/>
      <c r="G4267" s="461" t="s">
        <v>13</v>
      </c>
      <c r="H4267" s="544" t="s">
        <v>14</v>
      </c>
      <c r="I4267" s="544" t="s">
        <v>1210</v>
      </c>
      <c r="J4267" s="544" t="s">
        <v>16</v>
      </c>
    </row>
    <row r="4268" spans="1:10" ht="26.45">
      <c r="A4268" s="549" t="s">
        <v>2666</v>
      </c>
      <c r="B4268" s="550" t="s">
        <v>2332</v>
      </c>
      <c r="C4268" s="550" t="s">
        <v>55</v>
      </c>
      <c r="D4268" s="549" t="s">
        <v>988</v>
      </c>
      <c r="E4268" s="593" t="s">
        <v>1220</v>
      </c>
      <c r="F4268" s="593"/>
      <c r="G4268" s="550" t="s">
        <v>57</v>
      </c>
      <c r="H4268" s="551">
        <v>1</v>
      </c>
      <c r="I4268" s="552" t="s">
        <v>3672</v>
      </c>
      <c r="J4268" s="561" t="s">
        <v>3672</v>
      </c>
    </row>
    <row r="4269" spans="1:10" ht="14.45" customHeight="1">
      <c r="A4269" s="549" t="s">
        <v>2666</v>
      </c>
      <c r="B4269" s="550" t="s">
        <v>2303</v>
      </c>
      <c r="C4269" s="550" t="s">
        <v>55</v>
      </c>
      <c r="D4269" s="549" t="s">
        <v>2304</v>
      </c>
      <c r="E4269" s="593" t="s">
        <v>1220</v>
      </c>
      <c r="F4269" s="593"/>
      <c r="G4269" s="550" t="s">
        <v>57</v>
      </c>
      <c r="H4269" s="551">
        <v>1.2E-4</v>
      </c>
      <c r="I4269" s="552" t="s">
        <v>2821</v>
      </c>
      <c r="J4269" s="561" t="s">
        <v>2972</v>
      </c>
    </row>
    <row r="4270" spans="1:10">
      <c r="A4270" s="549" t="s">
        <v>2666</v>
      </c>
      <c r="B4270" s="550" t="s">
        <v>2412</v>
      </c>
      <c r="C4270" s="550" t="s">
        <v>55</v>
      </c>
      <c r="D4270" s="549" t="s">
        <v>2413</v>
      </c>
      <c r="E4270" s="593" t="s">
        <v>1220</v>
      </c>
      <c r="F4270" s="593"/>
      <c r="G4270" s="550" t="s">
        <v>57</v>
      </c>
      <c r="H4270" s="551">
        <v>6.0000000000000002E-5</v>
      </c>
      <c r="I4270" s="552" t="s">
        <v>2823</v>
      </c>
      <c r="J4270" s="561" t="s">
        <v>2972</v>
      </c>
    </row>
    <row r="4271" spans="1:10">
      <c r="A4271" s="549" t="s">
        <v>2666</v>
      </c>
      <c r="B4271" s="550" t="s">
        <v>2169</v>
      </c>
      <c r="C4271" s="550" t="s">
        <v>55</v>
      </c>
      <c r="D4271" s="549" t="s">
        <v>2170</v>
      </c>
      <c r="E4271" s="593" t="s">
        <v>1220</v>
      </c>
      <c r="F4271" s="593"/>
      <c r="G4271" s="550" t="s">
        <v>57</v>
      </c>
      <c r="H4271" s="551">
        <v>8.9999999999999998E-4</v>
      </c>
      <c r="I4271" s="552" t="s">
        <v>2825</v>
      </c>
      <c r="J4271" s="561" t="s">
        <v>2972</v>
      </c>
    </row>
    <row r="4272" spans="1:10" ht="26.45">
      <c r="A4272" s="549" t="s">
        <v>2666</v>
      </c>
      <c r="B4272" s="550" t="s">
        <v>2391</v>
      </c>
      <c r="C4272" s="550" t="s">
        <v>55</v>
      </c>
      <c r="D4272" s="549" t="s">
        <v>2392</v>
      </c>
      <c r="E4272" s="593" t="s">
        <v>1220</v>
      </c>
      <c r="F4272" s="593"/>
      <c r="G4272" s="550" t="s">
        <v>57</v>
      </c>
      <c r="H4272" s="551">
        <v>4.0000000000000003E-5</v>
      </c>
      <c r="I4272" s="552" t="s">
        <v>2827</v>
      </c>
      <c r="J4272" s="561" t="s">
        <v>2972</v>
      </c>
    </row>
    <row r="4273" spans="1:10">
      <c r="A4273" s="549" t="s">
        <v>2666</v>
      </c>
      <c r="B4273" s="550" t="s">
        <v>1693</v>
      </c>
      <c r="C4273" s="550" t="s">
        <v>55</v>
      </c>
      <c r="D4273" s="549" t="s">
        <v>1694</v>
      </c>
      <c r="E4273" s="593" t="s">
        <v>1220</v>
      </c>
      <c r="F4273" s="593"/>
      <c r="G4273" s="550" t="s">
        <v>57</v>
      </c>
      <c r="H4273" s="551">
        <v>1.882E-2</v>
      </c>
      <c r="I4273" s="552" t="s">
        <v>2829</v>
      </c>
      <c r="J4273" s="561" t="s">
        <v>2975</v>
      </c>
    </row>
    <row r="4274" spans="1:10">
      <c r="A4274" s="549" t="s">
        <v>2666</v>
      </c>
      <c r="B4274" s="550" t="s">
        <v>2360</v>
      </c>
      <c r="C4274" s="550" t="s">
        <v>55</v>
      </c>
      <c r="D4274" s="549" t="s">
        <v>2361</v>
      </c>
      <c r="E4274" s="593" t="s">
        <v>1220</v>
      </c>
      <c r="F4274" s="593"/>
      <c r="G4274" s="550" t="s">
        <v>2362</v>
      </c>
      <c r="H4274" s="551">
        <v>1.6000000000000001E-4</v>
      </c>
      <c r="I4274" s="552" t="s">
        <v>2831</v>
      </c>
      <c r="J4274" s="561" t="s">
        <v>2972</v>
      </c>
    </row>
    <row r="4275" spans="1:10">
      <c r="A4275" s="549" t="s">
        <v>2666</v>
      </c>
      <c r="B4275" s="550" t="s">
        <v>1729</v>
      </c>
      <c r="C4275" s="550" t="s">
        <v>55</v>
      </c>
      <c r="D4275" s="549" t="s">
        <v>1730</v>
      </c>
      <c r="E4275" s="593" t="s">
        <v>1220</v>
      </c>
      <c r="F4275" s="593"/>
      <c r="G4275" s="550" t="s">
        <v>57</v>
      </c>
      <c r="H4275" s="551">
        <v>2.9999999999999997E-4</v>
      </c>
      <c r="I4275" s="552" t="s">
        <v>2833</v>
      </c>
      <c r="J4275" s="561" t="s">
        <v>2923</v>
      </c>
    </row>
    <row r="4276" spans="1:10">
      <c r="A4276" s="549" t="s">
        <v>2666</v>
      </c>
      <c r="B4276" s="550" t="s">
        <v>1587</v>
      </c>
      <c r="C4276" s="550" t="s">
        <v>55</v>
      </c>
      <c r="D4276" s="549" t="s">
        <v>1588</v>
      </c>
      <c r="E4276" s="593" t="s">
        <v>1220</v>
      </c>
      <c r="F4276" s="593"/>
      <c r="G4276" s="550" t="s">
        <v>57</v>
      </c>
      <c r="H4276" s="551">
        <v>8.9999999999999998E-4</v>
      </c>
      <c r="I4276" s="552" t="s">
        <v>2835</v>
      </c>
      <c r="J4276" s="561" t="s">
        <v>3366</v>
      </c>
    </row>
    <row r="4277" spans="1:10" ht="13.9" customHeight="1">
      <c r="A4277" s="549" t="s">
        <v>2666</v>
      </c>
      <c r="B4277" s="550" t="s">
        <v>2381</v>
      </c>
      <c r="C4277" s="550" t="s">
        <v>55</v>
      </c>
      <c r="D4277" s="549" t="s">
        <v>2382</v>
      </c>
      <c r="E4277" s="593" t="s">
        <v>1220</v>
      </c>
      <c r="F4277" s="593"/>
      <c r="G4277" s="550" t="s">
        <v>57</v>
      </c>
      <c r="H4277" s="551">
        <v>4.0000000000000003E-5</v>
      </c>
      <c r="I4277" s="552" t="s">
        <v>2837</v>
      </c>
      <c r="J4277" s="561" t="s">
        <v>2972</v>
      </c>
    </row>
    <row r="4278" spans="1:10">
      <c r="A4278" s="549" t="s">
        <v>2666</v>
      </c>
      <c r="B4278" s="550" t="s">
        <v>1982</v>
      </c>
      <c r="C4278" s="550" t="s">
        <v>55</v>
      </c>
      <c r="D4278" s="549" t="s">
        <v>1983</v>
      </c>
      <c r="E4278" s="593" t="s">
        <v>1298</v>
      </c>
      <c r="F4278" s="593"/>
      <c r="G4278" s="550" t="s">
        <v>57</v>
      </c>
      <c r="H4278" s="551">
        <v>8.9999999999999998E-4</v>
      </c>
      <c r="I4278" s="552" t="s">
        <v>2839</v>
      </c>
      <c r="J4278" s="561" t="s">
        <v>2880</v>
      </c>
    </row>
    <row r="4279" spans="1:10">
      <c r="A4279" s="549" t="s">
        <v>2666</v>
      </c>
      <c r="B4279" s="550" t="s">
        <v>1855</v>
      </c>
      <c r="C4279" s="550" t="s">
        <v>55</v>
      </c>
      <c r="D4279" s="549" t="s">
        <v>1856</v>
      </c>
      <c r="E4279" s="593" t="s">
        <v>1298</v>
      </c>
      <c r="F4279" s="593"/>
      <c r="G4279" s="550" t="s">
        <v>1857</v>
      </c>
      <c r="H4279" s="551">
        <v>8.0000000000000007E-5</v>
      </c>
      <c r="I4279" s="552" t="s">
        <v>2841</v>
      </c>
      <c r="J4279" s="561" t="s">
        <v>3254</v>
      </c>
    </row>
    <row r="4280" spans="1:10" ht="26.45">
      <c r="A4280" s="549" t="s">
        <v>2666</v>
      </c>
      <c r="B4280" s="550" t="s">
        <v>2182</v>
      </c>
      <c r="C4280" s="550" t="s">
        <v>55</v>
      </c>
      <c r="D4280" s="549" t="s">
        <v>2183</v>
      </c>
      <c r="E4280" s="593" t="s">
        <v>1220</v>
      </c>
      <c r="F4280" s="593"/>
      <c r="G4280" s="550" t="s">
        <v>57</v>
      </c>
      <c r="H4280" s="551">
        <v>4.0000000000000003E-5</v>
      </c>
      <c r="I4280" s="552" t="s">
        <v>2843</v>
      </c>
      <c r="J4280" s="561" t="s">
        <v>2972</v>
      </c>
    </row>
    <row r="4281" spans="1:10">
      <c r="A4281" s="549" t="s">
        <v>2666</v>
      </c>
      <c r="B4281" s="550" t="s">
        <v>1652</v>
      </c>
      <c r="C4281" s="550" t="s">
        <v>55</v>
      </c>
      <c r="D4281" s="549" t="s">
        <v>1653</v>
      </c>
      <c r="E4281" s="593" t="s">
        <v>1298</v>
      </c>
      <c r="F4281" s="593"/>
      <c r="G4281" s="550" t="s">
        <v>57</v>
      </c>
      <c r="H4281" s="551">
        <v>2.036E-2</v>
      </c>
      <c r="I4281" s="552" t="s">
        <v>2845</v>
      </c>
      <c r="J4281" s="561" t="s">
        <v>3114</v>
      </c>
    </row>
    <row r="4282" spans="1:10">
      <c r="A4282" s="549" t="s">
        <v>2666</v>
      </c>
      <c r="B4282" s="550" t="s">
        <v>2090</v>
      </c>
      <c r="C4282" s="550" t="s">
        <v>55</v>
      </c>
      <c r="D4282" s="549" t="s">
        <v>2091</v>
      </c>
      <c r="E4282" s="593" t="s">
        <v>1220</v>
      </c>
      <c r="F4282" s="593"/>
      <c r="G4282" s="550" t="s">
        <v>57</v>
      </c>
      <c r="H4282" s="551">
        <v>3.6000000000000002E-4</v>
      </c>
      <c r="I4282" s="552" t="s">
        <v>2847</v>
      </c>
      <c r="J4282" s="561" t="s">
        <v>2972</v>
      </c>
    </row>
    <row r="4283" spans="1:10">
      <c r="A4283" s="549" t="s">
        <v>2666</v>
      </c>
      <c r="B4283" s="550" t="s">
        <v>1543</v>
      </c>
      <c r="C4283" s="550" t="s">
        <v>55</v>
      </c>
      <c r="D4283" s="549" t="s">
        <v>1544</v>
      </c>
      <c r="E4283" s="593" t="s">
        <v>1220</v>
      </c>
      <c r="F4283" s="593"/>
      <c r="G4283" s="550" t="s">
        <v>57</v>
      </c>
      <c r="H4283" s="551">
        <v>2.036E-2</v>
      </c>
      <c r="I4283" s="552" t="s">
        <v>2849</v>
      </c>
      <c r="J4283" s="561" t="s">
        <v>2979</v>
      </c>
    </row>
    <row r="4284" spans="1:10">
      <c r="A4284" s="549" t="s">
        <v>2666</v>
      </c>
      <c r="B4284" s="550" t="s">
        <v>2442</v>
      </c>
      <c r="C4284" s="550" t="s">
        <v>55</v>
      </c>
      <c r="D4284" s="549" t="s">
        <v>2443</v>
      </c>
      <c r="E4284" s="593" t="s">
        <v>1220</v>
      </c>
      <c r="F4284" s="593"/>
      <c r="G4284" s="550" t="s">
        <v>57</v>
      </c>
      <c r="H4284" s="551">
        <v>2.0000000000000002E-5</v>
      </c>
      <c r="I4284" s="552" t="s">
        <v>2851</v>
      </c>
      <c r="J4284" s="561" t="s">
        <v>2972</v>
      </c>
    </row>
    <row r="4285" spans="1:10" ht="26.45">
      <c r="A4285" s="549" t="s">
        <v>2666</v>
      </c>
      <c r="B4285" s="550" t="s">
        <v>2139</v>
      </c>
      <c r="C4285" s="550" t="s">
        <v>55</v>
      </c>
      <c r="D4285" s="549" t="s">
        <v>2140</v>
      </c>
      <c r="E4285" s="593" t="s">
        <v>1220</v>
      </c>
      <c r="F4285" s="593"/>
      <c r="G4285" s="550" t="s">
        <v>1739</v>
      </c>
      <c r="H4285" s="551">
        <v>4.6000000000000001E-4</v>
      </c>
      <c r="I4285" s="552" t="s">
        <v>2853</v>
      </c>
      <c r="J4285" s="561" t="s">
        <v>2972</v>
      </c>
    </row>
    <row r="4286" spans="1:10" ht="26.45">
      <c r="A4286" s="549" t="s">
        <v>2666</v>
      </c>
      <c r="B4286" s="550" t="s">
        <v>1978</v>
      </c>
      <c r="C4286" s="550" t="s">
        <v>55</v>
      </c>
      <c r="D4286" s="549" t="s">
        <v>1979</v>
      </c>
      <c r="E4286" s="593" t="s">
        <v>1220</v>
      </c>
      <c r="F4286" s="593"/>
      <c r="G4286" s="550" t="s">
        <v>1739</v>
      </c>
      <c r="H4286" s="551">
        <v>1.6000000000000001E-4</v>
      </c>
      <c r="I4286" s="552" t="s">
        <v>2855</v>
      </c>
      <c r="J4286" s="561" t="s">
        <v>2880</v>
      </c>
    </row>
    <row r="4287" spans="1:10" ht="26.45">
      <c r="A4287" s="549" t="s">
        <v>2666</v>
      </c>
      <c r="B4287" s="550" t="s">
        <v>1449</v>
      </c>
      <c r="C4287" s="550" t="s">
        <v>55</v>
      </c>
      <c r="D4287" s="549" t="s">
        <v>1450</v>
      </c>
      <c r="E4287" s="593" t="s">
        <v>1440</v>
      </c>
      <c r="F4287" s="593"/>
      <c r="G4287" s="550" t="s">
        <v>1451</v>
      </c>
      <c r="H4287" s="551">
        <v>0.2</v>
      </c>
      <c r="I4287" s="552" t="s">
        <v>2742</v>
      </c>
      <c r="J4287" s="561" t="s">
        <v>3598</v>
      </c>
    </row>
    <row r="4288" spans="1:10">
      <c r="A4288" s="553"/>
      <c r="B4288" s="563"/>
      <c r="C4288" s="563"/>
      <c r="D4288" s="553"/>
      <c r="E4288" s="563" t="s">
        <v>2669</v>
      </c>
      <c r="F4288" s="566">
        <v>3.11</v>
      </c>
      <c r="G4288" s="553" t="s">
        <v>2670</v>
      </c>
      <c r="H4288" s="554">
        <v>0</v>
      </c>
      <c r="I4288" s="553" t="s">
        <v>2671</v>
      </c>
      <c r="J4288" s="554">
        <v>3.11</v>
      </c>
    </row>
    <row r="4289" spans="1:10" ht="14.45" thickBot="1">
      <c r="A4289" s="553"/>
      <c r="B4289" s="563"/>
      <c r="C4289" s="563"/>
      <c r="D4289" s="553"/>
      <c r="E4289" s="563" t="s">
        <v>2672</v>
      </c>
      <c r="F4289" s="566">
        <v>0</v>
      </c>
      <c r="G4289" s="553"/>
      <c r="H4289" s="595" t="s">
        <v>2673</v>
      </c>
      <c r="I4289" s="595"/>
      <c r="J4289" s="554">
        <v>16.89</v>
      </c>
    </row>
    <row r="4290" spans="1:10" ht="14.45" thickTop="1">
      <c r="A4290" s="555"/>
      <c r="B4290" s="564"/>
      <c r="C4290" s="564"/>
      <c r="D4290" s="555"/>
      <c r="E4290" s="564"/>
      <c r="F4290" s="564"/>
      <c r="G4290" s="555"/>
      <c r="H4290" s="555"/>
      <c r="I4290" s="555"/>
      <c r="J4290" s="555"/>
    </row>
    <row r="4291" spans="1:10">
      <c r="A4291" s="543" t="s">
        <v>989</v>
      </c>
      <c r="B4291" s="461" t="s">
        <v>10</v>
      </c>
      <c r="C4291" s="461" t="s">
        <v>11</v>
      </c>
      <c r="D4291" s="543" t="s">
        <v>12</v>
      </c>
      <c r="E4291" s="589" t="s">
        <v>1209</v>
      </c>
      <c r="F4291" s="589"/>
      <c r="G4291" s="461" t="s">
        <v>13</v>
      </c>
      <c r="H4291" s="544" t="s">
        <v>14</v>
      </c>
      <c r="I4291" s="544" t="s">
        <v>1210</v>
      </c>
      <c r="J4291" s="544" t="s">
        <v>16</v>
      </c>
    </row>
    <row r="4292" spans="1:10">
      <c r="A4292" s="545" t="s">
        <v>2661</v>
      </c>
      <c r="B4292" s="546" t="s">
        <v>990</v>
      </c>
      <c r="C4292" s="546" t="s">
        <v>55</v>
      </c>
      <c r="D4292" s="545" t="s">
        <v>991</v>
      </c>
      <c r="E4292" s="596" t="s">
        <v>1329</v>
      </c>
      <c r="F4292" s="596"/>
      <c r="G4292" s="546" t="s">
        <v>57</v>
      </c>
      <c r="H4292" s="547">
        <v>1</v>
      </c>
      <c r="I4292" s="548">
        <v>61.87</v>
      </c>
      <c r="J4292" s="548">
        <v>61.87</v>
      </c>
    </row>
    <row r="4293" spans="1:10">
      <c r="A4293" s="543" t="s">
        <v>9</v>
      </c>
      <c r="B4293" s="461" t="s">
        <v>10</v>
      </c>
      <c r="C4293" s="461" t="s">
        <v>11</v>
      </c>
      <c r="D4293" s="543" t="s">
        <v>12</v>
      </c>
      <c r="E4293" s="589" t="s">
        <v>1209</v>
      </c>
      <c r="F4293" s="589"/>
      <c r="G4293" s="461" t="s">
        <v>13</v>
      </c>
      <c r="H4293" s="544" t="s">
        <v>14</v>
      </c>
      <c r="I4293" s="544" t="s">
        <v>1210</v>
      </c>
      <c r="J4293" s="544" t="s">
        <v>16</v>
      </c>
    </row>
    <row r="4294" spans="1:10" ht="26.45">
      <c r="A4294" s="549" t="s">
        <v>2666</v>
      </c>
      <c r="B4294" s="550" t="s">
        <v>1449</v>
      </c>
      <c r="C4294" s="550" t="s">
        <v>55</v>
      </c>
      <c r="D4294" s="549" t="s">
        <v>1450</v>
      </c>
      <c r="E4294" s="593" t="s">
        <v>1440</v>
      </c>
      <c r="F4294" s="593"/>
      <c r="G4294" s="550" t="s">
        <v>1451</v>
      </c>
      <c r="H4294" s="551">
        <v>0.1</v>
      </c>
      <c r="I4294" s="552" t="s">
        <v>2742</v>
      </c>
      <c r="J4294" s="561" t="s">
        <v>3239</v>
      </c>
    </row>
    <row r="4295" spans="1:10">
      <c r="A4295" s="549" t="s">
        <v>2666</v>
      </c>
      <c r="B4295" s="550" t="s">
        <v>2094</v>
      </c>
      <c r="C4295" s="550" t="s">
        <v>55</v>
      </c>
      <c r="D4295" s="549" t="s">
        <v>2095</v>
      </c>
      <c r="E4295" s="593" t="s">
        <v>1220</v>
      </c>
      <c r="F4295" s="593"/>
      <c r="G4295" s="550" t="s">
        <v>57</v>
      </c>
      <c r="H4295" s="551">
        <v>1</v>
      </c>
      <c r="I4295" s="552" t="s">
        <v>3673</v>
      </c>
      <c r="J4295" s="561" t="s">
        <v>3673</v>
      </c>
    </row>
    <row r="4296" spans="1:10">
      <c r="A4296" s="556" t="s">
        <v>2661</v>
      </c>
      <c r="B4296" s="557" t="s">
        <v>2769</v>
      </c>
      <c r="C4296" s="557" t="s">
        <v>55</v>
      </c>
      <c r="D4296" s="556" t="s">
        <v>2770</v>
      </c>
      <c r="E4296" s="594" t="s">
        <v>1393</v>
      </c>
      <c r="F4296" s="594"/>
      <c r="G4296" s="557" t="s">
        <v>1451</v>
      </c>
      <c r="H4296" s="558">
        <v>0.1</v>
      </c>
      <c r="I4296" s="559" t="s">
        <v>2771</v>
      </c>
      <c r="J4296" s="560" t="s">
        <v>3345</v>
      </c>
    </row>
    <row r="4297" spans="1:10">
      <c r="A4297" s="589" t="s">
        <v>2820</v>
      </c>
      <c r="B4297" s="597"/>
      <c r="C4297" s="597"/>
      <c r="D4297" s="597"/>
      <c r="E4297" s="597"/>
      <c r="F4297" s="597"/>
      <c r="G4297" s="597"/>
      <c r="H4297" s="597"/>
      <c r="I4297" s="597"/>
      <c r="J4297" s="597"/>
    </row>
    <row r="4298" spans="1:10">
      <c r="A4298" s="543" t="s">
        <v>9</v>
      </c>
      <c r="B4298" s="461" t="s">
        <v>10</v>
      </c>
      <c r="C4298" s="461" t="s">
        <v>11</v>
      </c>
      <c r="D4298" s="543" t="s">
        <v>12</v>
      </c>
      <c r="E4298" s="589" t="s">
        <v>1209</v>
      </c>
      <c r="F4298" s="589"/>
      <c r="G4298" s="461" t="s">
        <v>13</v>
      </c>
      <c r="H4298" s="544" t="s">
        <v>14</v>
      </c>
      <c r="I4298" s="544" t="s">
        <v>1210</v>
      </c>
      <c r="J4298" s="544" t="s">
        <v>16</v>
      </c>
    </row>
    <row r="4299" spans="1:10" ht="26.45">
      <c r="A4299" s="549" t="s">
        <v>2666</v>
      </c>
      <c r="B4299" s="550" t="s">
        <v>1449</v>
      </c>
      <c r="C4299" s="550" t="s">
        <v>55</v>
      </c>
      <c r="D4299" s="549" t="s">
        <v>1450</v>
      </c>
      <c r="E4299" s="593" t="s">
        <v>1440</v>
      </c>
      <c r="F4299" s="593"/>
      <c r="G4299" s="550" t="s">
        <v>1451</v>
      </c>
      <c r="H4299" s="551">
        <v>0.1</v>
      </c>
      <c r="I4299" s="552" t="s">
        <v>2742</v>
      </c>
      <c r="J4299" s="561" t="s">
        <v>3239</v>
      </c>
    </row>
    <row r="4300" spans="1:10" ht="14.45" customHeight="1">
      <c r="A4300" s="549" t="s">
        <v>2666</v>
      </c>
      <c r="B4300" s="550" t="s">
        <v>2094</v>
      </c>
      <c r="C4300" s="550" t="s">
        <v>55</v>
      </c>
      <c r="D4300" s="549" t="s">
        <v>2095</v>
      </c>
      <c r="E4300" s="593" t="s">
        <v>1220</v>
      </c>
      <c r="F4300" s="593"/>
      <c r="G4300" s="550" t="s">
        <v>57</v>
      </c>
      <c r="H4300" s="551">
        <v>1</v>
      </c>
      <c r="I4300" s="552" t="s">
        <v>3673</v>
      </c>
      <c r="J4300" s="561" t="s">
        <v>3673</v>
      </c>
    </row>
    <row r="4301" spans="1:10" ht="26.45">
      <c r="A4301" s="549" t="s">
        <v>2666</v>
      </c>
      <c r="B4301" s="550" t="s">
        <v>2303</v>
      </c>
      <c r="C4301" s="550" t="s">
        <v>55</v>
      </c>
      <c r="D4301" s="549" t="s">
        <v>2304</v>
      </c>
      <c r="E4301" s="593" t="s">
        <v>1220</v>
      </c>
      <c r="F4301" s="593"/>
      <c r="G4301" s="550" t="s">
        <v>57</v>
      </c>
      <c r="H4301" s="551">
        <v>6.0000000000000002E-5</v>
      </c>
      <c r="I4301" s="552" t="s">
        <v>2821</v>
      </c>
      <c r="J4301" s="561" t="s">
        <v>2972</v>
      </c>
    </row>
    <row r="4302" spans="1:10">
      <c r="A4302" s="549" t="s">
        <v>2666</v>
      </c>
      <c r="B4302" s="550" t="s">
        <v>2412</v>
      </c>
      <c r="C4302" s="550" t="s">
        <v>55</v>
      </c>
      <c r="D4302" s="549" t="s">
        <v>2413</v>
      </c>
      <c r="E4302" s="593" t="s">
        <v>1220</v>
      </c>
      <c r="F4302" s="593"/>
      <c r="G4302" s="550" t="s">
        <v>57</v>
      </c>
      <c r="H4302" s="551">
        <v>3.0000000000000001E-5</v>
      </c>
      <c r="I4302" s="552" t="s">
        <v>2823</v>
      </c>
      <c r="J4302" s="561" t="s">
        <v>2972</v>
      </c>
    </row>
    <row r="4303" spans="1:10" ht="13.9" customHeight="1">
      <c r="A4303" s="549" t="s">
        <v>2666</v>
      </c>
      <c r="B4303" s="550" t="s">
        <v>2169</v>
      </c>
      <c r="C4303" s="550" t="s">
        <v>55</v>
      </c>
      <c r="D4303" s="549" t="s">
        <v>2170</v>
      </c>
      <c r="E4303" s="593" t="s">
        <v>1220</v>
      </c>
      <c r="F4303" s="593"/>
      <c r="G4303" s="550" t="s">
        <v>57</v>
      </c>
      <c r="H4303" s="551">
        <v>4.4999999999999999E-4</v>
      </c>
      <c r="I4303" s="552" t="s">
        <v>2825</v>
      </c>
      <c r="J4303" s="561" t="s">
        <v>2972</v>
      </c>
    </row>
    <row r="4304" spans="1:10" ht="26.45">
      <c r="A4304" s="549" t="s">
        <v>2666</v>
      </c>
      <c r="B4304" s="550" t="s">
        <v>2391</v>
      </c>
      <c r="C4304" s="550" t="s">
        <v>55</v>
      </c>
      <c r="D4304" s="549" t="s">
        <v>2392</v>
      </c>
      <c r="E4304" s="593" t="s">
        <v>1220</v>
      </c>
      <c r="F4304" s="593"/>
      <c r="G4304" s="550" t="s">
        <v>57</v>
      </c>
      <c r="H4304" s="551">
        <v>2.0000000000000002E-5</v>
      </c>
      <c r="I4304" s="552" t="s">
        <v>2827</v>
      </c>
      <c r="J4304" s="561" t="s">
        <v>2972</v>
      </c>
    </row>
    <row r="4305" spans="1:10">
      <c r="A4305" s="549" t="s">
        <v>2666</v>
      </c>
      <c r="B4305" s="550" t="s">
        <v>1693</v>
      </c>
      <c r="C4305" s="550" t="s">
        <v>55</v>
      </c>
      <c r="D4305" s="549" t="s">
        <v>1694</v>
      </c>
      <c r="E4305" s="593" t="s">
        <v>1220</v>
      </c>
      <c r="F4305" s="593"/>
      <c r="G4305" s="550" t="s">
        <v>57</v>
      </c>
      <c r="H4305" s="551">
        <v>9.41E-3</v>
      </c>
      <c r="I4305" s="552" t="s">
        <v>2829</v>
      </c>
      <c r="J4305" s="561" t="s">
        <v>3256</v>
      </c>
    </row>
    <row r="4306" spans="1:10">
      <c r="A4306" s="549" t="s">
        <v>2666</v>
      </c>
      <c r="B4306" s="550" t="s">
        <v>2360</v>
      </c>
      <c r="C4306" s="550" t="s">
        <v>55</v>
      </c>
      <c r="D4306" s="549" t="s">
        <v>2361</v>
      </c>
      <c r="E4306" s="593" t="s">
        <v>1220</v>
      </c>
      <c r="F4306" s="593"/>
      <c r="G4306" s="550" t="s">
        <v>2362</v>
      </c>
      <c r="H4306" s="551">
        <v>8.0000000000000007E-5</v>
      </c>
      <c r="I4306" s="552" t="s">
        <v>2831</v>
      </c>
      <c r="J4306" s="561" t="s">
        <v>2972</v>
      </c>
    </row>
    <row r="4307" spans="1:10">
      <c r="A4307" s="549" t="s">
        <v>2666</v>
      </c>
      <c r="B4307" s="550" t="s">
        <v>1729</v>
      </c>
      <c r="C4307" s="550" t="s">
        <v>55</v>
      </c>
      <c r="D4307" s="549" t="s">
        <v>1730</v>
      </c>
      <c r="E4307" s="593" t="s">
        <v>1220</v>
      </c>
      <c r="F4307" s="593"/>
      <c r="G4307" s="550" t="s">
        <v>57</v>
      </c>
      <c r="H4307" s="551">
        <v>1.4999999999999999E-4</v>
      </c>
      <c r="I4307" s="552" t="s">
        <v>2833</v>
      </c>
      <c r="J4307" s="561" t="s">
        <v>3254</v>
      </c>
    </row>
    <row r="4308" spans="1:10" ht="13.9" customHeight="1">
      <c r="A4308" s="549" t="s">
        <v>2666</v>
      </c>
      <c r="B4308" s="550" t="s">
        <v>1587</v>
      </c>
      <c r="C4308" s="550" t="s">
        <v>55</v>
      </c>
      <c r="D4308" s="549" t="s">
        <v>1588</v>
      </c>
      <c r="E4308" s="593" t="s">
        <v>1220</v>
      </c>
      <c r="F4308" s="593"/>
      <c r="G4308" s="550" t="s">
        <v>57</v>
      </c>
      <c r="H4308" s="551">
        <v>4.4999999999999999E-4</v>
      </c>
      <c r="I4308" s="552" t="s">
        <v>2835</v>
      </c>
      <c r="J4308" s="561" t="s">
        <v>2977</v>
      </c>
    </row>
    <row r="4309" spans="1:10">
      <c r="A4309" s="549" t="s">
        <v>2666</v>
      </c>
      <c r="B4309" s="550" t="s">
        <v>2381</v>
      </c>
      <c r="C4309" s="550" t="s">
        <v>55</v>
      </c>
      <c r="D4309" s="549" t="s">
        <v>2382</v>
      </c>
      <c r="E4309" s="593" t="s">
        <v>1220</v>
      </c>
      <c r="F4309" s="593"/>
      <c r="G4309" s="550" t="s">
        <v>57</v>
      </c>
      <c r="H4309" s="551">
        <v>2.0000000000000002E-5</v>
      </c>
      <c r="I4309" s="552" t="s">
        <v>2837</v>
      </c>
      <c r="J4309" s="561" t="s">
        <v>2972</v>
      </c>
    </row>
    <row r="4310" spans="1:10">
      <c r="A4310" s="549" t="s">
        <v>2666</v>
      </c>
      <c r="B4310" s="550" t="s">
        <v>1982</v>
      </c>
      <c r="C4310" s="550" t="s">
        <v>55</v>
      </c>
      <c r="D4310" s="549" t="s">
        <v>1983</v>
      </c>
      <c r="E4310" s="593" t="s">
        <v>1298</v>
      </c>
      <c r="F4310" s="593"/>
      <c r="G4310" s="550" t="s">
        <v>57</v>
      </c>
      <c r="H4310" s="551">
        <v>4.4999999999999999E-4</v>
      </c>
      <c r="I4310" s="552" t="s">
        <v>2839</v>
      </c>
      <c r="J4310" s="561" t="s">
        <v>2972</v>
      </c>
    </row>
    <row r="4311" spans="1:10">
      <c r="A4311" s="549" t="s">
        <v>2666</v>
      </c>
      <c r="B4311" s="550" t="s">
        <v>1855</v>
      </c>
      <c r="C4311" s="550" t="s">
        <v>55</v>
      </c>
      <c r="D4311" s="549" t="s">
        <v>1856</v>
      </c>
      <c r="E4311" s="593" t="s">
        <v>1298</v>
      </c>
      <c r="F4311" s="593"/>
      <c r="G4311" s="550" t="s">
        <v>1857</v>
      </c>
      <c r="H4311" s="551">
        <v>4.0000000000000003E-5</v>
      </c>
      <c r="I4311" s="552" t="s">
        <v>2841</v>
      </c>
      <c r="J4311" s="561" t="s">
        <v>2880</v>
      </c>
    </row>
    <row r="4312" spans="1:10" ht="26.45">
      <c r="A4312" s="549" t="s">
        <v>2666</v>
      </c>
      <c r="B4312" s="550" t="s">
        <v>2182</v>
      </c>
      <c r="C4312" s="550" t="s">
        <v>55</v>
      </c>
      <c r="D4312" s="549" t="s">
        <v>2183</v>
      </c>
      <c r="E4312" s="593" t="s">
        <v>1220</v>
      </c>
      <c r="F4312" s="593"/>
      <c r="G4312" s="550" t="s">
        <v>57</v>
      </c>
      <c r="H4312" s="551">
        <v>2.0000000000000002E-5</v>
      </c>
      <c r="I4312" s="552" t="s">
        <v>2843</v>
      </c>
      <c r="J4312" s="561" t="s">
        <v>2972</v>
      </c>
    </row>
    <row r="4313" spans="1:10">
      <c r="A4313" s="549" t="s">
        <v>2666</v>
      </c>
      <c r="B4313" s="550" t="s">
        <v>1652</v>
      </c>
      <c r="C4313" s="550" t="s">
        <v>55</v>
      </c>
      <c r="D4313" s="549" t="s">
        <v>1653</v>
      </c>
      <c r="E4313" s="593" t="s">
        <v>1298</v>
      </c>
      <c r="F4313" s="593"/>
      <c r="G4313" s="550" t="s">
        <v>57</v>
      </c>
      <c r="H4313" s="551">
        <v>1.018E-2</v>
      </c>
      <c r="I4313" s="552" t="s">
        <v>2845</v>
      </c>
      <c r="J4313" s="561" t="s">
        <v>2923</v>
      </c>
    </row>
    <row r="4314" spans="1:10">
      <c r="A4314" s="549" t="s">
        <v>2666</v>
      </c>
      <c r="B4314" s="550" t="s">
        <v>2090</v>
      </c>
      <c r="C4314" s="550" t="s">
        <v>55</v>
      </c>
      <c r="D4314" s="549" t="s">
        <v>2091</v>
      </c>
      <c r="E4314" s="593" t="s">
        <v>1220</v>
      </c>
      <c r="F4314" s="593"/>
      <c r="G4314" s="550" t="s">
        <v>57</v>
      </c>
      <c r="H4314" s="551">
        <v>1.8000000000000001E-4</v>
      </c>
      <c r="I4314" s="552" t="s">
        <v>2847</v>
      </c>
      <c r="J4314" s="561" t="s">
        <v>2972</v>
      </c>
    </row>
    <row r="4315" spans="1:10">
      <c r="A4315" s="549" t="s">
        <v>2666</v>
      </c>
      <c r="B4315" s="550" t="s">
        <v>1543</v>
      </c>
      <c r="C4315" s="550" t="s">
        <v>55</v>
      </c>
      <c r="D4315" s="549" t="s">
        <v>1544</v>
      </c>
      <c r="E4315" s="593" t="s">
        <v>1220</v>
      </c>
      <c r="F4315" s="593"/>
      <c r="G4315" s="550" t="s">
        <v>57</v>
      </c>
      <c r="H4315" s="551">
        <v>1.018E-2</v>
      </c>
      <c r="I4315" s="552" t="s">
        <v>2849</v>
      </c>
      <c r="J4315" s="561" t="s">
        <v>3347</v>
      </c>
    </row>
    <row r="4316" spans="1:10">
      <c r="A4316" s="549" t="s">
        <v>2666</v>
      </c>
      <c r="B4316" s="550" t="s">
        <v>2442</v>
      </c>
      <c r="C4316" s="550" t="s">
        <v>55</v>
      </c>
      <c r="D4316" s="549" t="s">
        <v>2443</v>
      </c>
      <c r="E4316" s="593" t="s">
        <v>1220</v>
      </c>
      <c r="F4316" s="593"/>
      <c r="G4316" s="550" t="s">
        <v>57</v>
      </c>
      <c r="H4316" s="551">
        <v>1.0000000000000001E-5</v>
      </c>
      <c r="I4316" s="552" t="s">
        <v>2851</v>
      </c>
      <c r="J4316" s="561" t="s">
        <v>2972</v>
      </c>
    </row>
    <row r="4317" spans="1:10" ht="26.45">
      <c r="A4317" s="549" t="s">
        <v>2666</v>
      </c>
      <c r="B4317" s="550" t="s">
        <v>2139</v>
      </c>
      <c r="C4317" s="550" t="s">
        <v>55</v>
      </c>
      <c r="D4317" s="549" t="s">
        <v>2140</v>
      </c>
      <c r="E4317" s="593" t="s">
        <v>1220</v>
      </c>
      <c r="F4317" s="593"/>
      <c r="G4317" s="550" t="s">
        <v>1739</v>
      </c>
      <c r="H4317" s="551">
        <v>2.3000000000000001E-4</v>
      </c>
      <c r="I4317" s="552" t="s">
        <v>2853</v>
      </c>
      <c r="J4317" s="561" t="s">
        <v>2972</v>
      </c>
    </row>
    <row r="4318" spans="1:10" ht="26.45">
      <c r="A4318" s="549" t="s">
        <v>2666</v>
      </c>
      <c r="B4318" s="550" t="s">
        <v>1978</v>
      </c>
      <c r="C4318" s="550" t="s">
        <v>55</v>
      </c>
      <c r="D4318" s="549" t="s">
        <v>1979</v>
      </c>
      <c r="E4318" s="593" t="s">
        <v>1220</v>
      </c>
      <c r="F4318" s="593"/>
      <c r="G4318" s="550" t="s">
        <v>1739</v>
      </c>
      <c r="H4318" s="551">
        <v>8.0000000000000007E-5</v>
      </c>
      <c r="I4318" s="552" t="s">
        <v>2855</v>
      </c>
      <c r="J4318" s="561" t="s">
        <v>2972</v>
      </c>
    </row>
    <row r="4319" spans="1:10">
      <c r="A4319" s="553"/>
      <c r="B4319" s="563"/>
      <c r="C4319" s="563"/>
      <c r="D4319" s="553"/>
      <c r="E4319" s="563" t="s">
        <v>2669</v>
      </c>
      <c r="F4319" s="566">
        <v>1.55</v>
      </c>
      <c r="G4319" s="553" t="s">
        <v>2670</v>
      </c>
      <c r="H4319" s="554">
        <v>0</v>
      </c>
      <c r="I4319" s="553" t="s">
        <v>2671</v>
      </c>
      <c r="J4319" s="554">
        <v>1.55</v>
      </c>
    </row>
    <row r="4320" spans="1:10" ht="14.45" thickBot="1">
      <c r="A4320" s="553"/>
      <c r="B4320" s="563"/>
      <c r="C4320" s="563"/>
      <c r="D4320" s="553"/>
      <c r="E4320" s="563" t="s">
        <v>2672</v>
      </c>
      <c r="F4320" s="566">
        <v>0</v>
      </c>
      <c r="G4320" s="553"/>
      <c r="H4320" s="595" t="s">
        <v>2673</v>
      </c>
      <c r="I4320" s="595"/>
      <c r="J4320" s="554">
        <v>61.87</v>
      </c>
    </row>
    <row r="4321" spans="1:10" ht="14.45" thickTop="1">
      <c r="A4321" s="555"/>
      <c r="B4321" s="564"/>
      <c r="C4321" s="564"/>
      <c r="D4321" s="555"/>
      <c r="E4321" s="564"/>
      <c r="F4321" s="564"/>
      <c r="G4321" s="555"/>
      <c r="H4321" s="555"/>
      <c r="I4321" s="555"/>
      <c r="J4321" s="555"/>
    </row>
    <row r="4322" spans="1:10">
      <c r="A4322" s="543" t="s">
        <v>994</v>
      </c>
      <c r="B4322" s="461" t="s">
        <v>10</v>
      </c>
      <c r="C4322" s="461" t="s">
        <v>11</v>
      </c>
      <c r="D4322" s="543" t="s">
        <v>12</v>
      </c>
      <c r="E4322" s="589" t="s">
        <v>1209</v>
      </c>
      <c r="F4322" s="589"/>
      <c r="G4322" s="461" t="s">
        <v>13</v>
      </c>
      <c r="H4322" s="544" t="s">
        <v>14</v>
      </c>
      <c r="I4322" s="544" t="s">
        <v>1210</v>
      </c>
      <c r="J4322" s="544" t="s">
        <v>16</v>
      </c>
    </row>
    <row r="4323" spans="1:10" ht="26.45">
      <c r="A4323" s="545" t="s">
        <v>2661</v>
      </c>
      <c r="B4323" s="546" t="s">
        <v>995</v>
      </c>
      <c r="C4323" s="546" t="s">
        <v>55</v>
      </c>
      <c r="D4323" s="545" t="s">
        <v>996</v>
      </c>
      <c r="E4323" s="596" t="s">
        <v>1282</v>
      </c>
      <c r="F4323" s="596"/>
      <c r="G4323" s="546" t="s">
        <v>57</v>
      </c>
      <c r="H4323" s="547">
        <v>1</v>
      </c>
      <c r="I4323" s="548">
        <v>232.65</v>
      </c>
      <c r="J4323" s="548">
        <v>232.65</v>
      </c>
    </row>
    <row r="4324" spans="1:10">
      <c r="A4324" s="543" t="s">
        <v>9</v>
      </c>
      <c r="B4324" s="461" t="s">
        <v>10</v>
      </c>
      <c r="C4324" s="461" t="s">
        <v>11</v>
      </c>
      <c r="D4324" s="543" t="s">
        <v>12</v>
      </c>
      <c r="E4324" s="589" t="s">
        <v>1209</v>
      </c>
      <c r="F4324" s="589"/>
      <c r="G4324" s="461" t="s">
        <v>13</v>
      </c>
      <c r="H4324" s="544" t="s">
        <v>14</v>
      </c>
      <c r="I4324" s="544" t="s">
        <v>1210</v>
      </c>
      <c r="J4324" s="544" t="s">
        <v>16</v>
      </c>
    </row>
    <row r="4325" spans="1:10" ht="26.45">
      <c r="A4325" s="549" t="s">
        <v>2666</v>
      </c>
      <c r="B4325" s="550" t="s">
        <v>1622</v>
      </c>
      <c r="C4325" s="550" t="s">
        <v>55</v>
      </c>
      <c r="D4325" s="549" t="s">
        <v>996</v>
      </c>
      <c r="E4325" s="593" t="s">
        <v>1220</v>
      </c>
      <c r="F4325" s="593"/>
      <c r="G4325" s="550" t="s">
        <v>57</v>
      </c>
      <c r="H4325" s="551">
        <v>1</v>
      </c>
      <c r="I4325" s="552" t="s">
        <v>3674</v>
      </c>
      <c r="J4325" s="561" t="s">
        <v>3674</v>
      </c>
    </row>
    <row r="4326" spans="1:10" ht="26.45">
      <c r="A4326" s="549" t="s">
        <v>2666</v>
      </c>
      <c r="B4326" s="550" t="s">
        <v>1506</v>
      </c>
      <c r="C4326" s="550" t="s">
        <v>55</v>
      </c>
      <c r="D4326" s="549" t="s">
        <v>1507</v>
      </c>
      <c r="E4326" s="593" t="s">
        <v>1440</v>
      </c>
      <c r="F4326" s="593"/>
      <c r="G4326" s="550" t="s">
        <v>1451</v>
      </c>
      <c r="H4326" s="551">
        <v>0.5</v>
      </c>
      <c r="I4326" s="552" t="s">
        <v>2767</v>
      </c>
      <c r="J4326" s="561" t="s">
        <v>2978</v>
      </c>
    </row>
    <row r="4327" spans="1:10">
      <c r="A4327" s="556" t="s">
        <v>2661</v>
      </c>
      <c r="B4327" s="557" t="s">
        <v>2769</v>
      </c>
      <c r="C4327" s="557" t="s">
        <v>55</v>
      </c>
      <c r="D4327" s="556" t="s">
        <v>2770</v>
      </c>
      <c r="E4327" s="594" t="s">
        <v>1393</v>
      </c>
      <c r="F4327" s="594"/>
      <c r="G4327" s="557" t="s">
        <v>1451</v>
      </c>
      <c r="H4327" s="558">
        <v>0.5</v>
      </c>
      <c r="I4327" s="559" t="s">
        <v>2771</v>
      </c>
      <c r="J4327" s="560" t="s">
        <v>3532</v>
      </c>
    </row>
    <row r="4328" spans="1:10">
      <c r="A4328" s="556" t="s">
        <v>2661</v>
      </c>
      <c r="B4328" s="557" t="s">
        <v>3560</v>
      </c>
      <c r="C4328" s="557" t="s">
        <v>55</v>
      </c>
      <c r="D4328" s="556" t="s">
        <v>3561</v>
      </c>
      <c r="E4328" s="594" t="s">
        <v>1393</v>
      </c>
      <c r="F4328" s="594"/>
      <c r="G4328" s="557" t="s">
        <v>1451</v>
      </c>
      <c r="H4328" s="558">
        <v>0.5</v>
      </c>
      <c r="I4328" s="559" t="s">
        <v>2861</v>
      </c>
      <c r="J4328" s="560" t="s">
        <v>3593</v>
      </c>
    </row>
    <row r="4329" spans="1:10" ht="26.45">
      <c r="A4329" s="549" t="s">
        <v>2666</v>
      </c>
      <c r="B4329" s="550" t="s">
        <v>1449</v>
      </c>
      <c r="C4329" s="550" t="s">
        <v>55</v>
      </c>
      <c r="D4329" s="549" t="s">
        <v>1450</v>
      </c>
      <c r="E4329" s="593" t="s">
        <v>1440</v>
      </c>
      <c r="F4329" s="593"/>
      <c r="G4329" s="550" t="s">
        <v>1451</v>
      </c>
      <c r="H4329" s="551">
        <v>0.5</v>
      </c>
      <c r="I4329" s="552" t="s">
        <v>2742</v>
      </c>
      <c r="J4329" s="561" t="s">
        <v>3533</v>
      </c>
    </row>
    <row r="4330" spans="1:10">
      <c r="A4330" s="589" t="s">
        <v>2820</v>
      </c>
      <c r="B4330" s="597"/>
      <c r="C4330" s="597"/>
      <c r="D4330" s="597"/>
      <c r="E4330" s="597"/>
      <c r="F4330" s="597"/>
      <c r="G4330" s="597"/>
      <c r="H4330" s="597"/>
      <c r="I4330" s="597"/>
      <c r="J4330" s="597"/>
    </row>
    <row r="4331" spans="1:10" ht="14.45" customHeight="1">
      <c r="A4331" s="543" t="s">
        <v>9</v>
      </c>
      <c r="B4331" s="461" t="s">
        <v>10</v>
      </c>
      <c r="C4331" s="461" t="s">
        <v>11</v>
      </c>
      <c r="D4331" s="543" t="s">
        <v>12</v>
      </c>
      <c r="E4331" s="589" t="s">
        <v>1209</v>
      </c>
      <c r="F4331" s="589"/>
      <c r="G4331" s="461" t="s">
        <v>13</v>
      </c>
      <c r="H4331" s="544" t="s">
        <v>14</v>
      </c>
      <c r="I4331" s="544" t="s">
        <v>1210</v>
      </c>
      <c r="J4331" s="544" t="s">
        <v>16</v>
      </c>
    </row>
    <row r="4332" spans="1:10" ht="26.45">
      <c r="A4332" s="549" t="s">
        <v>2666</v>
      </c>
      <c r="B4332" s="550" t="s">
        <v>1622</v>
      </c>
      <c r="C4332" s="550" t="s">
        <v>55</v>
      </c>
      <c r="D4332" s="549" t="s">
        <v>996</v>
      </c>
      <c r="E4332" s="593" t="s">
        <v>1220</v>
      </c>
      <c r="F4332" s="593"/>
      <c r="G4332" s="550" t="s">
        <v>57</v>
      </c>
      <c r="H4332" s="551">
        <v>1</v>
      </c>
      <c r="I4332" s="552" t="s">
        <v>3674</v>
      </c>
      <c r="J4332" s="561" t="s">
        <v>3674</v>
      </c>
    </row>
    <row r="4333" spans="1:10" ht="26.45">
      <c r="A4333" s="549" t="s">
        <v>2666</v>
      </c>
      <c r="B4333" s="550" t="s">
        <v>1506</v>
      </c>
      <c r="C4333" s="550" t="s">
        <v>55</v>
      </c>
      <c r="D4333" s="549" t="s">
        <v>1507</v>
      </c>
      <c r="E4333" s="593" t="s">
        <v>1440</v>
      </c>
      <c r="F4333" s="593"/>
      <c r="G4333" s="550" t="s">
        <v>1451</v>
      </c>
      <c r="H4333" s="551">
        <v>0.5</v>
      </c>
      <c r="I4333" s="552" t="s">
        <v>2767</v>
      </c>
      <c r="J4333" s="561" t="s">
        <v>2978</v>
      </c>
    </row>
    <row r="4334" spans="1:10" ht="26.45">
      <c r="A4334" s="549" t="s">
        <v>2666</v>
      </c>
      <c r="B4334" s="550" t="s">
        <v>2303</v>
      </c>
      <c r="C4334" s="550" t="s">
        <v>55</v>
      </c>
      <c r="D4334" s="549" t="s">
        <v>2304</v>
      </c>
      <c r="E4334" s="593" t="s">
        <v>1220</v>
      </c>
      <c r="F4334" s="593"/>
      <c r="G4334" s="550" t="s">
        <v>57</v>
      </c>
      <c r="H4334" s="551">
        <v>5.9999999999999995E-4</v>
      </c>
      <c r="I4334" s="552" t="s">
        <v>2821</v>
      </c>
      <c r="J4334" s="561" t="s">
        <v>2972</v>
      </c>
    </row>
    <row r="4335" spans="1:10">
      <c r="A4335" s="549" t="s">
        <v>2666</v>
      </c>
      <c r="B4335" s="550" t="s">
        <v>2412</v>
      </c>
      <c r="C4335" s="550" t="s">
        <v>55</v>
      </c>
      <c r="D4335" s="549" t="s">
        <v>2413</v>
      </c>
      <c r="E4335" s="593" t="s">
        <v>1220</v>
      </c>
      <c r="F4335" s="593"/>
      <c r="G4335" s="550" t="s">
        <v>57</v>
      </c>
      <c r="H4335" s="551">
        <v>1.4999999999999999E-4</v>
      </c>
      <c r="I4335" s="552" t="s">
        <v>2823</v>
      </c>
      <c r="J4335" s="561" t="s">
        <v>2972</v>
      </c>
    </row>
    <row r="4336" spans="1:10">
      <c r="A4336" s="549" t="s">
        <v>2666</v>
      </c>
      <c r="B4336" s="550" t="s">
        <v>2169</v>
      </c>
      <c r="C4336" s="550" t="s">
        <v>55</v>
      </c>
      <c r="D4336" s="549" t="s">
        <v>2170</v>
      </c>
      <c r="E4336" s="593" t="s">
        <v>1220</v>
      </c>
      <c r="F4336" s="593"/>
      <c r="G4336" s="550" t="s">
        <v>57</v>
      </c>
      <c r="H4336" s="551">
        <v>4.4999999999999997E-3</v>
      </c>
      <c r="I4336" s="552" t="s">
        <v>2825</v>
      </c>
      <c r="J4336" s="561" t="s">
        <v>3254</v>
      </c>
    </row>
    <row r="4337" spans="1:10" ht="26.45">
      <c r="A4337" s="549" t="s">
        <v>2666</v>
      </c>
      <c r="B4337" s="550" t="s">
        <v>2391</v>
      </c>
      <c r="C4337" s="550" t="s">
        <v>55</v>
      </c>
      <c r="D4337" s="549" t="s">
        <v>2392</v>
      </c>
      <c r="E4337" s="593" t="s">
        <v>1220</v>
      </c>
      <c r="F4337" s="593"/>
      <c r="G4337" s="550" t="s">
        <v>57</v>
      </c>
      <c r="H4337" s="551">
        <v>2.0000000000000001E-4</v>
      </c>
      <c r="I4337" s="552" t="s">
        <v>2827</v>
      </c>
      <c r="J4337" s="561" t="s">
        <v>2972</v>
      </c>
    </row>
    <row r="4338" spans="1:10">
      <c r="A4338" s="549" t="s">
        <v>2666</v>
      </c>
      <c r="B4338" s="550" t="s">
        <v>1693</v>
      </c>
      <c r="C4338" s="550" t="s">
        <v>55</v>
      </c>
      <c r="D4338" s="549" t="s">
        <v>1694</v>
      </c>
      <c r="E4338" s="593" t="s">
        <v>1220</v>
      </c>
      <c r="F4338" s="593"/>
      <c r="G4338" s="550" t="s">
        <v>57</v>
      </c>
      <c r="H4338" s="551">
        <v>7.9750000000000001E-2</v>
      </c>
      <c r="I4338" s="552" t="s">
        <v>2829</v>
      </c>
      <c r="J4338" s="561" t="s">
        <v>3535</v>
      </c>
    </row>
    <row r="4339" spans="1:10">
      <c r="A4339" s="549" t="s">
        <v>2666</v>
      </c>
      <c r="B4339" s="550" t="s">
        <v>2360</v>
      </c>
      <c r="C4339" s="550" t="s">
        <v>55</v>
      </c>
      <c r="D4339" s="549" t="s">
        <v>2361</v>
      </c>
      <c r="E4339" s="593" t="s">
        <v>1220</v>
      </c>
      <c r="F4339" s="593"/>
      <c r="G4339" s="550" t="s">
        <v>2362</v>
      </c>
      <c r="H4339" s="551">
        <v>8.0000000000000004E-4</v>
      </c>
      <c r="I4339" s="552" t="s">
        <v>2831</v>
      </c>
      <c r="J4339" s="561" t="s">
        <v>2972</v>
      </c>
    </row>
    <row r="4340" spans="1:10">
      <c r="A4340" s="549" t="s">
        <v>2666</v>
      </c>
      <c r="B4340" s="550" t="s">
        <v>1729</v>
      </c>
      <c r="C4340" s="550" t="s">
        <v>55</v>
      </c>
      <c r="D4340" s="549" t="s">
        <v>1730</v>
      </c>
      <c r="E4340" s="593" t="s">
        <v>1220</v>
      </c>
      <c r="F4340" s="593"/>
      <c r="G4340" s="550" t="s">
        <v>57</v>
      </c>
      <c r="H4340" s="551">
        <v>1.5E-3</v>
      </c>
      <c r="I4340" s="552" t="s">
        <v>2833</v>
      </c>
      <c r="J4340" s="561" t="s">
        <v>2979</v>
      </c>
    </row>
    <row r="4341" spans="1:10" ht="13.9" customHeight="1">
      <c r="A4341" s="549" t="s">
        <v>2666</v>
      </c>
      <c r="B4341" s="550" t="s">
        <v>1587</v>
      </c>
      <c r="C4341" s="550" t="s">
        <v>55</v>
      </c>
      <c r="D4341" s="549" t="s">
        <v>1588</v>
      </c>
      <c r="E4341" s="593" t="s">
        <v>1220</v>
      </c>
      <c r="F4341" s="593"/>
      <c r="G4341" s="550" t="s">
        <v>57</v>
      </c>
      <c r="H4341" s="551">
        <v>4.4999999999999997E-3</v>
      </c>
      <c r="I4341" s="552" t="s">
        <v>2835</v>
      </c>
      <c r="J4341" s="561" t="s">
        <v>3385</v>
      </c>
    </row>
    <row r="4342" spans="1:10">
      <c r="A4342" s="549" t="s">
        <v>2666</v>
      </c>
      <c r="B4342" s="550" t="s">
        <v>2381</v>
      </c>
      <c r="C4342" s="550" t="s">
        <v>55</v>
      </c>
      <c r="D4342" s="549" t="s">
        <v>2382</v>
      </c>
      <c r="E4342" s="593" t="s">
        <v>1220</v>
      </c>
      <c r="F4342" s="593"/>
      <c r="G4342" s="550" t="s">
        <v>57</v>
      </c>
      <c r="H4342" s="551">
        <v>1E-4</v>
      </c>
      <c r="I4342" s="552" t="s">
        <v>2837</v>
      </c>
      <c r="J4342" s="561" t="s">
        <v>2972</v>
      </c>
    </row>
    <row r="4343" spans="1:10">
      <c r="A4343" s="549" t="s">
        <v>2666</v>
      </c>
      <c r="B4343" s="550" t="s">
        <v>1982</v>
      </c>
      <c r="C4343" s="550" t="s">
        <v>55</v>
      </c>
      <c r="D4343" s="549" t="s">
        <v>1983</v>
      </c>
      <c r="E4343" s="593" t="s">
        <v>1298</v>
      </c>
      <c r="F4343" s="593"/>
      <c r="G4343" s="550" t="s">
        <v>57</v>
      </c>
      <c r="H4343" s="551">
        <v>4.4999999999999997E-3</v>
      </c>
      <c r="I4343" s="552" t="s">
        <v>2839</v>
      </c>
      <c r="J4343" s="561" t="s">
        <v>2923</v>
      </c>
    </row>
    <row r="4344" spans="1:10">
      <c r="A4344" s="549" t="s">
        <v>2666</v>
      </c>
      <c r="B4344" s="550" t="s">
        <v>1855</v>
      </c>
      <c r="C4344" s="550" t="s">
        <v>55</v>
      </c>
      <c r="D4344" s="549" t="s">
        <v>1856</v>
      </c>
      <c r="E4344" s="593" t="s">
        <v>1298</v>
      </c>
      <c r="F4344" s="593"/>
      <c r="G4344" s="550" t="s">
        <v>1857</v>
      </c>
      <c r="H4344" s="551">
        <v>4.0000000000000002E-4</v>
      </c>
      <c r="I4344" s="552" t="s">
        <v>2841</v>
      </c>
      <c r="J4344" s="561" t="s">
        <v>3126</v>
      </c>
    </row>
    <row r="4345" spans="1:10" ht="26.45">
      <c r="A4345" s="549" t="s">
        <v>2666</v>
      </c>
      <c r="B4345" s="550" t="s">
        <v>2182</v>
      </c>
      <c r="C4345" s="550" t="s">
        <v>55</v>
      </c>
      <c r="D4345" s="549" t="s">
        <v>2183</v>
      </c>
      <c r="E4345" s="593" t="s">
        <v>1220</v>
      </c>
      <c r="F4345" s="593"/>
      <c r="G4345" s="550" t="s">
        <v>57</v>
      </c>
      <c r="H4345" s="551">
        <v>1E-4</v>
      </c>
      <c r="I4345" s="552" t="s">
        <v>2843</v>
      </c>
      <c r="J4345" s="561" t="s">
        <v>2880</v>
      </c>
    </row>
    <row r="4346" spans="1:10">
      <c r="A4346" s="549" t="s">
        <v>2666</v>
      </c>
      <c r="B4346" s="550" t="s">
        <v>1652</v>
      </c>
      <c r="C4346" s="550" t="s">
        <v>55</v>
      </c>
      <c r="D4346" s="549" t="s">
        <v>1653</v>
      </c>
      <c r="E4346" s="593" t="s">
        <v>1298</v>
      </c>
      <c r="F4346" s="593"/>
      <c r="G4346" s="550" t="s">
        <v>57</v>
      </c>
      <c r="H4346" s="551">
        <v>0.1018</v>
      </c>
      <c r="I4346" s="552" t="s">
        <v>2845</v>
      </c>
      <c r="J4346" s="561" t="s">
        <v>3108</v>
      </c>
    </row>
    <row r="4347" spans="1:10">
      <c r="A4347" s="549" t="s">
        <v>2666</v>
      </c>
      <c r="B4347" s="550" t="s">
        <v>2090</v>
      </c>
      <c r="C4347" s="550" t="s">
        <v>55</v>
      </c>
      <c r="D4347" s="549" t="s">
        <v>2091</v>
      </c>
      <c r="E4347" s="593" t="s">
        <v>1220</v>
      </c>
      <c r="F4347" s="593"/>
      <c r="G4347" s="550" t="s">
        <v>57</v>
      </c>
      <c r="H4347" s="551">
        <v>1.8E-3</v>
      </c>
      <c r="I4347" s="552" t="s">
        <v>2847</v>
      </c>
      <c r="J4347" s="561" t="s">
        <v>3133</v>
      </c>
    </row>
    <row r="4348" spans="1:10">
      <c r="A4348" s="549" t="s">
        <v>2666</v>
      </c>
      <c r="B4348" s="550" t="s">
        <v>1543</v>
      </c>
      <c r="C4348" s="550" t="s">
        <v>55</v>
      </c>
      <c r="D4348" s="549" t="s">
        <v>1544</v>
      </c>
      <c r="E4348" s="593" t="s">
        <v>1220</v>
      </c>
      <c r="F4348" s="593"/>
      <c r="G4348" s="550" t="s">
        <v>57</v>
      </c>
      <c r="H4348" s="551">
        <v>0.1018</v>
      </c>
      <c r="I4348" s="552" t="s">
        <v>2849</v>
      </c>
      <c r="J4348" s="561" t="s">
        <v>3386</v>
      </c>
    </row>
    <row r="4349" spans="1:10">
      <c r="A4349" s="549" t="s">
        <v>2666</v>
      </c>
      <c r="B4349" s="550" t="s">
        <v>2442</v>
      </c>
      <c r="C4349" s="550" t="s">
        <v>55</v>
      </c>
      <c r="D4349" s="549" t="s">
        <v>2443</v>
      </c>
      <c r="E4349" s="593" t="s">
        <v>1220</v>
      </c>
      <c r="F4349" s="593"/>
      <c r="G4349" s="550" t="s">
        <v>57</v>
      </c>
      <c r="H4349" s="551">
        <v>5.0000000000000002E-5</v>
      </c>
      <c r="I4349" s="552" t="s">
        <v>2851</v>
      </c>
      <c r="J4349" s="561" t="s">
        <v>2972</v>
      </c>
    </row>
    <row r="4350" spans="1:10" ht="26.45">
      <c r="A4350" s="549" t="s">
        <v>2666</v>
      </c>
      <c r="B4350" s="550" t="s">
        <v>2139</v>
      </c>
      <c r="C4350" s="550" t="s">
        <v>55</v>
      </c>
      <c r="D4350" s="549" t="s">
        <v>2140</v>
      </c>
      <c r="E4350" s="593" t="s">
        <v>1220</v>
      </c>
      <c r="F4350" s="593"/>
      <c r="G4350" s="550" t="s">
        <v>1739</v>
      </c>
      <c r="H4350" s="551">
        <v>2.3E-3</v>
      </c>
      <c r="I4350" s="552" t="s">
        <v>2853</v>
      </c>
      <c r="J4350" s="561" t="s">
        <v>3254</v>
      </c>
    </row>
    <row r="4351" spans="1:10" ht="26.45">
      <c r="A4351" s="549" t="s">
        <v>2666</v>
      </c>
      <c r="B4351" s="550" t="s">
        <v>1978</v>
      </c>
      <c r="C4351" s="550" t="s">
        <v>55</v>
      </c>
      <c r="D4351" s="549" t="s">
        <v>1979</v>
      </c>
      <c r="E4351" s="593" t="s">
        <v>1220</v>
      </c>
      <c r="F4351" s="593"/>
      <c r="G4351" s="550" t="s">
        <v>1739</v>
      </c>
      <c r="H4351" s="551">
        <v>7.5000000000000002E-4</v>
      </c>
      <c r="I4351" s="552" t="s">
        <v>2855</v>
      </c>
      <c r="J4351" s="561" t="s">
        <v>2923</v>
      </c>
    </row>
    <row r="4352" spans="1:10">
      <c r="A4352" s="549" t="s">
        <v>2666</v>
      </c>
      <c r="B4352" s="550" t="s">
        <v>2525</v>
      </c>
      <c r="C4352" s="550" t="s">
        <v>55</v>
      </c>
      <c r="D4352" s="549" t="s">
        <v>2526</v>
      </c>
      <c r="E4352" s="593" t="s">
        <v>1220</v>
      </c>
      <c r="F4352" s="593"/>
      <c r="G4352" s="550" t="s">
        <v>57</v>
      </c>
      <c r="H4352" s="551">
        <v>1E-4</v>
      </c>
      <c r="I4352" s="552" t="s">
        <v>2872</v>
      </c>
      <c r="J4352" s="561" t="s">
        <v>2972</v>
      </c>
    </row>
    <row r="4353" spans="1:10">
      <c r="A4353" s="549" t="s">
        <v>2666</v>
      </c>
      <c r="B4353" s="550" t="s">
        <v>2401</v>
      </c>
      <c r="C4353" s="550" t="s">
        <v>55</v>
      </c>
      <c r="D4353" s="549" t="s">
        <v>2402</v>
      </c>
      <c r="E4353" s="593" t="s">
        <v>1220</v>
      </c>
      <c r="F4353" s="593"/>
      <c r="G4353" s="550" t="s">
        <v>57</v>
      </c>
      <c r="H4353" s="551">
        <v>1E-4</v>
      </c>
      <c r="I4353" s="552" t="s">
        <v>2897</v>
      </c>
      <c r="J4353" s="561" t="s">
        <v>2880</v>
      </c>
    </row>
    <row r="4354" spans="1:10">
      <c r="A4354" s="549" t="s">
        <v>2666</v>
      </c>
      <c r="B4354" s="550" t="s">
        <v>2519</v>
      </c>
      <c r="C4354" s="550" t="s">
        <v>55</v>
      </c>
      <c r="D4354" s="549" t="s">
        <v>2520</v>
      </c>
      <c r="E4354" s="593" t="s">
        <v>1220</v>
      </c>
      <c r="F4354" s="593"/>
      <c r="G4354" s="550" t="s">
        <v>57</v>
      </c>
      <c r="H4354" s="551">
        <v>1E-4</v>
      </c>
      <c r="I4354" s="552" t="s">
        <v>2899</v>
      </c>
      <c r="J4354" s="561" t="s">
        <v>2972</v>
      </c>
    </row>
    <row r="4355" spans="1:10">
      <c r="A4355" s="549" t="s">
        <v>2666</v>
      </c>
      <c r="B4355" s="550" t="s">
        <v>2553</v>
      </c>
      <c r="C4355" s="550" t="s">
        <v>55</v>
      </c>
      <c r="D4355" s="549" t="s">
        <v>2554</v>
      </c>
      <c r="E4355" s="593" t="s">
        <v>1220</v>
      </c>
      <c r="F4355" s="593"/>
      <c r="G4355" s="550" t="s">
        <v>57</v>
      </c>
      <c r="H4355" s="551">
        <v>5.0000000000000002E-5</v>
      </c>
      <c r="I4355" s="552" t="s">
        <v>2901</v>
      </c>
      <c r="J4355" s="561" t="s">
        <v>2972</v>
      </c>
    </row>
    <row r="4356" spans="1:10" ht="26.45">
      <c r="A4356" s="549" t="s">
        <v>2666</v>
      </c>
      <c r="B4356" s="550" t="s">
        <v>1449</v>
      </c>
      <c r="C4356" s="550" t="s">
        <v>55</v>
      </c>
      <c r="D4356" s="549" t="s">
        <v>1450</v>
      </c>
      <c r="E4356" s="593" t="s">
        <v>1440</v>
      </c>
      <c r="F4356" s="593"/>
      <c r="G4356" s="550" t="s">
        <v>1451</v>
      </c>
      <c r="H4356" s="551">
        <v>0.5</v>
      </c>
      <c r="I4356" s="552" t="s">
        <v>2742</v>
      </c>
      <c r="J4356" s="561" t="s">
        <v>3533</v>
      </c>
    </row>
    <row r="4357" spans="1:10">
      <c r="A4357" s="553"/>
      <c r="B4357" s="563"/>
      <c r="C4357" s="563"/>
      <c r="D4357" s="553"/>
      <c r="E4357" s="563" t="s">
        <v>2669</v>
      </c>
      <c r="F4357" s="566">
        <v>18.010000000000002</v>
      </c>
      <c r="G4357" s="553" t="s">
        <v>2670</v>
      </c>
      <c r="H4357" s="554">
        <v>0</v>
      </c>
      <c r="I4357" s="553" t="s">
        <v>2671</v>
      </c>
      <c r="J4357" s="554">
        <v>18.010000000000002</v>
      </c>
    </row>
    <row r="4358" spans="1:10" ht="14.45" thickBot="1">
      <c r="A4358" s="553"/>
      <c r="B4358" s="563"/>
      <c r="C4358" s="563"/>
      <c r="D4358" s="553"/>
      <c r="E4358" s="563" t="s">
        <v>2672</v>
      </c>
      <c r="F4358" s="566">
        <v>0</v>
      </c>
      <c r="G4358" s="553"/>
      <c r="H4358" s="595" t="s">
        <v>2673</v>
      </c>
      <c r="I4358" s="595"/>
      <c r="J4358" s="554">
        <v>232.65</v>
      </c>
    </row>
    <row r="4359" spans="1:10" ht="14.45" thickTop="1">
      <c r="A4359" s="555"/>
      <c r="B4359" s="564"/>
      <c r="C4359" s="564"/>
      <c r="D4359" s="555"/>
      <c r="E4359" s="564"/>
      <c r="F4359" s="564"/>
      <c r="G4359" s="555"/>
      <c r="H4359" s="555"/>
      <c r="I4359" s="555"/>
      <c r="J4359" s="555"/>
    </row>
    <row r="4360" spans="1:10">
      <c r="A4360" s="543" t="s">
        <v>999</v>
      </c>
      <c r="B4360" s="461" t="s">
        <v>10</v>
      </c>
      <c r="C4360" s="461" t="s">
        <v>11</v>
      </c>
      <c r="D4360" s="543" t="s">
        <v>12</v>
      </c>
      <c r="E4360" s="589" t="s">
        <v>1209</v>
      </c>
      <c r="F4360" s="589"/>
      <c r="G4360" s="461" t="s">
        <v>13</v>
      </c>
      <c r="H4360" s="544" t="s">
        <v>14</v>
      </c>
      <c r="I4360" s="544" t="s">
        <v>1210</v>
      </c>
      <c r="J4360" s="544" t="s">
        <v>16</v>
      </c>
    </row>
    <row r="4361" spans="1:10" ht="26.45">
      <c r="A4361" s="545" t="s">
        <v>2661</v>
      </c>
      <c r="B4361" s="546" t="s">
        <v>1000</v>
      </c>
      <c r="C4361" s="546" t="s">
        <v>24</v>
      </c>
      <c r="D4361" s="545" t="s">
        <v>1001</v>
      </c>
      <c r="E4361" s="596" t="s">
        <v>1266</v>
      </c>
      <c r="F4361" s="596"/>
      <c r="G4361" s="546" t="s">
        <v>26</v>
      </c>
      <c r="H4361" s="547">
        <v>1</v>
      </c>
      <c r="I4361" s="548">
        <v>58.51</v>
      </c>
      <c r="J4361" s="548">
        <v>58.51</v>
      </c>
    </row>
    <row r="4362" spans="1:10" ht="26.45">
      <c r="A4362" s="556" t="s">
        <v>2674</v>
      </c>
      <c r="B4362" s="557" t="s">
        <v>3336</v>
      </c>
      <c r="C4362" s="557" t="s">
        <v>44</v>
      </c>
      <c r="D4362" s="556" t="s">
        <v>3337</v>
      </c>
      <c r="E4362" s="594" t="s">
        <v>1216</v>
      </c>
      <c r="F4362" s="594"/>
      <c r="G4362" s="557" t="s">
        <v>75</v>
      </c>
      <c r="H4362" s="558">
        <v>0.1</v>
      </c>
      <c r="I4362" s="559">
        <v>25.88</v>
      </c>
      <c r="J4362" s="559">
        <v>2.58</v>
      </c>
    </row>
    <row r="4363" spans="1:10" ht="39.6">
      <c r="A4363" s="549" t="s">
        <v>2666</v>
      </c>
      <c r="B4363" s="550" t="s">
        <v>2111</v>
      </c>
      <c r="C4363" s="550" t="s">
        <v>44</v>
      </c>
      <c r="D4363" s="549" t="s">
        <v>2112</v>
      </c>
      <c r="E4363" s="593" t="s">
        <v>1220</v>
      </c>
      <c r="F4363" s="593"/>
      <c r="G4363" s="550" t="s">
        <v>26</v>
      </c>
      <c r="H4363" s="551">
        <v>1</v>
      </c>
      <c r="I4363" s="552">
        <v>55.93</v>
      </c>
      <c r="J4363" s="552">
        <v>55.93</v>
      </c>
    </row>
    <row r="4364" spans="1:10">
      <c r="A4364" s="553"/>
      <c r="B4364" s="563"/>
      <c r="C4364" s="563"/>
      <c r="D4364" s="553"/>
      <c r="E4364" s="563" t="s">
        <v>2669</v>
      </c>
      <c r="F4364" s="566">
        <v>1.91</v>
      </c>
      <c r="G4364" s="553" t="s">
        <v>2670</v>
      </c>
      <c r="H4364" s="554">
        <v>0</v>
      </c>
      <c r="I4364" s="553" t="s">
        <v>2671</v>
      </c>
      <c r="J4364" s="554">
        <v>1.91</v>
      </c>
    </row>
    <row r="4365" spans="1:10" ht="14.45" thickBot="1">
      <c r="A4365" s="553"/>
      <c r="B4365" s="563"/>
      <c r="C4365" s="563"/>
      <c r="D4365" s="553"/>
      <c r="E4365" s="563" t="s">
        <v>2672</v>
      </c>
      <c r="F4365" s="566">
        <v>0</v>
      </c>
      <c r="G4365" s="553"/>
      <c r="H4365" s="595" t="s">
        <v>2673</v>
      </c>
      <c r="I4365" s="595"/>
      <c r="J4365" s="554">
        <v>58.51</v>
      </c>
    </row>
    <row r="4366" spans="1:10" ht="14.45" thickTop="1">
      <c r="A4366" s="555"/>
      <c r="B4366" s="564"/>
      <c r="C4366" s="564"/>
      <c r="D4366" s="555"/>
      <c r="E4366" s="564"/>
      <c r="F4366" s="564"/>
      <c r="G4366" s="555"/>
      <c r="H4366" s="555"/>
      <c r="I4366" s="555"/>
      <c r="J4366" s="555"/>
    </row>
    <row r="4367" spans="1:10">
      <c r="A4367" s="543" t="s">
        <v>1002</v>
      </c>
      <c r="B4367" s="461" t="s">
        <v>10</v>
      </c>
      <c r="C4367" s="461" t="s">
        <v>11</v>
      </c>
      <c r="D4367" s="543" t="s">
        <v>12</v>
      </c>
      <c r="E4367" s="589" t="s">
        <v>1209</v>
      </c>
      <c r="F4367" s="589"/>
      <c r="G4367" s="461" t="s">
        <v>13</v>
      </c>
      <c r="H4367" s="544" t="s">
        <v>14</v>
      </c>
      <c r="I4367" s="544" t="s">
        <v>1210</v>
      </c>
      <c r="J4367" s="544" t="s">
        <v>16</v>
      </c>
    </row>
    <row r="4368" spans="1:10" ht="26.45">
      <c r="A4368" s="545" t="s">
        <v>2661</v>
      </c>
      <c r="B4368" s="546" t="s">
        <v>1003</v>
      </c>
      <c r="C4368" s="546" t="s">
        <v>55</v>
      </c>
      <c r="D4368" s="545" t="s">
        <v>1004</v>
      </c>
      <c r="E4368" s="596" t="s">
        <v>1422</v>
      </c>
      <c r="F4368" s="596"/>
      <c r="G4368" s="546" t="s">
        <v>57</v>
      </c>
      <c r="H4368" s="547">
        <v>1</v>
      </c>
      <c r="I4368" s="548">
        <v>24.03</v>
      </c>
      <c r="J4368" s="548">
        <v>24.03</v>
      </c>
    </row>
    <row r="4369" spans="1:10" ht="14.45" customHeight="1">
      <c r="A4369" s="543" t="s">
        <v>9</v>
      </c>
      <c r="B4369" s="461" t="s">
        <v>10</v>
      </c>
      <c r="C4369" s="461" t="s">
        <v>11</v>
      </c>
      <c r="D4369" s="543" t="s">
        <v>12</v>
      </c>
      <c r="E4369" s="589" t="s">
        <v>1209</v>
      </c>
      <c r="F4369" s="589"/>
      <c r="G4369" s="461" t="s">
        <v>13</v>
      </c>
      <c r="H4369" s="544" t="s">
        <v>14</v>
      </c>
      <c r="I4369" s="544" t="s">
        <v>1210</v>
      </c>
      <c r="J4369" s="544" t="s">
        <v>16</v>
      </c>
    </row>
    <row r="4370" spans="1:10" ht="26.45">
      <c r="A4370" s="549" t="s">
        <v>2666</v>
      </c>
      <c r="B4370" s="550" t="s">
        <v>1449</v>
      </c>
      <c r="C4370" s="550" t="s">
        <v>55</v>
      </c>
      <c r="D4370" s="549" t="s">
        <v>1450</v>
      </c>
      <c r="E4370" s="593" t="s">
        <v>1440</v>
      </c>
      <c r="F4370" s="593"/>
      <c r="G4370" s="550" t="s">
        <v>1451</v>
      </c>
      <c r="H4370" s="551">
        <v>0.2</v>
      </c>
      <c r="I4370" s="552" t="s">
        <v>2742</v>
      </c>
      <c r="J4370" s="561" t="s">
        <v>3598</v>
      </c>
    </row>
    <row r="4371" spans="1:10">
      <c r="A4371" s="556" t="s">
        <v>2661</v>
      </c>
      <c r="B4371" s="557" t="s">
        <v>2769</v>
      </c>
      <c r="C4371" s="557" t="s">
        <v>55</v>
      </c>
      <c r="D4371" s="556" t="s">
        <v>2770</v>
      </c>
      <c r="E4371" s="594" t="s">
        <v>1393</v>
      </c>
      <c r="F4371" s="594"/>
      <c r="G4371" s="557" t="s">
        <v>1451</v>
      </c>
      <c r="H4371" s="558">
        <v>0.2</v>
      </c>
      <c r="I4371" s="559" t="s">
        <v>2771</v>
      </c>
      <c r="J4371" s="560" t="s">
        <v>3597</v>
      </c>
    </row>
    <row r="4372" spans="1:10" ht="26.45" customHeight="1">
      <c r="A4372" s="549" t="s">
        <v>2666</v>
      </c>
      <c r="B4372" s="550" t="s">
        <v>2171</v>
      </c>
      <c r="C4372" s="550" t="s">
        <v>55</v>
      </c>
      <c r="D4372" s="549" t="s">
        <v>1004</v>
      </c>
      <c r="E4372" s="593" t="s">
        <v>1220</v>
      </c>
      <c r="F4372" s="593"/>
      <c r="G4372" s="550" t="s">
        <v>57</v>
      </c>
      <c r="H4372" s="551">
        <v>1</v>
      </c>
      <c r="I4372" s="552" t="s">
        <v>3675</v>
      </c>
      <c r="J4372" s="561" t="s">
        <v>3675</v>
      </c>
    </row>
    <row r="4373" spans="1:10" ht="26.45" customHeight="1">
      <c r="A4373" s="589" t="s">
        <v>2820</v>
      </c>
      <c r="B4373" s="597"/>
      <c r="C4373" s="597"/>
      <c r="D4373" s="597"/>
      <c r="E4373" s="597"/>
      <c r="F4373" s="597"/>
      <c r="G4373" s="597"/>
      <c r="H4373" s="597"/>
      <c r="I4373" s="597"/>
      <c r="J4373" s="597"/>
    </row>
    <row r="4374" spans="1:10">
      <c r="A4374" s="543" t="s">
        <v>9</v>
      </c>
      <c r="B4374" s="461" t="s">
        <v>10</v>
      </c>
      <c r="C4374" s="461" t="s">
        <v>11</v>
      </c>
      <c r="D4374" s="543" t="s">
        <v>12</v>
      </c>
      <c r="E4374" s="589" t="s">
        <v>1209</v>
      </c>
      <c r="F4374" s="589"/>
      <c r="G4374" s="461" t="s">
        <v>13</v>
      </c>
      <c r="H4374" s="544" t="s">
        <v>14</v>
      </c>
      <c r="I4374" s="544" t="s">
        <v>1210</v>
      </c>
      <c r="J4374" s="544" t="s">
        <v>16</v>
      </c>
    </row>
    <row r="4375" spans="1:10" ht="26.45">
      <c r="A4375" s="549" t="s">
        <v>2666</v>
      </c>
      <c r="B4375" s="550" t="s">
        <v>1449</v>
      </c>
      <c r="C4375" s="550" t="s">
        <v>55</v>
      </c>
      <c r="D4375" s="549" t="s">
        <v>1450</v>
      </c>
      <c r="E4375" s="593" t="s">
        <v>1440</v>
      </c>
      <c r="F4375" s="593"/>
      <c r="G4375" s="550" t="s">
        <v>1451</v>
      </c>
      <c r="H4375" s="551">
        <v>0.2</v>
      </c>
      <c r="I4375" s="552" t="s">
        <v>2742</v>
      </c>
      <c r="J4375" s="561" t="s">
        <v>3598</v>
      </c>
    </row>
    <row r="4376" spans="1:10" ht="14.45" customHeight="1">
      <c r="A4376" s="549" t="s">
        <v>2666</v>
      </c>
      <c r="B4376" s="550" t="s">
        <v>2303</v>
      </c>
      <c r="C4376" s="550" t="s">
        <v>55</v>
      </c>
      <c r="D4376" s="549" t="s">
        <v>2304</v>
      </c>
      <c r="E4376" s="593" t="s">
        <v>1220</v>
      </c>
      <c r="F4376" s="593"/>
      <c r="G4376" s="550" t="s">
        <v>57</v>
      </c>
      <c r="H4376" s="551">
        <v>1.2E-4</v>
      </c>
      <c r="I4376" s="552" t="s">
        <v>2821</v>
      </c>
      <c r="J4376" s="561" t="s">
        <v>2972</v>
      </c>
    </row>
    <row r="4377" spans="1:10">
      <c r="A4377" s="549" t="s">
        <v>2666</v>
      </c>
      <c r="B4377" s="550" t="s">
        <v>2412</v>
      </c>
      <c r="C4377" s="550" t="s">
        <v>55</v>
      </c>
      <c r="D4377" s="549" t="s">
        <v>2413</v>
      </c>
      <c r="E4377" s="593" t="s">
        <v>1220</v>
      </c>
      <c r="F4377" s="593"/>
      <c r="G4377" s="550" t="s">
        <v>57</v>
      </c>
      <c r="H4377" s="551">
        <v>6.0000000000000002E-5</v>
      </c>
      <c r="I4377" s="552" t="s">
        <v>2823</v>
      </c>
      <c r="J4377" s="561" t="s">
        <v>2972</v>
      </c>
    </row>
    <row r="4378" spans="1:10">
      <c r="A4378" s="549" t="s">
        <v>2666</v>
      </c>
      <c r="B4378" s="550" t="s">
        <v>2169</v>
      </c>
      <c r="C4378" s="550" t="s">
        <v>55</v>
      </c>
      <c r="D4378" s="549" t="s">
        <v>2170</v>
      </c>
      <c r="E4378" s="593" t="s">
        <v>1220</v>
      </c>
      <c r="F4378" s="593"/>
      <c r="G4378" s="550" t="s">
        <v>57</v>
      </c>
      <c r="H4378" s="551">
        <v>8.9999999999999998E-4</v>
      </c>
      <c r="I4378" s="552" t="s">
        <v>2825</v>
      </c>
      <c r="J4378" s="561" t="s">
        <v>2972</v>
      </c>
    </row>
    <row r="4379" spans="1:10" ht="26.45">
      <c r="A4379" s="549" t="s">
        <v>2666</v>
      </c>
      <c r="B4379" s="550" t="s">
        <v>2391</v>
      </c>
      <c r="C4379" s="550" t="s">
        <v>55</v>
      </c>
      <c r="D4379" s="549" t="s">
        <v>2392</v>
      </c>
      <c r="E4379" s="593" t="s">
        <v>1220</v>
      </c>
      <c r="F4379" s="593"/>
      <c r="G4379" s="550" t="s">
        <v>57</v>
      </c>
      <c r="H4379" s="551">
        <v>4.0000000000000003E-5</v>
      </c>
      <c r="I4379" s="552" t="s">
        <v>2827</v>
      </c>
      <c r="J4379" s="561" t="s">
        <v>2972</v>
      </c>
    </row>
    <row r="4380" spans="1:10">
      <c r="A4380" s="549" t="s">
        <v>2666</v>
      </c>
      <c r="B4380" s="550" t="s">
        <v>1693</v>
      </c>
      <c r="C4380" s="550" t="s">
        <v>55</v>
      </c>
      <c r="D4380" s="549" t="s">
        <v>1694</v>
      </c>
      <c r="E4380" s="593" t="s">
        <v>1220</v>
      </c>
      <c r="F4380" s="593"/>
      <c r="G4380" s="550" t="s">
        <v>57</v>
      </c>
      <c r="H4380" s="551">
        <v>1.882E-2</v>
      </c>
      <c r="I4380" s="552" t="s">
        <v>2829</v>
      </c>
      <c r="J4380" s="561" t="s">
        <v>2975</v>
      </c>
    </row>
    <row r="4381" spans="1:10">
      <c r="A4381" s="549" t="s">
        <v>2666</v>
      </c>
      <c r="B4381" s="550" t="s">
        <v>2360</v>
      </c>
      <c r="C4381" s="550" t="s">
        <v>55</v>
      </c>
      <c r="D4381" s="549" t="s">
        <v>2361</v>
      </c>
      <c r="E4381" s="593" t="s">
        <v>1220</v>
      </c>
      <c r="F4381" s="593"/>
      <c r="G4381" s="550" t="s">
        <v>2362</v>
      </c>
      <c r="H4381" s="551">
        <v>1.6000000000000001E-4</v>
      </c>
      <c r="I4381" s="552" t="s">
        <v>2831</v>
      </c>
      <c r="J4381" s="561" t="s">
        <v>2972</v>
      </c>
    </row>
    <row r="4382" spans="1:10">
      <c r="A4382" s="549" t="s">
        <v>2666</v>
      </c>
      <c r="B4382" s="550" t="s">
        <v>1729</v>
      </c>
      <c r="C4382" s="550" t="s">
        <v>55</v>
      </c>
      <c r="D4382" s="549" t="s">
        <v>1730</v>
      </c>
      <c r="E4382" s="593" t="s">
        <v>1220</v>
      </c>
      <c r="F4382" s="593"/>
      <c r="G4382" s="550" t="s">
        <v>57</v>
      </c>
      <c r="H4382" s="551">
        <v>2.9999999999999997E-4</v>
      </c>
      <c r="I4382" s="552" t="s">
        <v>2833</v>
      </c>
      <c r="J4382" s="561" t="s">
        <v>2923</v>
      </c>
    </row>
    <row r="4383" spans="1:10">
      <c r="A4383" s="549" t="s">
        <v>2666</v>
      </c>
      <c r="B4383" s="550" t="s">
        <v>1587</v>
      </c>
      <c r="C4383" s="550" t="s">
        <v>55</v>
      </c>
      <c r="D4383" s="549" t="s">
        <v>1588</v>
      </c>
      <c r="E4383" s="593" t="s">
        <v>1220</v>
      </c>
      <c r="F4383" s="593"/>
      <c r="G4383" s="550" t="s">
        <v>57</v>
      </c>
      <c r="H4383" s="551">
        <v>8.9999999999999998E-4</v>
      </c>
      <c r="I4383" s="552" t="s">
        <v>2835</v>
      </c>
      <c r="J4383" s="561" t="s">
        <v>3366</v>
      </c>
    </row>
    <row r="4384" spans="1:10" ht="13.9" customHeight="1">
      <c r="A4384" s="549" t="s">
        <v>2666</v>
      </c>
      <c r="B4384" s="550" t="s">
        <v>2381</v>
      </c>
      <c r="C4384" s="550" t="s">
        <v>55</v>
      </c>
      <c r="D4384" s="549" t="s">
        <v>2382</v>
      </c>
      <c r="E4384" s="593" t="s">
        <v>1220</v>
      </c>
      <c r="F4384" s="593"/>
      <c r="G4384" s="550" t="s">
        <v>57</v>
      </c>
      <c r="H4384" s="551">
        <v>4.0000000000000003E-5</v>
      </c>
      <c r="I4384" s="552" t="s">
        <v>2837</v>
      </c>
      <c r="J4384" s="561" t="s">
        <v>2972</v>
      </c>
    </row>
    <row r="4385" spans="1:10">
      <c r="A4385" s="549" t="s">
        <v>2666</v>
      </c>
      <c r="B4385" s="550" t="s">
        <v>1982</v>
      </c>
      <c r="C4385" s="550" t="s">
        <v>55</v>
      </c>
      <c r="D4385" s="549" t="s">
        <v>1983</v>
      </c>
      <c r="E4385" s="593" t="s">
        <v>1298</v>
      </c>
      <c r="F4385" s="593"/>
      <c r="G4385" s="550" t="s">
        <v>57</v>
      </c>
      <c r="H4385" s="551">
        <v>8.9999999999999998E-4</v>
      </c>
      <c r="I4385" s="552" t="s">
        <v>2839</v>
      </c>
      <c r="J4385" s="561" t="s">
        <v>2880</v>
      </c>
    </row>
    <row r="4386" spans="1:10">
      <c r="A4386" s="549" t="s">
        <v>2666</v>
      </c>
      <c r="B4386" s="550" t="s">
        <v>1855</v>
      </c>
      <c r="C4386" s="550" t="s">
        <v>55</v>
      </c>
      <c r="D4386" s="549" t="s">
        <v>1856</v>
      </c>
      <c r="E4386" s="593" t="s">
        <v>1298</v>
      </c>
      <c r="F4386" s="593"/>
      <c r="G4386" s="550" t="s">
        <v>1857</v>
      </c>
      <c r="H4386" s="551">
        <v>8.0000000000000007E-5</v>
      </c>
      <c r="I4386" s="552" t="s">
        <v>2841</v>
      </c>
      <c r="J4386" s="561" t="s">
        <v>3254</v>
      </c>
    </row>
    <row r="4387" spans="1:10" ht="26.45">
      <c r="A4387" s="549" t="s">
        <v>2666</v>
      </c>
      <c r="B4387" s="550" t="s">
        <v>2182</v>
      </c>
      <c r="C4387" s="550" t="s">
        <v>55</v>
      </c>
      <c r="D4387" s="549" t="s">
        <v>2183</v>
      </c>
      <c r="E4387" s="593" t="s">
        <v>1220</v>
      </c>
      <c r="F4387" s="593"/>
      <c r="G4387" s="550" t="s">
        <v>57</v>
      </c>
      <c r="H4387" s="551">
        <v>4.0000000000000003E-5</v>
      </c>
      <c r="I4387" s="552" t="s">
        <v>2843</v>
      </c>
      <c r="J4387" s="561" t="s">
        <v>2972</v>
      </c>
    </row>
    <row r="4388" spans="1:10">
      <c r="A4388" s="549" t="s">
        <v>2666</v>
      </c>
      <c r="B4388" s="550" t="s">
        <v>1652</v>
      </c>
      <c r="C4388" s="550" t="s">
        <v>55</v>
      </c>
      <c r="D4388" s="549" t="s">
        <v>1653</v>
      </c>
      <c r="E4388" s="593" t="s">
        <v>1298</v>
      </c>
      <c r="F4388" s="593"/>
      <c r="G4388" s="550" t="s">
        <v>57</v>
      </c>
      <c r="H4388" s="551">
        <v>2.036E-2</v>
      </c>
      <c r="I4388" s="552" t="s">
        <v>2845</v>
      </c>
      <c r="J4388" s="561" t="s">
        <v>3114</v>
      </c>
    </row>
    <row r="4389" spans="1:10">
      <c r="A4389" s="549" t="s">
        <v>2666</v>
      </c>
      <c r="B4389" s="550" t="s">
        <v>2090</v>
      </c>
      <c r="C4389" s="550" t="s">
        <v>55</v>
      </c>
      <c r="D4389" s="549" t="s">
        <v>2091</v>
      </c>
      <c r="E4389" s="593" t="s">
        <v>1220</v>
      </c>
      <c r="F4389" s="593"/>
      <c r="G4389" s="550" t="s">
        <v>57</v>
      </c>
      <c r="H4389" s="551">
        <v>3.6000000000000002E-4</v>
      </c>
      <c r="I4389" s="552" t="s">
        <v>2847</v>
      </c>
      <c r="J4389" s="561" t="s">
        <v>2972</v>
      </c>
    </row>
    <row r="4390" spans="1:10">
      <c r="A4390" s="549" t="s">
        <v>2666</v>
      </c>
      <c r="B4390" s="550" t="s">
        <v>1543</v>
      </c>
      <c r="C4390" s="550" t="s">
        <v>55</v>
      </c>
      <c r="D4390" s="549" t="s">
        <v>1544</v>
      </c>
      <c r="E4390" s="593" t="s">
        <v>1220</v>
      </c>
      <c r="F4390" s="593"/>
      <c r="G4390" s="550" t="s">
        <v>57</v>
      </c>
      <c r="H4390" s="551">
        <v>2.036E-2</v>
      </c>
      <c r="I4390" s="552" t="s">
        <v>2849</v>
      </c>
      <c r="J4390" s="561" t="s">
        <v>2979</v>
      </c>
    </row>
    <row r="4391" spans="1:10">
      <c r="A4391" s="549" t="s">
        <v>2666</v>
      </c>
      <c r="B4391" s="550" t="s">
        <v>2442</v>
      </c>
      <c r="C4391" s="550" t="s">
        <v>55</v>
      </c>
      <c r="D4391" s="549" t="s">
        <v>2443</v>
      </c>
      <c r="E4391" s="593" t="s">
        <v>1220</v>
      </c>
      <c r="F4391" s="593"/>
      <c r="G4391" s="550" t="s">
        <v>57</v>
      </c>
      <c r="H4391" s="551">
        <v>2.0000000000000002E-5</v>
      </c>
      <c r="I4391" s="552" t="s">
        <v>2851</v>
      </c>
      <c r="J4391" s="561" t="s">
        <v>2972</v>
      </c>
    </row>
    <row r="4392" spans="1:10" ht="26.45">
      <c r="A4392" s="549" t="s">
        <v>2666</v>
      </c>
      <c r="B4392" s="550" t="s">
        <v>2139</v>
      </c>
      <c r="C4392" s="550" t="s">
        <v>55</v>
      </c>
      <c r="D4392" s="549" t="s">
        <v>2140</v>
      </c>
      <c r="E4392" s="593" t="s">
        <v>1220</v>
      </c>
      <c r="F4392" s="593"/>
      <c r="G4392" s="550" t="s">
        <v>1739</v>
      </c>
      <c r="H4392" s="551">
        <v>4.6000000000000001E-4</v>
      </c>
      <c r="I4392" s="552" t="s">
        <v>2853</v>
      </c>
      <c r="J4392" s="561" t="s">
        <v>2972</v>
      </c>
    </row>
    <row r="4393" spans="1:10" ht="26.45">
      <c r="A4393" s="549" t="s">
        <v>2666</v>
      </c>
      <c r="B4393" s="550" t="s">
        <v>1978</v>
      </c>
      <c r="C4393" s="550" t="s">
        <v>55</v>
      </c>
      <c r="D4393" s="549" t="s">
        <v>1979</v>
      </c>
      <c r="E4393" s="593" t="s">
        <v>1220</v>
      </c>
      <c r="F4393" s="593"/>
      <c r="G4393" s="550" t="s">
        <v>1739</v>
      </c>
      <c r="H4393" s="551">
        <v>1.6000000000000001E-4</v>
      </c>
      <c r="I4393" s="552" t="s">
        <v>2855</v>
      </c>
      <c r="J4393" s="561" t="s">
        <v>2880</v>
      </c>
    </row>
    <row r="4394" spans="1:10" ht="26.45">
      <c r="A4394" s="549" t="s">
        <v>2666</v>
      </c>
      <c r="B4394" s="550" t="s">
        <v>2171</v>
      </c>
      <c r="C4394" s="550" t="s">
        <v>55</v>
      </c>
      <c r="D4394" s="549" t="s">
        <v>1004</v>
      </c>
      <c r="E4394" s="593" t="s">
        <v>1220</v>
      </c>
      <c r="F4394" s="593"/>
      <c r="G4394" s="550" t="s">
        <v>57</v>
      </c>
      <c r="H4394" s="551">
        <v>1</v>
      </c>
      <c r="I4394" s="552" t="s">
        <v>3675</v>
      </c>
      <c r="J4394" s="561" t="s">
        <v>3675</v>
      </c>
    </row>
    <row r="4395" spans="1:10">
      <c r="A4395" s="553"/>
      <c r="B4395" s="563"/>
      <c r="C4395" s="563"/>
      <c r="D4395" s="553"/>
      <c r="E4395" s="563" t="s">
        <v>2669</v>
      </c>
      <c r="F4395" s="566">
        <v>3.11</v>
      </c>
      <c r="G4395" s="553" t="s">
        <v>2670</v>
      </c>
      <c r="H4395" s="554">
        <v>0</v>
      </c>
      <c r="I4395" s="553" t="s">
        <v>2671</v>
      </c>
      <c r="J4395" s="554">
        <v>3.11</v>
      </c>
    </row>
    <row r="4396" spans="1:10" ht="14.45" thickBot="1">
      <c r="A4396" s="553"/>
      <c r="B4396" s="563"/>
      <c r="C4396" s="563"/>
      <c r="D4396" s="553"/>
      <c r="E4396" s="563" t="s">
        <v>2672</v>
      </c>
      <c r="F4396" s="566">
        <v>0</v>
      </c>
      <c r="G4396" s="553"/>
      <c r="H4396" s="595" t="s">
        <v>2673</v>
      </c>
      <c r="I4396" s="595"/>
      <c r="J4396" s="554">
        <v>24.03</v>
      </c>
    </row>
    <row r="4397" spans="1:10" ht="14.45" thickTop="1">
      <c r="A4397" s="555"/>
      <c r="B4397" s="564"/>
      <c r="C4397" s="564"/>
      <c r="D4397" s="555"/>
      <c r="E4397" s="564"/>
      <c r="F4397" s="564"/>
      <c r="G4397" s="555"/>
      <c r="H4397" s="555"/>
      <c r="I4397" s="555"/>
      <c r="J4397" s="555"/>
    </row>
    <row r="4398" spans="1:10">
      <c r="A4398" s="543" t="s">
        <v>1005</v>
      </c>
      <c r="B4398" s="461" t="s">
        <v>10</v>
      </c>
      <c r="C4398" s="461" t="s">
        <v>11</v>
      </c>
      <c r="D4398" s="543" t="s">
        <v>12</v>
      </c>
      <c r="E4398" s="589" t="s">
        <v>1209</v>
      </c>
      <c r="F4398" s="589"/>
      <c r="G4398" s="461" t="s">
        <v>13</v>
      </c>
      <c r="H4398" s="544" t="s">
        <v>14</v>
      </c>
      <c r="I4398" s="544" t="s">
        <v>1210</v>
      </c>
      <c r="J4398" s="544" t="s">
        <v>16</v>
      </c>
    </row>
    <row r="4399" spans="1:10" ht="39.6">
      <c r="A4399" s="545" t="s">
        <v>2661</v>
      </c>
      <c r="B4399" s="546" t="s">
        <v>1006</v>
      </c>
      <c r="C4399" s="546" t="s">
        <v>55</v>
      </c>
      <c r="D4399" s="545" t="s">
        <v>3676</v>
      </c>
      <c r="E4399" s="596" t="s">
        <v>1422</v>
      </c>
      <c r="F4399" s="596"/>
      <c r="G4399" s="546" t="s">
        <v>233</v>
      </c>
      <c r="H4399" s="547">
        <v>1</v>
      </c>
      <c r="I4399" s="548">
        <v>18.64</v>
      </c>
      <c r="J4399" s="548">
        <v>18.64</v>
      </c>
    </row>
    <row r="4400" spans="1:10">
      <c r="A4400" s="543" t="s">
        <v>9</v>
      </c>
      <c r="B4400" s="461" t="s">
        <v>10</v>
      </c>
      <c r="C4400" s="461" t="s">
        <v>11</v>
      </c>
      <c r="D4400" s="543" t="s">
        <v>12</v>
      </c>
      <c r="E4400" s="589" t="s">
        <v>1209</v>
      </c>
      <c r="F4400" s="589"/>
      <c r="G4400" s="461" t="s">
        <v>13</v>
      </c>
      <c r="H4400" s="544" t="s">
        <v>14</v>
      </c>
      <c r="I4400" s="544" t="s">
        <v>1210</v>
      </c>
      <c r="J4400" s="544" t="s">
        <v>16</v>
      </c>
    </row>
    <row r="4401" spans="1:10" ht="39.6">
      <c r="A4401" s="549" t="s">
        <v>2666</v>
      </c>
      <c r="B4401" s="550" t="s">
        <v>2278</v>
      </c>
      <c r="C4401" s="550" t="s">
        <v>55</v>
      </c>
      <c r="D4401" s="549" t="s">
        <v>2279</v>
      </c>
      <c r="E4401" s="593" t="s">
        <v>1220</v>
      </c>
      <c r="F4401" s="593"/>
      <c r="G4401" s="550" t="s">
        <v>57</v>
      </c>
      <c r="H4401" s="551">
        <v>1</v>
      </c>
      <c r="I4401" s="552" t="s">
        <v>3677</v>
      </c>
      <c r="J4401" s="561" t="s">
        <v>3677</v>
      </c>
    </row>
    <row r="4402" spans="1:10">
      <c r="A4402" s="589" t="s">
        <v>2820</v>
      </c>
      <c r="B4402" s="597"/>
      <c r="C4402" s="597"/>
      <c r="D4402" s="597"/>
      <c r="E4402" s="597"/>
      <c r="F4402" s="597"/>
      <c r="G4402" s="597"/>
      <c r="H4402" s="597"/>
      <c r="I4402" s="597"/>
      <c r="J4402" s="597"/>
    </row>
    <row r="4403" spans="1:10">
      <c r="A4403" s="543" t="s">
        <v>9</v>
      </c>
      <c r="B4403" s="461" t="s">
        <v>10</v>
      </c>
      <c r="C4403" s="461" t="s">
        <v>11</v>
      </c>
      <c r="D4403" s="543" t="s">
        <v>12</v>
      </c>
      <c r="E4403" s="589" t="s">
        <v>1209</v>
      </c>
      <c r="F4403" s="589"/>
      <c r="G4403" s="461" t="s">
        <v>13</v>
      </c>
      <c r="H4403" s="544" t="s">
        <v>14</v>
      </c>
      <c r="I4403" s="544" t="s">
        <v>1210</v>
      </c>
      <c r="J4403" s="544" t="s">
        <v>16</v>
      </c>
    </row>
    <row r="4404" spans="1:10" ht="39.6">
      <c r="A4404" s="549" t="s">
        <v>2666</v>
      </c>
      <c r="B4404" s="550" t="s">
        <v>2278</v>
      </c>
      <c r="C4404" s="550" t="s">
        <v>55</v>
      </c>
      <c r="D4404" s="549" t="s">
        <v>2279</v>
      </c>
      <c r="E4404" s="593" t="s">
        <v>1220</v>
      </c>
      <c r="F4404" s="593"/>
      <c r="G4404" s="550" t="s">
        <v>57</v>
      </c>
      <c r="H4404" s="551">
        <v>1</v>
      </c>
      <c r="I4404" s="552" t="s">
        <v>3677</v>
      </c>
      <c r="J4404" s="561" t="s">
        <v>3677</v>
      </c>
    </row>
    <row r="4405" spans="1:10">
      <c r="A4405" s="553"/>
      <c r="B4405" s="563"/>
      <c r="C4405" s="563"/>
      <c r="D4405" s="553"/>
      <c r="E4405" s="563" t="s">
        <v>2669</v>
      </c>
      <c r="F4405" s="566">
        <v>0</v>
      </c>
      <c r="G4405" s="553" t="s">
        <v>2670</v>
      </c>
      <c r="H4405" s="554">
        <v>0</v>
      </c>
      <c r="I4405" s="553" t="s">
        <v>2671</v>
      </c>
      <c r="J4405" s="554">
        <v>0</v>
      </c>
    </row>
    <row r="4406" spans="1:10" ht="14.45" thickBot="1">
      <c r="A4406" s="553"/>
      <c r="B4406" s="563"/>
      <c r="C4406" s="563"/>
      <c r="D4406" s="553"/>
      <c r="E4406" s="563" t="s">
        <v>2672</v>
      </c>
      <c r="F4406" s="566">
        <v>0</v>
      </c>
      <c r="G4406" s="553"/>
      <c r="H4406" s="595" t="s">
        <v>2673</v>
      </c>
      <c r="I4406" s="595"/>
      <c r="J4406" s="554">
        <v>18.64</v>
      </c>
    </row>
    <row r="4407" spans="1:10" ht="14.45" customHeight="1" thickTop="1">
      <c r="A4407" s="555"/>
      <c r="B4407" s="564"/>
      <c r="C4407" s="564"/>
      <c r="D4407" s="555"/>
      <c r="E4407" s="564"/>
      <c r="F4407" s="564"/>
      <c r="G4407" s="555"/>
      <c r="H4407" s="555"/>
      <c r="I4407" s="555"/>
      <c r="J4407" s="555"/>
    </row>
    <row r="4408" spans="1:10">
      <c r="A4408" s="543" t="s">
        <v>1010</v>
      </c>
      <c r="B4408" s="461" t="s">
        <v>10</v>
      </c>
      <c r="C4408" s="461" t="s">
        <v>11</v>
      </c>
      <c r="D4408" s="543" t="s">
        <v>12</v>
      </c>
      <c r="E4408" s="589" t="s">
        <v>1209</v>
      </c>
      <c r="F4408" s="589"/>
      <c r="G4408" s="461" t="s">
        <v>13</v>
      </c>
      <c r="H4408" s="544" t="s">
        <v>14</v>
      </c>
      <c r="I4408" s="544" t="s">
        <v>1210</v>
      </c>
      <c r="J4408" s="544" t="s">
        <v>16</v>
      </c>
    </row>
    <row r="4409" spans="1:10" ht="66">
      <c r="A4409" s="545" t="s">
        <v>2661</v>
      </c>
      <c r="B4409" s="546" t="s">
        <v>1011</v>
      </c>
      <c r="C4409" s="546" t="s">
        <v>24</v>
      </c>
      <c r="D4409" s="545" t="s">
        <v>1012</v>
      </c>
      <c r="E4409" s="596" t="s">
        <v>1222</v>
      </c>
      <c r="F4409" s="596"/>
      <c r="G4409" s="546" t="s">
        <v>26</v>
      </c>
      <c r="H4409" s="547">
        <v>1</v>
      </c>
      <c r="I4409" s="548">
        <v>3232</v>
      </c>
      <c r="J4409" s="548">
        <v>3232</v>
      </c>
    </row>
    <row r="4410" spans="1:10" ht="26.45">
      <c r="A4410" s="556" t="s">
        <v>2674</v>
      </c>
      <c r="B4410" s="557" t="s">
        <v>2684</v>
      </c>
      <c r="C4410" s="557" t="s">
        <v>44</v>
      </c>
      <c r="D4410" s="556" t="s">
        <v>2685</v>
      </c>
      <c r="E4410" s="594" t="s">
        <v>1216</v>
      </c>
      <c r="F4410" s="594"/>
      <c r="G4410" s="557" t="s">
        <v>75</v>
      </c>
      <c r="H4410" s="558">
        <v>3.5</v>
      </c>
      <c r="I4410" s="559">
        <v>21.72</v>
      </c>
      <c r="J4410" s="559">
        <v>76.02</v>
      </c>
    </row>
    <row r="4411" spans="1:10" ht="26.45">
      <c r="A4411" s="556" t="s">
        <v>2674</v>
      </c>
      <c r="B4411" s="557" t="s">
        <v>2694</v>
      </c>
      <c r="C4411" s="557" t="s">
        <v>44</v>
      </c>
      <c r="D4411" s="556" t="s">
        <v>2695</v>
      </c>
      <c r="E4411" s="594" t="s">
        <v>1216</v>
      </c>
      <c r="F4411" s="594"/>
      <c r="G4411" s="557" t="s">
        <v>75</v>
      </c>
      <c r="H4411" s="558">
        <v>3.5</v>
      </c>
      <c r="I4411" s="559">
        <v>30.41</v>
      </c>
      <c r="J4411" s="559">
        <v>106.43</v>
      </c>
    </row>
    <row r="4412" spans="1:10" ht="26.45">
      <c r="A4412" s="549" t="s">
        <v>2666</v>
      </c>
      <c r="B4412" s="550" t="s">
        <v>2145</v>
      </c>
      <c r="C4412" s="550" t="s">
        <v>44</v>
      </c>
      <c r="D4412" s="549" t="s">
        <v>2146</v>
      </c>
      <c r="E4412" s="593" t="s">
        <v>1220</v>
      </c>
      <c r="F4412" s="593"/>
      <c r="G4412" s="550" t="s">
        <v>26</v>
      </c>
      <c r="H4412" s="551">
        <v>1</v>
      </c>
      <c r="I4412" s="552">
        <v>93.2</v>
      </c>
      <c r="J4412" s="552">
        <v>93.2</v>
      </c>
    </row>
    <row r="4413" spans="1:10" ht="13.9" customHeight="1">
      <c r="A4413" s="549" t="s">
        <v>2666</v>
      </c>
      <c r="B4413" s="550" t="s">
        <v>2105</v>
      </c>
      <c r="C4413" s="550" t="s">
        <v>44</v>
      </c>
      <c r="D4413" s="549" t="s">
        <v>2106</v>
      </c>
      <c r="E4413" s="593" t="s">
        <v>1220</v>
      </c>
      <c r="F4413" s="593"/>
      <c r="G4413" s="550" t="s">
        <v>26</v>
      </c>
      <c r="H4413" s="551">
        <v>1</v>
      </c>
      <c r="I4413" s="552">
        <v>113.9</v>
      </c>
      <c r="J4413" s="552">
        <v>113.9</v>
      </c>
    </row>
    <row r="4414" spans="1:10" ht="39.6">
      <c r="A4414" s="549" t="s">
        <v>2666</v>
      </c>
      <c r="B4414" s="550" t="s">
        <v>1944</v>
      </c>
      <c r="C4414" s="550" t="s">
        <v>44</v>
      </c>
      <c r="D4414" s="549" t="s">
        <v>1945</v>
      </c>
      <c r="E4414" s="593" t="s">
        <v>1220</v>
      </c>
      <c r="F4414" s="593"/>
      <c r="G4414" s="550" t="s">
        <v>26</v>
      </c>
      <c r="H4414" s="551">
        <v>1</v>
      </c>
      <c r="I4414" s="552">
        <v>260</v>
      </c>
      <c r="J4414" s="552">
        <v>260</v>
      </c>
    </row>
    <row r="4415" spans="1:10" ht="39.6">
      <c r="A4415" s="549" t="s">
        <v>2666</v>
      </c>
      <c r="B4415" s="550" t="s">
        <v>1769</v>
      </c>
      <c r="C4415" s="550" t="s">
        <v>44</v>
      </c>
      <c r="D4415" s="549" t="s">
        <v>1770</v>
      </c>
      <c r="E4415" s="593" t="s">
        <v>1220</v>
      </c>
      <c r="F4415" s="593"/>
      <c r="G4415" s="550" t="s">
        <v>26</v>
      </c>
      <c r="H4415" s="551">
        <v>1</v>
      </c>
      <c r="I4415" s="552">
        <v>740.09</v>
      </c>
      <c r="J4415" s="552">
        <v>740.09</v>
      </c>
    </row>
    <row r="4416" spans="1:10" ht="26.45">
      <c r="A4416" s="549" t="s">
        <v>2666</v>
      </c>
      <c r="B4416" s="550" t="s">
        <v>2012</v>
      </c>
      <c r="C4416" s="550" t="s">
        <v>44</v>
      </c>
      <c r="D4416" s="549" t="s">
        <v>2013</v>
      </c>
      <c r="E4416" s="593" t="s">
        <v>1220</v>
      </c>
      <c r="F4416" s="593"/>
      <c r="G4416" s="550" t="s">
        <v>26</v>
      </c>
      <c r="H4416" s="551">
        <v>1</v>
      </c>
      <c r="I4416" s="552">
        <v>185.71</v>
      </c>
      <c r="J4416" s="552">
        <v>185.71</v>
      </c>
    </row>
    <row r="4417" spans="1:10" ht="14.45" customHeight="1">
      <c r="A4417" s="549" t="s">
        <v>2666</v>
      </c>
      <c r="B4417" s="550" t="s">
        <v>2545</v>
      </c>
      <c r="C4417" s="550" t="s">
        <v>44</v>
      </c>
      <c r="D4417" s="549" t="s">
        <v>2546</v>
      </c>
      <c r="E4417" s="593" t="s">
        <v>1220</v>
      </c>
      <c r="F4417" s="593"/>
      <c r="G4417" s="550" t="s">
        <v>26</v>
      </c>
      <c r="H4417" s="551">
        <v>4</v>
      </c>
      <c r="I4417" s="552">
        <v>0.61</v>
      </c>
      <c r="J4417" s="552">
        <v>2.44</v>
      </c>
    </row>
    <row r="4418" spans="1:10" ht="26.45">
      <c r="A4418" s="549" t="s">
        <v>2666</v>
      </c>
      <c r="B4418" s="550" t="s">
        <v>1665</v>
      </c>
      <c r="C4418" s="550" t="s">
        <v>24</v>
      </c>
      <c r="D4418" s="549" t="s">
        <v>1666</v>
      </c>
      <c r="E4418" s="593" t="s">
        <v>1220</v>
      </c>
      <c r="F4418" s="593"/>
      <c r="G4418" s="550" t="s">
        <v>760</v>
      </c>
      <c r="H4418" s="551">
        <v>1</v>
      </c>
      <c r="I4418" s="552">
        <v>1654.21</v>
      </c>
      <c r="J4418" s="552">
        <v>1654.21</v>
      </c>
    </row>
    <row r="4419" spans="1:10">
      <c r="A4419" s="553"/>
      <c r="B4419" s="563"/>
      <c r="C4419" s="563"/>
      <c r="D4419" s="553"/>
      <c r="E4419" s="563" t="s">
        <v>2669</v>
      </c>
      <c r="F4419" s="566">
        <v>137.12</v>
      </c>
      <c r="G4419" s="553" t="s">
        <v>2670</v>
      </c>
      <c r="H4419" s="554">
        <v>0</v>
      </c>
      <c r="I4419" s="553" t="s">
        <v>2671</v>
      </c>
      <c r="J4419" s="554">
        <v>137.12</v>
      </c>
    </row>
    <row r="4420" spans="1:10" ht="14.45" thickBot="1">
      <c r="A4420" s="553"/>
      <c r="B4420" s="563"/>
      <c r="C4420" s="563"/>
      <c r="D4420" s="553"/>
      <c r="E4420" s="563" t="s">
        <v>2672</v>
      </c>
      <c r="F4420" s="566">
        <v>0</v>
      </c>
      <c r="G4420" s="553"/>
      <c r="H4420" s="595" t="s">
        <v>2673</v>
      </c>
      <c r="I4420" s="595"/>
      <c r="J4420" s="554">
        <v>3232</v>
      </c>
    </row>
    <row r="4421" spans="1:10" ht="26.45" customHeight="1" thickTop="1">
      <c r="A4421" s="555"/>
      <c r="B4421" s="564"/>
      <c r="C4421" s="564"/>
      <c r="D4421" s="555"/>
      <c r="E4421" s="564"/>
      <c r="F4421" s="564"/>
      <c r="G4421" s="555"/>
      <c r="H4421" s="555"/>
      <c r="I4421" s="555"/>
      <c r="J4421" s="555"/>
    </row>
    <row r="4422" spans="1:10" ht="26.45" customHeight="1">
      <c r="A4422" s="543" t="s">
        <v>1013</v>
      </c>
      <c r="B4422" s="461" t="s">
        <v>10</v>
      </c>
      <c r="C4422" s="461" t="s">
        <v>11</v>
      </c>
      <c r="D4422" s="543" t="s">
        <v>12</v>
      </c>
      <c r="E4422" s="589" t="s">
        <v>1209</v>
      </c>
      <c r="F4422" s="589"/>
      <c r="G4422" s="461" t="s">
        <v>13</v>
      </c>
      <c r="H4422" s="544" t="s">
        <v>14</v>
      </c>
      <c r="I4422" s="544" t="s">
        <v>1210</v>
      </c>
      <c r="J4422" s="544" t="s">
        <v>16</v>
      </c>
    </row>
    <row r="4423" spans="1:10" ht="39.6">
      <c r="A4423" s="545" t="s">
        <v>2661</v>
      </c>
      <c r="B4423" s="546" t="s">
        <v>1014</v>
      </c>
      <c r="C4423" s="546" t="s">
        <v>44</v>
      </c>
      <c r="D4423" s="545" t="s">
        <v>1015</v>
      </c>
      <c r="E4423" s="596" t="s">
        <v>1395</v>
      </c>
      <c r="F4423" s="596"/>
      <c r="G4423" s="546" t="s">
        <v>26</v>
      </c>
      <c r="H4423" s="547">
        <v>1</v>
      </c>
      <c r="I4423" s="548">
        <v>506.99</v>
      </c>
      <c r="J4423" s="548">
        <v>506.99</v>
      </c>
    </row>
    <row r="4424" spans="1:10" ht="26.45">
      <c r="A4424" s="556" t="s">
        <v>2674</v>
      </c>
      <c r="B4424" s="557" t="s">
        <v>3367</v>
      </c>
      <c r="C4424" s="557" t="s">
        <v>44</v>
      </c>
      <c r="D4424" s="556" t="s">
        <v>3368</v>
      </c>
      <c r="E4424" s="594" t="s">
        <v>1216</v>
      </c>
      <c r="F4424" s="594"/>
      <c r="G4424" s="557" t="s">
        <v>75</v>
      </c>
      <c r="H4424" s="558">
        <v>0.132661</v>
      </c>
      <c r="I4424" s="559">
        <v>22.35</v>
      </c>
      <c r="J4424" s="559">
        <v>2.96</v>
      </c>
    </row>
    <row r="4425" spans="1:10" ht="26.45">
      <c r="A4425" s="556" t="s">
        <v>2674</v>
      </c>
      <c r="B4425" s="557" t="s">
        <v>2694</v>
      </c>
      <c r="C4425" s="557" t="s">
        <v>44</v>
      </c>
      <c r="D4425" s="556" t="s">
        <v>2695</v>
      </c>
      <c r="E4425" s="594" t="s">
        <v>1216</v>
      </c>
      <c r="F4425" s="594"/>
      <c r="G4425" s="557" t="s">
        <v>75</v>
      </c>
      <c r="H4425" s="558">
        <v>0.132661</v>
      </c>
      <c r="I4425" s="559">
        <v>30.41</v>
      </c>
      <c r="J4425" s="559">
        <v>4.03</v>
      </c>
    </row>
    <row r="4426" spans="1:10" ht="39.6">
      <c r="A4426" s="549" t="s">
        <v>2666</v>
      </c>
      <c r="B4426" s="550" t="s">
        <v>1829</v>
      </c>
      <c r="C4426" s="550" t="s">
        <v>44</v>
      </c>
      <c r="D4426" s="549" t="s">
        <v>1830</v>
      </c>
      <c r="E4426" s="593" t="s">
        <v>1220</v>
      </c>
      <c r="F4426" s="593"/>
      <c r="G4426" s="550" t="s">
        <v>26</v>
      </c>
      <c r="H4426" s="551">
        <v>1</v>
      </c>
      <c r="I4426" s="552">
        <v>500</v>
      </c>
      <c r="J4426" s="552">
        <v>500</v>
      </c>
    </row>
    <row r="4427" spans="1:10">
      <c r="A4427" s="553"/>
      <c r="B4427" s="563"/>
      <c r="C4427" s="563"/>
      <c r="D4427" s="553"/>
      <c r="E4427" s="563" t="s">
        <v>2669</v>
      </c>
      <c r="F4427" s="566">
        <v>5.33</v>
      </c>
      <c r="G4427" s="553" t="s">
        <v>2670</v>
      </c>
      <c r="H4427" s="554">
        <v>0</v>
      </c>
      <c r="I4427" s="553" t="s">
        <v>2671</v>
      </c>
      <c r="J4427" s="554">
        <v>5.33</v>
      </c>
    </row>
    <row r="4428" spans="1:10" ht="14.45" thickBot="1">
      <c r="A4428" s="553"/>
      <c r="B4428" s="563"/>
      <c r="C4428" s="563"/>
      <c r="D4428" s="553"/>
      <c r="E4428" s="563" t="s">
        <v>2672</v>
      </c>
      <c r="F4428" s="566">
        <v>0</v>
      </c>
      <c r="G4428" s="553"/>
      <c r="H4428" s="595" t="s">
        <v>2673</v>
      </c>
      <c r="I4428" s="595"/>
      <c r="J4428" s="554">
        <v>506.99</v>
      </c>
    </row>
    <row r="4429" spans="1:10" ht="14.45" thickTop="1">
      <c r="A4429" s="555"/>
      <c r="B4429" s="564"/>
      <c r="C4429" s="564"/>
      <c r="D4429" s="555"/>
      <c r="E4429" s="564"/>
      <c r="F4429" s="564"/>
      <c r="G4429" s="555"/>
      <c r="H4429" s="555"/>
      <c r="I4429" s="555"/>
      <c r="J4429" s="555"/>
    </row>
    <row r="4430" spans="1:10">
      <c r="A4430" s="543" t="s">
        <v>1016</v>
      </c>
      <c r="B4430" s="461" t="s">
        <v>10</v>
      </c>
      <c r="C4430" s="461" t="s">
        <v>11</v>
      </c>
      <c r="D4430" s="543" t="s">
        <v>12</v>
      </c>
      <c r="E4430" s="589" t="s">
        <v>1209</v>
      </c>
      <c r="F4430" s="589"/>
      <c r="G4430" s="461" t="s">
        <v>13</v>
      </c>
      <c r="H4430" s="544" t="s">
        <v>14</v>
      </c>
      <c r="I4430" s="544" t="s">
        <v>1210</v>
      </c>
      <c r="J4430" s="544" t="s">
        <v>16</v>
      </c>
    </row>
    <row r="4431" spans="1:10" ht="14.45" customHeight="1">
      <c r="A4431" s="545" t="s">
        <v>2661</v>
      </c>
      <c r="B4431" s="546" t="s">
        <v>1017</v>
      </c>
      <c r="C4431" s="546" t="s">
        <v>24</v>
      </c>
      <c r="D4431" s="545" t="s">
        <v>1018</v>
      </c>
      <c r="E4431" s="596" t="s">
        <v>1379</v>
      </c>
      <c r="F4431" s="596"/>
      <c r="G4431" s="546" t="s">
        <v>26</v>
      </c>
      <c r="H4431" s="547">
        <v>1</v>
      </c>
      <c r="I4431" s="548">
        <v>26.05</v>
      </c>
      <c r="J4431" s="548">
        <v>26.05</v>
      </c>
    </row>
    <row r="4432" spans="1:10" ht="26.45">
      <c r="A4432" s="556" t="s">
        <v>2674</v>
      </c>
      <c r="B4432" s="557" t="s">
        <v>3336</v>
      </c>
      <c r="C4432" s="557" t="s">
        <v>44</v>
      </c>
      <c r="D4432" s="556" t="s">
        <v>3337</v>
      </c>
      <c r="E4432" s="594" t="s">
        <v>1216</v>
      </c>
      <c r="F4432" s="594"/>
      <c r="G4432" s="557" t="s">
        <v>75</v>
      </c>
      <c r="H4432" s="558">
        <v>0.05</v>
      </c>
      <c r="I4432" s="559">
        <v>25.88</v>
      </c>
      <c r="J4432" s="559">
        <v>1.29</v>
      </c>
    </row>
    <row r="4433" spans="1:10" ht="26.45">
      <c r="A4433" s="549" t="s">
        <v>2666</v>
      </c>
      <c r="B4433" s="550" t="s">
        <v>2249</v>
      </c>
      <c r="C4433" s="550" t="s">
        <v>44</v>
      </c>
      <c r="D4433" s="549" t="s">
        <v>2250</v>
      </c>
      <c r="E4433" s="593" t="s">
        <v>1220</v>
      </c>
      <c r="F4433" s="593"/>
      <c r="G4433" s="550" t="s">
        <v>26</v>
      </c>
      <c r="H4433" s="551">
        <v>1</v>
      </c>
      <c r="I4433" s="552">
        <v>24.76</v>
      </c>
      <c r="J4433" s="552">
        <v>24.76</v>
      </c>
    </row>
    <row r="4434" spans="1:10" ht="39.6" customHeight="1">
      <c r="A4434" s="553"/>
      <c r="B4434" s="563"/>
      <c r="C4434" s="563"/>
      <c r="D4434" s="553"/>
      <c r="E4434" s="563" t="s">
        <v>2669</v>
      </c>
      <c r="F4434" s="566">
        <v>0.95</v>
      </c>
      <c r="G4434" s="553" t="s">
        <v>2670</v>
      </c>
      <c r="H4434" s="554">
        <v>0</v>
      </c>
      <c r="I4434" s="553" t="s">
        <v>2671</v>
      </c>
      <c r="J4434" s="554">
        <v>0.95</v>
      </c>
    </row>
    <row r="4435" spans="1:10" ht="26.45" customHeight="1" thickBot="1">
      <c r="A4435" s="553"/>
      <c r="B4435" s="563"/>
      <c r="C4435" s="563"/>
      <c r="D4435" s="553"/>
      <c r="E4435" s="563" t="s">
        <v>2672</v>
      </c>
      <c r="F4435" s="566">
        <v>0</v>
      </c>
      <c r="G4435" s="553"/>
      <c r="H4435" s="595" t="s">
        <v>2673</v>
      </c>
      <c r="I4435" s="595"/>
      <c r="J4435" s="554">
        <v>26.05</v>
      </c>
    </row>
    <row r="4436" spans="1:10" ht="26.45" customHeight="1" thickTop="1">
      <c r="A4436" s="555"/>
      <c r="B4436" s="564"/>
      <c r="C4436" s="564"/>
      <c r="D4436" s="555"/>
      <c r="E4436" s="564"/>
      <c r="F4436" s="564"/>
      <c r="G4436" s="555"/>
      <c r="H4436" s="555"/>
      <c r="I4436" s="555"/>
      <c r="J4436" s="555"/>
    </row>
    <row r="4437" spans="1:10">
      <c r="A4437" s="543" t="s">
        <v>1019</v>
      </c>
      <c r="B4437" s="461" t="s">
        <v>10</v>
      </c>
      <c r="C4437" s="461" t="s">
        <v>11</v>
      </c>
      <c r="D4437" s="543" t="s">
        <v>12</v>
      </c>
      <c r="E4437" s="589" t="s">
        <v>1209</v>
      </c>
      <c r="F4437" s="589"/>
      <c r="G4437" s="461" t="s">
        <v>13</v>
      </c>
      <c r="H4437" s="544" t="s">
        <v>14</v>
      </c>
      <c r="I4437" s="544" t="s">
        <v>1210</v>
      </c>
      <c r="J4437" s="544" t="s">
        <v>16</v>
      </c>
    </row>
    <row r="4438" spans="1:10" ht="26.45">
      <c r="A4438" s="545" t="s">
        <v>2661</v>
      </c>
      <c r="B4438" s="546" t="s">
        <v>1020</v>
      </c>
      <c r="C4438" s="546" t="s">
        <v>55</v>
      </c>
      <c r="D4438" s="545" t="s">
        <v>1021</v>
      </c>
      <c r="E4438" s="596" t="s">
        <v>1422</v>
      </c>
      <c r="F4438" s="596"/>
      <c r="G4438" s="546" t="s">
        <v>57</v>
      </c>
      <c r="H4438" s="547">
        <v>1</v>
      </c>
      <c r="I4438" s="548">
        <v>16.89</v>
      </c>
      <c r="J4438" s="548">
        <v>16.89</v>
      </c>
    </row>
    <row r="4439" spans="1:10" ht="14.45" customHeight="1">
      <c r="A4439" s="543" t="s">
        <v>9</v>
      </c>
      <c r="B4439" s="461" t="s">
        <v>10</v>
      </c>
      <c r="C4439" s="461" t="s">
        <v>11</v>
      </c>
      <c r="D4439" s="543" t="s">
        <v>12</v>
      </c>
      <c r="E4439" s="589" t="s">
        <v>1209</v>
      </c>
      <c r="F4439" s="589"/>
      <c r="G4439" s="461" t="s">
        <v>13</v>
      </c>
      <c r="H4439" s="544" t="s">
        <v>14</v>
      </c>
      <c r="I4439" s="544" t="s">
        <v>1210</v>
      </c>
      <c r="J4439" s="544" t="s">
        <v>16</v>
      </c>
    </row>
    <row r="4440" spans="1:10">
      <c r="A4440" s="556" t="s">
        <v>2661</v>
      </c>
      <c r="B4440" s="557" t="s">
        <v>2769</v>
      </c>
      <c r="C4440" s="557" t="s">
        <v>55</v>
      </c>
      <c r="D4440" s="556" t="s">
        <v>2770</v>
      </c>
      <c r="E4440" s="594" t="s">
        <v>1393</v>
      </c>
      <c r="F4440" s="594"/>
      <c r="G4440" s="557" t="s">
        <v>1451</v>
      </c>
      <c r="H4440" s="558">
        <v>0.2</v>
      </c>
      <c r="I4440" s="559" t="s">
        <v>2771</v>
      </c>
      <c r="J4440" s="560" t="s">
        <v>3597</v>
      </c>
    </row>
    <row r="4441" spans="1:10" ht="26.45">
      <c r="A4441" s="549" t="s">
        <v>2666</v>
      </c>
      <c r="B4441" s="550" t="s">
        <v>2405</v>
      </c>
      <c r="C4441" s="550" t="s">
        <v>55</v>
      </c>
      <c r="D4441" s="549" t="s">
        <v>1021</v>
      </c>
      <c r="E4441" s="593" t="s">
        <v>1220</v>
      </c>
      <c r="F4441" s="593"/>
      <c r="G4441" s="550" t="s">
        <v>57</v>
      </c>
      <c r="H4441" s="551">
        <v>1</v>
      </c>
      <c r="I4441" s="552" t="s">
        <v>3672</v>
      </c>
      <c r="J4441" s="561" t="s">
        <v>3672</v>
      </c>
    </row>
    <row r="4442" spans="1:10" ht="13.9" customHeight="1">
      <c r="A4442" s="549" t="s">
        <v>2666</v>
      </c>
      <c r="B4442" s="550" t="s">
        <v>1449</v>
      </c>
      <c r="C4442" s="550" t="s">
        <v>55</v>
      </c>
      <c r="D4442" s="549" t="s">
        <v>1450</v>
      </c>
      <c r="E4442" s="593" t="s">
        <v>1440</v>
      </c>
      <c r="F4442" s="593"/>
      <c r="G4442" s="550" t="s">
        <v>1451</v>
      </c>
      <c r="H4442" s="551">
        <v>0.2</v>
      </c>
      <c r="I4442" s="552" t="s">
        <v>2742</v>
      </c>
      <c r="J4442" s="561" t="s">
        <v>3598</v>
      </c>
    </row>
    <row r="4443" spans="1:10" ht="26.45" customHeight="1">
      <c r="A4443" s="589" t="s">
        <v>2820</v>
      </c>
      <c r="B4443" s="597"/>
      <c r="C4443" s="597"/>
      <c r="D4443" s="597"/>
      <c r="E4443" s="597"/>
      <c r="F4443" s="597"/>
      <c r="G4443" s="597"/>
      <c r="H4443" s="597"/>
      <c r="I4443" s="597"/>
      <c r="J4443" s="597"/>
    </row>
    <row r="4444" spans="1:10">
      <c r="A4444" s="543" t="s">
        <v>9</v>
      </c>
      <c r="B4444" s="461" t="s">
        <v>10</v>
      </c>
      <c r="C4444" s="461" t="s">
        <v>11</v>
      </c>
      <c r="D4444" s="543" t="s">
        <v>12</v>
      </c>
      <c r="E4444" s="589" t="s">
        <v>1209</v>
      </c>
      <c r="F4444" s="589"/>
      <c r="G4444" s="461" t="s">
        <v>13</v>
      </c>
      <c r="H4444" s="544" t="s">
        <v>14</v>
      </c>
      <c r="I4444" s="544" t="s">
        <v>1210</v>
      </c>
      <c r="J4444" s="544" t="s">
        <v>16</v>
      </c>
    </row>
    <row r="4445" spans="1:10" ht="26.45">
      <c r="A4445" s="549" t="s">
        <v>2666</v>
      </c>
      <c r="B4445" s="550" t="s">
        <v>2303</v>
      </c>
      <c r="C4445" s="550" t="s">
        <v>55</v>
      </c>
      <c r="D4445" s="549" t="s">
        <v>2304</v>
      </c>
      <c r="E4445" s="593" t="s">
        <v>1220</v>
      </c>
      <c r="F4445" s="593"/>
      <c r="G4445" s="550" t="s">
        <v>57</v>
      </c>
      <c r="H4445" s="551">
        <v>1.2E-4</v>
      </c>
      <c r="I4445" s="552" t="s">
        <v>2821</v>
      </c>
      <c r="J4445" s="561" t="s">
        <v>2972</v>
      </c>
    </row>
    <row r="4446" spans="1:10" ht="14.45" customHeight="1">
      <c r="A4446" s="549" t="s">
        <v>2666</v>
      </c>
      <c r="B4446" s="550" t="s">
        <v>2412</v>
      </c>
      <c r="C4446" s="550" t="s">
        <v>55</v>
      </c>
      <c r="D4446" s="549" t="s">
        <v>2413</v>
      </c>
      <c r="E4446" s="593" t="s">
        <v>1220</v>
      </c>
      <c r="F4446" s="593"/>
      <c r="G4446" s="550" t="s">
        <v>57</v>
      </c>
      <c r="H4446" s="551">
        <v>6.0000000000000002E-5</v>
      </c>
      <c r="I4446" s="552" t="s">
        <v>2823</v>
      </c>
      <c r="J4446" s="561" t="s">
        <v>2972</v>
      </c>
    </row>
    <row r="4447" spans="1:10">
      <c r="A4447" s="549" t="s">
        <v>2666</v>
      </c>
      <c r="B4447" s="550" t="s">
        <v>2169</v>
      </c>
      <c r="C4447" s="550" t="s">
        <v>55</v>
      </c>
      <c r="D4447" s="549" t="s">
        <v>2170</v>
      </c>
      <c r="E4447" s="593" t="s">
        <v>1220</v>
      </c>
      <c r="F4447" s="593"/>
      <c r="G4447" s="550" t="s">
        <v>57</v>
      </c>
      <c r="H4447" s="551">
        <v>8.9999999999999998E-4</v>
      </c>
      <c r="I4447" s="552" t="s">
        <v>2825</v>
      </c>
      <c r="J4447" s="561" t="s">
        <v>2972</v>
      </c>
    </row>
    <row r="4448" spans="1:10" ht="26.45">
      <c r="A4448" s="549" t="s">
        <v>2666</v>
      </c>
      <c r="B4448" s="550" t="s">
        <v>2391</v>
      </c>
      <c r="C4448" s="550" t="s">
        <v>55</v>
      </c>
      <c r="D4448" s="549" t="s">
        <v>2392</v>
      </c>
      <c r="E4448" s="593" t="s">
        <v>1220</v>
      </c>
      <c r="F4448" s="593"/>
      <c r="G4448" s="550" t="s">
        <v>57</v>
      </c>
      <c r="H4448" s="551">
        <v>4.0000000000000003E-5</v>
      </c>
      <c r="I4448" s="552" t="s">
        <v>2827</v>
      </c>
      <c r="J4448" s="561" t="s">
        <v>2972</v>
      </c>
    </row>
    <row r="4449" spans="1:10" ht="26.45" customHeight="1">
      <c r="A4449" s="549" t="s">
        <v>2666</v>
      </c>
      <c r="B4449" s="550" t="s">
        <v>1693</v>
      </c>
      <c r="C4449" s="550" t="s">
        <v>55</v>
      </c>
      <c r="D4449" s="549" t="s">
        <v>1694</v>
      </c>
      <c r="E4449" s="593" t="s">
        <v>1220</v>
      </c>
      <c r="F4449" s="593"/>
      <c r="G4449" s="550" t="s">
        <v>57</v>
      </c>
      <c r="H4449" s="551">
        <v>1.882E-2</v>
      </c>
      <c r="I4449" s="552" t="s">
        <v>2829</v>
      </c>
      <c r="J4449" s="561" t="s">
        <v>2975</v>
      </c>
    </row>
    <row r="4450" spans="1:10" ht="26.45" customHeight="1">
      <c r="A4450" s="549" t="s">
        <v>2666</v>
      </c>
      <c r="B4450" s="550" t="s">
        <v>2360</v>
      </c>
      <c r="C4450" s="550" t="s">
        <v>55</v>
      </c>
      <c r="D4450" s="549" t="s">
        <v>2361</v>
      </c>
      <c r="E4450" s="593" t="s">
        <v>1220</v>
      </c>
      <c r="F4450" s="593"/>
      <c r="G4450" s="550" t="s">
        <v>2362</v>
      </c>
      <c r="H4450" s="551">
        <v>1.6000000000000001E-4</v>
      </c>
      <c r="I4450" s="552" t="s">
        <v>2831</v>
      </c>
      <c r="J4450" s="561" t="s">
        <v>2972</v>
      </c>
    </row>
    <row r="4451" spans="1:10">
      <c r="A4451" s="549" t="s">
        <v>2666</v>
      </c>
      <c r="B4451" s="550" t="s">
        <v>1729</v>
      </c>
      <c r="C4451" s="550" t="s">
        <v>55</v>
      </c>
      <c r="D4451" s="549" t="s">
        <v>1730</v>
      </c>
      <c r="E4451" s="593" t="s">
        <v>1220</v>
      </c>
      <c r="F4451" s="593"/>
      <c r="G4451" s="550" t="s">
        <v>57</v>
      </c>
      <c r="H4451" s="551">
        <v>2.9999999999999997E-4</v>
      </c>
      <c r="I4451" s="552" t="s">
        <v>2833</v>
      </c>
      <c r="J4451" s="561" t="s">
        <v>2923</v>
      </c>
    </row>
    <row r="4452" spans="1:10">
      <c r="A4452" s="549" t="s">
        <v>2666</v>
      </c>
      <c r="B4452" s="550" t="s">
        <v>1587</v>
      </c>
      <c r="C4452" s="550" t="s">
        <v>55</v>
      </c>
      <c r="D4452" s="549" t="s">
        <v>1588</v>
      </c>
      <c r="E4452" s="593" t="s">
        <v>1220</v>
      </c>
      <c r="F4452" s="593"/>
      <c r="G4452" s="550" t="s">
        <v>57</v>
      </c>
      <c r="H4452" s="551">
        <v>8.9999999999999998E-4</v>
      </c>
      <c r="I4452" s="552" t="s">
        <v>2835</v>
      </c>
      <c r="J4452" s="561" t="s">
        <v>3366</v>
      </c>
    </row>
    <row r="4453" spans="1:10" ht="14.45" customHeight="1">
      <c r="A4453" s="549" t="s">
        <v>2666</v>
      </c>
      <c r="B4453" s="550" t="s">
        <v>2381</v>
      </c>
      <c r="C4453" s="550" t="s">
        <v>55</v>
      </c>
      <c r="D4453" s="549" t="s">
        <v>2382</v>
      </c>
      <c r="E4453" s="593" t="s">
        <v>1220</v>
      </c>
      <c r="F4453" s="593"/>
      <c r="G4453" s="550" t="s">
        <v>57</v>
      </c>
      <c r="H4453" s="551">
        <v>4.0000000000000003E-5</v>
      </c>
      <c r="I4453" s="552" t="s">
        <v>2837</v>
      </c>
      <c r="J4453" s="561" t="s">
        <v>2972</v>
      </c>
    </row>
    <row r="4454" spans="1:10">
      <c r="A4454" s="549" t="s">
        <v>2666</v>
      </c>
      <c r="B4454" s="550" t="s">
        <v>1982</v>
      </c>
      <c r="C4454" s="550" t="s">
        <v>55</v>
      </c>
      <c r="D4454" s="549" t="s">
        <v>1983</v>
      </c>
      <c r="E4454" s="593" t="s">
        <v>1298</v>
      </c>
      <c r="F4454" s="593"/>
      <c r="G4454" s="550" t="s">
        <v>57</v>
      </c>
      <c r="H4454" s="551">
        <v>8.9999999999999998E-4</v>
      </c>
      <c r="I4454" s="552" t="s">
        <v>2839</v>
      </c>
      <c r="J4454" s="561" t="s">
        <v>2880</v>
      </c>
    </row>
    <row r="4455" spans="1:10">
      <c r="A4455" s="549" t="s">
        <v>2666</v>
      </c>
      <c r="B4455" s="550" t="s">
        <v>1855</v>
      </c>
      <c r="C4455" s="550" t="s">
        <v>55</v>
      </c>
      <c r="D4455" s="549" t="s">
        <v>1856</v>
      </c>
      <c r="E4455" s="593" t="s">
        <v>1298</v>
      </c>
      <c r="F4455" s="593"/>
      <c r="G4455" s="550" t="s">
        <v>1857</v>
      </c>
      <c r="H4455" s="551">
        <v>8.0000000000000007E-5</v>
      </c>
      <c r="I4455" s="552" t="s">
        <v>2841</v>
      </c>
      <c r="J4455" s="561" t="s">
        <v>3254</v>
      </c>
    </row>
    <row r="4456" spans="1:10" ht="26.45">
      <c r="A4456" s="549" t="s">
        <v>2666</v>
      </c>
      <c r="B4456" s="550" t="s">
        <v>2182</v>
      </c>
      <c r="C4456" s="550" t="s">
        <v>55</v>
      </c>
      <c r="D4456" s="549" t="s">
        <v>2183</v>
      </c>
      <c r="E4456" s="593" t="s">
        <v>1220</v>
      </c>
      <c r="F4456" s="593"/>
      <c r="G4456" s="550" t="s">
        <v>57</v>
      </c>
      <c r="H4456" s="551">
        <v>4.0000000000000003E-5</v>
      </c>
      <c r="I4456" s="552" t="s">
        <v>2843</v>
      </c>
      <c r="J4456" s="561" t="s">
        <v>2972</v>
      </c>
    </row>
    <row r="4457" spans="1:10">
      <c r="A4457" s="549" t="s">
        <v>2666</v>
      </c>
      <c r="B4457" s="550" t="s">
        <v>1652</v>
      </c>
      <c r="C4457" s="550" t="s">
        <v>55</v>
      </c>
      <c r="D4457" s="549" t="s">
        <v>1653</v>
      </c>
      <c r="E4457" s="593" t="s">
        <v>1298</v>
      </c>
      <c r="F4457" s="593"/>
      <c r="G4457" s="550" t="s">
        <v>57</v>
      </c>
      <c r="H4457" s="551">
        <v>2.036E-2</v>
      </c>
      <c r="I4457" s="552" t="s">
        <v>2845</v>
      </c>
      <c r="J4457" s="561" t="s">
        <v>3114</v>
      </c>
    </row>
    <row r="4458" spans="1:10">
      <c r="A4458" s="549" t="s">
        <v>2666</v>
      </c>
      <c r="B4458" s="550" t="s">
        <v>2090</v>
      </c>
      <c r="C4458" s="550" t="s">
        <v>55</v>
      </c>
      <c r="D4458" s="549" t="s">
        <v>2091</v>
      </c>
      <c r="E4458" s="593" t="s">
        <v>1220</v>
      </c>
      <c r="F4458" s="593"/>
      <c r="G4458" s="550" t="s">
        <v>57</v>
      </c>
      <c r="H4458" s="551">
        <v>3.6000000000000002E-4</v>
      </c>
      <c r="I4458" s="552" t="s">
        <v>2847</v>
      </c>
      <c r="J4458" s="561" t="s">
        <v>2972</v>
      </c>
    </row>
    <row r="4459" spans="1:10">
      <c r="A4459" s="549" t="s">
        <v>2666</v>
      </c>
      <c r="B4459" s="550" t="s">
        <v>1543</v>
      </c>
      <c r="C4459" s="550" t="s">
        <v>55</v>
      </c>
      <c r="D4459" s="549" t="s">
        <v>1544</v>
      </c>
      <c r="E4459" s="593" t="s">
        <v>1220</v>
      </c>
      <c r="F4459" s="593"/>
      <c r="G4459" s="550" t="s">
        <v>57</v>
      </c>
      <c r="H4459" s="551">
        <v>2.036E-2</v>
      </c>
      <c r="I4459" s="552" t="s">
        <v>2849</v>
      </c>
      <c r="J4459" s="561" t="s">
        <v>2979</v>
      </c>
    </row>
    <row r="4460" spans="1:10">
      <c r="A4460" s="549" t="s">
        <v>2666</v>
      </c>
      <c r="B4460" s="550" t="s">
        <v>2442</v>
      </c>
      <c r="C4460" s="550" t="s">
        <v>55</v>
      </c>
      <c r="D4460" s="549" t="s">
        <v>2443</v>
      </c>
      <c r="E4460" s="593" t="s">
        <v>1220</v>
      </c>
      <c r="F4460" s="593"/>
      <c r="G4460" s="550" t="s">
        <v>57</v>
      </c>
      <c r="H4460" s="551">
        <v>2.0000000000000002E-5</v>
      </c>
      <c r="I4460" s="552" t="s">
        <v>2851</v>
      </c>
      <c r="J4460" s="561" t="s">
        <v>2972</v>
      </c>
    </row>
    <row r="4461" spans="1:10" ht="13.9" customHeight="1">
      <c r="A4461" s="549" t="s">
        <v>2666</v>
      </c>
      <c r="B4461" s="550" t="s">
        <v>2139</v>
      </c>
      <c r="C4461" s="550" t="s">
        <v>55</v>
      </c>
      <c r="D4461" s="549" t="s">
        <v>2140</v>
      </c>
      <c r="E4461" s="593" t="s">
        <v>1220</v>
      </c>
      <c r="F4461" s="593"/>
      <c r="G4461" s="550" t="s">
        <v>1739</v>
      </c>
      <c r="H4461" s="551">
        <v>4.6000000000000001E-4</v>
      </c>
      <c r="I4461" s="552" t="s">
        <v>2853</v>
      </c>
      <c r="J4461" s="561" t="s">
        <v>2972</v>
      </c>
    </row>
    <row r="4462" spans="1:10" ht="26.45">
      <c r="A4462" s="549" t="s">
        <v>2666</v>
      </c>
      <c r="B4462" s="550" t="s">
        <v>1978</v>
      </c>
      <c r="C4462" s="550" t="s">
        <v>55</v>
      </c>
      <c r="D4462" s="549" t="s">
        <v>1979</v>
      </c>
      <c r="E4462" s="593" t="s">
        <v>1220</v>
      </c>
      <c r="F4462" s="593"/>
      <c r="G4462" s="550" t="s">
        <v>1739</v>
      </c>
      <c r="H4462" s="551">
        <v>1.6000000000000001E-4</v>
      </c>
      <c r="I4462" s="552" t="s">
        <v>2855</v>
      </c>
      <c r="J4462" s="561" t="s">
        <v>2880</v>
      </c>
    </row>
    <row r="4463" spans="1:10" ht="26.45">
      <c r="A4463" s="549" t="s">
        <v>2666</v>
      </c>
      <c r="B4463" s="550" t="s">
        <v>2405</v>
      </c>
      <c r="C4463" s="550" t="s">
        <v>55</v>
      </c>
      <c r="D4463" s="549" t="s">
        <v>1021</v>
      </c>
      <c r="E4463" s="593" t="s">
        <v>1220</v>
      </c>
      <c r="F4463" s="593"/>
      <c r="G4463" s="550" t="s">
        <v>57</v>
      </c>
      <c r="H4463" s="551">
        <v>1</v>
      </c>
      <c r="I4463" s="552" t="s">
        <v>3672</v>
      </c>
      <c r="J4463" s="561" t="s">
        <v>3672</v>
      </c>
    </row>
    <row r="4464" spans="1:10" ht="26.45">
      <c r="A4464" s="549" t="s">
        <v>2666</v>
      </c>
      <c r="B4464" s="550" t="s">
        <v>1449</v>
      </c>
      <c r="C4464" s="550" t="s">
        <v>55</v>
      </c>
      <c r="D4464" s="549" t="s">
        <v>1450</v>
      </c>
      <c r="E4464" s="593" t="s">
        <v>1440</v>
      </c>
      <c r="F4464" s="593"/>
      <c r="G4464" s="550" t="s">
        <v>1451</v>
      </c>
      <c r="H4464" s="551">
        <v>0.2</v>
      </c>
      <c r="I4464" s="552" t="s">
        <v>2742</v>
      </c>
      <c r="J4464" s="561" t="s">
        <v>3598</v>
      </c>
    </row>
    <row r="4465" spans="1:10">
      <c r="A4465" s="553"/>
      <c r="B4465" s="563"/>
      <c r="C4465" s="563"/>
      <c r="D4465" s="553"/>
      <c r="E4465" s="563" t="s">
        <v>2669</v>
      </c>
      <c r="F4465" s="566">
        <v>3.11</v>
      </c>
      <c r="G4465" s="553" t="s">
        <v>2670</v>
      </c>
      <c r="H4465" s="554">
        <v>0</v>
      </c>
      <c r="I4465" s="553" t="s">
        <v>2671</v>
      </c>
      <c r="J4465" s="554">
        <v>3.11</v>
      </c>
    </row>
    <row r="4466" spans="1:10" ht="14.45" thickBot="1">
      <c r="A4466" s="553"/>
      <c r="B4466" s="563"/>
      <c r="C4466" s="563"/>
      <c r="D4466" s="553"/>
      <c r="E4466" s="563" t="s">
        <v>2672</v>
      </c>
      <c r="F4466" s="566">
        <v>0</v>
      </c>
      <c r="G4466" s="553"/>
      <c r="H4466" s="595" t="s">
        <v>2673</v>
      </c>
      <c r="I4466" s="595"/>
      <c r="J4466" s="554">
        <v>16.89</v>
      </c>
    </row>
    <row r="4467" spans="1:10" ht="14.45" thickTop="1">
      <c r="A4467" s="555"/>
      <c r="B4467" s="564"/>
      <c r="C4467" s="564"/>
      <c r="D4467" s="555"/>
      <c r="E4467" s="564"/>
      <c r="F4467" s="564"/>
      <c r="G4467" s="555"/>
      <c r="H4467" s="555"/>
      <c r="I4467" s="555"/>
      <c r="J4467" s="555"/>
    </row>
    <row r="4468" spans="1:10">
      <c r="A4468" s="543" t="s">
        <v>1022</v>
      </c>
      <c r="B4468" s="461" t="s">
        <v>10</v>
      </c>
      <c r="C4468" s="461" t="s">
        <v>11</v>
      </c>
      <c r="D4468" s="543" t="s">
        <v>12</v>
      </c>
      <c r="E4468" s="589" t="s">
        <v>1209</v>
      </c>
      <c r="F4468" s="589"/>
      <c r="G4468" s="461" t="s">
        <v>13</v>
      </c>
      <c r="H4468" s="544" t="s">
        <v>14</v>
      </c>
      <c r="I4468" s="544" t="s">
        <v>1210</v>
      </c>
      <c r="J4468" s="544" t="s">
        <v>16</v>
      </c>
    </row>
    <row r="4469" spans="1:10" ht="52.9">
      <c r="A4469" s="545" t="s">
        <v>2661</v>
      </c>
      <c r="B4469" s="546" t="s">
        <v>1023</v>
      </c>
      <c r="C4469" s="546" t="s">
        <v>24</v>
      </c>
      <c r="D4469" s="545" t="s">
        <v>1024</v>
      </c>
      <c r="E4469" s="596">
        <v>17</v>
      </c>
      <c r="F4469" s="596"/>
      <c r="G4469" s="546" t="s">
        <v>26</v>
      </c>
      <c r="H4469" s="547">
        <v>1</v>
      </c>
      <c r="I4469" s="548">
        <v>44.9</v>
      </c>
      <c r="J4469" s="548">
        <v>44.9</v>
      </c>
    </row>
    <row r="4470" spans="1:10" ht="26.45">
      <c r="A4470" s="556" t="s">
        <v>2674</v>
      </c>
      <c r="B4470" s="557" t="s">
        <v>2684</v>
      </c>
      <c r="C4470" s="557" t="s">
        <v>44</v>
      </c>
      <c r="D4470" s="556" t="s">
        <v>2685</v>
      </c>
      <c r="E4470" s="594" t="s">
        <v>1216</v>
      </c>
      <c r="F4470" s="594"/>
      <c r="G4470" s="557" t="s">
        <v>75</v>
      </c>
      <c r="H4470" s="558">
        <v>0.47</v>
      </c>
      <c r="I4470" s="559">
        <v>21.72</v>
      </c>
      <c r="J4470" s="559">
        <v>10.199999999999999</v>
      </c>
    </row>
    <row r="4471" spans="1:10" ht="26.45">
      <c r="A4471" s="556" t="s">
        <v>2674</v>
      </c>
      <c r="B4471" s="557" t="s">
        <v>2678</v>
      </c>
      <c r="C4471" s="557" t="s">
        <v>44</v>
      </c>
      <c r="D4471" s="556" t="s">
        <v>2679</v>
      </c>
      <c r="E4471" s="594" t="s">
        <v>1216</v>
      </c>
      <c r="F4471" s="594"/>
      <c r="G4471" s="557" t="s">
        <v>75</v>
      </c>
      <c r="H4471" s="558">
        <v>0.95</v>
      </c>
      <c r="I4471" s="559">
        <v>27.34</v>
      </c>
      <c r="J4471" s="559">
        <v>25.97</v>
      </c>
    </row>
    <row r="4472" spans="1:10">
      <c r="A4472" s="549" t="s">
        <v>2666</v>
      </c>
      <c r="B4472" s="550" t="s">
        <v>2483</v>
      </c>
      <c r="C4472" s="550" t="s">
        <v>44</v>
      </c>
      <c r="D4472" s="549" t="s">
        <v>2484</v>
      </c>
      <c r="E4472" s="593" t="s">
        <v>1220</v>
      </c>
      <c r="F4472" s="593"/>
      <c r="G4472" s="550" t="s">
        <v>1499</v>
      </c>
      <c r="H4472" s="551">
        <v>0.28000000000000003</v>
      </c>
      <c r="I4472" s="552">
        <v>21.84</v>
      </c>
      <c r="J4472" s="552">
        <v>6.11</v>
      </c>
    </row>
    <row r="4473" spans="1:10">
      <c r="A4473" s="549" t="s">
        <v>2666</v>
      </c>
      <c r="B4473" s="550" t="s">
        <v>2543</v>
      </c>
      <c r="C4473" s="550" t="s">
        <v>44</v>
      </c>
      <c r="D4473" s="549" t="s">
        <v>2544</v>
      </c>
      <c r="E4473" s="593" t="s">
        <v>1220</v>
      </c>
      <c r="F4473" s="593"/>
      <c r="G4473" s="550" t="s">
        <v>26</v>
      </c>
      <c r="H4473" s="551">
        <v>0.22</v>
      </c>
      <c r="I4473" s="552">
        <v>11.91</v>
      </c>
      <c r="J4473" s="552">
        <v>2.62</v>
      </c>
    </row>
    <row r="4474" spans="1:10">
      <c r="A4474" s="553"/>
      <c r="B4474" s="563"/>
      <c r="C4474" s="563"/>
      <c r="D4474" s="553"/>
      <c r="E4474" s="563" t="s">
        <v>2669</v>
      </c>
      <c r="F4474" s="566">
        <v>25.15</v>
      </c>
      <c r="G4474" s="553" t="s">
        <v>2670</v>
      </c>
      <c r="H4474" s="554">
        <v>0</v>
      </c>
      <c r="I4474" s="553" t="s">
        <v>2671</v>
      </c>
      <c r="J4474" s="554">
        <v>25.15</v>
      </c>
    </row>
    <row r="4475" spans="1:10" ht="14.45" thickBot="1">
      <c r="A4475" s="553"/>
      <c r="B4475" s="563"/>
      <c r="C4475" s="563"/>
      <c r="D4475" s="553"/>
      <c r="E4475" s="563" t="s">
        <v>2672</v>
      </c>
      <c r="F4475" s="566">
        <v>0</v>
      </c>
      <c r="G4475" s="553"/>
      <c r="H4475" s="595" t="s">
        <v>2673</v>
      </c>
      <c r="I4475" s="595"/>
      <c r="J4475" s="554">
        <v>44.9</v>
      </c>
    </row>
    <row r="4476" spans="1:10" ht="14.45" thickTop="1">
      <c r="A4476" s="555"/>
      <c r="B4476" s="564"/>
      <c r="C4476" s="564"/>
      <c r="D4476" s="555"/>
      <c r="E4476" s="564"/>
      <c r="F4476" s="564"/>
      <c r="G4476" s="555"/>
      <c r="H4476" s="555"/>
      <c r="I4476" s="555"/>
      <c r="J4476" s="555"/>
    </row>
    <row r="4477" spans="1:10">
      <c r="A4477" s="543" t="s">
        <v>1025</v>
      </c>
      <c r="B4477" s="461" t="s">
        <v>10</v>
      </c>
      <c r="C4477" s="461" t="s">
        <v>11</v>
      </c>
      <c r="D4477" s="543" t="s">
        <v>12</v>
      </c>
      <c r="E4477" s="589" t="s">
        <v>1209</v>
      </c>
      <c r="F4477" s="589"/>
      <c r="G4477" s="461" t="s">
        <v>13</v>
      </c>
      <c r="H4477" s="544" t="s">
        <v>14</v>
      </c>
      <c r="I4477" s="544" t="s">
        <v>1210</v>
      </c>
      <c r="J4477" s="544" t="s">
        <v>16</v>
      </c>
    </row>
    <row r="4478" spans="1:10" ht="26.45">
      <c r="A4478" s="545" t="s">
        <v>2661</v>
      </c>
      <c r="B4478" s="546" t="s">
        <v>1026</v>
      </c>
      <c r="C4478" s="546" t="s">
        <v>24</v>
      </c>
      <c r="D4478" s="545" t="s">
        <v>1027</v>
      </c>
      <c r="E4478" s="596" t="s">
        <v>1266</v>
      </c>
      <c r="F4478" s="596"/>
      <c r="G4478" s="546" t="s">
        <v>26</v>
      </c>
      <c r="H4478" s="547">
        <v>1</v>
      </c>
      <c r="I4478" s="548">
        <v>638.75</v>
      </c>
      <c r="J4478" s="548">
        <v>638.75</v>
      </c>
    </row>
    <row r="4479" spans="1:10" ht="26.45">
      <c r="A4479" s="556" t="s">
        <v>2674</v>
      </c>
      <c r="B4479" s="557" t="s">
        <v>3551</v>
      </c>
      <c r="C4479" s="557" t="s">
        <v>44</v>
      </c>
      <c r="D4479" s="556" t="s">
        <v>3552</v>
      </c>
      <c r="E4479" s="594" t="s">
        <v>1216</v>
      </c>
      <c r="F4479" s="594"/>
      <c r="G4479" s="557" t="s">
        <v>75</v>
      </c>
      <c r="H4479" s="558">
        <v>0.13</v>
      </c>
      <c r="I4479" s="559">
        <v>16.45</v>
      </c>
      <c r="J4479" s="559">
        <v>2.13</v>
      </c>
    </row>
    <row r="4480" spans="1:10" ht="26.45">
      <c r="A4480" s="556" t="s">
        <v>2674</v>
      </c>
      <c r="B4480" s="557" t="s">
        <v>2684</v>
      </c>
      <c r="C4480" s="557" t="s">
        <v>44</v>
      </c>
      <c r="D4480" s="556" t="s">
        <v>2685</v>
      </c>
      <c r="E4480" s="594" t="s">
        <v>1216</v>
      </c>
      <c r="F4480" s="594"/>
      <c r="G4480" s="557" t="s">
        <v>75</v>
      </c>
      <c r="H4480" s="558">
        <v>0.26</v>
      </c>
      <c r="I4480" s="559">
        <v>21.72</v>
      </c>
      <c r="J4480" s="559">
        <v>5.64</v>
      </c>
    </row>
    <row r="4481" spans="1:10" ht="26.45">
      <c r="A4481" s="549" t="s">
        <v>2666</v>
      </c>
      <c r="B4481" s="550" t="s">
        <v>2008</v>
      </c>
      <c r="C4481" s="550" t="s">
        <v>44</v>
      </c>
      <c r="D4481" s="549" t="s">
        <v>2009</v>
      </c>
      <c r="E4481" s="593" t="s">
        <v>1220</v>
      </c>
      <c r="F4481" s="593"/>
      <c r="G4481" s="550" t="s">
        <v>152</v>
      </c>
      <c r="H4481" s="551">
        <v>2</v>
      </c>
      <c r="I4481" s="552">
        <v>93.64</v>
      </c>
      <c r="J4481" s="552">
        <v>187.28</v>
      </c>
    </row>
    <row r="4482" spans="1:10">
      <c r="A4482" s="549" t="s">
        <v>2666</v>
      </c>
      <c r="B4482" s="550" t="s">
        <v>1907</v>
      </c>
      <c r="C4482" s="550" t="s">
        <v>55</v>
      </c>
      <c r="D4482" s="549" t="s">
        <v>1908</v>
      </c>
      <c r="E4482" s="593" t="s">
        <v>1220</v>
      </c>
      <c r="F4482" s="593"/>
      <c r="G4482" s="550" t="s">
        <v>57</v>
      </c>
      <c r="H4482" s="551">
        <v>1</v>
      </c>
      <c r="I4482" s="552">
        <v>329.87</v>
      </c>
      <c r="J4482" s="552">
        <v>329.87</v>
      </c>
    </row>
    <row r="4483" spans="1:10">
      <c r="A4483" s="549" t="s">
        <v>2666</v>
      </c>
      <c r="B4483" s="550" t="s">
        <v>2211</v>
      </c>
      <c r="C4483" s="550" t="s">
        <v>55</v>
      </c>
      <c r="D4483" s="549" t="s">
        <v>2212</v>
      </c>
      <c r="E4483" s="593" t="s">
        <v>1220</v>
      </c>
      <c r="F4483" s="593"/>
      <c r="G4483" s="550" t="s">
        <v>57</v>
      </c>
      <c r="H4483" s="551">
        <v>1</v>
      </c>
      <c r="I4483" s="552">
        <v>66.790000000000006</v>
      </c>
      <c r="J4483" s="552">
        <v>66.790000000000006</v>
      </c>
    </row>
    <row r="4484" spans="1:10" ht="14.45" customHeight="1">
      <c r="A4484" s="549" t="s">
        <v>2666</v>
      </c>
      <c r="B4484" s="550" t="s">
        <v>2253</v>
      </c>
      <c r="C4484" s="550" t="s">
        <v>44</v>
      </c>
      <c r="D4484" s="549" t="s">
        <v>2254</v>
      </c>
      <c r="E4484" s="593" t="s">
        <v>1220</v>
      </c>
      <c r="F4484" s="593"/>
      <c r="G4484" s="550" t="s">
        <v>26</v>
      </c>
      <c r="H4484" s="551">
        <v>1</v>
      </c>
      <c r="I4484" s="552">
        <v>47.04</v>
      </c>
      <c r="J4484" s="552">
        <v>47.04</v>
      </c>
    </row>
    <row r="4485" spans="1:10">
      <c r="A4485" s="553"/>
      <c r="B4485" s="563"/>
      <c r="C4485" s="563"/>
      <c r="D4485" s="553"/>
      <c r="E4485" s="563" t="s">
        <v>2669</v>
      </c>
      <c r="F4485" s="566">
        <v>5.32</v>
      </c>
      <c r="G4485" s="553" t="s">
        <v>2670</v>
      </c>
      <c r="H4485" s="554">
        <v>0</v>
      </c>
      <c r="I4485" s="553" t="s">
        <v>2671</v>
      </c>
      <c r="J4485" s="554">
        <v>5.32</v>
      </c>
    </row>
    <row r="4486" spans="1:10" ht="14.45" thickBot="1">
      <c r="A4486" s="553"/>
      <c r="B4486" s="563"/>
      <c r="C4486" s="563"/>
      <c r="D4486" s="553"/>
      <c r="E4486" s="563" t="s">
        <v>2672</v>
      </c>
      <c r="F4486" s="566">
        <v>0</v>
      </c>
      <c r="G4486" s="553"/>
      <c r="H4486" s="595" t="s">
        <v>2673</v>
      </c>
      <c r="I4486" s="595"/>
      <c r="J4486" s="554">
        <v>638.75</v>
      </c>
    </row>
    <row r="4487" spans="1:10" ht="14.45" thickTop="1">
      <c r="A4487" s="555"/>
      <c r="B4487" s="564"/>
      <c r="C4487" s="564"/>
      <c r="D4487" s="555"/>
      <c r="E4487" s="564"/>
      <c r="F4487" s="564"/>
      <c r="G4487" s="555"/>
      <c r="H4487" s="555"/>
      <c r="I4487" s="555"/>
      <c r="J4487" s="555"/>
    </row>
    <row r="4488" spans="1:10" ht="26.45" customHeight="1">
      <c r="A4488" s="543" t="s">
        <v>1030</v>
      </c>
      <c r="B4488" s="461" t="s">
        <v>10</v>
      </c>
      <c r="C4488" s="461" t="s">
        <v>11</v>
      </c>
      <c r="D4488" s="543" t="s">
        <v>12</v>
      </c>
      <c r="E4488" s="589" t="s">
        <v>1209</v>
      </c>
      <c r="F4488" s="589"/>
      <c r="G4488" s="461" t="s">
        <v>13</v>
      </c>
      <c r="H4488" s="544" t="s">
        <v>14</v>
      </c>
      <c r="I4488" s="544" t="s">
        <v>1210</v>
      </c>
      <c r="J4488" s="544" t="s">
        <v>16</v>
      </c>
    </row>
    <row r="4489" spans="1:10" ht="26.45" customHeight="1">
      <c r="A4489" s="545" t="s">
        <v>2661</v>
      </c>
      <c r="B4489" s="546" t="s">
        <v>1031</v>
      </c>
      <c r="C4489" s="546" t="s">
        <v>55</v>
      </c>
      <c r="D4489" s="545" t="s">
        <v>1032</v>
      </c>
      <c r="E4489" s="596" t="s">
        <v>1318</v>
      </c>
      <c r="F4489" s="596"/>
      <c r="G4489" s="546" t="s">
        <v>268</v>
      </c>
      <c r="H4489" s="547">
        <v>1</v>
      </c>
      <c r="I4489" s="548">
        <v>32.19</v>
      </c>
      <c r="J4489" s="548">
        <v>32.19</v>
      </c>
    </row>
    <row r="4490" spans="1:10">
      <c r="A4490" s="543" t="s">
        <v>9</v>
      </c>
      <c r="B4490" s="461" t="s">
        <v>10</v>
      </c>
      <c r="C4490" s="461" t="s">
        <v>11</v>
      </c>
      <c r="D4490" s="543" t="s">
        <v>12</v>
      </c>
      <c r="E4490" s="589" t="s">
        <v>1209</v>
      </c>
      <c r="F4490" s="589"/>
      <c r="G4490" s="461" t="s">
        <v>13</v>
      </c>
      <c r="H4490" s="544" t="s">
        <v>14</v>
      </c>
      <c r="I4490" s="544" t="s">
        <v>1210</v>
      </c>
      <c r="J4490" s="544" t="s">
        <v>16</v>
      </c>
    </row>
    <row r="4491" spans="1:10" ht="26.45">
      <c r="A4491" s="549" t="s">
        <v>2666</v>
      </c>
      <c r="B4491" s="550" t="s">
        <v>1506</v>
      </c>
      <c r="C4491" s="550" t="s">
        <v>55</v>
      </c>
      <c r="D4491" s="549" t="s">
        <v>1507</v>
      </c>
      <c r="E4491" s="593" t="s">
        <v>1440</v>
      </c>
      <c r="F4491" s="593"/>
      <c r="G4491" s="550" t="s">
        <v>1451</v>
      </c>
      <c r="H4491" s="551">
        <v>0.15</v>
      </c>
      <c r="I4491" s="552" t="s">
        <v>2767</v>
      </c>
      <c r="J4491" s="561" t="s">
        <v>3145</v>
      </c>
    </row>
    <row r="4492" spans="1:10">
      <c r="A4492" s="556" t="s">
        <v>2661</v>
      </c>
      <c r="B4492" s="557" t="s">
        <v>2769</v>
      </c>
      <c r="C4492" s="557" t="s">
        <v>55</v>
      </c>
      <c r="D4492" s="556" t="s">
        <v>2770</v>
      </c>
      <c r="E4492" s="594" t="s">
        <v>1393</v>
      </c>
      <c r="F4492" s="594"/>
      <c r="G4492" s="557" t="s">
        <v>1451</v>
      </c>
      <c r="H4492" s="558">
        <v>0.15</v>
      </c>
      <c r="I4492" s="559" t="s">
        <v>2771</v>
      </c>
      <c r="J4492" s="560" t="s">
        <v>3483</v>
      </c>
    </row>
    <row r="4493" spans="1:10" ht="14.45" customHeight="1">
      <c r="A4493" s="556" t="s">
        <v>2661</v>
      </c>
      <c r="B4493" s="557" t="s">
        <v>3560</v>
      </c>
      <c r="C4493" s="557" t="s">
        <v>55</v>
      </c>
      <c r="D4493" s="556" t="s">
        <v>3561</v>
      </c>
      <c r="E4493" s="594" t="s">
        <v>1393</v>
      </c>
      <c r="F4493" s="594"/>
      <c r="G4493" s="557" t="s">
        <v>1451</v>
      </c>
      <c r="H4493" s="558">
        <v>0.15</v>
      </c>
      <c r="I4493" s="559" t="s">
        <v>2861</v>
      </c>
      <c r="J4493" s="560" t="s">
        <v>3299</v>
      </c>
    </row>
    <row r="4494" spans="1:10" ht="26.45">
      <c r="A4494" s="549" t="s">
        <v>2666</v>
      </c>
      <c r="B4494" s="550" t="s">
        <v>1449</v>
      </c>
      <c r="C4494" s="550" t="s">
        <v>55</v>
      </c>
      <c r="D4494" s="549" t="s">
        <v>1450</v>
      </c>
      <c r="E4494" s="593" t="s">
        <v>1440</v>
      </c>
      <c r="F4494" s="593"/>
      <c r="G4494" s="550" t="s">
        <v>1451</v>
      </c>
      <c r="H4494" s="551">
        <v>0.15</v>
      </c>
      <c r="I4494" s="552" t="s">
        <v>2742</v>
      </c>
      <c r="J4494" s="561" t="s">
        <v>3678</v>
      </c>
    </row>
    <row r="4495" spans="1:10">
      <c r="A4495" s="549" t="s">
        <v>2666</v>
      </c>
      <c r="B4495" s="550" t="s">
        <v>1651</v>
      </c>
      <c r="C4495" s="550" t="s">
        <v>55</v>
      </c>
      <c r="D4495" s="549" t="s">
        <v>1032</v>
      </c>
      <c r="E4495" s="593" t="s">
        <v>1220</v>
      </c>
      <c r="F4495" s="593"/>
      <c r="G4495" s="550" t="s">
        <v>268</v>
      </c>
      <c r="H4495" s="551">
        <v>1.02</v>
      </c>
      <c r="I4495" s="552" t="s">
        <v>3679</v>
      </c>
      <c r="J4495" s="561" t="s">
        <v>3680</v>
      </c>
    </row>
    <row r="4496" spans="1:10" ht="26.45" customHeight="1">
      <c r="A4496" s="589" t="s">
        <v>2820</v>
      </c>
      <c r="B4496" s="597"/>
      <c r="C4496" s="597"/>
      <c r="D4496" s="597"/>
      <c r="E4496" s="597"/>
      <c r="F4496" s="597"/>
      <c r="G4496" s="597"/>
      <c r="H4496" s="597"/>
      <c r="I4496" s="597"/>
      <c r="J4496" s="597"/>
    </row>
    <row r="4497" spans="1:10" ht="26.45" customHeight="1">
      <c r="A4497" s="543" t="s">
        <v>9</v>
      </c>
      <c r="B4497" s="461" t="s">
        <v>10</v>
      </c>
      <c r="C4497" s="461" t="s">
        <v>11</v>
      </c>
      <c r="D4497" s="543" t="s">
        <v>12</v>
      </c>
      <c r="E4497" s="589" t="s">
        <v>1209</v>
      </c>
      <c r="F4497" s="589"/>
      <c r="G4497" s="461" t="s">
        <v>13</v>
      </c>
      <c r="H4497" s="544" t="s">
        <v>14</v>
      </c>
      <c r="I4497" s="544" t="s">
        <v>1210</v>
      </c>
      <c r="J4497" s="544" t="s">
        <v>16</v>
      </c>
    </row>
    <row r="4498" spans="1:10" ht="26.45" customHeight="1">
      <c r="A4498" s="549" t="s">
        <v>2666</v>
      </c>
      <c r="B4498" s="550" t="s">
        <v>1506</v>
      </c>
      <c r="C4498" s="550" t="s">
        <v>55</v>
      </c>
      <c r="D4498" s="549" t="s">
        <v>1507</v>
      </c>
      <c r="E4498" s="593" t="s">
        <v>1440</v>
      </c>
      <c r="F4498" s="593"/>
      <c r="G4498" s="550" t="s">
        <v>1451</v>
      </c>
      <c r="H4498" s="551">
        <v>0.15</v>
      </c>
      <c r="I4498" s="552" t="s">
        <v>2767</v>
      </c>
      <c r="J4498" s="561" t="s">
        <v>3145</v>
      </c>
    </row>
    <row r="4499" spans="1:10" ht="26.45">
      <c r="A4499" s="549" t="s">
        <v>2666</v>
      </c>
      <c r="B4499" s="550" t="s">
        <v>2303</v>
      </c>
      <c r="C4499" s="550" t="s">
        <v>55</v>
      </c>
      <c r="D4499" s="549" t="s">
        <v>2304</v>
      </c>
      <c r="E4499" s="593" t="s">
        <v>1220</v>
      </c>
      <c r="F4499" s="593"/>
      <c r="G4499" s="550" t="s">
        <v>57</v>
      </c>
      <c r="H4499" s="551">
        <v>1.8000000000000001E-4</v>
      </c>
      <c r="I4499" s="552" t="s">
        <v>2821</v>
      </c>
      <c r="J4499" s="561" t="s">
        <v>2972</v>
      </c>
    </row>
    <row r="4500" spans="1:10">
      <c r="A4500" s="549" t="s">
        <v>2666</v>
      </c>
      <c r="B4500" s="550" t="s">
        <v>2412</v>
      </c>
      <c r="C4500" s="550" t="s">
        <v>55</v>
      </c>
      <c r="D4500" s="549" t="s">
        <v>2413</v>
      </c>
      <c r="E4500" s="593" t="s">
        <v>1220</v>
      </c>
      <c r="F4500" s="593"/>
      <c r="G4500" s="550" t="s">
        <v>57</v>
      </c>
      <c r="H4500" s="551">
        <v>4.5000000000000003E-5</v>
      </c>
      <c r="I4500" s="552" t="s">
        <v>2823</v>
      </c>
      <c r="J4500" s="561" t="s">
        <v>2972</v>
      </c>
    </row>
    <row r="4501" spans="1:10">
      <c r="A4501" s="549" t="s">
        <v>2666</v>
      </c>
      <c r="B4501" s="550" t="s">
        <v>2169</v>
      </c>
      <c r="C4501" s="550" t="s">
        <v>55</v>
      </c>
      <c r="D4501" s="549" t="s">
        <v>2170</v>
      </c>
      <c r="E4501" s="593" t="s">
        <v>1220</v>
      </c>
      <c r="F4501" s="593"/>
      <c r="G4501" s="550" t="s">
        <v>57</v>
      </c>
      <c r="H4501" s="551">
        <v>1.3500000000000001E-3</v>
      </c>
      <c r="I4501" s="552" t="s">
        <v>2825</v>
      </c>
      <c r="J4501" s="561" t="s">
        <v>2972</v>
      </c>
    </row>
    <row r="4502" spans="1:10" ht="26.45">
      <c r="A4502" s="549" t="s">
        <v>2666</v>
      </c>
      <c r="B4502" s="550" t="s">
        <v>2391</v>
      </c>
      <c r="C4502" s="550" t="s">
        <v>55</v>
      </c>
      <c r="D4502" s="549" t="s">
        <v>2392</v>
      </c>
      <c r="E4502" s="593" t="s">
        <v>1220</v>
      </c>
      <c r="F4502" s="593"/>
      <c r="G4502" s="550" t="s">
        <v>57</v>
      </c>
      <c r="H4502" s="551">
        <v>6.0000000000000002E-5</v>
      </c>
      <c r="I4502" s="552" t="s">
        <v>2827</v>
      </c>
      <c r="J4502" s="561" t="s">
        <v>2972</v>
      </c>
    </row>
    <row r="4503" spans="1:10">
      <c r="A4503" s="549" t="s">
        <v>2666</v>
      </c>
      <c r="B4503" s="550" t="s">
        <v>1693</v>
      </c>
      <c r="C4503" s="550" t="s">
        <v>55</v>
      </c>
      <c r="D4503" s="549" t="s">
        <v>1694</v>
      </c>
      <c r="E4503" s="593" t="s">
        <v>1220</v>
      </c>
      <c r="F4503" s="593"/>
      <c r="G4503" s="550" t="s">
        <v>57</v>
      </c>
      <c r="H4503" s="551">
        <v>2.3924999999999998E-2</v>
      </c>
      <c r="I4503" s="552" t="s">
        <v>2829</v>
      </c>
      <c r="J4503" s="561" t="s">
        <v>3114</v>
      </c>
    </row>
    <row r="4504" spans="1:10" ht="14.45" customHeight="1">
      <c r="A4504" s="549" t="s">
        <v>2666</v>
      </c>
      <c r="B4504" s="550" t="s">
        <v>2360</v>
      </c>
      <c r="C4504" s="550" t="s">
        <v>55</v>
      </c>
      <c r="D4504" s="549" t="s">
        <v>2361</v>
      </c>
      <c r="E4504" s="593" t="s">
        <v>1220</v>
      </c>
      <c r="F4504" s="593"/>
      <c r="G4504" s="550" t="s">
        <v>2362</v>
      </c>
      <c r="H4504" s="551">
        <v>2.4000000000000001E-4</v>
      </c>
      <c r="I4504" s="552" t="s">
        <v>2831</v>
      </c>
      <c r="J4504" s="561" t="s">
        <v>2972</v>
      </c>
    </row>
    <row r="4505" spans="1:10">
      <c r="A4505" s="549" t="s">
        <v>2666</v>
      </c>
      <c r="B4505" s="550" t="s">
        <v>1729</v>
      </c>
      <c r="C4505" s="550" t="s">
        <v>55</v>
      </c>
      <c r="D4505" s="549" t="s">
        <v>1730</v>
      </c>
      <c r="E4505" s="593" t="s">
        <v>1220</v>
      </c>
      <c r="F4505" s="593"/>
      <c r="G4505" s="550" t="s">
        <v>57</v>
      </c>
      <c r="H4505" s="551">
        <v>4.4999999999999999E-4</v>
      </c>
      <c r="I4505" s="552" t="s">
        <v>2833</v>
      </c>
      <c r="J4505" s="561" t="s">
        <v>2975</v>
      </c>
    </row>
    <row r="4506" spans="1:10">
      <c r="A4506" s="549" t="s">
        <v>2666</v>
      </c>
      <c r="B4506" s="550" t="s">
        <v>1587</v>
      </c>
      <c r="C4506" s="550" t="s">
        <v>55</v>
      </c>
      <c r="D4506" s="549" t="s">
        <v>1588</v>
      </c>
      <c r="E4506" s="593" t="s">
        <v>1220</v>
      </c>
      <c r="F4506" s="593"/>
      <c r="G4506" s="550" t="s">
        <v>57</v>
      </c>
      <c r="H4506" s="551">
        <v>1.3500000000000001E-3</v>
      </c>
      <c r="I4506" s="552" t="s">
        <v>2835</v>
      </c>
      <c r="J4506" s="561" t="s">
        <v>3425</v>
      </c>
    </row>
    <row r="4507" spans="1:10" ht="13.9" customHeight="1">
      <c r="A4507" s="549" t="s">
        <v>2666</v>
      </c>
      <c r="B4507" s="550" t="s">
        <v>2381</v>
      </c>
      <c r="C4507" s="550" t="s">
        <v>55</v>
      </c>
      <c r="D4507" s="549" t="s">
        <v>2382</v>
      </c>
      <c r="E4507" s="593" t="s">
        <v>1220</v>
      </c>
      <c r="F4507" s="593"/>
      <c r="G4507" s="550" t="s">
        <v>57</v>
      </c>
      <c r="H4507" s="551">
        <v>3.0000000000000001E-5</v>
      </c>
      <c r="I4507" s="552" t="s">
        <v>2837</v>
      </c>
      <c r="J4507" s="561" t="s">
        <v>2972</v>
      </c>
    </row>
    <row r="4508" spans="1:10">
      <c r="A4508" s="549" t="s">
        <v>2666</v>
      </c>
      <c r="B4508" s="550" t="s">
        <v>1982</v>
      </c>
      <c r="C4508" s="550" t="s">
        <v>55</v>
      </c>
      <c r="D4508" s="549" t="s">
        <v>1983</v>
      </c>
      <c r="E4508" s="593" t="s">
        <v>1298</v>
      </c>
      <c r="F4508" s="593"/>
      <c r="G4508" s="550" t="s">
        <v>57</v>
      </c>
      <c r="H4508" s="551">
        <v>1.3500000000000001E-3</v>
      </c>
      <c r="I4508" s="552" t="s">
        <v>2839</v>
      </c>
      <c r="J4508" s="561" t="s">
        <v>2880</v>
      </c>
    </row>
    <row r="4509" spans="1:10">
      <c r="A4509" s="549" t="s">
        <v>2666</v>
      </c>
      <c r="B4509" s="550" t="s">
        <v>1855</v>
      </c>
      <c r="C4509" s="550" t="s">
        <v>55</v>
      </c>
      <c r="D4509" s="549" t="s">
        <v>1856</v>
      </c>
      <c r="E4509" s="593" t="s">
        <v>1298</v>
      </c>
      <c r="F4509" s="593"/>
      <c r="G4509" s="550" t="s">
        <v>1857</v>
      </c>
      <c r="H4509" s="551">
        <v>1.2E-4</v>
      </c>
      <c r="I4509" s="552" t="s">
        <v>2841</v>
      </c>
      <c r="J4509" s="561" t="s">
        <v>3133</v>
      </c>
    </row>
    <row r="4510" spans="1:10" ht="26.45">
      <c r="A4510" s="549" t="s">
        <v>2666</v>
      </c>
      <c r="B4510" s="550" t="s">
        <v>2182</v>
      </c>
      <c r="C4510" s="550" t="s">
        <v>55</v>
      </c>
      <c r="D4510" s="549" t="s">
        <v>2183</v>
      </c>
      <c r="E4510" s="593" t="s">
        <v>1220</v>
      </c>
      <c r="F4510" s="593"/>
      <c r="G4510" s="550" t="s">
        <v>57</v>
      </c>
      <c r="H4510" s="551">
        <v>3.0000000000000001E-5</v>
      </c>
      <c r="I4510" s="552" t="s">
        <v>2843</v>
      </c>
      <c r="J4510" s="561" t="s">
        <v>2972</v>
      </c>
    </row>
    <row r="4511" spans="1:10">
      <c r="A4511" s="549" t="s">
        <v>2666</v>
      </c>
      <c r="B4511" s="550" t="s">
        <v>1652</v>
      </c>
      <c r="C4511" s="550" t="s">
        <v>55</v>
      </c>
      <c r="D4511" s="549" t="s">
        <v>1653</v>
      </c>
      <c r="E4511" s="593" t="s">
        <v>1298</v>
      </c>
      <c r="F4511" s="593"/>
      <c r="G4511" s="550" t="s">
        <v>57</v>
      </c>
      <c r="H4511" s="551">
        <v>3.0540000000000001E-2</v>
      </c>
      <c r="I4511" s="552" t="s">
        <v>2845</v>
      </c>
      <c r="J4511" s="561" t="s">
        <v>2888</v>
      </c>
    </row>
    <row r="4512" spans="1:10">
      <c r="A4512" s="549" t="s">
        <v>2666</v>
      </c>
      <c r="B4512" s="550" t="s">
        <v>2090</v>
      </c>
      <c r="C4512" s="550" t="s">
        <v>55</v>
      </c>
      <c r="D4512" s="549" t="s">
        <v>2091</v>
      </c>
      <c r="E4512" s="593" t="s">
        <v>1220</v>
      </c>
      <c r="F4512" s="593"/>
      <c r="G4512" s="550" t="s">
        <v>57</v>
      </c>
      <c r="H4512" s="551">
        <v>5.4000000000000001E-4</v>
      </c>
      <c r="I4512" s="552" t="s">
        <v>2847</v>
      </c>
      <c r="J4512" s="561" t="s">
        <v>2972</v>
      </c>
    </row>
    <row r="4513" spans="1:10">
      <c r="A4513" s="549" t="s">
        <v>2666</v>
      </c>
      <c r="B4513" s="550" t="s">
        <v>1543</v>
      </c>
      <c r="C4513" s="550" t="s">
        <v>55</v>
      </c>
      <c r="D4513" s="549" t="s">
        <v>1544</v>
      </c>
      <c r="E4513" s="593" t="s">
        <v>1220</v>
      </c>
      <c r="F4513" s="593"/>
      <c r="G4513" s="550" t="s">
        <v>57</v>
      </c>
      <c r="H4513" s="551">
        <v>3.0540000000000001E-2</v>
      </c>
      <c r="I4513" s="552" t="s">
        <v>2849</v>
      </c>
      <c r="J4513" s="561" t="s">
        <v>3384</v>
      </c>
    </row>
    <row r="4514" spans="1:10" ht="13.9" customHeight="1">
      <c r="A4514" s="549" t="s">
        <v>2666</v>
      </c>
      <c r="B4514" s="550" t="s">
        <v>2442</v>
      </c>
      <c r="C4514" s="550" t="s">
        <v>55</v>
      </c>
      <c r="D4514" s="549" t="s">
        <v>2443</v>
      </c>
      <c r="E4514" s="593" t="s">
        <v>1220</v>
      </c>
      <c r="F4514" s="593"/>
      <c r="G4514" s="550" t="s">
        <v>57</v>
      </c>
      <c r="H4514" s="551">
        <v>1.5E-5</v>
      </c>
      <c r="I4514" s="552" t="s">
        <v>2851</v>
      </c>
      <c r="J4514" s="561" t="s">
        <v>2972</v>
      </c>
    </row>
    <row r="4515" spans="1:10" ht="26.45">
      <c r="A4515" s="549" t="s">
        <v>2666</v>
      </c>
      <c r="B4515" s="550" t="s">
        <v>2139</v>
      </c>
      <c r="C4515" s="550" t="s">
        <v>55</v>
      </c>
      <c r="D4515" s="549" t="s">
        <v>2140</v>
      </c>
      <c r="E4515" s="593" t="s">
        <v>1220</v>
      </c>
      <c r="F4515" s="593"/>
      <c r="G4515" s="550" t="s">
        <v>1739</v>
      </c>
      <c r="H4515" s="551">
        <v>6.8999999999999997E-4</v>
      </c>
      <c r="I4515" s="552" t="s">
        <v>2853</v>
      </c>
      <c r="J4515" s="561" t="s">
        <v>2972</v>
      </c>
    </row>
    <row r="4516" spans="1:10" ht="26.45">
      <c r="A4516" s="549" t="s">
        <v>2666</v>
      </c>
      <c r="B4516" s="550" t="s">
        <v>1978</v>
      </c>
      <c r="C4516" s="550" t="s">
        <v>55</v>
      </c>
      <c r="D4516" s="549" t="s">
        <v>1979</v>
      </c>
      <c r="E4516" s="593" t="s">
        <v>1220</v>
      </c>
      <c r="F4516" s="593"/>
      <c r="G4516" s="550" t="s">
        <v>1739</v>
      </c>
      <c r="H4516" s="551">
        <v>2.2499999999999999E-4</v>
      </c>
      <c r="I4516" s="552" t="s">
        <v>2855</v>
      </c>
      <c r="J4516" s="561" t="s">
        <v>2880</v>
      </c>
    </row>
    <row r="4517" spans="1:10">
      <c r="A4517" s="549" t="s">
        <v>2666</v>
      </c>
      <c r="B4517" s="550" t="s">
        <v>2525</v>
      </c>
      <c r="C4517" s="550" t="s">
        <v>55</v>
      </c>
      <c r="D4517" s="549" t="s">
        <v>2526</v>
      </c>
      <c r="E4517" s="593" t="s">
        <v>1220</v>
      </c>
      <c r="F4517" s="593"/>
      <c r="G4517" s="550" t="s">
        <v>57</v>
      </c>
      <c r="H4517" s="551">
        <v>3.0000000000000001E-5</v>
      </c>
      <c r="I4517" s="552" t="s">
        <v>2872</v>
      </c>
      <c r="J4517" s="561" t="s">
        <v>2972</v>
      </c>
    </row>
    <row r="4518" spans="1:10">
      <c r="A4518" s="549" t="s">
        <v>2666</v>
      </c>
      <c r="B4518" s="550" t="s">
        <v>2401</v>
      </c>
      <c r="C4518" s="550" t="s">
        <v>55</v>
      </c>
      <c r="D4518" s="549" t="s">
        <v>2402</v>
      </c>
      <c r="E4518" s="593" t="s">
        <v>1220</v>
      </c>
      <c r="F4518" s="593"/>
      <c r="G4518" s="550" t="s">
        <v>57</v>
      </c>
      <c r="H4518" s="551">
        <v>3.0000000000000001E-5</v>
      </c>
      <c r="I4518" s="552" t="s">
        <v>2897</v>
      </c>
      <c r="J4518" s="561" t="s">
        <v>2972</v>
      </c>
    </row>
    <row r="4519" spans="1:10">
      <c r="A4519" s="549" t="s">
        <v>2666</v>
      </c>
      <c r="B4519" s="550" t="s">
        <v>2519</v>
      </c>
      <c r="C4519" s="550" t="s">
        <v>55</v>
      </c>
      <c r="D4519" s="549" t="s">
        <v>2520</v>
      </c>
      <c r="E4519" s="593" t="s">
        <v>1220</v>
      </c>
      <c r="F4519" s="593"/>
      <c r="G4519" s="550" t="s">
        <v>57</v>
      </c>
      <c r="H4519" s="551">
        <v>3.0000000000000001E-5</v>
      </c>
      <c r="I4519" s="552" t="s">
        <v>2899</v>
      </c>
      <c r="J4519" s="561" t="s">
        <v>2972</v>
      </c>
    </row>
    <row r="4520" spans="1:10">
      <c r="A4520" s="549" t="s">
        <v>2666</v>
      </c>
      <c r="B4520" s="550" t="s">
        <v>2553</v>
      </c>
      <c r="C4520" s="550" t="s">
        <v>55</v>
      </c>
      <c r="D4520" s="549" t="s">
        <v>2554</v>
      </c>
      <c r="E4520" s="593" t="s">
        <v>1220</v>
      </c>
      <c r="F4520" s="593"/>
      <c r="G4520" s="550" t="s">
        <v>57</v>
      </c>
      <c r="H4520" s="551">
        <v>1.5E-5</v>
      </c>
      <c r="I4520" s="552" t="s">
        <v>2901</v>
      </c>
      <c r="J4520" s="561" t="s">
        <v>2972</v>
      </c>
    </row>
    <row r="4521" spans="1:10" ht="26.45">
      <c r="A4521" s="549" t="s">
        <v>2666</v>
      </c>
      <c r="B4521" s="550" t="s">
        <v>1449</v>
      </c>
      <c r="C4521" s="550" t="s">
        <v>55</v>
      </c>
      <c r="D4521" s="549" t="s">
        <v>1450</v>
      </c>
      <c r="E4521" s="593" t="s">
        <v>1440</v>
      </c>
      <c r="F4521" s="593"/>
      <c r="G4521" s="550" t="s">
        <v>1451</v>
      </c>
      <c r="H4521" s="551">
        <v>0.15</v>
      </c>
      <c r="I4521" s="552" t="s">
        <v>2742</v>
      </c>
      <c r="J4521" s="561" t="s">
        <v>3678</v>
      </c>
    </row>
    <row r="4522" spans="1:10">
      <c r="A4522" s="549" t="s">
        <v>2666</v>
      </c>
      <c r="B4522" s="550" t="s">
        <v>1651</v>
      </c>
      <c r="C4522" s="550" t="s">
        <v>55</v>
      </c>
      <c r="D4522" s="549" t="s">
        <v>1032</v>
      </c>
      <c r="E4522" s="593" t="s">
        <v>1220</v>
      </c>
      <c r="F4522" s="593"/>
      <c r="G4522" s="550" t="s">
        <v>268</v>
      </c>
      <c r="H4522" s="551">
        <v>1.02</v>
      </c>
      <c r="I4522" s="552" t="s">
        <v>3679</v>
      </c>
      <c r="J4522" s="561" t="s">
        <v>3680</v>
      </c>
    </row>
    <row r="4523" spans="1:10">
      <c r="A4523" s="553"/>
      <c r="B4523" s="563"/>
      <c r="C4523" s="563"/>
      <c r="D4523" s="553"/>
      <c r="E4523" s="563" t="s">
        <v>2669</v>
      </c>
      <c r="F4523" s="566">
        <v>5.39</v>
      </c>
      <c r="G4523" s="553" t="s">
        <v>2670</v>
      </c>
      <c r="H4523" s="554">
        <v>0</v>
      </c>
      <c r="I4523" s="553" t="s">
        <v>2671</v>
      </c>
      <c r="J4523" s="554">
        <v>5.39</v>
      </c>
    </row>
    <row r="4524" spans="1:10" ht="14.45" thickBot="1">
      <c r="A4524" s="553"/>
      <c r="B4524" s="563"/>
      <c r="C4524" s="563"/>
      <c r="D4524" s="553"/>
      <c r="E4524" s="563" t="s">
        <v>2672</v>
      </c>
      <c r="F4524" s="566">
        <v>0</v>
      </c>
      <c r="G4524" s="553"/>
      <c r="H4524" s="595" t="s">
        <v>2673</v>
      </c>
      <c r="I4524" s="595"/>
      <c r="J4524" s="554">
        <v>32.19</v>
      </c>
    </row>
    <row r="4525" spans="1:10" ht="14.45" thickTop="1">
      <c r="A4525" s="555"/>
      <c r="B4525" s="564"/>
      <c r="C4525" s="564"/>
      <c r="D4525" s="555"/>
      <c r="E4525" s="564"/>
      <c r="F4525" s="564"/>
      <c r="G4525" s="555"/>
      <c r="H4525" s="555"/>
      <c r="I4525" s="555"/>
      <c r="J4525" s="555"/>
    </row>
    <row r="4526" spans="1:10">
      <c r="A4526" s="543" t="s">
        <v>1033</v>
      </c>
      <c r="B4526" s="461" t="s">
        <v>10</v>
      </c>
      <c r="C4526" s="461" t="s">
        <v>11</v>
      </c>
      <c r="D4526" s="543" t="s">
        <v>12</v>
      </c>
      <c r="E4526" s="589" t="s">
        <v>1209</v>
      </c>
      <c r="F4526" s="589"/>
      <c r="G4526" s="461" t="s">
        <v>13</v>
      </c>
      <c r="H4526" s="544" t="s">
        <v>14</v>
      </c>
      <c r="I4526" s="544" t="s">
        <v>1210</v>
      </c>
      <c r="J4526" s="544" t="s">
        <v>16</v>
      </c>
    </row>
    <row r="4527" spans="1:10">
      <c r="A4527" s="545" t="s">
        <v>2661</v>
      </c>
      <c r="B4527" s="546" t="s">
        <v>1034</v>
      </c>
      <c r="C4527" s="546" t="s">
        <v>55</v>
      </c>
      <c r="D4527" s="545" t="s">
        <v>1035</v>
      </c>
      <c r="E4527" s="596" t="s">
        <v>1329</v>
      </c>
      <c r="F4527" s="596"/>
      <c r="G4527" s="546" t="s">
        <v>57</v>
      </c>
      <c r="H4527" s="547">
        <v>1</v>
      </c>
      <c r="I4527" s="548">
        <v>182.75</v>
      </c>
      <c r="J4527" s="548">
        <v>182.75</v>
      </c>
    </row>
    <row r="4528" spans="1:10">
      <c r="A4528" s="543" t="s">
        <v>9</v>
      </c>
      <c r="B4528" s="461" t="s">
        <v>10</v>
      </c>
      <c r="C4528" s="461" t="s">
        <v>11</v>
      </c>
      <c r="D4528" s="543" t="s">
        <v>12</v>
      </c>
      <c r="E4528" s="589" t="s">
        <v>1209</v>
      </c>
      <c r="F4528" s="589"/>
      <c r="G4528" s="461" t="s">
        <v>13</v>
      </c>
      <c r="H4528" s="544" t="s">
        <v>14</v>
      </c>
      <c r="I4528" s="544" t="s">
        <v>1210</v>
      </c>
      <c r="J4528" s="544" t="s">
        <v>16</v>
      </c>
    </row>
    <row r="4529" spans="1:10" ht="26.45">
      <c r="A4529" s="549" t="s">
        <v>2666</v>
      </c>
      <c r="B4529" s="550" t="s">
        <v>1449</v>
      </c>
      <c r="C4529" s="550" t="s">
        <v>55</v>
      </c>
      <c r="D4529" s="549" t="s">
        <v>1450</v>
      </c>
      <c r="E4529" s="593" t="s">
        <v>1440</v>
      </c>
      <c r="F4529" s="593"/>
      <c r="G4529" s="550" t="s">
        <v>1451</v>
      </c>
      <c r="H4529" s="551">
        <v>0.5</v>
      </c>
      <c r="I4529" s="552" t="s">
        <v>2742</v>
      </c>
      <c r="J4529" s="561" t="s">
        <v>3533</v>
      </c>
    </row>
    <row r="4530" spans="1:10">
      <c r="A4530" s="549" t="s">
        <v>2666</v>
      </c>
      <c r="B4530" s="550" t="s">
        <v>2032</v>
      </c>
      <c r="C4530" s="550" t="s">
        <v>55</v>
      </c>
      <c r="D4530" s="549" t="s">
        <v>2033</v>
      </c>
      <c r="E4530" s="593" t="s">
        <v>1220</v>
      </c>
      <c r="F4530" s="593"/>
      <c r="G4530" s="550" t="s">
        <v>57</v>
      </c>
      <c r="H4530" s="551">
        <v>1</v>
      </c>
      <c r="I4530" s="552" t="s">
        <v>3681</v>
      </c>
      <c r="J4530" s="561" t="s">
        <v>3681</v>
      </c>
    </row>
    <row r="4531" spans="1:10">
      <c r="A4531" s="556" t="s">
        <v>2661</v>
      </c>
      <c r="B4531" s="557" t="s">
        <v>3560</v>
      </c>
      <c r="C4531" s="557" t="s">
        <v>55</v>
      </c>
      <c r="D4531" s="556" t="s">
        <v>3561</v>
      </c>
      <c r="E4531" s="594" t="s">
        <v>1393</v>
      </c>
      <c r="F4531" s="594"/>
      <c r="G4531" s="557" t="s">
        <v>1451</v>
      </c>
      <c r="H4531" s="558">
        <v>0.5</v>
      </c>
      <c r="I4531" s="559" t="s">
        <v>2861</v>
      </c>
      <c r="J4531" s="560" t="s">
        <v>3593</v>
      </c>
    </row>
    <row r="4532" spans="1:10">
      <c r="A4532" s="556" t="s">
        <v>2661</v>
      </c>
      <c r="B4532" s="557" t="s">
        <v>2769</v>
      </c>
      <c r="C4532" s="557" t="s">
        <v>55</v>
      </c>
      <c r="D4532" s="556" t="s">
        <v>2770</v>
      </c>
      <c r="E4532" s="594" t="s">
        <v>1393</v>
      </c>
      <c r="F4532" s="594"/>
      <c r="G4532" s="557" t="s">
        <v>1451</v>
      </c>
      <c r="H4532" s="558">
        <v>0.5</v>
      </c>
      <c r="I4532" s="559" t="s">
        <v>2771</v>
      </c>
      <c r="J4532" s="560" t="s">
        <v>3532</v>
      </c>
    </row>
    <row r="4533" spans="1:10" ht="26.45">
      <c r="A4533" s="549" t="s">
        <v>2666</v>
      </c>
      <c r="B4533" s="550" t="s">
        <v>1506</v>
      </c>
      <c r="C4533" s="550" t="s">
        <v>55</v>
      </c>
      <c r="D4533" s="549" t="s">
        <v>1507</v>
      </c>
      <c r="E4533" s="593" t="s">
        <v>1440</v>
      </c>
      <c r="F4533" s="593"/>
      <c r="G4533" s="550" t="s">
        <v>1451</v>
      </c>
      <c r="H4533" s="551">
        <v>0.5</v>
      </c>
      <c r="I4533" s="552" t="s">
        <v>2767</v>
      </c>
      <c r="J4533" s="561" t="s">
        <v>2978</v>
      </c>
    </row>
    <row r="4534" spans="1:10">
      <c r="A4534" s="589" t="s">
        <v>2820</v>
      </c>
      <c r="B4534" s="597"/>
      <c r="C4534" s="597"/>
      <c r="D4534" s="597"/>
      <c r="E4534" s="597"/>
      <c r="F4534" s="597"/>
      <c r="G4534" s="597"/>
      <c r="H4534" s="597"/>
      <c r="I4534" s="597"/>
      <c r="J4534" s="597"/>
    </row>
    <row r="4535" spans="1:10">
      <c r="A4535" s="543" t="s">
        <v>9</v>
      </c>
      <c r="B4535" s="461" t="s">
        <v>10</v>
      </c>
      <c r="C4535" s="461" t="s">
        <v>11</v>
      </c>
      <c r="D4535" s="543" t="s">
        <v>12</v>
      </c>
      <c r="E4535" s="589" t="s">
        <v>1209</v>
      </c>
      <c r="F4535" s="589"/>
      <c r="G4535" s="461" t="s">
        <v>13</v>
      </c>
      <c r="H4535" s="544" t="s">
        <v>14</v>
      </c>
      <c r="I4535" s="544" t="s">
        <v>1210</v>
      </c>
      <c r="J4535" s="544" t="s">
        <v>16</v>
      </c>
    </row>
    <row r="4536" spans="1:10" ht="26.45">
      <c r="A4536" s="549" t="s">
        <v>2666</v>
      </c>
      <c r="B4536" s="550" t="s">
        <v>1449</v>
      </c>
      <c r="C4536" s="550" t="s">
        <v>55</v>
      </c>
      <c r="D4536" s="549" t="s">
        <v>1450</v>
      </c>
      <c r="E4536" s="593" t="s">
        <v>1440</v>
      </c>
      <c r="F4536" s="593"/>
      <c r="G4536" s="550" t="s">
        <v>1451</v>
      </c>
      <c r="H4536" s="551">
        <v>0.5</v>
      </c>
      <c r="I4536" s="552" t="s">
        <v>2742</v>
      </c>
      <c r="J4536" s="561" t="s">
        <v>3533</v>
      </c>
    </row>
    <row r="4537" spans="1:10">
      <c r="A4537" s="549" t="s">
        <v>2666</v>
      </c>
      <c r="B4537" s="550" t="s">
        <v>2032</v>
      </c>
      <c r="C4537" s="550" t="s">
        <v>55</v>
      </c>
      <c r="D4537" s="549" t="s">
        <v>2033</v>
      </c>
      <c r="E4537" s="593" t="s">
        <v>1220</v>
      </c>
      <c r="F4537" s="593"/>
      <c r="G4537" s="550" t="s">
        <v>57</v>
      </c>
      <c r="H4537" s="551">
        <v>1</v>
      </c>
      <c r="I4537" s="552" t="s">
        <v>3681</v>
      </c>
      <c r="J4537" s="561" t="s">
        <v>3681</v>
      </c>
    </row>
    <row r="4538" spans="1:10">
      <c r="A4538" s="549" t="s">
        <v>2666</v>
      </c>
      <c r="B4538" s="550" t="s">
        <v>1587</v>
      </c>
      <c r="C4538" s="550" t="s">
        <v>55</v>
      </c>
      <c r="D4538" s="549" t="s">
        <v>1588</v>
      </c>
      <c r="E4538" s="593" t="s">
        <v>1220</v>
      </c>
      <c r="F4538" s="593"/>
      <c r="G4538" s="550" t="s">
        <v>57</v>
      </c>
      <c r="H4538" s="551">
        <v>4.4999999999999997E-3</v>
      </c>
      <c r="I4538" s="552" t="s">
        <v>2835</v>
      </c>
      <c r="J4538" s="561" t="s">
        <v>3385</v>
      </c>
    </row>
    <row r="4539" spans="1:10" ht="26.45">
      <c r="A4539" s="549" t="s">
        <v>2666</v>
      </c>
      <c r="B4539" s="550" t="s">
        <v>2303</v>
      </c>
      <c r="C4539" s="550" t="s">
        <v>55</v>
      </c>
      <c r="D4539" s="549" t="s">
        <v>2304</v>
      </c>
      <c r="E4539" s="593" t="s">
        <v>1220</v>
      </c>
      <c r="F4539" s="593"/>
      <c r="G4539" s="550" t="s">
        <v>57</v>
      </c>
      <c r="H4539" s="551">
        <v>5.9999999999999995E-4</v>
      </c>
      <c r="I4539" s="552" t="s">
        <v>2821</v>
      </c>
      <c r="J4539" s="561" t="s">
        <v>2972</v>
      </c>
    </row>
    <row r="4540" spans="1:10">
      <c r="A4540" s="549" t="s">
        <v>2666</v>
      </c>
      <c r="B4540" s="550" t="s">
        <v>1693</v>
      </c>
      <c r="C4540" s="550" t="s">
        <v>55</v>
      </c>
      <c r="D4540" s="549" t="s">
        <v>1694</v>
      </c>
      <c r="E4540" s="593" t="s">
        <v>1220</v>
      </c>
      <c r="F4540" s="593"/>
      <c r="G4540" s="550" t="s">
        <v>57</v>
      </c>
      <c r="H4540" s="551">
        <v>7.9750000000000001E-2</v>
      </c>
      <c r="I4540" s="552" t="s">
        <v>2829</v>
      </c>
      <c r="J4540" s="561" t="s">
        <v>3535</v>
      </c>
    </row>
    <row r="4541" spans="1:10">
      <c r="A4541" s="549" t="s">
        <v>2666</v>
      </c>
      <c r="B4541" s="550" t="s">
        <v>2360</v>
      </c>
      <c r="C4541" s="550" t="s">
        <v>55</v>
      </c>
      <c r="D4541" s="549" t="s">
        <v>2361</v>
      </c>
      <c r="E4541" s="593" t="s">
        <v>1220</v>
      </c>
      <c r="F4541" s="593"/>
      <c r="G4541" s="550" t="s">
        <v>2362</v>
      </c>
      <c r="H4541" s="551">
        <v>8.0000000000000004E-4</v>
      </c>
      <c r="I4541" s="552" t="s">
        <v>2831</v>
      </c>
      <c r="J4541" s="561" t="s">
        <v>2972</v>
      </c>
    </row>
    <row r="4542" spans="1:10" ht="14.45" customHeight="1">
      <c r="A4542" s="549" t="s">
        <v>2666</v>
      </c>
      <c r="B4542" s="550" t="s">
        <v>2525</v>
      </c>
      <c r="C4542" s="550" t="s">
        <v>55</v>
      </c>
      <c r="D4542" s="549" t="s">
        <v>2526</v>
      </c>
      <c r="E4542" s="593" t="s">
        <v>1220</v>
      </c>
      <c r="F4542" s="593"/>
      <c r="G4542" s="550" t="s">
        <v>57</v>
      </c>
      <c r="H4542" s="551">
        <v>1E-4</v>
      </c>
      <c r="I4542" s="552" t="s">
        <v>2872</v>
      </c>
      <c r="J4542" s="561" t="s">
        <v>2972</v>
      </c>
    </row>
    <row r="4543" spans="1:10">
      <c r="A4543" s="549" t="s">
        <v>2666</v>
      </c>
      <c r="B4543" s="550" t="s">
        <v>1652</v>
      </c>
      <c r="C4543" s="550" t="s">
        <v>55</v>
      </c>
      <c r="D4543" s="549" t="s">
        <v>1653</v>
      </c>
      <c r="E4543" s="593" t="s">
        <v>1298</v>
      </c>
      <c r="F4543" s="593"/>
      <c r="G4543" s="550" t="s">
        <v>57</v>
      </c>
      <c r="H4543" s="551">
        <v>0.1018</v>
      </c>
      <c r="I4543" s="552" t="s">
        <v>2845</v>
      </c>
      <c r="J4543" s="561" t="s">
        <v>3108</v>
      </c>
    </row>
    <row r="4544" spans="1:10">
      <c r="A4544" s="549" t="s">
        <v>2666</v>
      </c>
      <c r="B4544" s="550" t="s">
        <v>1855</v>
      </c>
      <c r="C4544" s="550" t="s">
        <v>55</v>
      </c>
      <c r="D4544" s="549" t="s">
        <v>1856</v>
      </c>
      <c r="E4544" s="593" t="s">
        <v>1298</v>
      </c>
      <c r="F4544" s="593"/>
      <c r="G4544" s="550" t="s">
        <v>1857</v>
      </c>
      <c r="H4544" s="551">
        <v>4.0000000000000002E-4</v>
      </c>
      <c r="I4544" s="552" t="s">
        <v>2841</v>
      </c>
      <c r="J4544" s="561" t="s">
        <v>3126</v>
      </c>
    </row>
    <row r="4545" spans="1:10" ht="13.9" customHeight="1">
      <c r="A4545" s="549" t="s">
        <v>2666</v>
      </c>
      <c r="B4545" s="550" t="s">
        <v>1543</v>
      </c>
      <c r="C4545" s="550" t="s">
        <v>55</v>
      </c>
      <c r="D4545" s="549" t="s">
        <v>1544</v>
      </c>
      <c r="E4545" s="593" t="s">
        <v>1220</v>
      </c>
      <c r="F4545" s="593"/>
      <c r="G4545" s="550" t="s">
        <v>57</v>
      </c>
      <c r="H4545" s="551">
        <v>0.1018</v>
      </c>
      <c r="I4545" s="552" t="s">
        <v>2849</v>
      </c>
      <c r="J4545" s="561" t="s">
        <v>3386</v>
      </c>
    </row>
    <row r="4546" spans="1:10">
      <c r="A4546" s="549" t="s">
        <v>2666</v>
      </c>
      <c r="B4546" s="550" t="s">
        <v>2401</v>
      </c>
      <c r="C4546" s="550" t="s">
        <v>55</v>
      </c>
      <c r="D4546" s="549" t="s">
        <v>2402</v>
      </c>
      <c r="E4546" s="593" t="s">
        <v>1220</v>
      </c>
      <c r="F4546" s="593"/>
      <c r="G4546" s="550" t="s">
        <v>57</v>
      </c>
      <c r="H4546" s="551">
        <v>1E-4</v>
      </c>
      <c r="I4546" s="552" t="s">
        <v>2897</v>
      </c>
      <c r="J4546" s="561" t="s">
        <v>2880</v>
      </c>
    </row>
    <row r="4547" spans="1:10">
      <c r="A4547" s="549" t="s">
        <v>2666</v>
      </c>
      <c r="B4547" s="550" t="s">
        <v>1729</v>
      </c>
      <c r="C4547" s="550" t="s">
        <v>55</v>
      </c>
      <c r="D4547" s="549" t="s">
        <v>1730</v>
      </c>
      <c r="E4547" s="593" t="s">
        <v>1220</v>
      </c>
      <c r="F4547" s="593"/>
      <c r="G4547" s="550" t="s">
        <v>57</v>
      </c>
      <c r="H4547" s="551">
        <v>1.5E-3</v>
      </c>
      <c r="I4547" s="552" t="s">
        <v>2833</v>
      </c>
      <c r="J4547" s="561" t="s">
        <v>2979</v>
      </c>
    </row>
    <row r="4548" spans="1:10">
      <c r="A4548" s="549" t="s">
        <v>2666</v>
      </c>
      <c r="B4548" s="550" t="s">
        <v>1982</v>
      </c>
      <c r="C4548" s="550" t="s">
        <v>55</v>
      </c>
      <c r="D4548" s="549" t="s">
        <v>1983</v>
      </c>
      <c r="E4548" s="593" t="s">
        <v>1298</v>
      </c>
      <c r="F4548" s="593"/>
      <c r="G4548" s="550" t="s">
        <v>57</v>
      </c>
      <c r="H4548" s="551">
        <v>4.4999999999999997E-3</v>
      </c>
      <c r="I4548" s="552" t="s">
        <v>2839</v>
      </c>
      <c r="J4548" s="561" t="s">
        <v>2923</v>
      </c>
    </row>
    <row r="4549" spans="1:10">
      <c r="A4549" s="549" t="s">
        <v>2666</v>
      </c>
      <c r="B4549" s="550" t="s">
        <v>2519</v>
      </c>
      <c r="C4549" s="550" t="s">
        <v>55</v>
      </c>
      <c r="D4549" s="549" t="s">
        <v>2520</v>
      </c>
      <c r="E4549" s="593" t="s">
        <v>1220</v>
      </c>
      <c r="F4549" s="593"/>
      <c r="G4549" s="550" t="s">
        <v>57</v>
      </c>
      <c r="H4549" s="551">
        <v>1E-4</v>
      </c>
      <c r="I4549" s="552" t="s">
        <v>2899</v>
      </c>
      <c r="J4549" s="561" t="s">
        <v>2972</v>
      </c>
    </row>
    <row r="4550" spans="1:10">
      <c r="A4550" s="549" t="s">
        <v>2666</v>
      </c>
      <c r="B4550" s="550" t="s">
        <v>2090</v>
      </c>
      <c r="C4550" s="550" t="s">
        <v>55</v>
      </c>
      <c r="D4550" s="549" t="s">
        <v>2091</v>
      </c>
      <c r="E4550" s="593" t="s">
        <v>1220</v>
      </c>
      <c r="F4550" s="593"/>
      <c r="G4550" s="550" t="s">
        <v>57</v>
      </c>
      <c r="H4550" s="551">
        <v>1.8E-3</v>
      </c>
      <c r="I4550" s="552" t="s">
        <v>2847</v>
      </c>
      <c r="J4550" s="561" t="s">
        <v>3133</v>
      </c>
    </row>
    <row r="4551" spans="1:10" ht="26.45">
      <c r="A4551" s="549" t="s">
        <v>2666</v>
      </c>
      <c r="B4551" s="550" t="s">
        <v>1978</v>
      </c>
      <c r="C4551" s="550" t="s">
        <v>55</v>
      </c>
      <c r="D4551" s="549" t="s">
        <v>1979</v>
      </c>
      <c r="E4551" s="593" t="s">
        <v>1220</v>
      </c>
      <c r="F4551" s="593"/>
      <c r="G4551" s="550" t="s">
        <v>1739</v>
      </c>
      <c r="H4551" s="551">
        <v>7.5000000000000002E-4</v>
      </c>
      <c r="I4551" s="552" t="s">
        <v>2855</v>
      </c>
      <c r="J4551" s="561" t="s">
        <v>2923</v>
      </c>
    </row>
    <row r="4552" spans="1:10" ht="13.9" customHeight="1">
      <c r="A4552" s="549" t="s">
        <v>2666</v>
      </c>
      <c r="B4552" s="550" t="s">
        <v>2391</v>
      </c>
      <c r="C4552" s="550" t="s">
        <v>55</v>
      </c>
      <c r="D4552" s="549" t="s">
        <v>2392</v>
      </c>
      <c r="E4552" s="593" t="s">
        <v>1220</v>
      </c>
      <c r="F4552" s="593"/>
      <c r="G4552" s="550" t="s">
        <v>57</v>
      </c>
      <c r="H4552" s="551">
        <v>2.0000000000000001E-4</v>
      </c>
      <c r="I4552" s="552" t="s">
        <v>2827</v>
      </c>
      <c r="J4552" s="561" t="s">
        <v>2972</v>
      </c>
    </row>
    <row r="4553" spans="1:10" ht="26.45">
      <c r="A4553" s="549" t="s">
        <v>2666</v>
      </c>
      <c r="B4553" s="550" t="s">
        <v>2139</v>
      </c>
      <c r="C4553" s="550" t="s">
        <v>55</v>
      </c>
      <c r="D4553" s="549" t="s">
        <v>2140</v>
      </c>
      <c r="E4553" s="593" t="s">
        <v>1220</v>
      </c>
      <c r="F4553" s="593"/>
      <c r="G4553" s="550" t="s">
        <v>1739</v>
      </c>
      <c r="H4553" s="551">
        <v>2.3E-3</v>
      </c>
      <c r="I4553" s="552" t="s">
        <v>2853</v>
      </c>
      <c r="J4553" s="561" t="s">
        <v>3254</v>
      </c>
    </row>
    <row r="4554" spans="1:10">
      <c r="A4554" s="549" t="s">
        <v>2666</v>
      </c>
      <c r="B4554" s="550" t="s">
        <v>2169</v>
      </c>
      <c r="C4554" s="550" t="s">
        <v>55</v>
      </c>
      <c r="D4554" s="549" t="s">
        <v>2170</v>
      </c>
      <c r="E4554" s="593" t="s">
        <v>1220</v>
      </c>
      <c r="F4554" s="593"/>
      <c r="G4554" s="550" t="s">
        <v>57</v>
      </c>
      <c r="H4554" s="551">
        <v>4.4999999999999997E-3</v>
      </c>
      <c r="I4554" s="552" t="s">
        <v>2825</v>
      </c>
      <c r="J4554" s="561" t="s">
        <v>3254</v>
      </c>
    </row>
    <row r="4555" spans="1:10">
      <c r="A4555" s="549" t="s">
        <v>2666</v>
      </c>
      <c r="B4555" s="550" t="s">
        <v>2553</v>
      </c>
      <c r="C4555" s="550" t="s">
        <v>55</v>
      </c>
      <c r="D4555" s="549" t="s">
        <v>2554</v>
      </c>
      <c r="E4555" s="593" t="s">
        <v>1220</v>
      </c>
      <c r="F4555" s="593"/>
      <c r="G4555" s="550" t="s">
        <v>57</v>
      </c>
      <c r="H4555" s="551">
        <v>5.0000000000000002E-5</v>
      </c>
      <c r="I4555" s="552" t="s">
        <v>2901</v>
      </c>
      <c r="J4555" s="561" t="s">
        <v>2972</v>
      </c>
    </row>
    <row r="4556" spans="1:10">
      <c r="A4556" s="549" t="s">
        <v>2666</v>
      </c>
      <c r="B4556" s="550" t="s">
        <v>2412</v>
      </c>
      <c r="C4556" s="550" t="s">
        <v>55</v>
      </c>
      <c r="D4556" s="549" t="s">
        <v>2413</v>
      </c>
      <c r="E4556" s="593" t="s">
        <v>1220</v>
      </c>
      <c r="F4556" s="593"/>
      <c r="G4556" s="550" t="s">
        <v>57</v>
      </c>
      <c r="H4556" s="551">
        <v>1.4999999999999999E-4</v>
      </c>
      <c r="I4556" s="552" t="s">
        <v>2823</v>
      </c>
      <c r="J4556" s="561" t="s">
        <v>2972</v>
      </c>
    </row>
    <row r="4557" spans="1:10">
      <c r="A4557" s="549" t="s">
        <v>2666</v>
      </c>
      <c r="B4557" s="550" t="s">
        <v>2381</v>
      </c>
      <c r="C4557" s="550" t="s">
        <v>55</v>
      </c>
      <c r="D4557" s="549" t="s">
        <v>2382</v>
      </c>
      <c r="E4557" s="593" t="s">
        <v>1220</v>
      </c>
      <c r="F4557" s="593"/>
      <c r="G4557" s="550" t="s">
        <v>57</v>
      </c>
      <c r="H4557" s="551">
        <v>1E-4</v>
      </c>
      <c r="I4557" s="552" t="s">
        <v>2837</v>
      </c>
      <c r="J4557" s="561" t="s">
        <v>2972</v>
      </c>
    </row>
    <row r="4558" spans="1:10" ht="26.45">
      <c r="A4558" s="549" t="s">
        <v>2666</v>
      </c>
      <c r="B4558" s="550" t="s">
        <v>2182</v>
      </c>
      <c r="C4558" s="550" t="s">
        <v>55</v>
      </c>
      <c r="D4558" s="549" t="s">
        <v>2183</v>
      </c>
      <c r="E4558" s="593" t="s">
        <v>1220</v>
      </c>
      <c r="F4558" s="593"/>
      <c r="G4558" s="550" t="s">
        <v>57</v>
      </c>
      <c r="H4558" s="551">
        <v>1E-4</v>
      </c>
      <c r="I4558" s="552" t="s">
        <v>2843</v>
      </c>
      <c r="J4558" s="561" t="s">
        <v>2880</v>
      </c>
    </row>
    <row r="4559" spans="1:10">
      <c r="A4559" s="549" t="s">
        <v>2666</v>
      </c>
      <c r="B4559" s="550" t="s">
        <v>2442</v>
      </c>
      <c r="C4559" s="550" t="s">
        <v>55</v>
      </c>
      <c r="D4559" s="549" t="s">
        <v>2443</v>
      </c>
      <c r="E4559" s="593" t="s">
        <v>1220</v>
      </c>
      <c r="F4559" s="593"/>
      <c r="G4559" s="550" t="s">
        <v>57</v>
      </c>
      <c r="H4559" s="551">
        <v>5.0000000000000002E-5</v>
      </c>
      <c r="I4559" s="552" t="s">
        <v>2851</v>
      </c>
      <c r="J4559" s="561" t="s">
        <v>2972</v>
      </c>
    </row>
    <row r="4560" spans="1:10" ht="26.45">
      <c r="A4560" s="549" t="s">
        <v>2666</v>
      </c>
      <c r="B4560" s="550" t="s">
        <v>1506</v>
      </c>
      <c r="C4560" s="550" t="s">
        <v>55</v>
      </c>
      <c r="D4560" s="549" t="s">
        <v>1507</v>
      </c>
      <c r="E4560" s="593" t="s">
        <v>1440</v>
      </c>
      <c r="F4560" s="593"/>
      <c r="G4560" s="550" t="s">
        <v>1451</v>
      </c>
      <c r="H4560" s="551">
        <v>0.5</v>
      </c>
      <c r="I4560" s="552" t="s">
        <v>2767</v>
      </c>
      <c r="J4560" s="561" t="s">
        <v>2978</v>
      </c>
    </row>
    <row r="4561" spans="1:10">
      <c r="A4561" s="553"/>
      <c r="B4561" s="563"/>
      <c r="C4561" s="563"/>
      <c r="D4561" s="553"/>
      <c r="E4561" s="563" t="s">
        <v>2669</v>
      </c>
      <c r="F4561" s="566">
        <v>18.010000000000002</v>
      </c>
      <c r="G4561" s="553" t="s">
        <v>2670</v>
      </c>
      <c r="H4561" s="554">
        <v>0</v>
      </c>
      <c r="I4561" s="553" t="s">
        <v>2671</v>
      </c>
      <c r="J4561" s="554">
        <v>18.010000000000002</v>
      </c>
    </row>
    <row r="4562" spans="1:10" ht="14.45" thickBot="1">
      <c r="A4562" s="553"/>
      <c r="B4562" s="563"/>
      <c r="C4562" s="563"/>
      <c r="D4562" s="553"/>
      <c r="E4562" s="563" t="s">
        <v>2672</v>
      </c>
      <c r="F4562" s="566">
        <v>0</v>
      </c>
      <c r="G4562" s="553"/>
      <c r="H4562" s="595" t="s">
        <v>2673</v>
      </c>
      <c r="I4562" s="595"/>
      <c r="J4562" s="554">
        <v>182.75</v>
      </c>
    </row>
    <row r="4563" spans="1:10" ht="14.45" thickTop="1">
      <c r="A4563" s="555"/>
      <c r="B4563" s="564"/>
      <c r="C4563" s="564"/>
      <c r="D4563" s="555"/>
      <c r="E4563" s="564"/>
      <c r="F4563" s="564"/>
      <c r="G4563" s="555"/>
      <c r="H4563" s="555"/>
      <c r="I4563" s="555"/>
      <c r="J4563" s="555"/>
    </row>
    <row r="4564" spans="1:10">
      <c r="A4564" s="543" t="s">
        <v>1036</v>
      </c>
      <c r="B4564" s="461" t="s">
        <v>10</v>
      </c>
      <c r="C4564" s="461" t="s">
        <v>11</v>
      </c>
      <c r="D4564" s="543" t="s">
        <v>12</v>
      </c>
      <c r="E4564" s="589" t="s">
        <v>1209</v>
      </c>
      <c r="F4564" s="589"/>
      <c r="G4564" s="461" t="s">
        <v>13</v>
      </c>
      <c r="H4564" s="544" t="s">
        <v>14</v>
      </c>
      <c r="I4564" s="544" t="s">
        <v>1210</v>
      </c>
      <c r="J4564" s="544" t="s">
        <v>16</v>
      </c>
    </row>
    <row r="4565" spans="1:10">
      <c r="A4565" s="545" t="s">
        <v>2661</v>
      </c>
      <c r="B4565" s="546" t="s">
        <v>1037</v>
      </c>
      <c r="C4565" s="546" t="s">
        <v>55</v>
      </c>
      <c r="D4565" s="545" t="s">
        <v>1038</v>
      </c>
      <c r="E4565" s="596" t="s">
        <v>1410</v>
      </c>
      <c r="F4565" s="596"/>
      <c r="G4565" s="546" t="s">
        <v>57</v>
      </c>
      <c r="H4565" s="547">
        <v>1</v>
      </c>
      <c r="I4565" s="548">
        <v>238.07</v>
      </c>
      <c r="J4565" s="548">
        <v>238.07</v>
      </c>
    </row>
    <row r="4566" spans="1:10">
      <c r="A4566" s="543" t="s">
        <v>9</v>
      </c>
      <c r="B4566" s="461" t="s">
        <v>10</v>
      </c>
      <c r="C4566" s="461" t="s">
        <v>11</v>
      </c>
      <c r="D4566" s="543" t="s">
        <v>12</v>
      </c>
      <c r="E4566" s="589" t="s">
        <v>1209</v>
      </c>
      <c r="F4566" s="589"/>
      <c r="G4566" s="461" t="s">
        <v>13</v>
      </c>
      <c r="H4566" s="544" t="s">
        <v>14</v>
      </c>
      <c r="I4566" s="544" t="s">
        <v>1210</v>
      </c>
      <c r="J4566" s="544" t="s">
        <v>16</v>
      </c>
    </row>
    <row r="4567" spans="1:10">
      <c r="A4567" s="556" t="s">
        <v>2661</v>
      </c>
      <c r="B4567" s="557" t="s">
        <v>3560</v>
      </c>
      <c r="C4567" s="557" t="s">
        <v>55</v>
      </c>
      <c r="D4567" s="556" t="s">
        <v>3561</v>
      </c>
      <c r="E4567" s="594" t="s">
        <v>1393</v>
      </c>
      <c r="F4567" s="594"/>
      <c r="G4567" s="557" t="s">
        <v>1451</v>
      </c>
      <c r="H4567" s="558">
        <v>0.7</v>
      </c>
      <c r="I4567" s="559" t="s">
        <v>2861</v>
      </c>
      <c r="J4567" s="560" t="s">
        <v>3682</v>
      </c>
    </row>
    <row r="4568" spans="1:10">
      <c r="A4568" s="556" t="s">
        <v>2661</v>
      </c>
      <c r="B4568" s="557" t="s">
        <v>2769</v>
      </c>
      <c r="C4568" s="557" t="s">
        <v>55</v>
      </c>
      <c r="D4568" s="556" t="s">
        <v>2770</v>
      </c>
      <c r="E4568" s="594" t="s">
        <v>1393</v>
      </c>
      <c r="F4568" s="594"/>
      <c r="G4568" s="557" t="s">
        <v>1451</v>
      </c>
      <c r="H4568" s="558">
        <v>0.7</v>
      </c>
      <c r="I4568" s="559" t="s">
        <v>2771</v>
      </c>
      <c r="J4568" s="560" t="s">
        <v>3141</v>
      </c>
    </row>
    <row r="4569" spans="1:10">
      <c r="A4569" s="549" t="s">
        <v>2666</v>
      </c>
      <c r="B4569" s="550" t="s">
        <v>1986</v>
      </c>
      <c r="C4569" s="550" t="s">
        <v>55</v>
      </c>
      <c r="D4569" s="549" t="s">
        <v>1987</v>
      </c>
      <c r="E4569" s="593" t="s">
        <v>1220</v>
      </c>
      <c r="F4569" s="593"/>
      <c r="G4569" s="550" t="s">
        <v>57</v>
      </c>
      <c r="H4569" s="551">
        <v>1</v>
      </c>
      <c r="I4569" s="552" t="s">
        <v>3683</v>
      </c>
      <c r="J4569" s="561" t="s">
        <v>3683</v>
      </c>
    </row>
    <row r="4570" spans="1:10" ht="26.45">
      <c r="A4570" s="549" t="s">
        <v>2666</v>
      </c>
      <c r="B4570" s="550" t="s">
        <v>1506</v>
      </c>
      <c r="C4570" s="550" t="s">
        <v>55</v>
      </c>
      <c r="D4570" s="549" t="s">
        <v>1507</v>
      </c>
      <c r="E4570" s="593" t="s">
        <v>1440</v>
      </c>
      <c r="F4570" s="593"/>
      <c r="G4570" s="550" t="s">
        <v>1451</v>
      </c>
      <c r="H4570" s="551">
        <v>0.7</v>
      </c>
      <c r="I4570" s="552" t="s">
        <v>2767</v>
      </c>
      <c r="J4570" s="561" t="s">
        <v>3684</v>
      </c>
    </row>
    <row r="4571" spans="1:10" ht="26.45">
      <c r="A4571" s="549" t="s">
        <v>2666</v>
      </c>
      <c r="B4571" s="550" t="s">
        <v>1449</v>
      </c>
      <c r="C4571" s="550" t="s">
        <v>55</v>
      </c>
      <c r="D4571" s="549" t="s">
        <v>1450</v>
      </c>
      <c r="E4571" s="593" t="s">
        <v>1440</v>
      </c>
      <c r="F4571" s="593"/>
      <c r="G4571" s="550" t="s">
        <v>1451</v>
      </c>
      <c r="H4571" s="551">
        <v>0.7</v>
      </c>
      <c r="I4571" s="552" t="s">
        <v>2742</v>
      </c>
      <c r="J4571" s="561" t="s">
        <v>3342</v>
      </c>
    </row>
    <row r="4572" spans="1:10">
      <c r="A4572" s="589" t="s">
        <v>2820</v>
      </c>
      <c r="B4572" s="597"/>
      <c r="C4572" s="597"/>
      <c r="D4572" s="597"/>
      <c r="E4572" s="597"/>
      <c r="F4572" s="597"/>
      <c r="G4572" s="597"/>
      <c r="H4572" s="597"/>
      <c r="I4572" s="597"/>
      <c r="J4572" s="597"/>
    </row>
    <row r="4573" spans="1:10">
      <c r="A4573" s="543" t="s">
        <v>9</v>
      </c>
      <c r="B4573" s="461" t="s">
        <v>10</v>
      </c>
      <c r="C4573" s="461" t="s">
        <v>11</v>
      </c>
      <c r="D4573" s="543" t="s">
        <v>12</v>
      </c>
      <c r="E4573" s="589" t="s">
        <v>1209</v>
      </c>
      <c r="F4573" s="589"/>
      <c r="G4573" s="461" t="s">
        <v>13</v>
      </c>
      <c r="H4573" s="544" t="s">
        <v>14</v>
      </c>
      <c r="I4573" s="544" t="s">
        <v>1210</v>
      </c>
      <c r="J4573" s="544" t="s">
        <v>16</v>
      </c>
    </row>
    <row r="4574" spans="1:10">
      <c r="A4574" s="549" t="s">
        <v>2666</v>
      </c>
      <c r="B4574" s="550" t="s">
        <v>1587</v>
      </c>
      <c r="C4574" s="550" t="s">
        <v>55</v>
      </c>
      <c r="D4574" s="549" t="s">
        <v>1588</v>
      </c>
      <c r="E4574" s="593" t="s">
        <v>1220</v>
      </c>
      <c r="F4574" s="593"/>
      <c r="G4574" s="550" t="s">
        <v>57</v>
      </c>
      <c r="H4574" s="551">
        <v>6.3E-3</v>
      </c>
      <c r="I4574" s="552" t="s">
        <v>2835</v>
      </c>
      <c r="J4574" s="561" t="s">
        <v>3685</v>
      </c>
    </row>
    <row r="4575" spans="1:10" ht="26.45">
      <c r="A4575" s="549" t="s">
        <v>2666</v>
      </c>
      <c r="B4575" s="550" t="s">
        <v>2303</v>
      </c>
      <c r="C4575" s="550" t="s">
        <v>55</v>
      </c>
      <c r="D4575" s="549" t="s">
        <v>2304</v>
      </c>
      <c r="E4575" s="593" t="s">
        <v>1220</v>
      </c>
      <c r="F4575" s="593"/>
      <c r="G4575" s="550" t="s">
        <v>57</v>
      </c>
      <c r="H4575" s="551">
        <v>8.4000000000000003E-4</v>
      </c>
      <c r="I4575" s="552" t="s">
        <v>2821</v>
      </c>
      <c r="J4575" s="561" t="s">
        <v>2880</v>
      </c>
    </row>
    <row r="4576" spans="1:10">
      <c r="A4576" s="549" t="s">
        <v>2666</v>
      </c>
      <c r="B4576" s="550" t="s">
        <v>1693</v>
      </c>
      <c r="C4576" s="550" t="s">
        <v>55</v>
      </c>
      <c r="D4576" s="549" t="s">
        <v>1694</v>
      </c>
      <c r="E4576" s="593" t="s">
        <v>1220</v>
      </c>
      <c r="F4576" s="593"/>
      <c r="G4576" s="550" t="s">
        <v>57</v>
      </c>
      <c r="H4576" s="551">
        <v>0.11165</v>
      </c>
      <c r="I4576" s="552" t="s">
        <v>2829</v>
      </c>
      <c r="J4576" s="561" t="s">
        <v>3108</v>
      </c>
    </row>
    <row r="4577" spans="1:10">
      <c r="A4577" s="549" t="s">
        <v>2666</v>
      </c>
      <c r="B4577" s="550" t="s">
        <v>2360</v>
      </c>
      <c r="C4577" s="550" t="s">
        <v>55</v>
      </c>
      <c r="D4577" s="549" t="s">
        <v>2361</v>
      </c>
      <c r="E4577" s="593" t="s">
        <v>1220</v>
      </c>
      <c r="F4577" s="593"/>
      <c r="G4577" s="550" t="s">
        <v>2362</v>
      </c>
      <c r="H4577" s="551">
        <v>1.1199999999999999E-3</v>
      </c>
      <c r="I4577" s="552" t="s">
        <v>2831</v>
      </c>
      <c r="J4577" s="561" t="s">
        <v>2972</v>
      </c>
    </row>
    <row r="4578" spans="1:10">
      <c r="A4578" s="549" t="s">
        <v>2666</v>
      </c>
      <c r="B4578" s="550" t="s">
        <v>2525</v>
      </c>
      <c r="C4578" s="550" t="s">
        <v>55</v>
      </c>
      <c r="D4578" s="549" t="s">
        <v>2526</v>
      </c>
      <c r="E4578" s="593" t="s">
        <v>1220</v>
      </c>
      <c r="F4578" s="593"/>
      <c r="G4578" s="550" t="s">
        <v>57</v>
      </c>
      <c r="H4578" s="551">
        <v>1.3999999999999999E-4</v>
      </c>
      <c r="I4578" s="552" t="s">
        <v>2872</v>
      </c>
      <c r="J4578" s="561" t="s">
        <v>2972</v>
      </c>
    </row>
    <row r="4579" spans="1:10">
      <c r="A4579" s="549" t="s">
        <v>2666</v>
      </c>
      <c r="B4579" s="550" t="s">
        <v>1652</v>
      </c>
      <c r="C4579" s="550" t="s">
        <v>55</v>
      </c>
      <c r="D4579" s="549" t="s">
        <v>1653</v>
      </c>
      <c r="E4579" s="593" t="s">
        <v>1298</v>
      </c>
      <c r="F4579" s="593"/>
      <c r="G4579" s="550" t="s">
        <v>57</v>
      </c>
      <c r="H4579" s="551">
        <v>0.14252000000000001</v>
      </c>
      <c r="I4579" s="552" t="s">
        <v>2845</v>
      </c>
      <c r="J4579" s="561" t="s">
        <v>3343</v>
      </c>
    </row>
    <row r="4580" spans="1:10" ht="14.45" customHeight="1">
      <c r="A4580" s="549" t="s">
        <v>2666</v>
      </c>
      <c r="B4580" s="550" t="s">
        <v>1855</v>
      </c>
      <c r="C4580" s="550" t="s">
        <v>55</v>
      </c>
      <c r="D4580" s="549" t="s">
        <v>1856</v>
      </c>
      <c r="E4580" s="593" t="s">
        <v>1298</v>
      </c>
      <c r="F4580" s="593"/>
      <c r="G4580" s="550" t="s">
        <v>1857</v>
      </c>
      <c r="H4580" s="551">
        <v>5.5999999999999995E-4</v>
      </c>
      <c r="I4580" s="552" t="s">
        <v>2841</v>
      </c>
      <c r="J4580" s="561" t="s">
        <v>3255</v>
      </c>
    </row>
    <row r="4581" spans="1:10">
      <c r="A4581" s="549" t="s">
        <v>2666</v>
      </c>
      <c r="B4581" s="550" t="s">
        <v>1543</v>
      </c>
      <c r="C4581" s="550" t="s">
        <v>55</v>
      </c>
      <c r="D4581" s="549" t="s">
        <v>1544</v>
      </c>
      <c r="E4581" s="593" t="s">
        <v>1220</v>
      </c>
      <c r="F4581" s="593"/>
      <c r="G4581" s="550" t="s">
        <v>57</v>
      </c>
      <c r="H4581" s="551">
        <v>0.14252000000000001</v>
      </c>
      <c r="I4581" s="552" t="s">
        <v>2849</v>
      </c>
      <c r="J4581" s="561" t="s">
        <v>3686</v>
      </c>
    </row>
    <row r="4582" spans="1:10">
      <c r="A4582" s="549" t="s">
        <v>2666</v>
      </c>
      <c r="B4582" s="550" t="s">
        <v>2401</v>
      </c>
      <c r="C4582" s="550" t="s">
        <v>55</v>
      </c>
      <c r="D4582" s="549" t="s">
        <v>2402</v>
      </c>
      <c r="E4582" s="593" t="s">
        <v>1220</v>
      </c>
      <c r="F4582" s="593"/>
      <c r="G4582" s="550" t="s">
        <v>57</v>
      </c>
      <c r="H4582" s="551">
        <v>1.3999999999999999E-4</v>
      </c>
      <c r="I4582" s="552" t="s">
        <v>2897</v>
      </c>
      <c r="J4582" s="561" t="s">
        <v>2880</v>
      </c>
    </row>
    <row r="4583" spans="1:10" ht="13.9" customHeight="1">
      <c r="A4583" s="549" t="s">
        <v>2666</v>
      </c>
      <c r="B4583" s="550" t="s">
        <v>1729</v>
      </c>
      <c r="C4583" s="550" t="s">
        <v>55</v>
      </c>
      <c r="D4583" s="549" t="s">
        <v>1730</v>
      </c>
      <c r="E4583" s="593" t="s">
        <v>1220</v>
      </c>
      <c r="F4583" s="593"/>
      <c r="G4583" s="550" t="s">
        <v>57</v>
      </c>
      <c r="H4583" s="551">
        <v>2.0999999999999999E-3</v>
      </c>
      <c r="I4583" s="552" t="s">
        <v>2833</v>
      </c>
      <c r="J4583" s="561" t="s">
        <v>3335</v>
      </c>
    </row>
    <row r="4584" spans="1:10">
      <c r="A4584" s="549" t="s">
        <v>2666</v>
      </c>
      <c r="B4584" s="550" t="s">
        <v>1982</v>
      </c>
      <c r="C4584" s="550" t="s">
        <v>55</v>
      </c>
      <c r="D4584" s="549" t="s">
        <v>1983</v>
      </c>
      <c r="E4584" s="593" t="s">
        <v>1298</v>
      </c>
      <c r="F4584" s="593"/>
      <c r="G4584" s="550" t="s">
        <v>57</v>
      </c>
      <c r="H4584" s="551">
        <v>6.3E-3</v>
      </c>
      <c r="I4584" s="552" t="s">
        <v>2839</v>
      </c>
      <c r="J4584" s="561" t="s">
        <v>3009</v>
      </c>
    </row>
    <row r="4585" spans="1:10">
      <c r="A4585" s="549" t="s">
        <v>2666</v>
      </c>
      <c r="B4585" s="550" t="s">
        <v>2519</v>
      </c>
      <c r="C4585" s="550" t="s">
        <v>55</v>
      </c>
      <c r="D4585" s="549" t="s">
        <v>2520</v>
      </c>
      <c r="E4585" s="593" t="s">
        <v>1220</v>
      </c>
      <c r="F4585" s="593"/>
      <c r="G4585" s="550" t="s">
        <v>57</v>
      </c>
      <c r="H4585" s="551">
        <v>1.3999999999999999E-4</v>
      </c>
      <c r="I4585" s="552" t="s">
        <v>2899</v>
      </c>
      <c r="J4585" s="561" t="s">
        <v>2972</v>
      </c>
    </row>
    <row r="4586" spans="1:10">
      <c r="A4586" s="549" t="s">
        <v>2666</v>
      </c>
      <c r="B4586" s="550" t="s">
        <v>2090</v>
      </c>
      <c r="C4586" s="550" t="s">
        <v>55</v>
      </c>
      <c r="D4586" s="549" t="s">
        <v>2091</v>
      </c>
      <c r="E4586" s="593" t="s">
        <v>1220</v>
      </c>
      <c r="F4586" s="593"/>
      <c r="G4586" s="550" t="s">
        <v>57</v>
      </c>
      <c r="H4586" s="551">
        <v>2.5200000000000001E-3</v>
      </c>
      <c r="I4586" s="552" t="s">
        <v>2847</v>
      </c>
      <c r="J4586" s="561" t="s">
        <v>3256</v>
      </c>
    </row>
    <row r="4587" spans="1:10" ht="26.45">
      <c r="A4587" s="549" t="s">
        <v>2666</v>
      </c>
      <c r="B4587" s="550" t="s">
        <v>1978</v>
      </c>
      <c r="C4587" s="550" t="s">
        <v>55</v>
      </c>
      <c r="D4587" s="549" t="s">
        <v>1979</v>
      </c>
      <c r="E4587" s="593" t="s">
        <v>1220</v>
      </c>
      <c r="F4587" s="593"/>
      <c r="G4587" s="550" t="s">
        <v>1739</v>
      </c>
      <c r="H4587" s="551">
        <v>1.0499999999999999E-3</v>
      </c>
      <c r="I4587" s="552" t="s">
        <v>2855</v>
      </c>
      <c r="J4587" s="561" t="s">
        <v>3009</v>
      </c>
    </row>
    <row r="4588" spans="1:10" ht="26.45">
      <c r="A4588" s="549" t="s">
        <v>2666</v>
      </c>
      <c r="B4588" s="550" t="s">
        <v>2391</v>
      </c>
      <c r="C4588" s="550" t="s">
        <v>55</v>
      </c>
      <c r="D4588" s="549" t="s">
        <v>2392</v>
      </c>
      <c r="E4588" s="593" t="s">
        <v>1220</v>
      </c>
      <c r="F4588" s="593"/>
      <c r="G4588" s="550" t="s">
        <v>57</v>
      </c>
      <c r="H4588" s="551">
        <v>2.7999999999999998E-4</v>
      </c>
      <c r="I4588" s="552" t="s">
        <v>2827</v>
      </c>
      <c r="J4588" s="561" t="s">
        <v>2972</v>
      </c>
    </row>
    <row r="4589" spans="1:10" ht="26.45">
      <c r="A4589" s="549" t="s">
        <v>2666</v>
      </c>
      <c r="B4589" s="550" t="s">
        <v>2139</v>
      </c>
      <c r="C4589" s="550" t="s">
        <v>55</v>
      </c>
      <c r="D4589" s="549" t="s">
        <v>2140</v>
      </c>
      <c r="E4589" s="593" t="s">
        <v>1220</v>
      </c>
      <c r="F4589" s="593"/>
      <c r="G4589" s="550" t="s">
        <v>1739</v>
      </c>
      <c r="H4589" s="551">
        <v>3.2200000000000002E-3</v>
      </c>
      <c r="I4589" s="552" t="s">
        <v>2853</v>
      </c>
      <c r="J4589" s="561" t="s">
        <v>3133</v>
      </c>
    </row>
    <row r="4590" spans="1:10" ht="13.9" customHeight="1">
      <c r="A4590" s="549" t="s">
        <v>2666</v>
      </c>
      <c r="B4590" s="550" t="s">
        <v>2169</v>
      </c>
      <c r="C4590" s="550" t="s">
        <v>55</v>
      </c>
      <c r="D4590" s="549" t="s">
        <v>2170</v>
      </c>
      <c r="E4590" s="593" t="s">
        <v>1220</v>
      </c>
      <c r="F4590" s="593"/>
      <c r="G4590" s="550" t="s">
        <v>57</v>
      </c>
      <c r="H4590" s="551">
        <v>6.3E-3</v>
      </c>
      <c r="I4590" s="552" t="s">
        <v>2825</v>
      </c>
      <c r="J4590" s="561" t="s">
        <v>3133</v>
      </c>
    </row>
    <row r="4591" spans="1:10">
      <c r="A4591" s="549" t="s">
        <v>2666</v>
      </c>
      <c r="B4591" s="550" t="s">
        <v>2553</v>
      </c>
      <c r="C4591" s="550" t="s">
        <v>55</v>
      </c>
      <c r="D4591" s="549" t="s">
        <v>2554</v>
      </c>
      <c r="E4591" s="593" t="s">
        <v>1220</v>
      </c>
      <c r="F4591" s="593"/>
      <c r="G4591" s="550" t="s">
        <v>57</v>
      </c>
      <c r="H4591" s="551">
        <v>6.9999999999999994E-5</v>
      </c>
      <c r="I4591" s="552" t="s">
        <v>2901</v>
      </c>
      <c r="J4591" s="561" t="s">
        <v>2972</v>
      </c>
    </row>
    <row r="4592" spans="1:10">
      <c r="A4592" s="549" t="s">
        <v>2666</v>
      </c>
      <c r="B4592" s="550" t="s">
        <v>2412</v>
      </c>
      <c r="C4592" s="550" t="s">
        <v>55</v>
      </c>
      <c r="D4592" s="549" t="s">
        <v>2413</v>
      </c>
      <c r="E4592" s="593" t="s">
        <v>1220</v>
      </c>
      <c r="F4592" s="593"/>
      <c r="G4592" s="550" t="s">
        <v>57</v>
      </c>
      <c r="H4592" s="551">
        <v>2.1000000000000001E-4</v>
      </c>
      <c r="I4592" s="552" t="s">
        <v>2823</v>
      </c>
      <c r="J4592" s="561" t="s">
        <v>2972</v>
      </c>
    </row>
    <row r="4593" spans="1:10">
      <c r="A4593" s="549" t="s">
        <v>2666</v>
      </c>
      <c r="B4593" s="550" t="s">
        <v>2381</v>
      </c>
      <c r="C4593" s="550" t="s">
        <v>55</v>
      </c>
      <c r="D4593" s="549" t="s">
        <v>2382</v>
      </c>
      <c r="E4593" s="593" t="s">
        <v>1220</v>
      </c>
      <c r="F4593" s="593"/>
      <c r="G4593" s="550" t="s">
        <v>57</v>
      </c>
      <c r="H4593" s="551">
        <v>1.3999999999999999E-4</v>
      </c>
      <c r="I4593" s="552" t="s">
        <v>2837</v>
      </c>
      <c r="J4593" s="561" t="s">
        <v>2972</v>
      </c>
    </row>
    <row r="4594" spans="1:10" ht="26.45">
      <c r="A4594" s="549" t="s">
        <v>2666</v>
      </c>
      <c r="B4594" s="550" t="s">
        <v>2182</v>
      </c>
      <c r="C4594" s="550" t="s">
        <v>55</v>
      </c>
      <c r="D4594" s="549" t="s">
        <v>2183</v>
      </c>
      <c r="E4594" s="593" t="s">
        <v>1220</v>
      </c>
      <c r="F4594" s="593"/>
      <c r="G4594" s="550" t="s">
        <v>57</v>
      </c>
      <c r="H4594" s="551">
        <v>1.3999999999999999E-4</v>
      </c>
      <c r="I4594" s="552" t="s">
        <v>2843</v>
      </c>
      <c r="J4594" s="561" t="s">
        <v>3254</v>
      </c>
    </row>
    <row r="4595" spans="1:10">
      <c r="A4595" s="549" t="s">
        <v>2666</v>
      </c>
      <c r="B4595" s="550" t="s">
        <v>2442</v>
      </c>
      <c r="C4595" s="550" t="s">
        <v>55</v>
      </c>
      <c r="D4595" s="549" t="s">
        <v>2443</v>
      </c>
      <c r="E4595" s="593" t="s">
        <v>1220</v>
      </c>
      <c r="F4595" s="593"/>
      <c r="G4595" s="550" t="s">
        <v>57</v>
      </c>
      <c r="H4595" s="551">
        <v>6.9999999999999994E-5</v>
      </c>
      <c r="I4595" s="552" t="s">
        <v>2851</v>
      </c>
      <c r="J4595" s="561" t="s">
        <v>2972</v>
      </c>
    </row>
    <row r="4596" spans="1:10">
      <c r="A4596" s="549" t="s">
        <v>2666</v>
      </c>
      <c r="B4596" s="550" t="s">
        <v>1986</v>
      </c>
      <c r="C4596" s="550" t="s">
        <v>55</v>
      </c>
      <c r="D4596" s="549" t="s">
        <v>1987</v>
      </c>
      <c r="E4596" s="593" t="s">
        <v>1220</v>
      </c>
      <c r="F4596" s="593"/>
      <c r="G4596" s="550" t="s">
        <v>57</v>
      </c>
      <c r="H4596" s="551">
        <v>1</v>
      </c>
      <c r="I4596" s="552" t="s">
        <v>3683</v>
      </c>
      <c r="J4596" s="561" t="s">
        <v>3683</v>
      </c>
    </row>
    <row r="4597" spans="1:10" ht="26.45">
      <c r="A4597" s="549" t="s">
        <v>2666</v>
      </c>
      <c r="B4597" s="550" t="s">
        <v>1506</v>
      </c>
      <c r="C4597" s="550" t="s">
        <v>55</v>
      </c>
      <c r="D4597" s="549" t="s">
        <v>1507</v>
      </c>
      <c r="E4597" s="593" t="s">
        <v>1440</v>
      </c>
      <c r="F4597" s="593"/>
      <c r="G4597" s="550" t="s">
        <v>1451</v>
      </c>
      <c r="H4597" s="551">
        <v>0.7</v>
      </c>
      <c r="I4597" s="552" t="s">
        <v>2767</v>
      </c>
      <c r="J4597" s="561" t="s">
        <v>3684</v>
      </c>
    </row>
    <row r="4598" spans="1:10" ht="26.45">
      <c r="A4598" s="549" t="s">
        <v>2666</v>
      </c>
      <c r="B4598" s="550" t="s">
        <v>1449</v>
      </c>
      <c r="C4598" s="550" t="s">
        <v>55</v>
      </c>
      <c r="D4598" s="549" t="s">
        <v>1450</v>
      </c>
      <c r="E4598" s="593" t="s">
        <v>1440</v>
      </c>
      <c r="F4598" s="593"/>
      <c r="G4598" s="550" t="s">
        <v>1451</v>
      </c>
      <c r="H4598" s="551">
        <v>0.7</v>
      </c>
      <c r="I4598" s="552" t="s">
        <v>2742</v>
      </c>
      <c r="J4598" s="561" t="s">
        <v>3342</v>
      </c>
    </row>
    <row r="4599" spans="1:10">
      <c r="A4599" s="553"/>
      <c r="B4599" s="563"/>
      <c r="C4599" s="563"/>
      <c r="D4599" s="553"/>
      <c r="E4599" s="563" t="s">
        <v>2669</v>
      </c>
      <c r="F4599" s="566">
        <v>25.22</v>
      </c>
      <c r="G4599" s="553" t="s">
        <v>2670</v>
      </c>
      <c r="H4599" s="554">
        <v>0</v>
      </c>
      <c r="I4599" s="553" t="s">
        <v>2671</v>
      </c>
      <c r="J4599" s="554">
        <v>25.22</v>
      </c>
    </row>
    <row r="4600" spans="1:10" ht="14.45" thickBot="1">
      <c r="A4600" s="553"/>
      <c r="B4600" s="563"/>
      <c r="C4600" s="563"/>
      <c r="D4600" s="553"/>
      <c r="E4600" s="563" t="s">
        <v>2672</v>
      </c>
      <c r="F4600" s="566">
        <v>0</v>
      </c>
      <c r="G4600" s="553"/>
      <c r="H4600" s="595" t="s">
        <v>2673</v>
      </c>
      <c r="I4600" s="595"/>
      <c r="J4600" s="554">
        <v>238.07</v>
      </c>
    </row>
    <row r="4601" spans="1:10" ht="14.45" thickTop="1">
      <c r="A4601" s="555"/>
      <c r="B4601" s="564"/>
      <c r="C4601" s="564"/>
      <c r="D4601" s="555"/>
      <c r="E4601" s="564"/>
      <c r="F4601" s="564"/>
      <c r="G4601" s="555"/>
      <c r="H4601" s="555"/>
      <c r="I4601" s="555"/>
      <c r="J4601" s="555"/>
    </row>
    <row r="4602" spans="1:10">
      <c r="A4602" s="543" t="s">
        <v>1039</v>
      </c>
      <c r="B4602" s="461" t="s">
        <v>10</v>
      </c>
      <c r="C4602" s="461" t="s">
        <v>11</v>
      </c>
      <c r="D4602" s="543" t="s">
        <v>12</v>
      </c>
      <c r="E4602" s="589" t="s">
        <v>1209</v>
      </c>
      <c r="F4602" s="589"/>
      <c r="G4602" s="461" t="s">
        <v>13</v>
      </c>
      <c r="H4602" s="544" t="s">
        <v>14</v>
      </c>
      <c r="I4602" s="544" t="s">
        <v>1210</v>
      </c>
      <c r="J4602" s="544" t="s">
        <v>16</v>
      </c>
    </row>
    <row r="4603" spans="1:10" ht="39.6">
      <c r="A4603" s="545" t="s">
        <v>2661</v>
      </c>
      <c r="B4603" s="546" t="s">
        <v>1040</v>
      </c>
      <c r="C4603" s="546" t="s">
        <v>55</v>
      </c>
      <c r="D4603" s="545" t="s">
        <v>1041</v>
      </c>
      <c r="E4603" s="596" t="s">
        <v>1329</v>
      </c>
      <c r="F4603" s="596"/>
      <c r="G4603" s="546" t="s">
        <v>57</v>
      </c>
      <c r="H4603" s="547">
        <v>1</v>
      </c>
      <c r="I4603" s="548">
        <v>2006.07</v>
      </c>
      <c r="J4603" s="548">
        <v>2006.07</v>
      </c>
    </row>
    <row r="4604" spans="1:10">
      <c r="A4604" s="543" t="s">
        <v>9</v>
      </c>
      <c r="B4604" s="461" t="s">
        <v>10</v>
      </c>
      <c r="C4604" s="461" t="s">
        <v>11</v>
      </c>
      <c r="D4604" s="543" t="s">
        <v>12</v>
      </c>
      <c r="E4604" s="589" t="s">
        <v>1209</v>
      </c>
      <c r="F4604" s="589"/>
      <c r="G4604" s="461" t="s">
        <v>13</v>
      </c>
      <c r="H4604" s="544" t="s">
        <v>14</v>
      </c>
      <c r="I4604" s="544" t="s">
        <v>1210</v>
      </c>
      <c r="J4604" s="544" t="s">
        <v>16</v>
      </c>
    </row>
    <row r="4605" spans="1:10" ht="26.45">
      <c r="A4605" s="549" t="s">
        <v>2666</v>
      </c>
      <c r="B4605" s="550" t="s">
        <v>1645</v>
      </c>
      <c r="C4605" s="550" t="s">
        <v>55</v>
      </c>
      <c r="D4605" s="549" t="s">
        <v>1646</v>
      </c>
      <c r="E4605" s="593" t="s">
        <v>1220</v>
      </c>
      <c r="F4605" s="593"/>
      <c r="G4605" s="550" t="s">
        <v>57</v>
      </c>
      <c r="H4605" s="551">
        <v>1</v>
      </c>
      <c r="I4605" s="552" t="s">
        <v>3687</v>
      </c>
      <c r="J4605" s="561" t="s">
        <v>3687</v>
      </c>
    </row>
    <row r="4606" spans="1:10" ht="26.45">
      <c r="A4606" s="549" t="s">
        <v>2666</v>
      </c>
      <c r="B4606" s="550" t="s">
        <v>1506</v>
      </c>
      <c r="C4606" s="550" t="s">
        <v>55</v>
      </c>
      <c r="D4606" s="549" t="s">
        <v>1507</v>
      </c>
      <c r="E4606" s="593" t="s">
        <v>1440</v>
      </c>
      <c r="F4606" s="593"/>
      <c r="G4606" s="550" t="s">
        <v>1451</v>
      </c>
      <c r="H4606" s="551">
        <v>1</v>
      </c>
      <c r="I4606" s="552" t="s">
        <v>2767</v>
      </c>
      <c r="J4606" s="561" t="s">
        <v>2767</v>
      </c>
    </row>
    <row r="4607" spans="1:10">
      <c r="A4607" s="556" t="s">
        <v>2661</v>
      </c>
      <c r="B4607" s="557" t="s">
        <v>3560</v>
      </c>
      <c r="C4607" s="557" t="s">
        <v>55</v>
      </c>
      <c r="D4607" s="556" t="s">
        <v>3561</v>
      </c>
      <c r="E4607" s="594" t="s">
        <v>1393</v>
      </c>
      <c r="F4607" s="594"/>
      <c r="G4607" s="557" t="s">
        <v>1451</v>
      </c>
      <c r="H4607" s="558">
        <v>1</v>
      </c>
      <c r="I4607" s="559" t="s">
        <v>2861</v>
      </c>
      <c r="J4607" s="560" t="s">
        <v>2861</v>
      </c>
    </row>
    <row r="4608" spans="1:10">
      <c r="A4608" s="589" t="s">
        <v>2820</v>
      </c>
      <c r="B4608" s="597"/>
      <c r="C4608" s="597"/>
      <c r="D4608" s="597"/>
      <c r="E4608" s="597"/>
      <c r="F4608" s="597"/>
      <c r="G4608" s="597"/>
      <c r="H4608" s="597"/>
      <c r="I4608" s="597"/>
      <c r="J4608" s="597"/>
    </row>
    <row r="4609" spans="1:10">
      <c r="A4609" s="543" t="s">
        <v>9</v>
      </c>
      <c r="B4609" s="461" t="s">
        <v>10</v>
      </c>
      <c r="C4609" s="461" t="s">
        <v>11</v>
      </c>
      <c r="D4609" s="543" t="s">
        <v>12</v>
      </c>
      <c r="E4609" s="589" t="s">
        <v>1209</v>
      </c>
      <c r="F4609" s="589"/>
      <c r="G4609" s="461" t="s">
        <v>13</v>
      </c>
      <c r="H4609" s="544" t="s">
        <v>14</v>
      </c>
      <c r="I4609" s="544" t="s">
        <v>1210</v>
      </c>
      <c r="J4609" s="544" t="s">
        <v>16</v>
      </c>
    </row>
    <row r="4610" spans="1:10" ht="26.45">
      <c r="A4610" s="549" t="s">
        <v>2666</v>
      </c>
      <c r="B4610" s="550" t="s">
        <v>1645</v>
      </c>
      <c r="C4610" s="550" t="s">
        <v>55</v>
      </c>
      <c r="D4610" s="549" t="s">
        <v>1646</v>
      </c>
      <c r="E4610" s="593" t="s">
        <v>1220</v>
      </c>
      <c r="F4610" s="593"/>
      <c r="G4610" s="550" t="s">
        <v>57</v>
      </c>
      <c r="H4610" s="551">
        <v>1</v>
      </c>
      <c r="I4610" s="552" t="s">
        <v>3687</v>
      </c>
      <c r="J4610" s="561" t="s">
        <v>3687</v>
      </c>
    </row>
    <row r="4611" spans="1:10" ht="26.45">
      <c r="A4611" s="549" t="s">
        <v>2666</v>
      </c>
      <c r="B4611" s="550" t="s">
        <v>1506</v>
      </c>
      <c r="C4611" s="550" t="s">
        <v>55</v>
      </c>
      <c r="D4611" s="549" t="s">
        <v>1507</v>
      </c>
      <c r="E4611" s="593" t="s">
        <v>1440</v>
      </c>
      <c r="F4611" s="593"/>
      <c r="G4611" s="550" t="s">
        <v>1451</v>
      </c>
      <c r="H4611" s="551">
        <v>1</v>
      </c>
      <c r="I4611" s="552" t="s">
        <v>2767</v>
      </c>
      <c r="J4611" s="561" t="s">
        <v>2767</v>
      </c>
    </row>
    <row r="4612" spans="1:10">
      <c r="A4612" s="549" t="s">
        <v>2666</v>
      </c>
      <c r="B4612" s="550" t="s">
        <v>1587</v>
      </c>
      <c r="C4612" s="550" t="s">
        <v>55</v>
      </c>
      <c r="D4612" s="549" t="s">
        <v>1588</v>
      </c>
      <c r="E4612" s="593" t="s">
        <v>1220</v>
      </c>
      <c r="F4612" s="593"/>
      <c r="G4612" s="550" t="s">
        <v>57</v>
      </c>
      <c r="H4612" s="551">
        <v>4.4999999999999997E-3</v>
      </c>
      <c r="I4612" s="552" t="s">
        <v>2835</v>
      </c>
      <c r="J4612" s="561" t="s">
        <v>3385</v>
      </c>
    </row>
    <row r="4613" spans="1:10" ht="26.45">
      <c r="A4613" s="549" t="s">
        <v>2666</v>
      </c>
      <c r="B4613" s="550" t="s">
        <v>2303</v>
      </c>
      <c r="C4613" s="550" t="s">
        <v>55</v>
      </c>
      <c r="D4613" s="549" t="s">
        <v>2304</v>
      </c>
      <c r="E4613" s="593" t="s">
        <v>1220</v>
      </c>
      <c r="F4613" s="593"/>
      <c r="G4613" s="550" t="s">
        <v>57</v>
      </c>
      <c r="H4613" s="551">
        <v>5.9999999999999995E-4</v>
      </c>
      <c r="I4613" s="552" t="s">
        <v>2821</v>
      </c>
      <c r="J4613" s="561" t="s">
        <v>2972</v>
      </c>
    </row>
    <row r="4614" spans="1:10">
      <c r="A4614" s="549" t="s">
        <v>2666</v>
      </c>
      <c r="B4614" s="550" t="s">
        <v>1693</v>
      </c>
      <c r="C4614" s="550" t="s">
        <v>55</v>
      </c>
      <c r="D4614" s="549" t="s">
        <v>1694</v>
      </c>
      <c r="E4614" s="593" t="s">
        <v>1220</v>
      </c>
      <c r="F4614" s="593"/>
      <c r="G4614" s="550" t="s">
        <v>57</v>
      </c>
      <c r="H4614" s="551">
        <v>6.54E-2</v>
      </c>
      <c r="I4614" s="552" t="s">
        <v>2829</v>
      </c>
      <c r="J4614" s="561" t="s">
        <v>3113</v>
      </c>
    </row>
    <row r="4615" spans="1:10">
      <c r="A4615" s="549" t="s">
        <v>2666</v>
      </c>
      <c r="B4615" s="550" t="s">
        <v>2360</v>
      </c>
      <c r="C4615" s="550" t="s">
        <v>55</v>
      </c>
      <c r="D4615" s="549" t="s">
        <v>2361</v>
      </c>
      <c r="E4615" s="593" t="s">
        <v>1220</v>
      </c>
      <c r="F4615" s="593"/>
      <c r="G4615" s="550" t="s">
        <v>2362</v>
      </c>
      <c r="H4615" s="551">
        <v>8.0000000000000004E-4</v>
      </c>
      <c r="I4615" s="552" t="s">
        <v>2831</v>
      </c>
      <c r="J4615" s="561" t="s">
        <v>2972</v>
      </c>
    </row>
    <row r="4616" spans="1:10">
      <c r="A4616" s="549" t="s">
        <v>2666</v>
      </c>
      <c r="B4616" s="550" t="s">
        <v>2525</v>
      </c>
      <c r="C4616" s="550" t="s">
        <v>55</v>
      </c>
      <c r="D4616" s="549" t="s">
        <v>2526</v>
      </c>
      <c r="E4616" s="593" t="s">
        <v>1220</v>
      </c>
      <c r="F4616" s="593"/>
      <c r="G4616" s="550" t="s">
        <v>57</v>
      </c>
      <c r="H4616" s="551">
        <v>2.0000000000000001E-4</v>
      </c>
      <c r="I4616" s="552" t="s">
        <v>2872</v>
      </c>
      <c r="J4616" s="561" t="s">
        <v>2972</v>
      </c>
    </row>
    <row r="4617" spans="1:10">
      <c r="A4617" s="549" t="s">
        <v>2666</v>
      </c>
      <c r="B4617" s="550" t="s">
        <v>1652</v>
      </c>
      <c r="C4617" s="550" t="s">
        <v>55</v>
      </c>
      <c r="D4617" s="549" t="s">
        <v>1653</v>
      </c>
      <c r="E4617" s="593" t="s">
        <v>1298</v>
      </c>
      <c r="F4617" s="593"/>
      <c r="G4617" s="550" t="s">
        <v>57</v>
      </c>
      <c r="H4617" s="551">
        <v>0.1018</v>
      </c>
      <c r="I4617" s="552" t="s">
        <v>2845</v>
      </c>
      <c r="J4617" s="561" t="s">
        <v>3108</v>
      </c>
    </row>
    <row r="4618" spans="1:10" ht="14.45" customHeight="1">
      <c r="A4618" s="549" t="s">
        <v>2666</v>
      </c>
      <c r="B4618" s="550" t="s">
        <v>1855</v>
      </c>
      <c r="C4618" s="550" t="s">
        <v>55</v>
      </c>
      <c r="D4618" s="549" t="s">
        <v>1856</v>
      </c>
      <c r="E4618" s="593" t="s">
        <v>1298</v>
      </c>
      <c r="F4618" s="593"/>
      <c r="G4618" s="550" t="s">
        <v>1857</v>
      </c>
      <c r="H4618" s="551">
        <v>4.0000000000000002E-4</v>
      </c>
      <c r="I4618" s="552" t="s">
        <v>2841</v>
      </c>
      <c r="J4618" s="561" t="s">
        <v>3126</v>
      </c>
    </row>
    <row r="4619" spans="1:10">
      <c r="A4619" s="549" t="s">
        <v>2666</v>
      </c>
      <c r="B4619" s="550" t="s">
        <v>1543</v>
      </c>
      <c r="C4619" s="550" t="s">
        <v>55</v>
      </c>
      <c r="D4619" s="549" t="s">
        <v>1544</v>
      </c>
      <c r="E4619" s="593" t="s">
        <v>1220</v>
      </c>
      <c r="F4619" s="593"/>
      <c r="G4619" s="550" t="s">
        <v>57</v>
      </c>
      <c r="H4619" s="551">
        <v>0.1018</v>
      </c>
      <c r="I4619" s="552" t="s">
        <v>2849</v>
      </c>
      <c r="J4619" s="561" t="s">
        <v>3386</v>
      </c>
    </row>
    <row r="4620" spans="1:10">
      <c r="A4620" s="549" t="s">
        <v>2666</v>
      </c>
      <c r="B4620" s="550" t="s">
        <v>2401</v>
      </c>
      <c r="C4620" s="550" t="s">
        <v>55</v>
      </c>
      <c r="D4620" s="549" t="s">
        <v>2402</v>
      </c>
      <c r="E4620" s="593" t="s">
        <v>1220</v>
      </c>
      <c r="F4620" s="593"/>
      <c r="G4620" s="550" t="s">
        <v>57</v>
      </c>
      <c r="H4620" s="551">
        <v>2.0000000000000001E-4</v>
      </c>
      <c r="I4620" s="552" t="s">
        <v>2897</v>
      </c>
      <c r="J4620" s="561" t="s">
        <v>3254</v>
      </c>
    </row>
    <row r="4621" spans="1:10">
      <c r="A4621" s="549" t="s">
        <v>2666</v>
      </c>
      <c r="B4621" s="550" t="s">
        <v>1729</v>
      </c>
      <c r="C4621" s="550" t="s">
        <v>55</v>
      </c>
      <c r="D4621" s="549" t="s">
        <v>1730</v>
      </c>
      <c r="E4621" s="593" t="s">
        <v>1220</v>
      </c>
      <c r="F4621" s="593"/>
      <c r="G4621" s="550" t="s">
        <v>57</v>
      </c>
      <c r="H4621" s="551">
        <v>1.5E-3</v>
      </c>
      <c r="I4621" s="552" t="s">
        <v>2833</v>
      </c>
      <c r="J4621" s="561" t="s">
        <v>2979</v>
      </c>
    </row>
    <row r="4622" spans="1:10">
      <c r="A4622" s="549" t="s">
        <v>2666</v>
      </c>
      <c r="B4622" s="550" t="s">
        <v>1982</v>
      </c>
      <c r="C4622" s="550" t="s">
        <v>55</v>
      </c>
      <c r="D4622" s="549" t="s">
        <v>1983</v>
      </c>
      <c r="E4622" s="593" t="s">
        <v>1298</v>
      </c>
      <c r="F4622" s="593"/>
      <c r="G4622" s="550" t="s">
        <v>57</v>
      </c>
      <c r="H4622" s="551">
        <v>4.4999999999999997E-3</v>
      </c>
      <c r="I4622" s="552" t="s">
        <v>2839</v>
      </c>
      <c r="J4622" s="561" t="s">
        <v>2923</v>
      </c>
    </row>
    <row r="4623" spans="1:10">
      <c r="A4623" s="549" t="s">
        <v>2666</v>
      </c>
      <c r="B4623" s="550" t="s">
        <v>2519</v>
      </c>
      <c r="C4623" s="550" t="s">
        <v>55</v>
      </c>
      <c r="D4623" s="549" t="s">
        <v>2520</v>
      </c>
      <c r="E4623" s="593" t="s">
        <v>1220</v>
      </c>
      <c r="F4623" s="593"/>
      <c r="G4623" s="550" t="s">
        <v>57</v>
      </c>
      <c r="H4623" s="551">
        <v>2.0000000000000001E-4</v>
      </c>
      <c r="I4623" s="552" t="s">
        <v>2899</v>
      </c>
      <c r="J4623" s="561" t="s">
        <v>2972</v>
      </c>
    </row>
    <row r="4624" spans="1:10">
      <c r="A4624" s="549" t="s">
        <v>2666</v>
      </c>
      <c r="B4624" s="550" t="s">
        <v>2090</v>
      </c>
      <c r="C4624" s="550" t="s">
        <v>55</v>
      </c>
      <c r="D4624" s="549" t="s">
        <v>2091</v>
      </c>
      <c r="E4624" s="593" t="s">
        <v>1220</v>
      </c>
      <c r="F4624" s="593"/>
      <c r="G4624" s="550" t="s">
        <v>57</v>
      </c>
      <c r="H4624" s="551">
        <v>1.8E-3</v>
      </c>
      <c r="I4624" s="552" t="s">
        <v>2847</v>
      </c>
      <c r="J4624" s="561" t="s">
        <v>3133</v>
      </c>
    </row>
    <row r="4625" spans="1:10" ht="26.45">
      <c r="A4625" s="549" t="s">
        <v>2666</v>
      </c>
      <c r="B4625" s="550" t="s">
        <v>1978</v>
      </c>
      <c r="C4625" s="550" t="s">
        <v>55</v>
      </c>
      <c r="D4625" s="549" t="s">
        <v>1979</v>
      </c>
      <c r="E4625" s="593" t="s">
        <v>1220</v>
      </c>
      <c r="F4625" s="593"/>
      <c r="G4625" s="550" t="s">
        <v>1739</v>
      </c>
      <c r="H4625" s="551">
        <v>6.9999999999999999E-4</v>
      </c>
      <c r="I4625" s="552" t="s">
        <v>2855</v>
      </c>
      <c r="J4625" s="561" t="s">
        <v>2923</v>
      </c>
    </row>
    <row r="4626" spans="1:10" ht="13.9" customHeight="1">
      <c r="A4626" s="549" t="s">
        <v>2666</v>
      </c>
      <c r="B4626" s="550" t="s">
        <v>2391</v>
      </c>
      <c r="C4626" s="550" t="s">
        <v>55</v>
      </c>
      <c r="D4626" s="549" t="s">
        <v>2392</v>
      </c>
      <c r="E4626" s="593" t="s">
        <v>1220</v>
      </c>
      <c r="F4626" s="593"/>
      <c r="G4626" s="550" t="s">
        <v>57</v>
      </c>
      <c r="H4626" s="551">
        <v>2.0000000000000001E-4</v>
      </c>
      <c r="I4626" s="552" t="s">
        <v>2827</v>
      </c>
      <c r="J4626" s="561" t="s">
        <v>2972</v>
      </c>
    </row>
    <row r="4627" spans="1:10" ht="26.45">
      <c r="A4627" s="549" t="s">
        <v>2666</v>
      </c>
      <c r="B4627" s="550" t="s">
        <v>2139</v>
      </c>
      <c r="C4627" s="550" t="s">
        <v>55</v>
      </c>
      <c r="D4627" s="549" t="s">
        <v>2140</v>
      </c>
      <c r="E4627" s="593" t="s">
        <v>1220</v>
      </c>
      <c r="F4627" s="593"/>
      <c r="G4627" s="550" t="s">
        <v>1739</v>
      </c>
      <c r="H4627" s="551">
        <v>2.3E-3</v>
      </c>
      <c r="I4627" s="552" t="s">
        <v>2853</v>
      </c>
      <c r="J4627" s="561" t="s">
        <v>3254</v>
      </c>
    </row>
    <row r="4628" spans="1:10">
      <c r="A4628" s="549" t="s">
        <v>2666</v>
      </c>
      <c r="B4628" s="550" t="s">
        <v>2169</v>
      </c>
      <c r="C4628" s="550" t="s">
        <v>55</v>
      </c>
      <c r="D4628" s="549" t="s">
        <v>2170</v>
      </c>
      <c r="E4628" s="593" t="s">
        <v>1220</v>
      </c>
      <c r="F4628" s="593"/>
      <c r="G4628" s="550" t="s">
        <v>57</v>
      </c>
      <c r="H4628" s="551">
        <v>4.4999999999999997E-3</v>
      </c>
      <c r="I4628" s="552" t="s">
        <v>2825</v>
      </c>
      <c r="J4628" s="561" t="s">
        <v>3254</v>
      </c>
    </row>
    <row r="4629" spans="1:10">
      <c r="A4629" s="549" t="s">
        <v>2666</v>
      </c>
      <c r="B4629" s="550" t="s">
        <v>2553</v>
      </c>
      <c r="C4629" s="550" t="s">
        <v>55</v>
      </c>
      <c r="D4629" s="549" t="s">
        <v>2554</v>
      </c>
      <c r="E4629" s="593" t="s">
        <v>1220</v>
      </c>
      <c r="F4629" s="593"/>
      <c r="G4629" s="550" t="s">
        <v>57</v>
      </c>
      <c r="H4629" s="551">
        <v>1E-4</v>
      </c>
      <c r="I4629" s="552" t="s">
        <v>2901</v>
      </c>
      <c r="J4629" s="561" t="s">
        <v>2972</v>
      </c>
    </row>
    <row r="4630" spans="1:10">
      <c r="A4630" s="553"/>
      <c r="B4630" s="563"/>
      <c r="C4630" s="563"/>
      <c r="D4630" s="553"/>
      <c r="E4630" s="563" t="s">
        <v>2669</v>
      </c>
      <c r="F4630" s="566">
        <v>20.45</v>
      </c>
      <c r="G4630" s="553" t="s">
        <v>2670</v>
      </c>
      <c r="H4630" s="554">
        <v>0</v>
      </c>
      <c r="I4630" s="553" t="s">
        <v>2671</v>
      </c>
      <c r="J4630" s="554">
        <v>20.45</v>
      </c>
    </row>
    <row r="4631" spans="1:10" ht="14.45" thickBot="1">
      <c r="A4631" s="553"/>
      <c r="B4631" s="563"/>
      <c r="C4631" s="563"/>
      <c r="D4631" s="553"/>
      <c r="E4631" s="563" t="s">
        <v>2672</v>
      </c>
      <c r="F4631" s="566">
        <v>0</v>
      </c>
      <c r="G4631" s="553"/>
      <c r="H4631" s="595" t="s">
        <v>2673</v>
      </c>
      <c r="I4631" s="595"/>
      <c r="J4631" s="554">
        <v>2006.07</v>
      </c>
    </row>
    <row r="4632" spans="1:10" ht="14.45" thickTop="1">
      <c r="A4632" s="555"/>
      <c r="B4632" s="564"/>
      <c r="C4632" s="564"/>
      <c r="D4632" s="555"/>
      <c r="E4632" s="564"/>
      <c r="F4632" s="564"/>
      <c r="G4632" s="555"/>
      <c r="H4632" s="555"/>
      <c r="I4632" s="555"/>
      <c r="J4632" s="555"/>
    </row>
    <row r="4633" spans="1:10">
      <c r="A4633" s="543" t="s">
        <v>1043</v>
      </c>
      <c r="B4633" s="461" t="s">
        <v>10</v>
      </c>
      <c r="C4633" s="461" t="s">
        <v>11</v>
      </c>
      <c r="D4633" s="543" t="s">
        <v>12</v>
      </c>
      <c r="E4633" s="589" t="s">
        <v>1209</v>
      </c>
      <c r="F4633" s="589"/>
      <c r="G4633" s="461" t="s">
        <v>13</v>
      </c>
      <c r="H4633" s="544" t="s">
        <v>14</v>
      </c>
      <c r="I4633" s="544" t="s">
        <v>1210</v>
      </c>
      <c r="J4633" s="544" t="s">
        <v>16</v>
      </c>
    </row>
    <row r="4634" spans="1:10" ht="26.45">
      <c r="A4634" s="545" t="s">
        <v>2661</v>
      </c>
      <c r="B4634" s="546" t="s">
        <v>1044</v>
      </c>
      <c r="C4634" s="546" t="s">
        <v>44</v>
      </c>
      <c r="D4634" s="545" t="s">
        <v>1045</v>
      </c>
      <c r="E4634" s="596" t="s">
        <v>1353</v>
      </c>
      <c r="F4634" s="596"/>
      <c r="G4634" s="546" t="s">
        <v>152</v>
      </c>
      <c r="H4634" s="547">
        <v>1</v>
      </c>
      <c r="I4634" s="548">
        <v>18.05</v>
      </c>
      <c r="J4634" s="548">
        <v>18.05</v>
      </c>
    </row>
    <row r="4635" spans="1:10" ht="26.45">
      <c r="A4635" s="556" t="s">
        <v>2674</v>
      </c>
      <c r="B4635" s="557" t="s">
        <v>2682</v>
      </c>
      <c r="C4635" s="557" t="s">
        <v>44</v>
      </c>
      <c r="D4635" s="556" t="s">
        <v>2683</v>
      </c>
      <c r="E4635" s="594" t="s">
        <v>1216</v>
      </c>
      <c r="F4635" s="594"/>
      <c r="G4635" s="557" t="s">
        <v>75</v>
      </c>
      <c r="H4635" s="558">
        <v>0.1003797</v>
      </c>
      <c r="I4635" s="559">
        <v>31.37</v>
      </c>
      <c r="J4635" s="559">
        <v>3.14</v>
      </c>
    </row>
    <row r="4636" spans="1:10" ht="52.9">
      <c r="A4636" s="556" t="s">
        <v>2674</v>
      </c>
      <c r="B4636" s="557" t="s">
        <v>3553</v>
      </c>
      <c r="C4636" s="557" t="s">
        <v>44</v>
      </c>
      <c r="D4636" s="556" t="s">
        <v>3554</v>
      </c>
      <c r="E4636" s="594" t="s">
        <v>1320</v>
      </c>
      <c r="F4636" s="594"/>
      <c r="G4636" s="557" t="s">
        <v>152</v>
      </c>
      <c r="H4636" s="558">
        <v>1</v>
      </c>
      <c r="I4636" s="559">
        <v>9.91</v>
      </c>
      <c r="J4636" s="559">
        <v>9.91</v>
      </c>
    </row>
    <row r="4637" spans="1:10" ht="26.45">
      <c r="A4637" s="556" t="s">
        <v>2674</v>
      </c>
      <c r="B4637" s="557" t="s">
        <v>2680</v>
      </c>
      <c r="C4637" s="557" t="s">
        <v>44</v>
      </c>
      <c r="D4637" s="556" t="s">
        <v>2681</v>
      </c>
      <c r="E4637" s="594" t="s">
        <v>1216</v>
      </c>
      <c r="F4637" s="594"/>
      <c r="G4637" s="557" t="s">
        <v>75</v>
      </c>
      <c r="H4637" s="558">
        <v>5.01898E-2</v>
      </c>
      <c r="I4637" s="559">
        <v>23.15</v>
      </c>
      <c r="J4637" s="559">
        <v>1.1599999999999999</v>
      </c>
    </row>
    <row r="4638" spans="1:10">
      <c r="A4638" s="549" t="s">
        <v>2666</v>
      </c>
      <c r="B4638" s="550" t="s">
        <v>2050</v>
      </c>
      <c r="C4638" s="550" t="s">
        <v>44</v>
      </c>
      <c r="D4638" s="549" t="s">
        <v>2051</v>
      </c>
      <c r="E4638" s="593" t="s">
        <v>1220</v>
      </c>
      <c r="F4638" s="593"/>
      <c r="G4638" s="550" t="s">
        <v>152</v>
      </c>
      <c r="H4638" s="551">
        <v>1.0556000000000001</v>
      </c>
      <c r="I4638" s="552">
        <v>3.64</v>
      </c>
      <c r="J4638" s="552">
        <v>3.84</v>
      </c>
    </row>
    <row r="4639" spans="1:10">
      <c r="A4639" s="553"/>
      <c r="B4639" s="563"/>
      <c r="C4639" s="563"/>
      <c r="D4639" s="553"/>
      <c r="E4639" s="563" t="s">
        <v>2669</v>
      </c>
      <c r="F4639" s="566">
        <v>9.15</v>
      </c>
      <c r="G4639" s="553" t="s">
        <v>2670</v>
      </c>
      <c r="H4639" s="554">
        <v>0</v>
      </c>
      <c r="I4639" s="553" t="s">
        <v>2671</v>
      </c>
      <c r="J4639" s="554">
        <v>9.15</v>
      </c>
    </row>
    <row r="4640" spans="1:10" ht="14.45" thickBot="1">
      <c r="A4640" s="553"/>
      <c r="B4640" s="563"/>
      <c r="C4640" s="563"/>
      <c r="D4640" s="553"/>
      <c r="E4640" s="563" t="s">
        <v>2672</v>
      </c>
      <c r="F4640" s="566">
        <v>0</v>
      </c>
      <c r="G4640" s="553"/>
      <c r="H4640" s="595" t="s">
        <v>2673</v>
      </c>
      <c r="I4640" s="595"/>
      <c r="J4640" s="554">
        <v>18.05</v>
      </c>
    </row>
    <row r="4641" spans="1:10" ht="14.45" thickTop="1">
      <c r="A4641" s="555"/>
      <c r="B4641" s="564"/>
      <c r="C4641" s="564"/>
      <c r="D4641" s="555"/>
      <c r="E4641" s="564"/>
      <c r="F4641" s="564"/>
      <c r="G4641" s="555"/>
      <c r="H4641" s="555"/>
      <c r="I4641" s="555"/>
      <c r="J4641" s="555"/>
    </row>
    <row r="4642" spans="1:10">
      <c r="A4642" s="543" t="s">
        <v>1046</v>
      </c>
      <c r="B4642" s="461" t="s">
        <v>10</v>
      </c>
      <c r="C4642" s="461" t="s">
        <v>11</v>
      </c>
      <c r="D4642" s="543" t="s">
        <v>12</v>
      </c>
      <c r="E4642" s="589" t="s">
        <v>1209</v>
      </c>
      <c r="F4642" s="589"/>
      <c r="G4642" s="461" t="s">
        <v>13</v>
      </c>
      <c r="H4642" s="544" t="s">
        <v>14</v>
      </c>
      <c r="I4642" s="544" t="s">
        <v>1210</v>
      </c>
      <c r="J4642" s="544" t="s">
        <v>16</v>
      </c>
    </row>
    <row r="4643" spans="1:10" ht="26.45">
      <c r="A4643" s="545" t="s">
        <v>2661</v>
      </c>
      <c r="B4643" s="546" t="s">
        <v>1047</v>
      </c>
      <c r="C4643" s="546" t="s">
        <v>44</v>
      </c>
      <c r="D4643" s="545" t="s">
        <v>3688</v>
      </c>
      <c r="E4643" s="596" t="s">
        <v>1353</v>
      </c>
      <c r="F4643" s="596"/>
      <c r="G4643" s="546" t="s">
        <v>26</v>
      </c>
      <c r="H4643" s="547">
        <v>1</v>
      </c>
      <c r="I4643" s="548">
        <v>9.5399999999999991</v>
      </c>
      <c r="J4643" s="548">
        <v>9.5399999999999991</v>
      </c>
    </row>
    <row r="4644" spans="1:10" ht="26.45">
      <c r="A4644" s="556" t="s">
        <v>2674</v>
      </c>
      <c r="B4644" s="557" t="s">
        <v>2682</v>
      </c>
      <c r="C4644" s="557" t="s">
        <v>44</v>
      </c>
      <c r="D4644" s="556" t="s">
        <v>2683</v>
      </c>
      <c r="E4644" s="594" t="s">
        <v>1216</v>
      </c>
      <c r="F4644" s="594"/>
      <c r="G4644" s="557" t="s">
        <v>75</v>
      </c>
      <c r="H4644" s="558">
        <v>0.1129271</v>
      </c>
      <c r="I4644" s="559">
        <v>31.37</v>
      </c>
      <c r="J4644" s="559">
        <v>3.54</v>
      </c>
    </row>
    <row r="4645" spans="1:10" ht="26.45">
      <c r="A4645" s="556" t="s">
        <v>2674</v>
      </c>
      <c r="B4645" s="557" t="s">
        <v>2680</v>
      </c>
      <c r="C4645" s="557" t="s">
        <v>44</v>
      </c>
      <c r="D4645" s="556" t="s">
        <v>2681</v>
      </c>
      <c r="E4645" s="594" t="s">
        <v>1216</v>
      </c>
      <c r="F4645" s="594"/>
      <c r="G4645" s="557" t="s">
        <v>75</v>
      </c>
      <c r="H4645" s="558">
        <v>5.6463600000000003E-2</v>
      </c>
      <c r="I4645" s="559">
        <v>23.15</v>
      </c>
      <c r="J4645" s="559">
        <v>1.3</v>
      </c>
    </row>
    <row r="4646" spans="1:10" ht="26.45">
      <c r="A4646" s="549" t="s">
        <v>2666</v>
      </c>
      <c r="B4646" s="550" t="s">
        <v>2314</v>
      </c>
      <c r="C4646" s="550" t="s">
        <v>44</v>
      </c>
      <c r="D4646" s="549" t="s">
        <v>2315</v>
      </c>
      <c r="E4646" s="593" t="s">
        <v>1220</v>
      </c>
      <c r="F4646" s="593"/>
      <c r="G4646" s="550" t="s">
        <v>26</v>
      </c>
      <c r="H4646" s="551">
        <v>1</v>
      </c>
      <c r="I4646" s="552">
        <v>4.7</v>
      </c>
      <c r="J4646" s="552">
        <v>4.7</v>
      </c>
    </row>
    <row r="4647" spans="1:10">
      <c r="A4647" s="553"/>
      <c r="B4647" s="563"/>
      <c r="C4647" s="563"/>
      <c r="D4647" s="553"/>
      <c r="E4647" s="563" t="s">
        <v>2669</v>
      </c>
      <c r="F4647" s="566">
        <v>3.69</v>
      </c>
      <c r="G4647" s="553" t="s">
        <v>2670</v>
      </c>
      <c r="H4647" s="554">
        <v>0</v>
      </c>
      <c r="I4647" s="553" t="s">
        <v>2671</v>
      </c>
      <c r="J4647" s="554">
        <v>3.69</v>
      </c>
    </row>
    <row r="4648" spans="1:10" ht="14.45" thickBot="1">
      <c r="A4648" s="553"/>
      <c r="B4648" s="563"/>
      <c r="C4648" s="563"/>
      <c r="D4648" s="553"/>
      <c r="E4648" s="563" t="s">
        <v>2672</v>
      </c>
      <c r="F4648" s="566">
        <v>0</v>
      </c>
      <c r="G4648" s="553"/>
      <c r="H4648" s="595" t="s">
        <v>2673</v>
      </c>
      <c r="I4648" s="595"/>
      <c r="J4648" s="554">
        <v>9.5399999999999991</v>
      </c>
    </row>
    <row r="4649" spans="1:10" ht="14.45" customHeight="1" thickTop="1">
      <c r="A4649" s="555"/>
      <c r="B4649" s="564"/>
      <c r="C4649" s="564"/>
      <c r="D4649" s="555"/>
      <c r="E4649" s="564"/>
      <c r="F4649" s="564"/>
      <c r="G4649" s="555"/>
      <c r="H4649" s="555"/>
      <c r="I4649" s="555"/>
      <c r="J4649" s="555"/>
    </row>
    <row r="4650" spans="1:10">
      <c r="A4650" s="543" t="s">
        <v>1049</v>
      </c>
      <c r="B4650" s="461" t="s">
        <v>10</v>
      </c>
      <c r="C4650" s="461" t="s">
        <v>11</v>
      </c>
      <c r="D4650" s="543" t="s">
        <v>12</v>
      </c>
      <c r="E4650" s="589" t="s">
        <v>1209</v>
      </c>
      <c r="F4650" s="589"/>
      <c r="G4650" s="461" t="s">
        <v>13</v>
      </c>
      <c r="H4650" s="544" t="s">
        <v>14</v>
      </c>
      <c r="I4650" s="544" t="s">
        <v>1210</v>
      </c>
      <c r="J4650" s="544" t="s">
        <v>16</v>
      </c>
    </row>
    <row r="4651" spans="1:10">
      <c r="A4651" s="545" t="s">
        <v>2661</v>
      </c>
      <c r="B4651" s="546" t="s">
        <v>1050</v>
      </c>
      <c r="C4651" s="546" t="s">
        <v>55</v>
      </c>
      <c r="D4651" s="545" t="s">
        <v>1051</v>
      </c>
      <c r="E4651" s="596" t="s">
        <v>1263</v>
      </c>
      <c r="F4651" s="596"/>
      <c r="G4651" s="546" t="s">
        <v>57</v>
      </c>
      <c r="H4651" s="547">
        <v>1</v>
      </c>
      <c r="I4651" s="548">
        <v>7.33</v>
      </c>
      <c r="J4651" s="548">
        <v>7.33</v>
      </c>
    </row>
    <row r="4652" spans="1:10" ht="26.45" customHeight="1">
      <c r="A4652" s="543" t="s">
        <v>9</v>
      </c>
      <c r="B4652" s="461" t="s">
        <v>10</v>
      </c>
      <c r="C4652" s="461" t="s">
        <v>11</v>
      </c>
      <c r="D4652" s="543" t="s">
        <v>12</v>
      </c>
      <c r="E4652" s="589" t="s">
        <v>1209</v>
      </c>
      <c r="F4652" s="589"/>
      <c r="G4652" s="461" t="s">
        <v>13</v>
      </c>
      <c r="H4652" s="544" t="s">
        <v>14</v>
      </c>
      <c r="I4652" s="544" t="s">
        <v>1210</v>
      </c>
      <c r="J4652" s="544" t="s">
        <v>16</v>
      </c>
    </row>
    <row r="4653" spans="1:10" ht="26.45" customHeight="1">
      <c r="A4653" s="549" t="s">
        <v>2666</v>
      </c>
      <c r="B4653" s="550" t="s">
        <v>2352</v>
      </c>
      <c r="C4653" s="550" t="s">
        <v>55</v>
      </c>
      <c r="D4653" s="549" t="s">
        <v>2353</v>
      </c>
      <c r="E4653" s="593" t="s">
        <v>1220</v>
      </c>
      <c r="F4653" s="593"/>
      <c r="G4653" s="550" t="s">
        <v>57</v>
      </c>
      <c r="H4653" s="551">
        <v>1</v>
      </c>
      <c r="I4653" s="552" t="s">
        <v>3689</v>
      </c>
      <c r="J4653" s="561" t="s">
        <v>3689</v>
      </c>
    </row>
    <row r="4654" spans="1:10" ht="26.45">
      <c r="A4654" s="549" t="s">
        <v>2666</v>
      </c>
      <c r="B4654" s="550" t="s">
        <v>1506</v>
      </c>
      <c r="C4654" s="550" t="s">
        <v>55</v>
      </c>
      <c r="D4654" s="549" t="s">
        <v>1507</v>
      </c>
      <c r="E4654" s="593" t="s">
        <v>1440</v>
      </c>
      <c r="F4654" s="593"/>
      <c r="G4654" s="550" t="s">
        <v>1451</v>
      </c>
      <c r="H4654" s="551">
        <v>0.1</v>
      </c>
      <c r="I4654" s="552" t="s">
        <v>2767</v>
      </c>
      <c r="J4654" s="561" t="s">
        <v>3346</v>
      </c>
    </row>
    <row r="4655" spans="1:10" ht="26.45" customHeight="1">
      <c r="A4655" s="556" t="s">
        <v>2661</v>
      </c>
      <c r="B4655" s="557" t="s">
        <v>3560</v>
      </c>
      <c r="C4655" s="557" t="s">
        <v>55</v>
      </c>
      <c r="D4655" s="556" t="s">
        <v>3561</v>
      </c>
      <c r="E4655" s="594" t="s">
        <v>1393</v>
      </c>
      <c r="F4655" s="594"/>
      <c r="G4655" s="557" t="s">
        <v>1451</v>
      </c>
      <c r="H4655" s="558">
        <v>0.1</v>
      </c>
      <c r="I4655" s="559" t="s">
        <v>2861</v>
      </c>
      <c r="J4655" s="560" t="s">
        <v>3116</v>
      </c>
    </row>
    <row r="4656" spans="1:10">
      <c r="A4656" s="589" t="s">
        <v>2820</v>
      </c>
      <c r="B4656" s="597"/>
      <c r="C4656" s="597"/>
      <c r="D4656" s="597"/>
      <c r="E4656" s="597"/>
      <c r="F4656" s="597"/>
      <c r="G4656" s="597"/>
      <c r="H4656" s="597"/>
      <c r="I4656" s="597"/>
      <c r="J4656" s="597"/>
    </row>
    <row r="4657" spans="1:10">
      <c r="A4657" s="543" t="s">
        <v>9</v>
      </c>
      <c r="B4657" s="461" t="s">
        <v>10</v>
      </c>
      <c r="C4657" s="461" t="s">
        <v>11</v>
      </c>
      <c r="D4657" s="543" t="s">
        <v>12</v>
      </c>
      <c r="E4657" s="589" t="s">
        <v>1209</v>
      </c>
      <c r="F4657" s="589"/>
      <c r="G4657" s="461" t="s">
        <v>13</v>
      </c>
      <c r="H4657" s="544" t="s">
        <v>14</v>
      </c>
      <c r="I4657" s="544" t="s">
        <v>1210</v>
      </c>
      <c r="J4657" s="544" t="s">
        <v>16</v>
      </c>
    </row>
    <row r="4658" spans="1:10" ht="14.45" customHeight="1">
      <c r="A4658" s="549" t="s">
        <v>2666</v>
      </c>
      <c r="B4658" s="550" t="s">
        <v>2352</v>
      </c>
      <c r="C4658" s="550" t="s">
        <v>55</v>
      </c>
      <c r="D4658" s="549" t="s">
        <v>2353</v>
      </c>
      <c r="E4658" s="593" t="s">
        <v>1220</v>
      </c>
      <c r="F4658" s="593"/>
      <c r="G4658" s="550" t="s">
        <v>57</v>
      </c>
      <c r="H4658" s="551">
        <v>1</v>
      </c>
      <c r="I4658" s="552" t="s">
        <v>3689</v>
      </c>
      <c r="J4658" s="561" t="s">
        <v>3689</v>
      </c>
    </row>
    <row r="4659" spans="1:10" ht="26.45">
      <c r="A4659" s="549" t="s">
        <v>2666</v>
      </c>
      <c r="B4659" s="550" t="s">
        <v>1506</v>
      </c>
      <c r="C4659" s="550" t="s">
        <v>55</v>
      </c>
      <c r="D4659" s="549" t="s">
        <v>1507</v>
      </c>
      <c r="E4659" s="593" t="s">
        <v>1440</v>
      </c>
      <c r="F4659" s="593"/>
      <c r="G4659" s="550" t="s">
        <v>1451</v>
      </c>
      <c r="H4659" s="551">
        <v>0.1</v>
      </c>
      <c r="I4659" s="552" t="s">
        <v>2767</v>
      </c>
      <c r="J4659" s="561" t="s">
        <v>3346</v>
      </c>
    </row>
    <row r="4660" spans="1:10">
      <c r="A4660" s="549" t="s">
        <v>2666</v>
      </c>
      <c r="B4660" s="550" t="s">
        <v>1587</v>
      </c>
      <c r="C4660" s="550" t="s">
        <v>55</v>
      </c>
      <c r="D4660" s="549" t="s">
        <v>1588</v>
      </c>
      <c r="E4660" s="593" t="s">
        <v>1220</v>
      </c>
      <c r="F4660" s="593"/>
      <c r="G4660" s="550" t="s">
        <v>57</v>
      </c>
      <c r="H4660" s="551">
        <v>4.4999999999999999E-4</v>
      </c>
      <c r="I4660" s="552" t="s">
        <v>2835</v>
      </c>
      <c r="J4660" s="561" t="s">
        <v>2977</v>
      </c>
    </row>
    <row r="4661" spans="1:10" ht="26.45" customHeight="1">
      <c r="A4661" s="549" t="s">
        <v>2666</v>
      </c>
      <c r="B4661" s="550" t="s">
        <v>2303</v>
      </c>
      <c r="C4661" s="550" t="s">
        <v>55</v>
      </c>
      <c r="D4661" s="549" t="s">
        <v>2304</v>
      </c>
      <c r="E4661" s="593" t="s">
        <v>1220</v>
      </c>
      <c r="F4661" s="593"/>
      <c r="G4661" s="550" t="s">
        <v>57</v>
      </c>
      <c r="H4661" s="551">
        <v>6.0000000000000002E-5</v>
      </c>
      <c r="I4661" s="552" t="s">
        <v>2821</v>
      </c>
      <c r="J4661" s="561" t="s">
        <v>2972</v>
      </c>
    </row>
    <row r="4662" spans="1:10" ht="26.45" customHeight="1">
      <c r="A4662" s="549" t="s">
        <v>2666</v>
      </c>
      <c r="B4662" s="550" t="s">
        <v>1693</v>
      </c>
      <c r="C4662" s="550" t="s">
        <v>55</v>
      </c>
      <c r="D4662" s="549" t="s">
        <v>1694</v>
      </c>
      <c r="E4662" s="593" t="s">
        <v>1220</v>
      </c>
      <c r="F4662" s="593"/>
      <c r="G4662" s="550" t="s">
        <v>57</v>
      </c>
      <c r="H4662" s="551">
        <v>6.5399999999999998E-3</v>
      </c>
      <c r="I4662" s="552" t="s">
        <v>2829</v>
      </c>
      <c r="J4662" s="561" t="s">
        <v>3254</v>
      </c>
    </row>
    <row r="4663" spans="1:10" ht="26.45" customHeight="1">
      <c r="A4663" s="549" t="s">
        <v>2666</v>
      </c>
      <c r="B4663" s="550" t="s">
        <v>2360</v>
      </c>
      <c r="C4663" s="550" t="s">
        <v>55</v>
      </c>
      <c r="D4663" s="549" t="s">
        <v>2361</v>
      </c>
      <c r="E4663" s="593" t="s">
        <v>1220</v>
      </c>
      <c r="F4663" s="593"/>
      <c r="G4663" s="550" t="s">
        <v>2362</v>
      </c>
      <c r="H4663" s="551">
        <v>8.0000000000000007E-5</v>
      </c>
      <c r="I4663" s="552" t="s">
        <v>2831</v>
      </c>
      <c r="J4663" s="561" t="s">
        <v>2972</v>
      </c>
    </row>
    <row r="4664" spans="1:10">
      <c r="A4664" s="549" t="s">
        <v>2666</v>
      </c>
      <c r="B4664" s="550" t="s">
        <v>2525</v>
      </c>
      <c r="C4664" s="550" t="s">
        <v>55</v>
      </c>
      <c r="D4664" s="549" t="s">
        <v>2526</v>
      </c>
      <c r="E4664" s="593" t="s">
        <v>1220</v>
      </c>
      <c r="F4664" s="593"/>
      <c r="G4664" s="550" t="s">
        <v>57</v>
      </c>
      <c r="H4664" s="551">
        <v>2.0000000000000002E-5</v>
      </c>
      <c r="I4664" s="552" t="s">
        <v>2872</v>
      </c>
      <c r="J4664" s="561" t="s">
        <v>2972</v>
      </c>
    </row>
    <row r="4665" spans="1:10">
      <c r="A4665" s="549" t="s">
        <v>2666</v>
      </c>
      <c r="B4665" s="550" t="s">
        <v>1652</v>
      </c>
      <c r="C4665" s="550" t="s">
        <v>55</v>
      </c>
      <c r="D4665" s="549" t="s">
        <v>1653</v>
      </c>
      <c r="E4665" s="593" t="s">
        <v>1298</v>
      </c>
      <c r="F4665" s="593"/>
      <c r="G4665" s="550" t="s">
        <v>57</v>
      </c>
      <c r="H4665" s="551">
        <v>1.018E-2</v>
      </c>
      <c r="I4665" s="552" t="s">
        <v>2845</v>
      </c>
      <c r="J4665" s="561" t="s">
        <v>2923</v>
      </c>
    </row>
    <row r="4666" spans="1:10" ht="14.45" customHeight="1">
      <c r="A4666" s="549" t="s">
        <v>2666</v>
      </c>
      <c r="B4666" s="550" t="s">
        <v>1855</v>
      </c>
      <c r="C4666" s="550" t="s">
        <v>55</v>
      </c>
      <c r="D4666" s="549" t="s">
        <v>1856</v>
      </c>
      <c r="E4666" s="593" t="s">
        <v>1298</v>
      </c>
      <c r="F4666" s="593"/>
      <c r="G4666" s="550" t="s">
        <v>1857</v>
      </c>
      <c r="H4666" s="551">
        <v>4.0000000000000003E-5</v>
      </c>
      <c r="I4666" s="552" t="s">
        <v>2841</v>
      </c>
      <c r="J4666" s="561" t="s">
        <v>2880</v>
      </c>
    </row>
    <row r="4667" spans="1:10">
      <c r="A4667" s="549" t="s">
        <v>2666</v>
      </c>
      <c r="B4667" s="550" t="s">
        <v>1543</v>
      </c>
      <c r="C4667" s="550" t="s">
        <v>55</v>
      </c>
      <c r="D4667" s="549" t="s">
        <v>1544</v>
      </c>
      <c r="E4667" s="593" t="s">
        <v>1220</v>
      </c>
      <c r="F4667" s="593"/>
      <c r="G4667" s="550" t="s">
        <v>57</v>
      </c>
      <c r="H4667" s="551">
        <v>1.018E-2</v>
      </c>
      <c r="I4667" s="552" t="s">
        <v>2849</v>
      </c>
      <c r="J4667" s="561" t="s">
        <v>3347</v>
      </c>
    </row>
    <row r="4668" spans="1:10">
      <c r="A4668" s="549" t="s">
        <v>2666</v>
      </c>
      <c r="B4668" s="550" t="s">
        <v>2401</v>
      </c>
      <c r="C4668" s="550" t="s">
        <v>55</v>
      </c>
      <c r="D4668" s="549" t="s">
        <v>2402</v>
      </c>
      <c r="E4668" s="593" t="s">
        <v>1220</v>
      </c>
      <c r="F4668" s="593"/>
      <c r="G4668" s="550" t="s">
        <v>57</v>
      </c>
      <c r="H4668" s="551">
        <v>2.0000000000000002E-5</v>
      </c>
      <c r="I4668" s="552" t="s">
        <v>2897</v>
      </c>
      <c r="J4668" s="561" t="s">
        <v>2972</v>
      </c>
    </row>
    <row r="4669" spans="1:10" ht="13.9" customHeight="1">
      <c r="A4669" s="549" t="s">
        <v>2666</v>
      </c>
      <c r="B4669" s="550" t="s">
        <v>1729</v>
      </c>
      <c r="C4669" s="550" t="s">
        <v>55</v>
      </c>
      <c r="D4669" s="549" t="s">
        <v>1730</v>
      </c>
      <c r="E4669" s="593" t="s">
        <v>1220</v>
      </c>
      <c r="F4669" s="593"/>
      <c r="G4669" s="550" t="s">
        <v>57</v>
      </c>
      <c r="H4669" s="551">
        <v>1.4999999999999999E-4</v>
      </c>
      <c r="I4669" s="552" t="s">
        <v>2833</v>
      </c>
      <c r="J4669" s="561" t="s">
        <v>3254</v>
      </c>
    </row>
    <row r="4670" spans="1:10">
      <c r="A4670" s="549" t="s">
        <v>2666</v>
      </c>
      <c r="B4670" s="550" t="s">
        <v>1982</v>
      </c>
      <c r="C4670" s="550" t="s">
        <v>55</v>
      </c>
      <c r="D4670" s="549" t="s">
        <v>1983</v>
      </c>
      <c r="E4670" s="593" t="s">
        <v>1298</v>
      </c>
      <c r="F4670" s="593"/>
      <c r="G4670" s="550" t="s">
        <v>57</v>
      </c>
      <c r="H4670" s="551">
        <v>4.4999999999999999E-4</v>
      </c>
      <c r="I4670" s="552" t="s">
        <v>2839</v>
      </c>
      <c r="J4670" s="561" t="s">
        <v>2972</v>
      </c>
    </row>
    <row r="4671" spans="1:10">
      <c r="A4671" s="549" t="s">
        <v>2666</v>
      </c>
      <c r="B4671" s="550" t="s">
        <v>2519</v>
      </c>
      <c r="C4671" s="550" t="s">
        <v>55</v>
      </c>
      <c r="D4671" s="549" t="s">
        <v>2520</v>
      </c>
      <c r="E4671" s="593" t="s">
        <v>1220</v>
      </c>
      <c r="F4671" s="593"/>
      <c r="G4671" s="550" t="s">
        <v>57</v>
      </c>
      <c r="H4671" s="551">
        <v>2.0000000000000002E-5</v>
      </c>
      <c r="I4671" s="552" t="s">
        <v>2899</v>
      </c>
      <c r="J4671" s="561" t="s">
        <v>2972</v>
      </c>
    </row>
    <row r="4672" spans="1:10">
      <c r="A4672" s="549" t="s">
        <v>2666</v>
      </c>
      <c r="B4672" s="550" t="s">
        <v>2090</v>
      </c>
      <c r="C4672" s="550" t="s">
        <v>55</v>
      </c>
      <c r="D4672" s="549" t="s">
        <v>2091</v>
      </c>
      <c r="E4672" s="593" t="s">
        <v>1220</v>
      </c>
      <c r="F4672" s="593"/>
      <c r="G4672" s="550" t="s">
        <v>57</v>
      </c>
      <c r="H4672" s="551">
        <v>1.8000000000000001E-4</v>
      </c>
      <c r="I4672" s="552" t="s">
        <v>2847</v>
      </c>
      <c r="J4672" s="561" t="s">
        <v>2972</v>
      </c>
    </row>
    <row r="4673" spans="1:10" ht="26.45">
      <c r="A4673" s="549" t="s">
        <v>2666</v>
      </c>
      <c r="B4673" s="550" t="s">
        <v>1978</v>
      </c>
      <c r="C4673" s="550" t="s">
        <v>55</v>
      </c>
      <c r="D4673" s="549" t="s">
        <v>1979</v>
      </c>
      <c r="E4673" s="593" t="s">
        <v>1220</v>
      </c>
      <c r="F4673" s="593"/>
      <c r="G4673" s="550" t="s">
        <v>1739</v>
      </c>
      <c r="H4673" s="551">
        <v>6.9999999999999994E-5</v>
      </c>
      <c r="I4673" s="552" t="s">
        <v>2855</v>
      </c>
      <c r="J4673" s="561" t="s">
        <v>2972</v>
      </c>
    </row>
    <row r="4674" spans="1:10" ht="13.9" customHeight="1">
      <c r="A4674" s="549" t="s">
        <v>2666</v>
      </c>
      <c r="B4674" s="550" t="s">
        <v>2391</v>
      </c>
      <c r="C4674" s="550" t="s">
        <v>55</v>
      </c>
      <c r="D4674" s="549" t="s">
        <v>2392</v>
      </c>
      <c r="E4674" s="593" t="s">
        <v>1220</v>
      </c>
      <c r="F4674" s="593"/>
      <c r="G4674" s="550" t="s">
        <v>57</v>
      </c>
      <c r="H4674" s="551">
        <v>2.0000000000000002E-5</v>
      </c>
      <c r="I4674" s="552" t="s">
        <v>2827</v>
      </c>
      <c r="J4674" s="561" t="s">
        <v>2972</v>
      </c>
    </row>
    <row r="4675" spans="1:10" ht="26.45">
      <c r="A4675" s="549" t="s">
        <v>2666</v>
      </c>
      <c r="B4675" s="550" t="s">
        <v>2139</v>
      </c>
      <c r="C4675" s="550" t="s">
        <v>55</v>
      </c>
      <c r="D4675" s="549" t="s">
        <v>2140</v>
      </c>
      <c r="E4675" s="593" t="s">
        <v>1220</v>
      </c>
      <c r="F4675" s="593"/>
      <c r="G4675" s="550" t="s">
        <v>1739</v>
      </c>
      <c r="H4675" s="551">
        <v>2.3000000000000001E-4</v>
      </c>
      <c r="I4675" s="552" t="s">
        <v>2853</v>
      </c>
      <c r="J4675" s="561" t="s">
        <v>2972</v>
      </c>
    </row>
    <row r="4676" spans="1:10">
      <c r="A4676" s="549" t="s">
        <v>2666</v>
      </c>
      <c r="B4676" s="550" t="s">
        <v>2169</v>
      </c>
      <c r="C4676" s="550" t="s">
        <v>55</v>
      </c>
      <c r="D4676" s="549" t="s">
        <v>2170</v>
      </c>
      <c r="E4676" s="593" t="s">
        <v>1220</v>
      </c>
      <c r="F4676" s="593"/>
      <c r="G4676" s="550" t="s">
        <v>57</v>
      </c>
      <c r="H4676" s="551">
        <v>4.4999999999999999E-4</v>
      </c>
      <c r="I4676" s="552" t="s">
        <v>2825</v>
      </c>
      <c r="J4676" s="561" t="s">
        <v>2972</v>
      </c>
    </row>
    <row r="4677" spans="1:10">
      <c r="A4677" s="549" t="s">
        <v>2666</v>
      </c>
      <c r="B4677" s="550" t="s">
        <v>2553</v>
      </c>
      <c r="C4677" s="550" t="s">
        <v>55</v>
      </c>
      <c r="D4677" s="549" t="s">
        <v>2554</v>
      </c>
      <c r="E4677" s="593" t="s">
        <v>1220</v>
      </c>
      <c r="F4677" s="593"/>
      <c r="G4677" s="550" t="s">
        <v>57</v>
      </c>
      <c r="H4677" s="551">
        <v>1.0000000000000001E-5</v>
      </c>
      <c r="I4677" s="552" t="s">
        <v>2901</v>
      </c>
      <c r="J4677" s="561" t="s">
        <v>2972</v>
      </c>
    </row>
    <row r="4678" spans="1:10">
      <c r="A4678" s="553"/>
      <c r="B4678" s="563"/>
      <c r="C4678" s="563"/>
      <c r="D4678" s="553"/>
      <c r="E4678" s="563" t="s">
        <v>2669</v>
      </c>
      <c r="F4678" s="566">
        <v>2.04</v>
      </c>
      <c r="G4678" s="553" t="s">
        <v>2670</v>
      </c>
      <c r="H4678" s="554">
        <v>0</v>
      </c>
      <c r="I4678" s="553" t="s">
        <v>2671</v>
      </c>
      <c r="J4678" s="554">
        <v>2.04</v>
      </c>
    </row>
    <row r="4679" spans="1:10" ht="14.45" thickBot="1">
      <c r="A4679" s="553"/>
      <c r="B4679" s="563"/>
      <c r="C4679" s="563"/>
      <c r="D4679" s="553"/>
      <c r="E4679" s="563" t="s">
        <v>2672</v>
      </c>
      <c r="F4679" s="566">
        <v>0</v>
      </c>
      <c r="G4679" s="553"/>
      <c r="H4679" s="595" t="s">
        <v>2673</v>
      </c>
      <c r="I4679" s="595"/>
      <c r="J4679" s="554">
        <v>7.33</v>
      </c>
    </row>
    <row r="4680" spans="1:10" ht="14.45" thickTop="1">
      <c r="A4680" s="555"/>
      <c r="B4680" s="564"/>
      <c r="C4680" s="564"/>
      <c r="D4680" s="555"/>
      <c r="E4680" s="564"/>
      <c r="F4680" s="564"/>
      <c r="G4680" s="555"/>
      <c r="H4680" s="555"/>
      <c r="I4680" s="555"/>
      <c r="J4680" s="555"/>
    </row>
    <row r="4681" spans="1:10">
      <c r="A4681" s="543" t="s">
        <v>1052</v>
      </c>
      <c r="B4681" s="461" t="s">
        <v>10</v>
      </c>
      <c r="C4681" s="461" t="s">
        <v>11</v>
      </c>
      <c r="D4681" s="543" t="s">
        <v>12</v>
      </c>
      <c r="E4681" s="589" t="s">
        <v>1209</v>
      </c>
      <c r="F4681" s="589"/>
      <c r="G4681" s="461" t="s">
        <v>13</v>
      </c>
      <c r="H4681" s="544" t="s">
        <v>14</v>
      </c>
      <c r="I4681" s="544" t="s">
        <v>1210</v>
      </c>
      <c r="J4681" s="544" t="s">
        <v>16</v>
      </c>
    </row>
    <row r="4682" spans="1:10" ht="26.45">
      <c r="A4682" s="545" t="s">
        <v>2661</v>
      </c>
      <c r="B4682" s="546" t="s">
        <v>1053</v>
      </c>
      <c r="C4682" s="546" t="s">
        <v>24</v>
      </c>
      <c r="D4682" s="545" t="s">
        <v>1054</v>
      </c>
      <c r="E4682" s="596" t="s">
        <v>1252</v>
      </c>
      <c r="F4682" s="596"/>
      <c r="G4682" s="546" t="s">
        <v>57</v>
      </c>
      <c r="H4682" s="547">
        <v>1</v>
      </c>
      <c r="I4682" s="548">
        <v>118.61</v>
      </c>
      <c r="J4682" s="548">
        <v>118.61</v>
      </c>
    </row>
    <row r="4683" spans="1:10" ht="26.45">
      <c r="A4683" s="556" t="s">
        <v>2674</v>
      </c>
      <c r="B4683" s="557" t="s">
        <v>2682</v>
      </c>
      <c r="C4683" s="557" t="s">
        <v>44</v>
      </c>
      <c r="D4683" s="556" t="s">
        <v>2683</v>
      </c>
      <c r="E4683" s="594" t="s">
        <v>1216</v>
      </c>
      <c r="F4683" s="594"/>
      <c r="G4683" s="557" t="s">
        <v>75</v>
      </c>
      <c r="H4683" s="558">
        <v>1</v>
      </c>
      <c r="I4683" s="559">
        <v>31.37</v>
      </c>
      <c r="J4683" s="559">
        <v>31.37</v>
      </c>
    </row>
    <row r="4684" spans="1:10">
      <c r="A4684" s="549" t="s">
        <v>2666</v>
      </c>
      <c r="B4684" s="550" t="s">
        <v>2024</v>
      </c>
      <c r="C4684" s="550" t="s">
        <v>24</v>
      </c>
      <c r="D4684" s="549" t="s">
        <v>2025</v>
      </c>
      <c r="E4684" s="593" t="s">
        <v>1220</v>
      </c>
      <c r="F4684" s="593"/>
      <c r="G4684" s="550" t="s">
        <v>26</v>
      </c>
      <c r="H4684" s="551">
        <v>1</v>
      </c>
      <c r="I4684" s="552">
        <v>87.24</v>
      </c>
      <c r="J4684" s="552">
        <v>87.24</v>
      </c>
    </row>
    <row r="4685" spans="1:10">
      <c r="A4685" s="553"/>
      <c r="B4685" s="563"/>
      <c r="C4685" s="563"/>
      <c r="D4685" s="553"/>
      <c r="E4685" s="563" t="s">
        <v>2669</v>
      </c>
      <c r="F4685" s="566">
        <v>24.59</v>
      </c>
      <c r="G4685" s="553" t="s">
        <v>2670</v>
      </c>
      <c r="H4685" s="554">
        <v>0</v>
      </c>
      <c r="I4685" s="553" t="s">
        <v>2671</v>
      </c>
      <c r="J4685" s="554">
        <v>24.59</v>
      </c>
    </row>
    <row r="4686" spans="1:10" ht="14.45" thickBot="1">
      <c r="A4686" s="553"/>
      <c r="B4686" s="563"/>
      <c r="C4686" s="563"/>
      <c r="D4686" s="553"/>
      <c r="E4686" s="563" t="s">
        <v>2672</v>
      </c>
      <c r="F4686" s="566">
        <v>0</v>
      </c>
      <c r="G4686" s="553"/>
      <c r="H4686" s="595" t="s">
        <v>2673</v>
      </c>
      <c r="I4686" s="595"/>
      <c r="J4686" s="554">
        <v>118.61</v>
      </c>
    </row>
    <row r="4687" spans="1:10" ht="14.45" thickTop="1">
      <c r="A4687" s="555"/>
      <c r="B4687" s="564"/>
      <c r="C4687" s="564"/>
      <c r="D4687" s="555"/>
      <c r="E4687" s="564"/>
      <c r="F4687" s="564"/>
      <c r="G4687" s="555"/>
      <c r="H4687" s="555"/>
      <c r="I4687" s="555"/>
      <c r="J4687" s="555"/>
    </row>
    <row r="4688" spans="1:10">
      <c r="A4688" s="543" t="s">
        <v>1055</v>
      </c>
      <c r="B4688" s="461" t="s">
        <v>10</v>
      </c>
      <c r="C4688" s="461" t="s">
        <v>11</v>
      </c>
      <c r="D4688" s="543" t="s">
        <v>12</v>
      </c>
      <c r="E4688" s="589" t="s">
        <v>1209</v>
      </c>
      <c r="F4688" s="589"/>
      <c r="G4688" s="461" t="s">
        <v>13</v>
      </c>
      <c r="H4688" s="544" t="s">
        <v>14</v>
      </c>
      <c r="I4688" s="544" t="s">
        <v>1210</v>
      </c>
      <c r="J4688" s="544" t="s">
        <v>16</v>
      </c>
    </row>
    <row r="4689" spans="1:10" ht="26.45">
      <c r="A4689" s="545" t="s">
        <v>2661</v>
      </c>
      <c r="B4689" s="546" t="s">
        <v>1056</v>
      </c>
      <c r="C4689" s="546" t="s">
        <v>55</v>
      </c>
      <c r="D4689" s="545" t="s">
        <v>1057</v>
      </c>
      <c r="E4689" s="596" t="s">
        <v>1329</v>
      </c>
      <c r="F4689" s="596"/>
      <c r="G4689" s="546" t="s">
        <v>57</v>
      </c>
      <c r="H4689" s="547">
        <v>1</v>
      </c>
      <c r="I4689" s="548">
        <v>72</v>
      </c>
      <c r="J4689" s="548">
        <v>72</v>
      </c>
    </row>
    <row r="4690" spans="1:10">
      <c r="A4690" s="543" t="s">
        <v>9</v>
      </c>
      <c r="B4690" s="461" t="s">
        <v>10</v>
      </c>
      <c r="C4690" s="461" t="s">
        <v>11</v>
      </c>
      <c r="D4690" s="543" t="s">
        <v>12</v>
      </c>
      <c r="E4690" s="589" t="s">
        <v>1209</v>
      </c>
      <c r="F4690" s="589"/>
      <c r="G4690" s="461" t="s">
        <v>13</v>
      </c>
      <c r="H4690" s="544" t="s">
        <v>14</v>
      </c>
      <c r="I4690" s="544" t="s">
        <v>1210</v>
      </c>
      <c r="J4690" s="544" t="s">
        <v>16</v>
      </c>
    </row>
    <row r="4691" spans="1:10" ht="26.45">
      <c r="A4691" s="549" t="s">
        <v>2666</v>
      </c>
      <c r="B4691" s="550" t="s">
        <v>2201</v>
      </c>
      <c r="C4691" s="550" t="s">
        <v>55</v>
      </c>
      <c r="D4691" s="549" t="s">
        <v>2202</v>
      </c>
      <c r="E4691" s="593" t="s">
        <v>1298</v>
      </c>
      <c r="F4691" s="593"/>
      <c r="G4691" s="550" t="s">
        <v>57</v>
      </c>
      <c r="H4691" s="551">
        <v>1</v>
      </c>
      <c r="I4691" s="552" t="s">
        <v>3690</v>
      </c>
      <c r="J4691" s="561" t="s">
        <v>3690</v>
      </c>
    </row>
    <row r="4692" spans="1:10">
      <c r="A4692" s="589" t="s">
        <v>2820</v>
      </c>
      <c r="B4692" s="597"/>
      <c r="C4692" s="597"/>
      <c r="D4692" s="597"/>
      <c r="E4692" s="597"/>
      <c r="F4692" s="597"/>
      <c r="G4692" s="597"/>
      <c r="H4692" s="597"/>
      <c r="I4692" s="597"/>
      <c r="J4692" s="597"/>
    </row>
    <row r="4693" spans="1:10">
      <c r="A4693" s="543" t="s">
        <v>9</v>
      </c>
      <c r="B4693" s="461" t="s">
        <v>10</v>
      </c>
      <c r="C4693" s="461" t="s">
        <v>11</v>
      </c>
      <c r="D4693" s="543" t="s">
        <v>12</v>
      </c>
      <c r="E4693" s="589" t="s">
        <v>1209</v>
      </c>
      <c r="F4693" s="589"/>
      <c r="G4693" s="461" t="s">
        <v>13</v>
      </c>
      <c r="H4693" s="544" t="s">
        <v>14</v>
      </c>
      <c r="I4693" s="544" t="s">
        <v>1210</v>
      </c>
      <c r="J4693" s="544" t="s">
        <v>16</v>
      </c>
    </row>
    <row r="4694" spans="1:10" ht="26.45">
      <c r="A4694" s="549" t="s">
        <v>2666</v>
      </c>
      <c r="B4694" s="550" t="s">
        <v>2201</v>
      </c>
      <c r="C4694" s="550" t="s">
        <v>55</v>
      </c>
      <c r="D4694" s="549" t="s">
        <v>2202</v>
      </c>
      <c r="E4694" s="593" t="s">
        <v>1298</v>
      </c>
      <c r="F4694" s="593"/>
      <c r="G4694" s="550" t="s">
        <v>57</v>
      </c>
      <c r="H4694" s="551">
        <v>1</v>
      </c>
      <c r="I4694" s="552" t="s">
        <v>3690</v>
      </c>
      <c r="J4694" s="561" t="s">
        <v>3690</v>
      </c>
    </row>
    <row r="4695" spans="1:10">
      <c r="A4695" s="553"/>
      <c r="B4695" s="563"/>
      <c r="C4695" s="563"/>
      <c r="D4695" s="553"/>
      <c r="E4695" s="563" t="s">
        <v>2669</v>
      </c>
      <c r="F4695" s="566">
        <v>0</v>
      </c>
      <c r="G4695" s="553" t="s">
        <v>2670</v>
      </c>
      <c r="H4695" s="554">
        <v>0</v>
      </c>
      <c r="I4695" s="553" t="s">
        <v>2671</v>
      </c>
      <c r="J4695" s="554">
        <v>0</v>
      </c>
    </row>
    <row r="4696" spans="1:10" ht="14.45" thickBot="1">
      <c r="A4696" s="553"/>
      <c r="B4696" s="563"/>
      <c r="C4696" s="563"/>
      <c r="D4696" s="553"/>
      <c r="E4696" s="563" t="s">
        <v>2672</v>
      </c>
      <c r="F4696" s="566">
        <v>0</v>
      </c>
      <c r="G4696" s="553"/>
      <c r="H4696" s="595" t="s">
        <v>2673</v>
      </c>
      <c r="I4696" s="595"/>
      <c r="J4696" s="554">
        <v>72</v>
      </c>
    </row>
    <row r="4697" spans="1:10" ht="14.45" customHeight="1" thickTop="1">
      <c r="A4697" s="555"/>
      <c r="B4697" s="564"/>
      <c r="C4697" s="564"/>
      <c r="D4697" s="555"/>
      <c r="E4697" s="564"/>
      <c r="F4697" s="564"/>
      <c r="G4697" s="555"/>
      <c r="H4697" s="555"/>
      <c r="I4697" s="555"/>
      <c r="J4697" s="555"/>
    </row>
    <row r="4698" spans="1:10">
      <c r="A4698" s="543" t="s">
        <v>1061</v>
      </c>
      <c r="B4698" s="461" t="s">
        <v>10</v>
      </c>
      <c r="C4698" s="461" t="s">
        <v>11</v>
      </c>
      <c r="D4698" s="543" t="s">
        <v>12</v>
      </c>
      <c r="E4698" s="589" t="s">
        <v>1209</v>
      </c>
      <c r="F4698" s="589"/>
      <c r="G4698" s="461" t="s">
        <v>13</v>
      </c>
      <c r="H4698" s="544" t="s">
        <v>14</v>
      </c>
      <c r="I4698" s="544" t="s">
        <v>1210</v>
      </c>
      <c r="J4698" s="544" t="s">
        <v>16</v>
      </c>
    </row>
    <row r="4699" spans="1:10" ht="26.45">
      <c r="A4699" s="545" t="s">
        <v>2661</v>
      </c>
      <c r="B4699" s="546" t="s">
        <v>1062</v>
      </c>
      <c r="C4699" s="546" t="s">
        <v>55</v>
      </c>
      <c r="D4699" s="545" t="s">
        <v>1063</v>
      </c>
      <c r="E4699" s="596" t="s">
        <v>1272</v>
      </c>
      <c r="F4699" s="596"/>
      <c r="G4699" s="546" t="s">
        <v>268</v>
      </c>
      <c r="H4699" s="547">
        <v>1</v>
      </c>
      <c r="I4699" s="548">
        <v>68.39</v>
      </c>
      <c r="J4699" s="548">
        <v>68.39</v>
      </c>
    </row>
    <row r="4700" spans="1:10" ht="26.45" customHeight="1">
      <c r="A4700" s="543" t="s">
        <v>9</v>
      </c>
      <c r="B4700" s="461" t="s">
        <v>10</v>
      </c>
      <c r="C4700" s="461" t="s">
        <v>11</v>
      </c>
      <c r="D4700" s="543" t="s">
        <v>12</v>
      </c>
      <c r="E4700" s="589" t="s">
        <v>1209</v>
      </c>
      <c r="F4700" s="589"/>
      <c r="G4700" s="461" t="s">
        <v>13</v>
      </c>
      <c r="H4700" s="544" t="s">
        <v>14</v>
      </c>
      <c r="I4700" s="544" t="s">
        <v>1210</v>
      </c>
      <c r="J4700" s="544" t="s">
        <v>16</v>
      </c>
    </row>
    <row r="4701" spans="1:10" ht="26.45" customHeight="1">
      <c r="A4701" s="549" t="s">
        <v>2666</v>
      </c>
      <c r="B4701" s="550" t="s">
        <v>1483</v>
      </c>
      <c r="C4701" s="550" t="s">
        <v>55</v>
      </c>
      <c r="D4701" s="549" t="s">
        <v>1484</v>
      </c>
      <c r="E4701" s="593" t="s">
        <v>1440</v>
      </c>
      <c r="F4701" s="593"/>
      <c r="G4701" s="550" t="s">
        <v>1451</v>
      </c>
      <c r="H4701" s="551">
        <v>0.4</v>
      </c>
      <c r="I4701" s="552" t="s">
        <v>2767</v>
      </c>
      <c r="J4701" s="561" t="s">
        <v>3334</v>
      </c>
    </row>
    <row r="4702" spans="1:10">
      <c r="A4702" s="556" t="s">
        <v>2661</v>
      </c>
      <c r="B4702" s="557" t="s">
        <v>3691</v>
      </c>
      <c r="C4702" s="557" t="s">
        <v>55</v>
      </c>
      <c r="D4702" s="556" t="s">
        <v>3692</v>
      </c>
      <c r="E4702" s="594" t="s">
        <v>3371</v>
      </c>
      <c r="F4702" s="594"/>
      <c r="G4702" s="557" t="s">
        <v>1456</v>
      </c>
      <c r="H4702" s="558">
        <v>0.45</v>
      </c>
      <c r="I4702" s="559" t="s">
        <v>2824</v>
      </c>
      <c r="J4702" s="560" t="s">
        <v>3384</v>
      </c>
    </row>
    <row r="4703" spans="1:10">
      <c r="A4703" s="549" t="s">
        <v>2666</v>
      </c>
      <c r="B4703" s="550" t="s">
        <v>1530</v>
      </c>
      <c r="C4703" s="550" t="s">
        <v>55</v>
      </c>
      <c r="D4703" s="549" t="s">
        <v>1531</v>
      </c>
      <c r="E4703" s="593" t="s">
        <v>1220</v>
      </c>
      <c r="F4703" s="593"/>
      <c r="G4703" s="550" t="s">
        <v>268</v>
      </c>
      <c r="H4703" s="551">
        <v>1</v>
      </c>
      <c r="I4703" s="552" t="s">
        <v>3242</v>
      </c>
      <c r="J4703" s="561" t="s">
        <v>3242</v>
      </c>
    </row>
    <row r="4704" spans="1:10" ht="14.45" customHeight="1">
      <c r="A4704" s="556" t="s">
        <v>2661</v>
      </c>
      <c r="B4704" s="557" t="s">
        <v>3353</v>
      </c>
      <c r="C4704" s="557" t="s">
        <v>55</v>
      </c>
      <c r="D4704" s="556" t="s">
        <v>3354</v>
      </c>
      <c r="E4704" s="594" t="s">
        <v>1393</v>
      </c>
      <c r="F4704" s="594"/>
      <c r="G4704" s="557" t="s">
        <v>1451</v>
      </c>
      <c r="H4704" s="558">
        <v>0.4</v>
      </c>
      <c r="I4704" s="559" t="s">
        <v>3355</v>
      </c>
      <c r="J4704" s="560" t="s">
        <v>3494</v>
      </c>
    </row>
    <row r="4705" spans="1:10">
      <c r="A4705" s="589" t="s">
        <v>2820</v>
      </c>
      <c r="B4705" s="597"/>
      <c r="C4705" s="597"/>
      <c r="D4705" s="597"/>
      <c r="E4705" s="597"/>
      <c r="F4705" s="597"/>
      <c r="G4705" s="597"/>
      <c r="H4705" s="597"/>
      <c r="I4705" s="597"/>
      <c r="J4705" s="597"/>
    </row>
    <row r="4706" spans="1:10">
      <c r="A4706" s="543" t="s">
        <v>9</v>
      </c>
      <c r="B4706" s="461" t="s">
        <v>10</v>
      </c>
      <c r="C4706" s="461" t="s">
        <v>11</v>
      </c>
      <c r="D4706" s="543" t="s">
        <v>12</v>
      </c>
      <c r="E4706" s="589" t="s">
        <v>1209</v>
      </c>
      <c r="F4706" s="589"/>
      <c r="G4706" s="461" t="s">
        <v>13</v>
      </c>
      <c r="H4706" s="544" t="s">
        <v>14</v>
      </c>
      <c r="I4706" s="544" t="s">
        <v>1210</v>
      </c>
      <c r="J4706" s="544" t="s">
        <v>16</v>
      </c>
    </row>
    <row r="4707" spans="1:10" ht="26.45" customHeight="1">
      <c r="A4707" s="549" t="s">
        <v>2666</v>
      </c>
      <c r="B4707" s="550" t="s">
        <v>1483</v>
      </c>
      <c r="C4707" s="550" t="s">
        <v>55</v>
      </c>
      <c r="D4707" s="549" t="s">
        <v>1484</v>
      </c>
      <c r="E4707" s="593" t="s">
        <v>1440</v>
      </c>
      <c r="F4707" s="593"/>
      <c r="G4707" s="550" t="s">
        <v>1451</v>
      </c>
      <c r="H4707" s="551">
        <v>0.4</v>
      </c>
      <c r="I4707" s="552" t="s">
        <v>2767</v>
      </c>
      <c r="J4707" s="561" t="s">
        <v>3334</v>
      </c>
    </row>
    <row r="4708" spans="1:10" ht="26.45">
      <c r="A4708" s="549" t="s">
        <v>2666</v>
      </c>
      <c r="B4708" s="550" t="s">
        <v>2264</v>
      </c>
      <c r="C4708" s="550" t="s">
        <v>55</v>
      </c>
      <c r="D4708" s="549" t="s">
        <v>2265</v>
      </c>
      <c r="E4708" s="593" t="s">
        <v>1220</v>
      </c>
      <c r="F4708" s="593"/>
      <c r="G4708" s="550" t="s">
        <v>1456</v>
      </c>
      <c r="H4708" s="551">
        <v>0.378</v>
      </c>
      <c r="I4708" s="552" t="s">
        <v>3361</v>
      </c>
      <c r="J4708" s="561" t="s">
        <v>3345</v>
      </c>
    </row>
    <row r="4709" spans="1:10" ht="26.45">
      <c r="A4709" s="549" t="s">
        <v>2666</v>
      </c>
      <c r="B4709" s="550" t="s">
        <v>1449</v>
      </c>
      <c r="C4709" s="550" t="s">
        <v>55</v>
      </c>
      <c r="D4709" s="549" t="s">
        <v>1450</v>
      </c>
      <c r="E4709" s="593" t="s">
        <v>1440</v>
      </c>
      <c r="F4709" s="593"/>
      <c r="G4709" s="550" t="s">
        <v>1451</v>
      </c>
      <c r="H4709" s="551">
        <v>3.15E-3</v>
      </c>
      <c r="I4709" s="552" t="s">
        <v>2742</v>
      </c>
      <c r="J4709" s="561" t="s">
        <v>3256</v>
      </c>
    </row>
    <row r="4710" spans="1:10" ht="13.9" customHeight="1">
      <c r="A4710" s="549" t="s">
        <v>2666</v>
      </c>
      <c r="B4710" s="550" t="s">
        <v>2303</v>
      </c>
      <c r="C4710" s="550" t="s">
        <v>55</v>
      </c>
      <c r="D4710" s="549" t="s">
        <v>2304</v>
      </c>
      <c r="E4710" s="593" t="s">
        <v>1220</v>
      </c>
      <c r="F4710" s="593"/>
      <c r="G4710" s="550" t="s">
        <v>57</v>
      </c>
      <c r="H4710" s="551">
        <v>2.4189E-4</v>
      </c>
      <c r="I4710" s="552" t="s">
        <v>2821</v>
      </c>
      <c r="J4710" s="561" t="s">
        <v>2972</v>
      </c>
    </row>
    <row r="4711" spans="1:10">
      <c r="A4711" s="549" t="s">
        <v>2666</v>
      </c>
      <c r="B4711" s="550" t="s">
        <v>2412</v>
      </c>
      <c r="C4711" s="550" t="s">
        <v>55</v>
      </c>
      <c r="D4711" s="549" t="s">
        <v>2413</v>
      </c>
      <c r="E4711" s="593" t="s">
        <v>1220</v>
      </c>
      <c r="F4711" s="593"/>
      <c r="G4711" s="550" t="s">
        <v>57</v>
      </c>
      <c r="H4711" s="551">
        <v>9.4499999999999995E-7</v>
      </c>
      <c r="I4711" s="552" t="s">
        <v>2823</v>
      </c>
      <c r="J4711" s="561" t="s">
        <v>2972</v>
      </c>
    </row>
    <row r="4712" spans="1:10">
      <c r="A4712" s="549" t="s">
        <v>2666</v>
      </c>
      <c r="B4712" s="550" t="s">
        <v>2169</v>
      </c>
      <c r="C4712" s="550" t="s">
        <v>55</v>
      </c>
      <c r="D4712" s="549" t="s">
        <v>2170</v>
      </c>
      <c r="E4712" s="593" t="s">
        <v>1220</v>
      </c>
      <c r="F4712" s="593"/>
      <c r="G4712" s="550" t="s">
        <v>57</v>
      </c>
      <c r="H4712" s="551">
        <v>1.8141749999999999E-3</v>
      </c>
      <c r="I4712" s="552" t="s">
        <v>2825</v>
      </c>
      <c r="J4712" s="561" t="s">
        <v>2972</v>
      </c>
    </row>
    <row r="4713" spans="1:10" ht="26.45">
      <c r="A4713" s="549" t="s">
        <v>2666</v>
      </c>
      <c r="B4713" s="550" t="s">
        <v>2391</v>
      </c>
      <c r="C4713" s="550" t="s">
        <v>55</v>
      </c>
      <c r="D4713" s="549" t="s">
        <v>2392</v>
      </c>
      <c r="E4713" s="593" t="s">
        <v>1220</v>
      </c>
      <c r="F4713" s="593"/>
      <c r="G4713" s="550" t="s">
        <v>57</v>
      </c>
      <c r="H4713" s="551">
        <v>8.0630000000000006E-5</v>
      </c>
      <c r="I4713" s="552" t="s">
        <v>2827</v>
      </c>
      <c r="J4713" s="561" t="s">
        <v>2972</v>
      </c>
    </row>
    <row r="4714" spans="1:10" ht="14.45" customHeight="1">
      <c r="A4714" s="549" t="s">
        <v>2666</v>
      </c>
      <c r="B4714" s="550" t="s">
        <v>1693</v>
      </c>
      <c r="C4714" s="550" t="s">
        <v>55</v>
      </c>
      <c r="D4714" s="549" t="s">
        <v>1694</v>
      </c>
      <c r="E4714" s="593" t="s">
        <v>1220</v>
      </c>
      <c r="F4714" s="593"/>
      <c r="G4714" s="550" t="s">
        <v>57</v>
      </c>
      <c r="H4714" s="551">
        <v>2.6456415E-2</v>
      </c>
      <c r="I4714" s="552" t="s">
        <v>2829</v>
      </c>
      <c r="J4714" s="561" t="s">
        <v>2902</v>
      </c>
    </row>
    <row r="4715" spans="1:10">
      <c r="A4715" s="549" t="s">
        <v>2666</v>
      </c>
      <c r="B4715" s="550" t="s">
        <v>2360</v>
      </c>
      <c r="C4715" s="550" t="s">
        <v>55</v>
      </c>
      <c r="D4715" s="549" t="s">
        <v>2361</v>
      </c>
      <c r="E4715" s="593" t="s">
        <v>1220</v>
      </c>
      <c r="F4715" s="593"/>
      <c r="G4715" s="550" t="s">
        <v>2362</v>
      </c>
      <c r="H4715" s="551">
        <v>3.2252000000000002E-4</v>
      </c>
      <c r="I4715" s="552" t="s">
        <v>2831</v>
      </c>
      <c r="J4715" s="561" t="s">
        <v>2972</v>
      </c>
    </row>
    <row r="4716" spans="1:10">
      <c r="A4716" s="549" t="s">
        <v>2666</v>
      </c>
      <c r="B4716" s="550" t="s">
        <v>1729</v>
      </c>
      <c r="C4716" s="550" t="s">
        <v>55</v>
      </c>
      <c r="D4716" s="549" t="s">
        <v>1730</v>
      </c>
      <c r="E4716" s="593" t="s">
        <v>1220</v>
      </c>
      <c r="F4716" s="593"/>
      <c r="G4716" s="550" t="s">
        <v>57</v>
      </c>
      <c r="H4716" s="551">
        <v>6.0472499999999997E-4</v>
      </c>
      <c r="I4716" s="552" t="s">
        <v>2833</v>
      </c>
      <c r="J4716" s="561" t="s">
        <v>2902</v>
      </c>
    </row>
    <row r="4717" spans="1:10">
      <c r="A4717" s="549" t="s">
        <v>2666</v>
      </c>
      <c r="B4717" s="550" t="s">
        <v>1587</v>
      </c>
      <c r="C4717" s="550" t="s">
        <v>55</v>
      </c>
      <c r="D4717" s="549" t="s">
        <v>1588</v>
      </c>
      <c r="E4717" s="593" t="s">
        <v>1220</v>
      </c>
      <c r="F4717" s="593"/>
      <c r="G4717" s="550" t="s">
        <v>57</v>
      </c>
      <c r="H4717" s="551">
        <v>1.8141749999999999E-3</v>
      </c>
      <c r="I4717" s="552" t="s">
        <v>2835</v>
      </c>
      <c r="J4717" s="561" t="s">
        <v>3116</v>
      </c>
    </row>
    <row r="4718" spans="1:10">
      <c r="A4718" s="549" t="s">
        <v>2666</v>
      </c>
      <c r="B4718" s="550" t="s">
        <v>2381</v>
      </c>
      <c r="C4718" s="550" t="s">
        <v>55</v>
      </c>
      <c r="D4718" s="549" t="s">
        <v>2382</v>
      </c>
      <c r="E4718" s="593" t="s">
        <v>1220</v>
      </c>
      <c r="F4718" s="593"/>
      <c r="G4718" s="550" t="s">
        <v>57</v>
      </c>
      <c r="H4718" s="551">
        <v>6.3E-7</v>
      </c>
      <c r="I4718" s="552" t="s">
        <v>2837</v>
      </c>
      <c r="J4718" s="561" t="s">
        <v>2972</v>
      </c>
    </row>
    <row r="4719" spans="1:10">
      <c r="A4719" s="549" t="s">
        <v>2666</v>
      </c>
      <c r="B4719" s="550" t="s">
        <v>1982</v>
      </c>
      <c r="C4719" s="550" t="s">
        <v>55</v>
      </c>
      <c r="D4719" s="549" t="s">
        <v>1983</v>
      </c>
      <c r="E4719" s="593" t="s">
        <v>1298</v>
      </c>
      <c r="F4719" s="593"/>
      <c r="G4719" s="550" t="s">
        <v>57</v>
      </c>
      <c r="H4719" s="551">
        <v>1.8141749999999999E-3</v>
      </c>
      <c r="I4719" s="552" t="s">
        <v>2839</v>
      </c>
      <c r="J4719" s="561" t="s">
        <v>3254</v>
      </c>
    </row>
    <row r="4720" spans="1:10">
      <c r="A4720" s="549" t="s">
        <v>2666</v>
      </c>
      <c r="B4720" s="550" t="s">
        <v>1855</v>
      </c>
      <c r="C4720" s="550" t="s">
        <v>55</v>
      </c>
      <c r="D4720" s="549" t="s">
        <v>1856</v>
      </c>
      <c r="E4720" s="593" t="s">
        <v>1298</v>
      </c>
      <c r="F4720" s="593"/>
      <c r="G4720" s="550" t="s">
        <v>1857</v>
      </c>
      <c r="H4720" s="551">
        <v>1.6126000000000001E-4</v>
      </c>
      <c r="I4720" s="552" t="s">
        <v>2841</v>
      </c>
      <c r="J4720" s="561" t="s">
        <v>3256</v>
      </c>
    </row>
    <row r="4721" spans="1:10" ht="26.45">
      <c r="A4721" s="549" t="s">
        <v>2666</v>
      </c>
      <c r="B4721" s="550" t="s">
        <v>2182</v>
      </c>
      <c r="C4721" s="550" t="s">
        <v>55</v>
      </c>
      <c r="D4721" s="549" t="s">
        <v>2183</v>
      </c>
      <c r="E4721" s="593" t="s">
        <v>1220</v>
      </c>
      <c r="F4721" s="593"/>
      <c r="G4721" s="550" t="s">
        <v>57</v>
      </c>
      <c r="H4721" s="551">
        <v>6.3E-7</v>
      </c>
      <c r="I4721" s="552" t="s">
        <v>2843</v>
      </c>
      <c r="J4721" s="561" t="s">
        <v>2972</v>
      </c>
    </row>
    <row r="4722" spans="1:10">
      <c r="A4722" s="549" t="s">
        <v>2666</v>
      </c>
      <c r="B4722" s="550" t="s">
        <v>1652</v>
      </c>
      <c r="C4722" s="550" t="s">
        <v>55</v>
      </c>
      <c r="D4722" s="549" t="s">
        <v>1653</v>
      </c>
      <c r="E4722" s="593" t="s">
        <v>1298</v>
      </c>
      <c r="F4722" s="593"/>
      <c r="G4722" s="550" t="s">
        <v>57</v>
      </c>
      <c r="H4722" s="551">
        <v>4.1040670000000001E-2</v>
      </c>
      <c r="I4722" s="552" t="s">
        <v>2845</v>
      </c>
      <c r="J4722" s="561" t="s">
        <v>3111</v>
      </c>
    </row>
    <row r="4723" spans="1:10" ht="13.9" customHeight="1">
      <c r="A4723" s="549" t="s">
        <v>2666</v>
      </c>
      <c r="B4723" s="550" t="s">
        <v>2090</v>
      </c>
      <c r="C4723" s="550" t="s">
        <v>55</v>
      </c>
      <c r="D4723" s="549" t="s">
        <v>2091</v>
      </c>
      <c r="E4723" s="593" t="s">
        <v>1220</v>
      </c>
      <c r="F4723" s="593"/>
      <c r="G4723" s="550" t="s">
        <v>57</v>
      </c>
      <c r="H4723" s="551">
        <v>7.2566999999999998E-4</v>
      </c>
      <c r="I4723" s="552" t="s">
        <v>2847</v>
      </c>
      <c r="J4723" s="561" t="s">
        <v>2880</v>
      </c>
    </row>
    <row r="4724" spans="1:10">
      <c r="A4724" s="549" t="s">
        <v>2666</v>
      </c>
      <c r="B4724" s="550" t="s">
        <v>1543</v>
      </c>
      <c r="C4724" s="550" t="s">
        <v>55</v>
      </c>
      <c r="D4724" s="549" t="s">
        <v>1544</v>
      </c>
      <c r="E4724" s="593" t="s">
        <v>1220</v>
      </c>
      <c r="F4724" s="593"/>
      <c r="G4724" s="550" t="s">
        <v>57</v>
      </c>
      <c r="H4724" s="551">
        <v>4.1040670000000001E-2</v>
      </c>
      <c r="I4724" s="552" t="s">
        <v>2849</v>
      </c>
      <c r="J4724" s="561" t="s">
        <v>3483</v>
      </c>
    </row>
    <row r="4725" spans="1:10">
      <c r="A4725" s="549" t="s">
        <v>2666</v>
      </c>
      <c r="B4725" s="550" t="s">
        <v>2442</v>
      </c>
      <c r="C4725" s="550" t="s">
        <v>55</v>
      </c>
      <c r="D4725" s="549" t="s">
        <v>2443</v>
      </c>
      <c r="E4725" s="593" t="s">
        <v>1220</v>
      </c>
      <c r="F4725" s="593"/>
      <c r="G4725" s="550" t="s">
        <v>57</v>
      </c>
      <c r="H4725" s="551">
        <v>3.15E-7</v>
      </c>
      <c r="I4725" s="552" t="s">
        <v>2851</v>
      </c>
      <c r="J4725" s="561" t="s">
        <v>2972</v>
      </c>
    </row>
    <row r="4726" spans="1:10" ht="26.45">
      <c r="A4726" s="549" t="s">
        <v>2666</v>
      </c>
      <c r="B4726" s="550" t="s">
        <v>2139</v>
      </c>
      <c r="C4726" s="550" t="s">
        <v>55</v>
      </c>
      <c r="D4726" s="549" t="s">
        <v>2140</v>
      </c>
      <c r="E4726" s="593" t="s">
        <v>1220</v>
      </c>
      <c r="F4726" s="593"/>
      <c r="G4726" s="550" t="s">
        <v>1739</v>
      </c>
      <c r="H4726" s="551">
        <v>9.2724500000000004E-4</v>
      </c>
      <c r="I4726" s="552" t="s">
        <v>2853</v>
      </c>
      <c r="J4726" s="561" t="s">
        <v>2880</v>
      </c>
    </row>
    <row r="4727" spans="1:10" ht="26.45">
      <c r="A4727" s="549" t="s">
        <v>2666</v>
      </c>
      <c r="B4727" s="550" t="s">
        <v>1978</v>
      </c>
      <c r="C4727" s="550" t="s">
        <v>55</v>
      </c>
      <c r="D4727" s="549" t="s">
        <v>1979</v>
      </c>
      <c r="E4727" s="593" t="s">
        <v>1220</v>
      </c>
      <c r="F4727" s="593"/>
      <c r="G4727" s="550" t="s">
        <v>1739</v>
      </c>
      <c r="H4727" s="551">
        <v>3.2252000000000002E-4</v>
      </c>
      <c r="I4727" s="552" t="s">
        <v>2855</v>
      </c>
      <c r="J4727" s="561" t="s">
        <v>3254</v>
      </c>
    </row>
    <row r="4728" spans="1:10">
      <c r="A4728" s="549" t="s">
        <v>2666</v>
      </c>
      <c r="B4728" s="550" t="s">
        <v>1530</v>
      </c>
      <c r="C4728" s="550" t="s">
        <v>55</v>
      </c>
      <c r="D4728" s="549" t="s">
        <v>1531</v>
      </c>
      <c r="E4728" s="593" t="s">
        <v>1220</v>
      </c>
      <c r="F4728" s="593"/>
      <c r="G4728" s="550" t="s">
        <v>268</v>
      </c>
      <c r="H4728" s="551">
        <v>1</v>
      </c>
      <c r="I4728" s="552" t="s">
        <v>3242</v>
      </c>
      <c r="J4728" s="561" t="s">
        <v>3242</v>
      </c>
    </row>
    <row r="4729" spans="1:10">
      <c r="A4729" s="549" t="s">
        <v>2666</v>
      </c>
      <c r="B4729" s="550" t="s">
        <v>2567</v>
      </c>
      <c r="C4729" s="550" t="s">
        <v>55</v>
      </c>
      <c r="D4729" s="549" t="s">
        <v>2568</v>
      </c>
      <c r="E4729" s="593" t="s">
        <v>1220</v>
      </c>
      <c r="F4729" s="593"/>
      <c r="G4729" s="550" t="s">
        <v>57</v>
      </c>
      <c r="H4729" s="551">
        <v>8.0000000000000007E-5</v>
      </c>
      <c r="I4729" s="552" t="s">
        <v>2974</v>
      </c>
      <c r="J4729" s="561" t="s">
        <v>2972</v>
      </c>
    </row>
    <row r="4730" spans="1:10">
      <c r="A4730" s="549" t="s">
        <v>2666</v>
      </c>
      <c r="B4730" s="550" t="s">
        <v>2551</v>
      </c>
      <c r="C4730" s="550" t="s">
        <v>55</v>
      </c>
      <c r="D4730" s="549" t="s">
        <v>2552</v>
      </c>
      <c r="E4730" s="593" t="s">
        <v>1220</v>
      </c>
      <c r="F4730" s="593"/>
      <c r="G4730" s="550" t="s">
        <v>57</v>
      </c>
      <c r="H4730" s="551">
        <v>8.0000000000000007E-5</v>
      </c>
      <c r="I4730" s="552" t="s">
        <v>2976</v>
      </c>
      <c r="J4730" s="561" t="s">
        <v>2972</v>
      </c>
    </row>
    <row r="4731" spans="1:10">
      <c r="A4731" s="549" t="s">
        <v>2666</v>
      </c>
      <c r="B4731" s="550" t="s">
        <v>2513</v>
      </c>
      <c r="C4731" s="550" t="s">
        <v>55</v>
      </c>
      <c r="D4731" s="549" t="s">
        <v>2514</v>
      </c>
      <c r="E4731" s="593" t="s">
        <v>1220</v>
      </c>
      <c r="F4731" s="593"/>
      <c r="G4731" s="550" t="s">
        <v>233</v>
      </c>
      <c r="H4731" s="551">
        <v>2.7999999999999998E-4</v>
      </c>
      <c r="I4731" s="552" t="s">
        <v>2978</v>
      </c>
      <c r="J4731" s="561" t="s">
        <v>2972</v>
      </c>
    </row>
    <row r="4732" spans="1:10">
      <c r="A4732" s="549" t="s">
        <v>2666</v>
      </c>
      <c r="B4732" s="550" t="s">
        <v>2481</v>
      </c>
      <c r="C4732" s="550" t="s">
        <v>55</v>
      </c>
      <c r="D4732" s="549" t="s">
        <v>2482</v>
      </c>
      <c r="E4732" s="593" t="s">
        <v>1220</v>
      </c>
      <c r="F4732" s="593"/>
      <c r="G4732" s="550" t="s">
        <v>57</v>
      </c>
      <c r="H4732" s="551">
        <v>8.0000000000000007E-5</v>
      </c>
      <c r="I4732" s="552" t="s">
        <v>2901</v>
      </c>
      <c r="J4732" s="561" t="s">
        <v>2972</v>
      </c>
    </row>
    <row r="4733" spans="1:10">
      <c r="A4733" s="549" t="s">
        <v>2666</v>
      </c>
      <c r="B4733" s="550" t="s">
        <v>2515</v>
      </c>
      <c r="C4733" s="550" t="s">
        <v>55</v>
      </c>
      <c r="D4733" s="549" t="s">
        <v>2516</v>
      </c>
      <c r="E4733" s="593" t="s">
        <v>1220</v>
      </c>
      <c r="F4733" s="593"/>
      <c r="G4733" s="550" t="s">
        <v>57</v>
      </c>
      <c r="H4733" s="551">
        <v>2.0000000000000001E-4</v>
      </c>
      <c r="I4733" s="552" t="s">
        <v>2883</v>
      </c>
      <c r="J4733" s="561" t="s">
        <v>2972</v>
      </c>
    </row>
    <row r="4734" spans="1:10">
      <c r="A4734" s="549" t="s">
        <v>2666</v>
      </c>
      <c r="B4734" s="550" t="s">
        <v>2509</v>
      </c>
      <c r="C4734" s="550" t="s">
        <v>55</v>
      </c>
      <c r="D4734" s="549" t="s">
        <v>2510</v>
      </c>
      <c r="E4734" s="593" t="s">
        <v>1220</v>
      </c>
      <c r="F4734" s="593"/>
      <c r="G4734" s="550" t="s">
        <v>57</v>
      </c>
      <c r="H4734" s="551">
        <v>1.6000000000000001E-4</v>
      </c>
      <c r="I4734" s="552" t="s">
        <v>2980</v>
      </c>
      <c r="J4734" s="561" t="s">
        <v>2972</v>
      </c>
    </row>
    <row r="4735" spans="1:10">
      <c r="A4735" s="549" t="s">
        <v>2666</v>
      </c>
      <c r="B4735" s="550" t="s">
        <v>2501</v>
      </c>
      <c r="C4735" s="550" t="s">
        <v>55</v>
      </c>
      <c r="D4735" s="549" t="s">
        <v>2502</v>
      </c>
      <c r="E4735" s="593" t="s">
        <v>1220</v>
      </c>
      <c r="F4735" s="593"/>
      <c r="G4735" s="550" t="s">
        <v>57</v>
      </c>
      <c r="H4735" s="551">
        <v>2.7999999999999998E-4</v>
      </c>
      <c r="I4735" s="552" t="s">
        <v>2982</v>
      </c>
      <c r="J4735" s="561" t="s">
        <v>2972</v>
      </c>
    </row>
    <row r="4736" spans="1:10">
      <c r="A4736" s="549" t="s">
        <v>2666</v>
      </c>
      <c r="B4736" s="550" t="s">
        <v>2565</v>
      </c>
      <c r="C4736" s="550" t="s">
        <v>55</v>
      </c>
      <c r="D4736" s="549" t="s">
        <v>2566</v>
      </c>
      <c r="E4736" s="593" t="s">
        <v>1220</v>
      </c>
      <c r="F4736" s="593"/>
      <c r="G4736" s="550" t="s">
        <v>57</v>
      </c>
      <c r="H4736" s="551">
        <v>4.0000000000000003E-5</v>
      </c>
      <c r="I4736" s="552" t="s">
        <v>2983</v>
      </c>
      <c r="J4736" s="561" t="s">
        <v>2972</v>
      </c>
    </row>
    <row r="4737" spans="1:10">
      <c r="A4737" s="549" t="s">
        <v>2666</v>
      </c>
      <c r="B4737" s="550" t="s">
        <v>2341</v>
      </c>
      <c r="C4737" s="550" t="s">
        <v>55</v>
      </c>
      <c r="D4737" s="549" t="s">
        <v>2342</v>
      </c>
      <c r="E4737" s="593" t="s">
        <v>1220</v>
      </c>
      <c r="F4737" s="593"/>
      <c r="G4737" s="550" t="s">
        <v>57</v>
      </c>
      <c r="H4737" s="551">
        <v>4.0000000000000003E-5</v>
      </c>
      <c r="I4737" s="552" t="s">
        <v>2984</v>
      </c>
      <c r="J4737" s="561" t="s">
        <v>2880</v>
      </c>
    </row>
    <row r="4738" spans="1:10">
      <c r="A4738" s="549" t="s">
        <v>2666</v>
      </c>
      <c r="B4738" s="550" t="s">
        <v>2569</v>
      </c>
      <c r="C4738" s="550" t="s">
        <v>55</v>
      </c>
      <c r="D4738" s="549" t="s">
        <v>2570</v>
      </c>
      <c r="E4738" s="593" t="s">
        <v>1220</v>
      </c>
      <c r="F4738" s="593"/>
      <c r="G4738" s="550" t="s">
        <v>57</v>
      </c>
      <c r="H4738" s="551">
        <v>4.0000000000000003E-5</v>
      </c>
      <c r="I4738" s="552" t="s">
        <v>2986</v>
      </c>
      <c r="J4738" s="561" t="s">
        <v>2972</v>
      </c>
    </row>
    <row r="4739" spans="1:10">
      <c r="A4739" s="549" t="s">
        <v>2666</v>
      </c>
      <c r="B4739" s="550" t="s">
        <v>2507</v>
      </c>
      <c r="C4739" s="550" t="s">
        <v>55</v>
      </c>
      <c r="D4739" s="549" t="s">
        <v>2508</v>
      </c>
      <c r="E4739" s="593" t="s">
        <v>1220</v>
      </c>
      <c r="F4739" s="593"/>
      <c r="G4739" s="550" t="s">
        <v>57</v>
      </c>
      <c r="H4739" s="551">
        <v>1.6000000000000001E-4</v>
      </c>
      <c r="I4739" s="552" t="s">
        <v>2937</v>
      </c>
      <c r="J4739" s="561" t="s">
        <v>2972</v>
      </c>
    </row>
    <row r="4740" spans="1:10">
      <c r="A4740" s="553"/>
      <c r="B4740" s="563"/>
      <c r="C4740" s="563"/>
      <c r="D4740" s="553"/>
      <c r="E4740" s="563" t="s">
        <v>2669</v>
      </c>
      <c r="F4740" s="566">
        <v>8.2200000000000006</v>
      </c>
      <c r="G4740" s="553" t="s">
        <v>2670</v>
      </c>
      <c r="H4740" s="554">
        <v>0</v>
      </c>
      <c r="I4740" s="553" t="s">
        <v>2671</v>
      </c>
      <c r="J4740" s="554">
        <v>8.2200000000000006</v>
      </c>
    </row>
    <row r="4741" spans="1:10" ht="14.45" thickBot="1">
      <c r="A4741" s="553"/>
      <c r="B4741" s="563"/>
      <c r="C4741" s="563"/>
      <c r="D4741" s="553"/>
      <c r="E4741" s="563" t="s">
        <v>2672</v>
      </c>
      <c r="F4741" s="566">
        <v>0</v>
      </c>
      <c r="G4741" s="553"/>
      <c r="H4741" s="595" t="s">
        <v>2673</v>
      </c>
      <c r="I4741" s="595"/>
      <c r="J4741" s="554">
        <v>68.39</v>
      </c>
    </row>
    <row r="4742" spans="1:10" ht="14.45" thickTop="1">
      <c r="A4742" s="555"/>
      <c r="B4742" s="564"/>
      <c r="C4742" s="564"/>
      <c r="D4742" s="555"/>
      <c r="E4742" s="564"/>
      <c r="F4742" s="564"/>
      <c r="G4742" s="555"/>
      <c r="H4742" s="555"/>
      <c r="I4742" s="555"/>
      <c r="J4742" s="555"/>
    </row>
    <row r="4743" spans="1:10">
      <c r="A4743" s="543" t="s">
        <v>1066</v>
      </c>
      <c r="B4743" s="461" t="s">
        <v>10</v>
      </c>
      <c r="C4743" s="461" t="s">
        <v>11</v>
      </c>
      <c r="D4743" s="543" t="s">
        <v>12</v>
      </c>
      <c r="E4743" s="589" t="s">
        <v>1209</v>
      </c>
      <c r="F4743" s="589"/>
      <c r="G4743" s="461" t="s">
        <v>13</v>
      </c>
      <c r="H4743" s="544" t="s">
        <v>14</v>
      </c>
      <c r="I4743" s="544" t="s">
        <v>1210</v>
      </c>
      <c r="J4743" s="544" t="s">
        <v>16</v>
      </c>
    </row>
    <row r="4744" spans="1:10">
      <c r="A4744" s="545" t="s">
        <v>2661</v>
      </c>
      <c r="B4744" s="546" t="s">
        <v>1067</v>
      </c>
      <c r="C4744" s="546" t="s">
        <v>55</v>
      </c>
      <c r="D4744" s="545" t="s">
        <v>1068</v>
      </c>
      <c r="E4744" s="596" t="s">
        <v>1272</v>
      </c>
      <c r="F4744" s="596"/>
      <c r="G4744" s="546" t="s">
        <v>268</v>
      </c>
      <c r="H4744" s="547">
        <v>1</v>
      </c>
      <c r="I4744" s="548">
        <v>196.31</v>
      </c>
      <c r="J4744" s="548">
        <v>196.31</v>
      </c>
    </row>
    <row r="4745" spans="1:10">
      <c r="A4745" s="543" t="s">
        <v>9</v>
      </c>
      <c r="B4745" s="461" t="s">
        <v>10</v>
      </c>
      <c r="C4745" s="461" t="s">
        <v>11</v>
      </c>
      <c r="D4745" s="543" t="s">
        <v>12</v>
      </c>
      <c r="E4745" s="589" t="s">
        <v>1209</v>
      </c>
      <c r="F4745" s="589"/>
      <c r="G4745" s="461" t="s">
        <v>13</v>
      </c>
      <c r="H4745" s="544" t="s">
        <v>14</v>
      </c>
      <c r="I4745" s="544" t="s">
        <v>1210</v>
      </c>
      <c r="J4745" s="544" t="s">
        <v>16</v>
      </c>
    </row>
    <row r="4746" spans="1:10" ht="26.45">
      <c r="A4746" s="556" t="s">
        <v>2661</v>
      </c>
      <c r="B4746" s="557" t="s">
        <v>3693</v>
      </c>
      <c r="C4746" s="557" t="s">
        <v>55</v>
      </c>
      <c r="D4746" s="556" t="s">
        <v>3694</v>
      </c>
      <c r="E4746" s="594" t="s">
        <v>3371</v>
      </c>
      <c r="F4746" s="594"/>
      <c r="G4746" s="557" t="s">
        <v>115</v>
      </c>
      <c r="H4746" s="558">
        <v>2E-3</v>
      </c>
      <c r="I4746" s="559" t="s">
        <v>3695</v>
      </c>
      <c r="J4746" s="560" t="s">
        <v>3292</v>
      </c>
    </row>
    <row r="4747" spans="1:10">
      <c r="A4747" s="549" t="s">
        <v>2666</v>
      </c>
      <c r="B4747" s="550" t="s">
        <v>1823</v>
      </c>
      <c r="C4747" s="550" t="s">
        <v>55</v>
      </c>
      <c r="D4747" s="549" t="s">
        <v>1824</v>
      </c>
      <c r="E4747" s="593" t="s">
        <v>1220</v>
      </c>
      <c r="F4747" s="593"/>
      <c r="G4747" s="550" t="s">
        <v>268</v>
      </c>
      <c r="H4747" s="551">
        <v>1</v>
      </c>
      <c r="I4747" s="552" t="s">
        <v>3696</v>
      </c>
      <c r="J4747" s="561" t="s">
        <v>3696</v>
      </c>
    </row>
    <row r="4748" spans="1:10" ht="26.45">
      <c r="A4748" s="549" t="s">
        <v>2666</v>
      </c>
      <c r="B4748" s="550" t="s">
        <v>1483</v>
      </c>
      <c r="C4748" s="550" t="s">
        <v>55</v>
      </c>
      <c r="D4748" s="549" t="s">
        <v>1484</v>
      </c>
      <c r="E4748" s="593" t="s">
        <v>1440</v>
      </c>
      <c r="F4748" s="593"/>
      <c r="G4748" s="550" t="s">
        <v>1451</v>
      </c>
      <c r="H4748" s="551">
        <v>0.7</v>
      </c>
      <c r="I4748" s="552" t="s">
        <v>2767</v>
      </c>
      <c r="J4748" s="561" t="s">
        <v>3684</v>
      </c>
    </row>
    <row r="4749" spans="1:10">
      <c r="A4749" s="556" t="s">
        <v>2661</v>
      </c>
      <c r="B4749" s="557" t="s">
        <v>3353</v>
      </c>
      <c r="C4749" s="557" t="s">
        <v>55</v>
      </c>
      <c r="D4749" s="556" t="s">
        <v>3354</v>
      </c>
      <c r="E4749" s="594" t="s">
        <v>1393</v>
      </c>
      <c r="F4749" s="594"/>
      <c r="G4749" s="557" t="s">
        <v>1451</v>
      </c>
      <c r="H4749" s="558">
        <v>0.7</v>
      </c>
      <c r="I4749" s="559" t="s">
        <v>3355</v>
      </c>
      <c r="J4749" s="560" t="s">
        <v>3697</v>
      </c>
    </row>
    <row r="4750" spans="1:10">
      <c r="A4750" s="589" t="s">
        <v>2820</v>
      </c>
      <c r="B4750" s="597"/>
      <c r="C4750" s="597"/>
      <c r="D4750" s="597"/>
      <c r="E4750" s="597"/>
      <c r="F4750" s="597"/>
      <c r="G4750" s="597"/>
      <c r="H4750" s="597"/>
      <c r="I4750" s="597"/>
      <c r="J4750" s="597"/>
    </row>
    <row r="4751" spans="1:10">
      <c r="A4751" s="543" t="s">
        <v>9</v>
      </c>
      <c r="B4751" s="461" t="s">
        <v>10</v>
      </c>
      <c r="C4751" s="461" t="s">
        <v>11</v>
      </c>
      <c r="D4751" s="543" t="s">
        <v>12</v>
      </c>
      <c r="E4751" s="589" t="s">
        <v>1209</v>
      </c>
      <c r="F4751" s="589"/>
      <c r="G4751" s="461" t="s">
        <v>13</v>
      </c>
      <c r="H4751" s="544" t="s">
        <v>14</v>
      </c>
      <c r="I4751" s="544" t="s">
        <v>1210</v>
      </c>
      <c r="J4751" s="544" t="s">
        <v>16</v>
      </c>
    </row>
    <row r="4752" spans="1:10" ht="26.45">
      <c r="A4752" s="549" t="s">
        <v>2666</v>
      </c>
      <c r="B4752" s="550" t="s">
        <v>2303</v>
      </c>
      <c r="C4752" s="550" t="s">
        <v>55</v>
      </c>
      <c r="D4752" s="549" t="s">
        <v>2304</v>
      </c>
      <c r="E4752" s="593" t="s">
        <v>1220</v>
      </c>
      <c r="F4752" s="593"/>
      <c r="G4752" s="550" t="s">
        <v>57</v>
      </c>
      <c r="H4752" s="551">
        <v>4.2480000000000003E-4</v>
      </c>
      <c r="I4752" s="552" t="s">
        <v>2821</v>
      </c>
      <c r="J4752" s="561" t="s">
        <v>2972</v>
      </c>
    </row>
    <row r="4753" spans="1:10">
      <c r="A4753" s="549" t="s">
        <v>2666</v>
      </c>
      <c r="B4753" s="550" t="s">
        <v>2412</v>
      </c>
      <c r="C4753" s="550" t="s">
        <v>55</v>
      </c>
      <c r="D4753" s="549" t="s">
        <v>2413</v>
      </c>
      <c r="E4753" s="593" t="s">
        <v>1220</v>
      </c>
      <c r="F4753" s="593"/>
      <c r="G4753" s="550" t="s">
        <v>57</v>
      </c>
      <c r="H4753" s="551">
        <v>2.3999999999999999E-6</v>
      </c>
      <c r="I4753" s="552" t="s">
        <v>2823</v>
      </c>
      <c r="J4753" s="561" t="s">
        <v>2972</v>
      </c>
    </row>
    <row r="4754" spans="1:10">
      <c r="A4754" s="549" t="s">
        <v>2666</v>
      </c>
      <c r="B4754" s="550" t="s">
        <v>2169</v>
      </c>
      <c r="C4754" s="550" t="s">
        <v>55</v>
      </c>
      <c r="D4754" s="549" t="s">
        <v>2170</v>
      </c>
      <c r="E4754" s="593" t="s">
        <v>1220</v>
      </c>
      <c r="F4754" s="593"/>
      <c r="G4754" s="550" t="s">
        <v>57</v>
      </c>
      <c r="H4754" s="551">
        <v>3.186E-3</v>
      </c>
      <c r="I4754" s="552" t="s">
        <v>2825</v>
      </c>
      <c r="J4754" s="561" t="s">
        <v>2880</v>
      </c>
    </row>
    <row r="4755" spans="1:10" ht="26.45">
      <c r="A4755" s="549" t="s">
        <v>2666</v>
      </c>
      <c r="B4755" s="550" t="s">
        <v>2391</v>
      </c>
      <c r="C4755" s="550" t="s">
        <v>55</v>
      </c>
      <c r="D4755" s="549" t="s">
        <v>2392</v>
      </c>
      <c r="E4755" s="593" t="s">
        <v>1220</v>
      </c>
      <c r="F4755" s="593"/>
      <c r="G4755" s="550" t="s">
        <v>57</v>
      </c>
      <c r="H4755" s="551">
        <v>1.416E-4</v>
      </c>
      <c r="I4755" s="552" t="s">
        <v>2827</v>
      </c>
      <c r="J4755" s="561" t="s">
        <v>2972</v>
      </c>
    </row>
    <row r="4756" spans="1:10">
      <c r="A4756" s="549" t="s">
        <v>2666</v>
      </c>
      <c r="B4756" s="550" t="s">
        <v>1693</v>
      </c>
      <c r="C4756" s="550" t="s">
        <v>55</v>
      </c>
      <c r="D4756" s="549" t="s">
        <v>1694</v>
      </c>
      <c r="E4756" s="593" t="s">
        <v>1220</v>
      </c>
      <c r="F4756" s="593"/>
      <c r="G4756" s="550" t="s">
        <v>57</v>
      </c>
      <c r="H4756" s="551">
        <v>4.6532799999999999E-2</v>
      </c>
      <c r="I4756" s="552" t="s">
        <v>2829</v>
      </c>
      <c r="J4756" s="561" t="s">
        <v>3111</v>
      </c>
    </row>
    <row r="4757" spans="1:10">
      <c r="A4757" s="549" t="s">
        <v>2666</v>
      </c>
      <c r="B4757" s="550" t="s">
        <v>2360</v>
      </c>
      <c r="C4757" s="550" t="s">
        <v>55</v>
      </c>
      <c r="D4757" s="549" t="s">
        <v>2361</v>
      </c>
      <c r="E4757" s="593" t="s">
        <v>1220</v>
      </c>
      <c r="F4757" s="593"/>
      <c r="G4757" s="550" t="s">
        <v>2362</v>
      </c>
      <c r="H4757" s="551">
        <v>5.664E-4</v>
      </c>
      <c r="I4757" s="552" t="s">
        <v>2831</v>
      </c>
      <c r="J4757" s="561" t="s">
        <v>2972</v>
      </c>
    </row>
    <row r="4758" spans="1:10">
      <c r="A4758" s="549" t="s">
        <v>2666</v>
      </c>
      <c r="B4758" s="550" t="s">
        <v>1729</v>
      </c>
      <c r="C4758" s="550" t="s">
        <v>55</v>
      </c>
      <c r="D4758" s="549" t="s">
        <v>1730</v>
      </c>
      <c r="E4758" s="593" t="s">
        <v>1220</v>
      </c>
      <c r="F4758" s="593"/>
      <c r="G4758" s="550" t="s">
        <v>57</v>
      </c>
      <c r="H4758" s="551">
        <v>1.062E-3</v>
      </c>
      <c r="I4758" s="552" t="s">
        <v>2833</v>
      </c>
      <c r="J4758" s="561" t="s">
        <v>3111</v>
      </c>
    </row>
    <row r="4759" spans="1:10" ht="14.45" customHeight="1">
      <c r="A4759" s="549" t="s">
        <v>2666</v>
      </c>
      <c r="B4759" s="550" t="s">
        <v>1587</v>
      </c>
      <c r="C4759" s="550" t="s">
        <v>55</v>
      </c>
      <c r="D4759" s="549" t="s">
        <v>1588</v>
      </c>
      <c r="E4759" s="593" t="s">
        <v>1220</v>
      </c>
      <c r="F4759" s="593"/>
      <c r="G4759" s="550" t="s">
        <v>57</v>
      </c>
      <c r="H4759" s="551">
        <v>3.186E-3</v>
      </c>
      <c r="I4759" s="552" t="s">
        <v>2835</v>
      </c>
      <c r="J4759" s="561" t="s">
        <v>3698</v>
      </c>
    </row>
    <row r="4760" spans="1:10">
      <c r="A4760" s="549" t="s">
        <v>2666</v>
      </c>
      <c r="B4760" s="550" t="s">
        <v>2381</v>
      </c>
      <c r="C4760" s="550" t="s">
        <v>55</v>
      </c>
      <c r="D4760" s="549" t="s">
        <v>2382</v>
      </c>
      <c r="E4760" s="593" t="s">
        <v>1220</v>
      </c>
      <c r="F4760" s="593"/>
      <c r="G4760" s="550" t="s">
        <v>57</v>
      </c>
      <c r="H4760" s="551">
        <v>1.5999999999999999E-6</v>
      </c>
      <c r="I4760" s="552" t="s">
        <v>2837</v>
      </c>
      <c r="J4760" s="561" t="s">
        <v>2972</v>
      </c>
    </row>
    <row r="4761" spans="1:10">
      <c r="A4761" s="549" t="s">
        <v>2666</v>
      </c>
      <c r="B4761" s="550" t="s">
        <v>1982</v>
      </c>
      <c r="C4761" s="550" t="s">
        <v>55</v>
      </c>
      <c r="D4761" s="549" t="s">
        <v>1983</v>
      </c>
      <c r="E4761" s="593" t="s">
        <v>1298</v>
      </c>
      <c r="F4761" s="593"/>
      <c r="G4761" s="550" t="s">
        <v>57</v>
      </c>
      <c r="H4761" s="551">
        <v>3.186E-3</v>
      </c>
      <c r="I4761" s="552" t="s">
        <v>2839</v>
      </c>
      <c r="J4761" s="561" t="s">
        <v>3133</v>
      </c>
    </row>
    <row r="4762" spans="1:10" ht="13.9" customHeight="1">
      <c r="A4762" s="549" t="s">
        <v>2666</v>
      </c>
      <c r="B4762" s="550" t="s">
        <v>1855</v>
      </c>
      <c r="C4762" s="550" t="s">
        <v>55</v>
      </c>
      <c r="D4762" s="549" t="s">
        <v>1856</v>
      </c>
      <c r="E4762" s="593" t="s">
        <v>1298</v>
      </c>
      <c r="F4762" s="593"/>
      <c r="G4762" s="550" t="s">
        <v>1857</v>
      </c>
      <c r="H4762" s="551">
        <v>2.832E-4</v>
      </c>
      <c r="I4762" s="552" t="s">
        <v>2841</v>
      </c>
      <c r="J4762" s="561" t="s">
        <v>2975</v>
      </c>
    </row>
    <row r="4763" spans="1:10" ht="26.45">
      <c r="A4763" s="549" t="s">
        <v>2666</v>
      </c>
      <c r="B4763" s="550" t="s">
        <v>2182</v>
      </c>
      <c r="C4763" s="550" t="s">
        <v>55</v>
      </c>
      <c r="D4763" s="549" t="s">
        <v>2183</v>
      </c>
      <c r="E4763" s="593" t="s">
        <v>1220</v>
      </c>
      <c r="F4763" s="593"/>
      <c r="G4763" s="550" t="s">
        <v>57</v>
      </c>
      <c r="H4763" s="551">
        <v>1.5999999999999999E-6</v>
      </c>
      <c r="I4763" s="552" t="s">
        <v>2843</v>
      </c>
      <c r="J4763" s="561" t="s">
        <v>2972</v>
      </c>
    </row>
    <row r="4764" spans="1:10">
      <c r="A4764" s="549" t="s">
        <v>2666</v>
      </c>
      <c r="B4764" s="550" t="s">
        <v>1652</v>
      </c>
      <c r="C4764" s="550" t="s">
        <v>55</v>
      </c>
      <c r="D4764" s="549" t="s">
        <v>1653</v>
      </c>
      <c r="E4764" s="593" t="s">
        <v>1298</v>
      </c>
      <c r="F4764" s="593"/>
      <c r="G4764" s="550" t="s">
        <v>57</v>
      </c>
      <c r="H4764" s="551">
        <v>7.2074399999999997E-2</v>
      </c>
      <c r="I4764" s="552" t="s">
        <v>2845</v>
      </c>
      <c r="J4764" s="561" t="s">
        <v>2998</v>
      </c>
    </row>
    <row r="4765" spans="1:10">
      <c r="A4765" s="549" t="s">
        <v>2666</v>
      </c>
      <c r="B4765" s="550" t="s">
        <v>2090</v>
      </c>
      <c r="C4765" s="550" t="s">
        <v>55</v>
      </c>
      <c r="D4765" s="549" t="s">
        <v>2091</v>
      </c>
      <c r="E4765" s="593" t="s">
        <v>1220</v>
      </c>
      <c r="F4765" s="593"/>
      <c r="G4765" s="550" t="s">
        <v>57</v>
      </c>
      <c r="H4765" s="551">
        <v>1.2744E-3</v>
      </c>
      <c r="I4765" s="552" t="s">
        <v>2847</v>
      </c>
      <c r="J4765" s="561" t="s">
        <v>3254</v>
      </c>
    </row>
    <row r="4766" spans="1:10">
      <c r="A4766" s="549" t="s">
        <v>2666</v>
      </c>
      <c r="B4766" s="550" t="s">
        <v>1543</v>
      </c>
      <c r="C4766" s="550" t="s">
        <v>55</v>
      </c>
      <c r="D4766" s="549" t="s">
        <v>1544</v>
      </c>
      <c r="E4766" s="593" t="s">
        <v>1220</v>
      </c>
      <c r="F4766" s="593"/>
      <c r="G4766" s="550" t="s">
        <v>57</v>
      </c>
      <c r="H4766" s="551">
        <v>7.2074399999999997E-2</v>
      </c>
      <c r="I4766" s="552" t="s">
        <v>2849</v>
      </c>
      <c r="J4766" s="561" t="s">
        <v>3365</v>
      </c>
    </row>
    <row r="4767" spans="1:10">
      <c r="A4767" s="549" t="s">
        <v>2666</v>
      </c>
      <c r="B4767" s="550" t="s">
        <v>2442</v>
      </c>
      <c r="C4767" s="550" t="s">
        <v>55</v>
      </c>
      <c r="D4767" s="549" t="s">
        <v>2443</v>
      </c>
      <c r="E4767" s="593" t="s">
        <v>1220</v>
      </c>
      <c r="F4767" s="593"/>
      <c r="G4767" s="550" t="s">
        <v>57</v>
      </c>
      <c r="H4767" s="551">
        <v>7.9999999999999996E-7</v>
      </c>
      <c r="I4767" s="552" t="s">
        <v>2851</v>
      </c>
      <c r="J4767" s="561" t="s">
        <v>2972</v>
      </c>
    </row>
    <row r="4768" spans="1:10" ht="13.9" customHeight="1">
      <c r="A4768" s="549" t="s">
        <v>2666</v>
      </c>
      <c r="B4768" s="550" t="s">
        <v>2139</v>
      </c>
      <c r="C4768" s="550" t="s">
        <v>55</v>
      </c>
      <c r="D4768" s="549" t="s">
        <v>2140</v>
      </c>
      <c r="E4768" s="593" t="s">
        <v>1220</v>
      </c>
      <c r="F4768" s="593"/>
      <c r="G4768" s="550" t="s">
        <v>1739</v>
      </c>
      <c r="H4768" s="551">
        <v>1.6283999999999999E-3</v>
      </c>
      <c r="I4768" s="552" t="s">
        <v>2853</v>
      </c>
      <c r="J4768" s="561" t="s">
        <v>2880</v>
      </c>
    </row>
    <row r="4769" spans="1:10" ht="26.45">
      <c r="A4769" s="549" t="s">
        <v>2666</v>
      </c>
      <c r="B4769" s="550" t="s">
        <v>1978</v>
      </c>
      <c r="C4769" s="550" t="s">
        <v>55</v>
      </c>
      <c r="D4769" s="549" t="s">
        <v>1979</v>
      </c>
      <c r="E4769" s="593" t="s">
        <v>1220</v>
      </c>
      <c r="F4769" s="593"/>
      <c r="G4769" s="550" t="s">
        <v>1739</v>
      </c>
      <c r="H4769" s="551">
        <v>5.664E-4</v>
      </c>
      <c r="I4769" s="552" t="s">
        <v>2855</v>
      </c>
      <c r="J4769" s="561" t="s">
        <v>3256</v>
      </c>
    </row>
    <row r="4770" spans="1:10" ht="26.45">
      <c r="A4770" s="549" t="s">
        <v>2666</v>
      </c>
      <c r="B4770" s="550" t="s">
        <v>1677</v>
      </c>
      <c r="C4770" s="550" t="s">
        <v>55</v>
      </c>
      <c r="D4770" s="549" t="s">
        <v>1678</v>
      </c>
      <c r="E4770" s="593" t="s">
        <v>1220</v>
      </c>
      <c r="F4770" s="593"/>
      <c r="G4770" s="550" t="s">
        <v>1456</v>
      </c>
      <c r="H4770" s="551">
        <v>0.6</v>
      </c>
      <c r="I4770" s="552" t="s">
        <v>2969</v>
      </c>
      <c r="J4770" s="561" t="s">
        <v>3222</v>
      </c>
    </row>
    <row r="4771" spans="1:10" ht="26.45">
      <c r="A4771" s="549" t="s">
        <v>2666</v>
      </c>
      <c r="B4771" s="550" t="s">
        <v>1449</v>
      </c>
      <c r="C4771" s="550" t="s">
        <v>55</v>
      </c>
      <c r="D4771" s="549" t="s">
        <v>1450</v>
      </c>
      <c r="E4771" s="593" t="s">
        <v>1440</v>
      </c>
      <c r="F4771" s="593"/>
      <c r="G4771" s="550" t="s">
        <v>1451</v>
      </c>
      <c r="H4771" s="551">
        <v>8.0000000000000002E-3</v>
      </c>
      <c r="I4771" s="552" t="s">
        <v>2742</v>
      </c>
      <c r="J4771" s="561" t="s">
        <v>3126</v>
      </c>
    </row>
    <row r="4772" spans="1:10" ht="26.45">
      <c r="A4772" s="549" t="s">
        <v>2666</v>
      </c>
      <c r="B4772" s="550" t="s">
        <v>2207</v>
      </c>
      <c r="C4772" s="550" t="s">
        <v>55</v>
      </c>
      <c r="D4772" s="549" t="s">
        <v>2208</v>
      </c>
      <c r="E4772" s="593" t="s">
        <v>1220</v>
      </c>
      <c r="F4772" s="593"/>
      <c r="G4772" s="550" t="s">
        <v>115</v>
      </c>
      <c r="H4772" s="551">
        <v>2.16E-3</v>
      </c>
      <c r="I4772" s="552" t="s">
        <v>3001</v>
      </c>
      <c r="J4772" s="561" t="s">
        <v>3224</v>
      </c>
    </row>
    <row r="4773" spans="1:10">
      <c r="A4773" s="549" t="s">
        <v>2666</v>
      </c>
      <c r="B4773" s="550" t="s">
        <v>1823</v>
      </c>
      <c r="C4773" s="550" t="s">
        <v>55</v>
      </c>
      <c r="D4773" s="549" t="s">
        <v>1824</v>
      </c>
      <c r="E4773" s="593" t="s">
        <v>1220</v>
      </c>
      <c r="F4773" s="593"/>
      <c r="G4773" s="550" t="s">
        <v>268</v>
      </c>
      <c r="H4773" s="551">
        <v>1</v>
      </c>
      <c r="I4773" s="552" t="s">
        <v>3696</v>
      </c>
      <c r="J4773" s="561" t="s">
        <v>3696</v>
      </c>
    </row>
    <row r="4774" spans="1:10" ht="26.45">
      <c r="A4774" s="549" t="s">
        <v>2666</v>
      </c>
      <c r="B4774" s="550" t="s">
        <v>1483</v>
      </c>
      <c r="C4774" s="550" t="s">
        <v>55</v>
      </c>
      <c r="D4774" s="549" t="s">
        <v>1484</v>
      </c>
      <c r="E4774" s="593" t="s">
        <v>1440</v>
      </c>
      <c r="F4774" s="593"/>
      <c r="G4774" s="550" t="s">
        <v>1451</v>
      </c>
      <c r="H4774" s="551">
        <v>0.7</v>
      </c>
      <c r="I4774" s="552" t="s">
        <v>2767</v>
      </c>
      <c r="J4774" s="561" t="s">
        <v>3684</v>
      </c>
    </row>
    <row r="4775" spans="1:10">
      <c r="A4775" s="549" t="s">
        <v>2666</v>
      </c>
      <c r="B4775" s="550" t="s">
        <v>2567</v>
      </c>
      <c r="C4775" s="550" t="s">
        <v>55</v>
      </c>
      <c r="D4775" s="549" t="s">
        <v>2568</v>
      </c>
      <c r="E4775" s="593" t="s">
        <v>1220</v>
      </c>
      <c r="F4775" s="593"/>
      <c r="G4775" s="550" t="s">
        <v>57</v>
      </c>
      <c r="H4775" s="551">
        <v>1.3999999999999999E-4</v>
      </c>
      <c r="I4775" s="552" t="s">
        <v>2974</v>
      </c>
      <c r="J4775" s="561" t="s">
        <v>2972</v>
      </c>
    </row>
    <row r="4776" spans="1:10">
      <c r="A4776" s="549" t="s">
        <v>2666</v>
      </c>
      <c r="B4776" s="550" t="s">
        <v>2551</v>
      </c>
      <c r="C4776" s="550" t="s">
        <v>55</v>
      </c>
      <c r="D4776" s="549" t="s">
        <v>2552</v>
      </c>
      <c r="E4776" s="593" t="s">
        <v>1220</v>
      </c>
      <c r="F4776" s="593"/>
      <c r="G4776" s="550" t="s">
        <v>57</v>
      </c>
      <c r="H4776" s="551">
        <v>1.3999999999999999E-4</v>
      </c>
      <c r="I4776" s="552" t="s">
        <v>2976</v>
      </c>
      <c r="J4776" s="561" t="s">
        <v>2972</v>
      </c>
    </row>
    <row r="4777" spans="1:10">
      <c r="A4777" s="549" t="s">
        <v>2666</v>
      </c>
      <c r="B4777" s="550" t="s">
        <v>2513</v>
      </c>
      <c r="C4777" s="550" t="s">
        <v>55</v>
      </c>
      <c r="D4777" s="549" t="s">
        <v>2514</v>
      </c>
      <c r="E4777" s="593" t="s">
        <v>1220</v>
      </c>
      <c r="F4777" s="593"/>
      <c r="G4777" s="550" t="s">
        <v>233</v>
      </c>
      <c r="H4777" s="551">
        <v>4.8999999999999998E-4</v>
      </c>
      <c r="I4777" s="552" t="s">
        <v>2978</v>
      </c>
      <c r="J4777" s="561" t="s">
        <v>2972</v>
      </c>
    </row>
    <row r="4778" spans="1:10">
      <c r="A4778" s="549" t="s">
        <v>2666</v>
      </c>
      <c r="B4778" s="550" t="s">
        <v>2481</v>
      </c>
      <c r="C4778" s="550" t="s">
        <v>55</v>
      </c>
      <c r="D4778" s="549" t="s">
        <v>2482</v>
      </c>
      <c r="E4778" s="593" t="s">
        <v>1220</v>
      </c>
      <c r="F4778" s="593"/>
      <c r="G4778" s="550" t="s">
        <v>57</v>
      </c>
      <c r="H4778" s="551">
        <v>1.3999999999999999E-4</v>
      </c>
      <c r="I4778" s="552" t="s">
        <v>2901</v>
      </c>
      <c r="J4778" s="561" t="s">
        <v>2972</v>
      </c>
    </row>
    <row r="4779" spans="1:10">
      <c r="A4779" s="549" t="s">
        <v>2666</v>
      </c>
      <c r="B4779" s="550" t="s">
        <v>2515</v>
      </c>
      <c r="C4779" s="550" t="s">
        <v>55</v>
      </c>
      <c r="D4779" s="549" t="s">
        <v>2516</v>
      </c>
      <c r="E4779" s="593" t="s">
        <v>1220</v>
      </c>
      <c r="F4779" s="593"/>
      <c r="G4779" s="550" t="s">
        <v>57</v>
      </c>
      <c r="H4779" s="551">
        <v>3.5E-4</v>
      </c>
      <c r="I4779" s="552" t="s">
        <v>2883</v>
      </c>
      <c r="J4779" s="561" t="s">
        <v>2972</v>
      </c>
    </row>
    <row r="4780" spans="1:10">
      <c r="A4780" s="549" t="s">
        <v>2666</v>
      </c>
      <c r="B4780" s="550" t="s">
        <v>2509</v>
      </c>
      <c r="C4780" s="550" t="s">
        <v>55</v>
      </c>
      <c r="D4780" s="549" t="s">
        <v>2510</v>
      </c>
      <c r="E4780" s="593" t="s">
        <v>1220</v>
      </c>
      <c r="F4780" s="593"/>
      <c r="G4780" s="550" t="s">
        <v>57</v>
      </c>
      <c r="H4780" s="551">
        <v>2.7999999999999998E-4</v>
      </c>
      <c r="I4780" s="552" t="s">
        <v>2980</v>
      </c>
      <c r="J4780" s="561" t="s">
        <v>2972</v>
      </c>
    </row>
    <row r="4781" spans="1:10">
      <c r="A4781" s="549" t="s">
        <v>2666</v>
      </c>
      <c r="B4781" s="550" t="s">
        <v>2501</v>
      </c>
      <c r="C4781" s="550" t="s">
        <v>55</v>
      </c>
      <c r="D4781" s="549" t="s">
        <v>2502</v>
      </c>
      <c r="E4781" s="593" t="s">
        <v>1220</v>
      </c>
      <c r="F4781" s="593"/>
      <c r="G4781" s="550" t="s">
        <v>57</v>
      </c>
      <c r="H4781" s="551">
        <v>4.8999999999999998E-4</v>
      </c>
      <c r="I4781" s="552" t="s">
        <v>2982</v>
      </c>
      <c r="J4781" s="561" t="s">
        <v>2972</v>
      </c>
    </row>
    <row r="4782" spans="1:10">
      <c r="A4782" s="549" t="s">
        <v>2666</v>
      </c>
      <c r="B4782" s="550" t="s">
        <v>2565</v>
      </c>
      <c r="C4782" s="550" t="s">
        <v>55</v>
      </c>
      <c r="D4782" s="549" t="s">
        <v>2566</v>
      </c>
      <c r="E4782" s="593" t="s">
        <v>1220</v>
      </c>
      <c r="F4782" s="593"/>
      <c r="G4782" s="550" t="s">
        <v>57</v>
      </c>
      <c r="H4782" s="551">
        <v>6.9999999999999994E-5</v>
      </c>
      <c r="I4782" s="552" t="s">
        <v>2983</v>
      </c>
      <c r="J4782" s="561" t="s">
        <v>2972</v>
      </c>
    </row>
    <row r="4783" spans="1:10">
      <c r="A4783" s="549" t="s">
        <v>2666</v>
      </c>
      <c r="B4783" s="550" t="s">
        <v>2341</v>
      </c>
      <c r="C4783" s="550" t="s">
        <v>55</v>
      </c>
      <c r="D4783" s="549" t="s">
        <v>2342</v>
      </c>
      <c r="E4783" s="593" t="s">
        <v>1220</v>
      </c>
      <c r="F4783" s="593"/>
      <c r="G4783" s="550" t="s">
        <v>57</v>
      </c>
      <c r="H4783" s="551">
        <v>6.9999999999999994E-5</v>
      </c>
      <c r="I4783" s="552" t="s">
        <v>2984</v>
      </c>
      <c r="J4783" s="561" t="s">
        <v>3254</v>
      </c>
    </row>
    <row r="4784" spans="1:10">
      <c r="A4784" s="549" t="s">
        <v>2666</v>
      </c>
      <c r="B4784" s="550" t="s">
        <v>2569</v>
      </c>
      <c r="C4784" s="550" t="s">
        <v>55</v>
      </c>
      <c r="D4784" s="549" t="s">
        <v>2570</v>
      </c>
      <c r="E4784" s="593" t="s">
        <v>1220</v>
      </c>
      <c r="F4784" s="593"/>
      <c r="G4784" s="550" t="s">
        <v>57</v>
      </c>
      <c r="H4784" s="551">
        <v>6.9999999999999994E-5</v>
      </c>
      <c r="I4784" s="552" t="s">
        <v>2986</v>
      </c>
      <c r="J4784" s="561" t="s">
        <v>2972</v>
      </c>
    </row>
    <row r="4785" spans="1:10">
      <c r="A4785" s="549" t="s">
        <v>2666</v>
      </c>
      <c r="B4785" s="550" t="s">
        <v>2507</v>
      </c>
      <c r="C4785" s="550" t="s">
        <v>55</v>
      </c>
      <c r="D4785" s="549" t="s">
        <v>2508</v>
      </c>
      <c r="E4785" s="593" t="s">
        <v>1220</v>
      </c>
      <c r="F4785" s="593"/>
      <c r="G4785" s="550" t="s">
        <v>57</v>
      </c>
      <c r="H4785" s="551">
        <v>2.7999999999999998E-4</v>
      </c>
      <c r="I4785" s="552" t="s">
        <v>2937</v>
      </c>
      <c r="J4785" s="561" t="s">
        <v>2972</v>
      </c>
    </row>
    <row r="4786" spans="1:10">
      <c r="A4786" s="553"/>
      <c r="B4786" s="563"/>
      <c r="C4786" s="563"/>
      <c r="D4786" s="553"/>
      <c r="E4786" s="563" t="s">
        <v>2669</v>
      </c>
      <c r="F4786" s="566">
        <v>14.43</v>
      </c>
      <c r="G4786" s="553" t="s">
        <v>2670</v>
      </c>
      <c r="H4786" s="554">
        <v>0</v>
      </c>
      <c r="I4786" s="553" t="s">
        <v>2671</v>
      </c>
      <c r="J4786" s="554">
        <v>14.43</v>
      </c>
    </row>
    <row r="4787" spans="1:10" ht="14.45" thickBot="1">
      <c r="A4787" s="553"/>
      <c r="B4787" s="563"/>
      <c r="C4787" s="563"/>
      <c r="D4787" s="553"/>
      <c r="E4787" s="563" t="s">
        <v>2672</v>
      </c>
      <c r="F4787" s="566">
        <v>0</v>
      </c>
      <c r="G4787" s="553"/>
      <c r="H4787" s="595" t="s">
        <v>2673</v>
      </c>
      <c r="I4787" s="595"/>
      <c r="J4787" s="554">
        <v>196.31</v>
      </c>
    </row>
    <row r="4788" spans="1:10" ht="14.45" thickTop="1">
      <c r="A4788" s="555"/>
      <c r="B4788" s="564"/>
      <c r="C4788" s="564"/>
      <c r="D4788" s="555"/>
      <c r="E4788" s="564"/>
      <c r="F4788" s="564"/>
      <c r="G4788" s="555"/>
      <c r="H4788" s="555"/>
      <c r="I4788" s="555"/>
      <c r="J4788" s="555"/>
    </row>
    <row r="4789" spans="1:10">
      <c r="A4789" s="543" t="s">
        <v>1071</v>
      </c>
      <c r="B4789" s="461" t="s">
        <v>10</v>
      </c>
      <c r="C4789" s="461" t="s">
        <v>11</v>
      </c>
      <c r="D4789" s="543" t="s">
        <v>12</v>
      </c>
      <c r="E4789" s="589" t="s">
        <v>1209</v>
      </c>
      <c r="F4789" s="589"/>
      <c r="G4789" s="461" t="s">
        <v>13</v>
      </c>
      <c r="H4789" s="544" t="s">
        <v>14</v>
      </c>
      <c r="I4789" s="544" t="s">
        <v>1210</v>
      </c>
      <c r="J4789" s="544" t="s">
        <v>16</v>
      </c>
    </row>
    <row r="4790" spans="1:10">
      <c r="A4790" s="545" t="s">
        <v>2661</v>
      </c>
      <c r="B4790" s="546" t="s">
        <v>1072</v>
      </c>
      <c r="C4790" s="546" t="s">
        <v>55</v>
      </c>
      <c r="D4790" s="545" t="s">
        <v>1073</v>
      </c>
      <c r="E4790" s="596" t="s">
        <v>1255</v>
      </c>
      <c r="F4790" s="596"/>
      <c r="G4790" s="546" t="s">
        <v>268</v>
      </c>
      <c r="H4790" s="547">
        <v>1</v>
      </c>
      <c r="I4790" s="548">
        <v>252.38</v>
      </c>
      <c r="J4790" s="548">
        <v>252.38</v>
      </c>
    </row>
    <row r="4791" spans="1:10">
      <c r="A4791" s="543" t="s">
        <v>9</v>
      </c>
      <c r="B4791" s="461" t="s">
        <v>10</v>
      </c>
      <c r="C4791" s="461" t="s">
        <v>11</v>
      </c>
      <c r="D4791" s="543" t="s">
        <v>12</v>
      </c>
      <c r="E4791" s="589" t="s">
        <v>1209</v>
      </c>
      <c r="F4791" s="589"/>
      <c r="G4791" s="461" t="s">
        <v>13</v>
      </c>
      <c r="H4791" s="544" t="s">
        <v>14</v>
      </c>
      <c r="I4791" s="544" t="s">
        <v>1210</v>
      </c>
      <c r="J4791" s="544" t="s">
        <v>16</v>
      </c>
    </row>
    <row r="4792" spans="1:10">
      <c r="A4792" s="556" t="s">
        <v>2661</v>
      </c>
      <c r="B4792" s="557" t="s">
        <v>3353</v>
      </c>
      <c r="C4792" s="557" t="s">
        <v>55</v>
      </c>
      <c r="D4792" s="556" t="s">
        <v>3354</v>
      </c>
      <c r="E4792" s="594" t="s">
        <v>1393</v>
      </c>
      <c r="F4792" s="594"/>
      <c r="G4792" s="557" t="s">
        <v>1451</v>
      </c>
      <c r="H4792" s="558">
        <v>0.8</v>
      </c>
      <c r="I4792" s="559" t="s">
        <v>3355</v>
      </c>
      <c r="J4792" s="560" t="s">
        <v>3699</v>
      </c>
    </row>
    <row r="4793" spans="1:10" ht="26.45">
      <c r="A4793" s="556" t="s">
        <v>2661</v>
      </c>
      <c r="B4793" s="557" t="s">
        <v>3700</v>
      </c>
      <c r="C4793" s="557" t="s">
        <v>55</v>
      </c>
      <c r="D4793" s="556" t="s">
        <v>3701</v>
      </c>
      <c r="E4793" s="594" t="s">
        <v>3371</v>
      </c>
      <c r="F4793" s="594"/>
      <c r="G4793" s="557" t="s">
        <v>115</v>
      </c>
      <c r="H4793" s="558">
        <v>2E-3</v>
      </c>
      <c r="I4793" s="559" t="s">
        <v>3702</v>
      </c>
      <c r="J4793" s="560" t="s">
        <v>3093</v>
      </c>
    </row>
    <row r="4794" spans="1:10" ht="26.45">
      <c r="A4794" s="549" t="s">
        <v>2666</v>
      </c>
      <c r="B4794" s="550" t="s">
        <v>1483</v>
      </c>
      <c r="C4794" s="550" t="s">
        <v>55</v>
      </c>
      <c r="D4794" s="549" t="s">
        <v>1484</v>
      </c>
      <c r="E4794" s="593" t="s">
        <v>1440</v>
      </c>
      <c r="F4794" s="593"/>
      <c r="G4794" s="550" t="s">
        <v>1451</v>
      </c>
      <c r="H4794" s="551">
        <v>0.8</v>
      </c>
      <c r="I4794" s="552" t="s">
        <v>2767</v>
      </c>
      <c r="J4794" s="561" t="s">
        <v>3511</v>
      </c>
    </row>
    <row r="4795" spans="1:10">
      <c r="A4795" s="549" t="s">
        <v>2666</v>
      </c>
      <c r="B4795" s="550" t="s">
        <v>231</v>
      </c>
      <c r="C4795" s="550" t="s">
        <v>55</v>
      </c>
      <c r="D4795" s="549" t="s">
        <v>1073</v>
      </c>
      <c r="E4795" s="593" t="s">
        <v>1220</v>
      </c>
      <c r="F4795" s="593"/>
      <c r="G4795" s="550" t="s">
        <v>268</v>
      </c>
      <c r="H4795" s="551">
        <v>1</v>
      </c>
      <c r="I4795" s="552" t="s">
        <v>3703</v>
      </c>
      <c r="J4795" s="561" t="s">
        <v>3703</v>
      </c>
    </row>
    <row r="4796" spans="1:10">
      <c r="A4796" s="589" t="s">
        <v>2820</v>
      </c>
      <c r="B4796" s="597"/>
      <c r="C4796" s="597"/>
      <c r="D4796" s="597"/>
      <c r="E4796" s="597"/>
      <c r="F4796" s="597"/>
      <c r="G4796" s="597"/>
      <c r="H4796" s="597"/>
      <c r="I4796" s="597"/>
      <c r="J4796" s="597"/>
    </row>
    <row r="4797" spans="1:10">
      <c r="A4797" s="543" t="s">
        <v>9</v>
      </c>
      <c r="B4797" s="461" t="s">
        <v>10</v>
      </c>
      <c r="C4797" s="461" t="s">
        <v>11</v>
      </c>
      <c r="D4797" s="543" t="s">
        <v>12</v>
      </c>
      <c r="E4797" s="589" t="s">
        <v>1209</v>
      </c>
      <c r="F4797" s="589"/>
      <c r="G4797" s="461" t="s">
        <v>13</v>
      </c>
      <c r="H4797" s="544" t="s">
        <v>14</v>
      </c>
      <c r="I4797" s="544" t="s">
        <v>1210</v>
      </c>
      <c r="J4797" s="544" t="s">
        <v>16</v>
      </c>
    </row>
    <row r="4798" spans="1:10">
      <c r="A4798" s="549" t="s">
        <v>2666</v>
      </c>
      <c r="B4798" s="550" t="s">
        <v>2567</v>
      </c>
      <c r="C4798" s="550" t="s">
        <v>55</v>
      </c>
      <c r="D4798" s="549" t="s">
        <v>2568</v>
      </c>
      <c r="E4798" s="593" t="s">
        <v>1220</v>
      </c>
      <c r="F4798" s="593"/>
      <c r="G4798" s="550" t="s">
        <v>57</v>
      </c>
      <c r="H4798" s="551">
        <v>1.6000000000000001E-4</v>
      </c>
      <c r="I4798" s="552" t="s">
        <v>2974</v>
      </c>
      <c r="J4798" s="561" t="s">
        <v>2972</v>
      </c>
    </row>
    <row r="4799" spans="1:10" ht="26.45">
      <c r="A4799" s="549" t="s">
        <v>2666</v>
      </c>
      <c r="B4799" s="550" t="s">
        <v>2139</v>
      </c>
      <c r="C4799" s="550" t="s">
        <v>55</v>
      </c>
      <c r="D4799" s="549" t="s">
        <v>2140</v>
      </c>
      <c r="E4799" s="593" t="s">
        <v>1220</v>
      </c>
      <c r="F4799" s="593"/>
      <c r="G4799" s="550" t="s">
        <v>1739</v>
      </c>
      <c r="H4799" s="551">
        <v>1.8584000000000001E-3</v>
      </c>
      <c r="I4799" s="552" t="s">
        <v>2853</v>
      </c>
      <c r="J4799" s="561" t="s">
        <v>3254</v>
      </c>
    </row>
    <row r="4800" spans="1:10">
      <c r="A4800" s="549" t="s">
        <v>2666</v>
      </c>
      <c r="B4800" s="550" t="s">
        <v>1587</v>
      </c>
      <c r="C4800" s="550" t="s">
        <v>55</v>
      </c>
      <c r="D4800" s="549" t="s">
        <v>1588</v>
      </c>
      <c r="E4800" s="593" t="s">
        <v>1220</v>
      </c>
      <c r="F4800" s="593"/>
      <c r="G4800" s="550" t="s">
        <v>57</v>
      </c>
      <c r="H4800" s="551">
        <v>3.6359999999999999E-3</v>
      </c>
      <c r="I4800" s="552" t="s">
        <v>2835</v>
      </c>
      <c r="J4800" s="561" t="s">
        <v>3587</v>
      </c>
    </row>
    <row r="4801" spans="1:10">
      <c r="A4801" s="549" t="s">
        <v>2666</v>
      </c>
      <c r="B4801" s="550" t="s">
        <v>2090</v>
      </c>
      <c r="C4801" s="550" t="s">
        <v>55</v>
      </c>
      <c r="D4801" s="549" t="s">
        <v>2091</v>
      </c>
      <c r="E4801" s="593" t="s">
        <v>1220</v>
      </c>
      <c r="F4801" s="593"/>
      <c r="G4801" s="550" t="s">
        <v>57</v>
      </c>
      <c r="H4801" s="551">
        <v>1.4544E-3</v>
      </c>
      <c r="I4801" s="552" t="s">
        <v>2847</v>
      </c>
      <c r="J4801" s="561" t="s">
        <v>3254</v>
      </c>
    </row>
    <row r="4802" spans="1:10">
      <c r="A4802" s="549" t="s">
        <v>2666</v>
      </c>
      <c r="B4802" s="550" t="s">
        <v>2551</v>
      </c>
      <c r="C4802" s="550" t="s">
        <v>55</v>
      </c>
      <c r="D4802" s="549" t="s">
        <v>2552</v>
      </c>
      <c r="E4802" s="593" t="s">
        <v>1220</v>
      </c>
      <c r="F4802" s="593"/>
      <c r="G4802" s="550" t="s">
        <v>57</v>
      </c>
      <c r="H4802" s="551">
        <v>1.6000000000000001E-4</v>
      </c>
      <c r="I4802" s="552" t="s">
        <v>2976</v>
      </c>
      <c r="J4802" s="561" t="s">
        <v>2972</v>
      </c>
    </row>
    <row r="4803" spans="1:10">
      <c r="A4803" s="549" t="s">
        <v>2666</v>
      </c>
      <c r="B4803" s="550" t="s">
        <v>2360</v>
      </c>
      <c r="C4803" s="550" t="s">
        <v>55</v>
      </c>
      <c r="D4803" s="549" t="s">
        <v>2361</v>
      </c>
      <c r="E4803" s="593" t="s">
        <v>1220</v>
      </c>
      <c r="F4803" s="593"/>
      <c r="G4803" s="550" t="s">
        <v>2362</v>
      </c>
      <c r="H4803" s="551">
        <v>6.4639999999999999E-4</v>
      </c>
      <c r="I4803" s="552" t="s">
        <v>2831</v>
      </c>
      <c r="J4803" s="561" t="s">
        <v>2972</v>
      </c>
    </row>
    <row r="4804" spans="1:10" ht="26.45">
      <c r="A4804" s="549" t="s">
        <v>2666</v>
      </c>
      <c r="B4804" s="550" t="s">
        <v>1978</v>
      </c>
      <c r="C4804" s="550" t="s">
        <v>55</v>
      </c>
      <c r="D4804" s="549" t="s">
        <v>1979</v>
      </c>
      <c r="E4804" s="593" t="s">
        <v>1220</v>
      </c>
      <c r="F4804" s="593"/>
      <c r="G4804" s="550" t="s">
        <v>1739</v>
      </c>
      <c r="H4804" s="551">
        <v>6.4639999999999999E-4</v>
      </c>
      <c r="I4804" s="552" t="s">
        <v>2855</v>
      </c>
      <c r="J4804" s="561" t="s">
        <v>3256</v>
      </c>
    </row>
    <row r="4805" spans="1:10" ht="14.45" customHeight="1">
      <c r="A4805" s="549" t="s">
        <v>2666</v>
      </c>
      <c r="B4805" s="550" t="s">
        <v>2513</v>
      </c>
      <c r="C4805" s="550" t="s">
        <v>55</v>
      </c>
      <c r="D4805" s="549" t="s">
        <v>2514</v>
      </c>
      <c r="E4805" s="593" t="s">
        <v>1220</v>
      </c>
      <c r="F4805" s="593"/>
      <c r="G4805" s="550" t="s">
        <v>233</v>
      </c>
      <c r="H4805" s="551">
        <v>5.5999999999999995E-4</v>
      </c>
      <c r="I4805" s="552" t="s">
        <v>2978</v>
      </c>
      <c r="J4805" s="561" t="s">
        <v>2972</v>
      </c>
    </row>
    <row r="4806" spans="1:10">
      <c r="A4806" s="549" t="s">
        <v>2666</v>
      </c>
      <c r="B4806" s="550" t="s">
        <v>2481</v>
      </c>
      <c r="C4806" s="550" t="s">
        <v>55</v>
      </c>
      <c r="D4806" s="549" t="s">
        <v>2482</v>
      </c>
      <c r="E4806" s="593" t="s">
        <v>1220</v>
      </c>
      <c r="F4806" s="593"/>
      <c r="G4806" s="550" t="s">
        <v>57</v>
      </c>
      <c r="H4806" s="551">
        <v>1.6000000000000001E-4</v>
      </c>
      <c r="I4806" s="552" t="s">
        <v>2901</v>
      </c>
      <c r="J4806" s="561" t="s">
        <v>2972</v>
      </c>
    </row>
    <row r="4807" spans="1:10">
      <c r="A4807" s="549" t="s">
        <v>2666</v>
      </c>
      <c r="B4807" s="550" t="s">
        <v>1693</v>
      </c>
      <c r="C4807" s="550" t="s">
        <v>55</v>
      </c>
      <c r="D4807" s="549" t="s">
        <v>1694</v>
      </c>
      <c r="E4807" s="593" t="s">
        <v>1220</v>
      </c>
      <c r="F4807" s="593"/>
      <c r="G4807" s="550" t="s">
        <v>57</v>
      </c>
      <c r="H4807" s="551">
        <v>5.3072800000000003E-2</v>
      </c>
      <c r="I4807" s="552" t="s">
        <v>2829</v>
      </c>
      <c r="J4807" s="561" t="s">
        <v>2900</v>
      </c>
    </row>
    <row r="4808" spans="1:10" ht="13.9" customHeight="1">
      <c r="A4808" s="549" t="s">
        <v>2666</v>
      </c>
      <c r="B4808" s="550" t="s">
        <v>2303</v>
      </c>
      <c r="C4808" s="550" t="s">
        <v>55</v>
      </c>
      <c r="D4808" s="549" t="s">
        <v>2304</v>
      </c>
      <c r="E4808" s="593" t="s">
        <v>1220</v>
      </c>
      <c r="F4808" s="593"/>
      <c r="G4808" s="550" t="s">
        <v>57</v>
      </c>
      <c r="H4808" s="551">
        <v>4.8480000000000002E-4</v>
      </c>
      <c r="I4808" s="552" t="s">
        <v>2821</v>
      </c>
      <c r="J4808" s="561" t="s">
        <v>2972</v>
      </c>
    </row>
    <row r="4809" spans="1:10">
      <c r="A4809" s="549" t="s">
        <v>2666</v>
      </c>
      <c r="B4809" s="550" t="s">
        <v>2169</v>
      </c>
      <c r="C4809" s="550" t="s">
        <v>55</v>
      </c>
      <c r="D4809" s="549" t="s">
        <v>2170</v>
      </c>
      <c r="E4809" s="593" t="s">
        <v>1220</v>
      </c>
      <c r="F4809" s="593"/>
      <c r="G4809" s="550" t="s">
        <v>57</v>
      </c>
      <c r="H4809" s="551">
        <v>3.6359999999999999E-3</v>
      </c>
      <c r="I4809" s="552" t="s">
        <v>2825</v>
      </c>
      <c r="J4809" s="561" t="s">
        <v>2880</v>
      </c>
    </row>
    <row r="4810" spans="1:10">
      <c r="A4810" s="549" t="s">
        <v>2666</v>
      </c>
      <c r="B4810" s="550" t="s">
        <v>1982</v>
      </c>
      <c r="C4810" s="550" t="s">
        <v>55</v>
      </c>
      <c r="D4810" s="549" t="s">
        <v>1983</v>
      </c>
      <c r="E4810" s="593" t="s">
        <v>1298</v>
      </c>
      <c r="F4810" s="593"/>
      <c r="G4810" s="550" t="s">
        <v>57</v>
      </c>
      <c r="H4810" s="551">
        <v>3.6359999999999999E-3</v>
      </c>
      <c r="I4810" s="552" t="s">
        <v>2839</v>
      </c>
      <c r="J4810" s="561" t="s">
        <v>3256</v>
      </c>
    </row>
    <row r="4811" spans="1:10">
      <c r="A4811" s="549" t="s">
        <v>2666</v>
      </c>
      <c r="B4811" s="550" t="s">
        <v>1543</v>
      </c>
      <c r="C4811" s="550" t="s">
        <v>55</v>
      </c>
      <c r="D4811" s="549" t="s">
        <v>1544</v>
      </c>
      <c r="E4811" s="593" t="s">
        <v>1220</v>
      </c>
      <c r="F4811" s="593"/>
      <c r="G4811" s="550" t="s">
        <v>57</v>
      </c>
      <c r="H4811" s="551">
        <v>8.2254400000000005E-2</v>
      </c>
      <c r="I4811" s="552" t="s">
        <v>2849</v>
      </c>
      <c r="J4811" s="561" t="s">
        <v>2914</v>
      </c>
    </row>
    <row r="4812" spans="1:10">
      <c r="A4812" s="549" t="s">
        <v>2666</v>
      </c>
      <c r="B4812" s="550" t="s">
        <v>2515</v>
      </c>
      <c r="C4812" s="550" t="s">
        <v>55</v>
      </c>
      <c r="D4812" s="549" t="s">
        <v>2516</v>
      </c>
      <c r="E4812" s="593" t="s">
        <v>1220</v>
      </c>
      <c r="F4812" s="593"/>
      <c r="G4812" s="550" t="s">
        <v>57</v>
      </c>
      <c r="H4812" s="551">
        <v>4.0000000000000002E-4</v>
      </c>
      <c r="I4812" s="552" t="s">
        <v>2883</v>
      </c>
      <c r="J4812" s="561" t="s">
        <v>2972</v>
      </c>
    </row>
    <row r="4813" spans="1:10">
      <c r="A4813" s="549" t="s">
        <v>2666</v>
      </c>
      <c r="B4813" s="550" t="s">
        <v>2509</v>
      </c>
      <c r="C4813" s="550" t="s">
        <v>55</v>
      </c>
      <c r="D4813" s="549" t="s">
        <v>2510</v>
      </c>
      <c r="E4813" s="593" t="s">
        <v>1220</v>
      </c>
      <c r="F4813" s="593"/>
      <c r="G4813" s="550" t="s">
        <v>57</v>
      </c>
      <c r="H4813" s="551">
        <v>3.2000000000000003E-4</v>
      </c>
      <c r="I4813" s="552" t="s">
        <v>2980</v>
      </c>
      <c r="J4813" s="561" t="s">
        <v>2972</v>
      </c>
    </row>
    <row r="4814" spans="1:10" ht="13.9" customHeight="1">
      <c r="A4814" s="549" t="s">
        <v>2666</v>
      </c>
      <c r="B4814" s="550" t="s">
        <v>1855</v>
      </c>
      <c r="C4814" s="550" t="s">
        <v>55</v>
      </c>
      <c r="D4814" s="549" t="s">
        <v>1856</v>
      </c>
      <c r="E4814" s="593" t="s">
        <v>1298</v>
      </c>
      <c r="F4814" s="593"/>
      <c r="G4814" s="550" t="s">
        <v>1857</v>
      </c>
      <c r="H4814" s="551">
        <v>3.232E-4</v>
      </c>
      <c r="I4814" s="552" t="s">
        <v>2841</v>
      </c>
      <c r="J4814" s="561" t="s">
        <v>2977</v>
      </c>
    </row>
    <row r="4815" spans="1:10">
      <c r="A4815" s="549" t="s">
        <v>2666</v>
      </c>
      <c r="B4815" s="550" t="s">
        <v>1652</v>
      </c>
      <c r="C4815" s="550" t="s">
        <v>55</v>
      </c>
      <c r="D4815" s="549" t="s">
        <v>1653</v>
      </c>
      <c r="E4815" s="593" t="s">
        <v>1298</v>
      </c>
      <c r="F4815" s="593"/>
      <c r="G4815" s="550" t="s">
        <v>57</v>
      </c>
      <c r="H4815" s="551">
        <v>8.2254400000000005E-2</v>
      </c>
      <c r="I4815" s="552" t="s">
        <v>2845</v>
      </c>
      <c r="J4815" s="561" t="s">
        <v>3704</v>
      </c>
    </row>
    <row r="4816" spans="1:10">
      <c r="A4816" s="549" t="s">
        <v>2666</v>
      </c>
      <c r="B4816" s="550" t="s">
        <v>2501</v>
      </c>
      <c r="C4816" s="550" t="s">
        <v>55</v>
      </c>
      <c r="D4816" s="549" t="s">
        <v>2502</v>
      </c>
      <c r="E4816" s="593" t="s">
        <v>1220</v>
      </c>
      <c r="F4816" s="593"/>
      <c r="G4816" s="550" t="s">
        <v>57</v>
      </c>
      <c r="H4816" s="551">
        <v>5.5999999999999995E-4</v>
      </c>
      <c r="I4816" s="552" t="s">
        <v>2982</v>
      </c>
      <c r="J4816" s="561" t="s">
        <v>2972</v>
      </c>
    </row>
    <row r="4817" spans="1:10">
      <c r="A4817" s="549" t="s">
        <v>2666</v>
      </c>
      <c r="B4817" s="550" t="s">
        <v>2565</v>
      </c>
      <c r="C4817" s="550" t="s">
        <v>55</v>
      </c>
      <c r="D4817" s="549" t="s">
        <v>2566</v>
      </c>
      <c r="E4817" s="593" t="s">
        <v>1220</v>
      </c>
      <c r="F4817" s="593"/>
      <c r="G4817" s="550" t="s">
        <v>57</v>
      </c>
      <c r="H4817" s="551">
        <v>8.0000000000000007E-5</v>
      </c>
      <c r="I4817" s="552" t="s">
        <v>2983</v>
      </c>
      <c r="J4817" s="561" t="s">
        <v>2972</v>
      </c>
    </row>
    <row r="4818" spans="1:10">
      <c r="A4818" s="549" t="s">
        <v>2666</v>
      </c>
      <c r="B4818" s="550" t="s">
        <v>1729</v>
      </c>
      <c r="C4818" s="550" t="s">
        <v>55</v>
      </c>
      <c r="D4818" s="549" t="s">
        <v>1730</v>
      </c>
      <c r="E4818" s="593" t="s">
        <v>1220</v>
      </c>
      <c r="F4818" s="593"/>
      <c r="G4818" s="550" t="s">
        <v>57</v>
      </c>
      <c r="H4818" s="551">
        <v>1.212E-3</v>
      </c>
      <c r="I4818" s="552" t="s">
        <v>2833</v>
      </c>
      <c r="J4818" s="561" t="s">
        <v>2900</v>
      </c>
    </row>
    <row r="4819" spans="1:10" ht="26.45">
      <c r="A4819" s="549" t="s">
        <v>2666</v>
      </c>
      <c r="B4819" s="550" t="s">
        <v>2391</v>
      </c>
      <c r="C4819" s="550" t="s">
        <v>55</v>
      </c>
      <c r="D4819" s="549" t="s">
        <v>2392</v>
      </c>
      <c r="E4819" s="593" t="s">
        <v>1220</v>
      </c>
      <c r="F4819" s="593"/>
      <c r="G4819" s="550" t="s">
        <v>57</v>
      </c>
      <c r="H4819" s="551">
        <v>1.616E-4</v>
      </c>
      <c r="I4819" s="552" t="s">
        <v>2827</v>
      </c>
      <c r="J4819" s="561" t="s">
        <v>2972</v>
      </c>
    </row>
    <row r="4820" spans="1:10">
      <c r="A4820" s="549" t="s">
        <v>2666</v>
      </c>
      <c r="B4820" s="550" t="s">
        <v>2341</v>
      </c>
      <c r="C4820" s="550" t="s">
        <v>55</v>
      </c>
      <c r="D4820" s="549" t="s">
        <v>2342</v>
      </c>
      <c r="E4820" s="593" t="s">
        <v>1220</v>
      </c>
      <c r="F4820" s="593"/>
      <c r="G4820" s="550" t="s">
        <v>57</v>
      </c>
      <c r="H4820" s="551">
        <v>8.0000000000000007E-5</v>
      </c>
      <c r="I4820" s="552" t="s">
        <v>2984</v>
      </c>
      <c r="J4820" s="561" t="s">
        <v>3254</v>
      </c>
    </row>
    <row r="4821" spans="1:10">
      <c r="A4821" s="549" t="s">
        <v>2666</v>
      </c>
      <c r="B4821" s="550" t="s">
        <v>2569</v>
      </c>
      <c r="C4821" s="550" t="s">
        <v>55</v>
      </c>
      <c r="D4821" s="549" t="s">
        <v>2570</v>
      </c>
      <c r="E4821" s="593" t="s">
        <v>1220</v>
      </c>
      <c r="F4821" s="593"/>
      <c r="G4821" s="550" t="s">
        <v>57</v>
      </c>
      <c r="H4821" s="551">
        <v>8.0000000000000007E-5</v>
      </c>
      <c r="I4821" s="552" t="s">
        <v>2986</v>
      </c>
      <c r="J4821" s="561" t="s">
        <v>2972</v>
      </c>
    </row>
    <row r="4822" spans="1:10">
      <c r="A4822" s="549" t="s">
        <v>2666</v>
      </c>
      <c r="B4822" s="550" t="s">
        <v>2507</v>
      </c>
      <c r="C4822" s="550" t="s">
        <v>55</v>
      </c>
      <c r="D4822" s="549" t="s">
        <v>2508</v>
      </c>
      <c r="E4822" s="593" t="s">
        <v>1220</v>
      </c>
      <c r="F4822" s="593"/>
      <c r="G4822" s="550" t="s">
        <v>57</v>
      </c>
      <c r="H4822" s="551">
        <v>3.2000000000000003E-4</v>
      </c>
      <c r="I4822" s="552" t="s">
        <v>2937</v>
      </c>
      <c r="J4822" s="561" t="s">
        <v>2972</v>
      </c>
    </row>
    <row r="4823" spans="1:10">
      <c r="A4823" s="549" t="s">
        <v>2666</v>
      </c>
      <c r="B4823" s="550" t="s">
        <v>2412</v>
      </c>
      <c r="C4823" s="550" t="s">
        <v>55</v>
      </c>
      <c r="D4823" s="549" t="s">
        <v>2413</v>
      </c>
      <c r="E4823" s="593" t="s">
        <v>1220</v>
      </c>
      <c r="F4823" s="593"/>
      <c r="G4823" s="550" t="s">
        <v>57</v>
      </c>
      <c r="H4823" s="551">
        <v>2.3999999999999999E-6</v>
      </c>
      <c r="I4823" s="552" t="s">
        <v>2823</v>
      </c>
      <c r="J4823" s="561" t="s">
        <v>2972</v>
      </c>
    </row>
    <row r="4824" spans="1:10">
      <c r="A4824" s="549" t="s">
        <v>2666</v>
      </c>
      <c r="B4824" s="550" t="s">
        <v>2381</v>
      </c>
      <c r="C4824" s="550" t="s">
        <v>55</v>
      </c>
      <c r="D4824" s="549" t="s">
        <v>2382</v>
      </c>
      <c r="E4824" s="593" t="s">
        <v>1220</v>
      </c>
      <c r="F4824" s="593"/>
      <c r="G4824" s="550" t="s">
        <v>57</v>
      </c>
      <c r="H4824" s="551">
        <v>1.5999999999999999E-6</v>
      </c>
      <c r="I4824" s="552" t="s">
        <v>2837</v>
      </c>
      <c r="J4824" s="561" t="s">
        <v>2972</v>
      </c>
    </row>
    <row r="4825" spans="1:10" ht="26.45">
      <c r="A4825" s="549" t="s">
        <v>2666</v>
      </c>
      <c r="B4825" s="550" t="s">
        <v>2182</v>
      </c>
      <c r="C4825" s="550" t="s">
        <v>55</v>
      </c>
      <c r="D4825" s="549" t="s">
        <v>2183</v>
      </c>
      <c r="E4825" s="593" t="s">
        <v>1220</v>
      </c>
      <c r="F4825" s="593"/>
      <c r="G4825" s="550" t="s">
        <v>57</v>
      </c>
      <c r="H4825" s="551">
        <v>1.5999999999999999E-6</v>
      </c>
      <c r="I4825" s="552" t="s">
        <v>2843</v>
      </c>
      <c r="J4825" s="561" t="s">
        <v>2972</v>
      </c>
    </row>
    <row r="4826" spans="1:10">
      <c r="A4826" s="549" t="s">
        <v>2666</v>
      </c>
      <c r="B4826" s="550" t="s">
        <v>2442</v>
      </c>
      <c r="C4826" s="550" t="s">
        <v>55</v>
      </c>
      <c r="D4826" s="549" t="s">
        <v>2443</v>
      </c>
      <c r="E4826" s="593" t="s">
        <v>1220</v>
      </c>
      <c r="F4826" s="593"/>
      <c r="G4826" s="550" t="s">
        <v>57</v>
      </c>
      <c r="H4826" s="551">
        <v>7.9999999999999996E-7</v>
      </c>
      <c r="I4826" s="552" t="s">
        <v>2851</v>
      </c>
      <c r="J4826" s="561" t="s">
        <v>2972</v>
      </c>
    </row>
    <row r="4827" spans="1:10" ht="26.45">
      <c r="A4827" s="549" t="s">
        <v>2666</v>
      </c>
      <c r="B4827" s="550" t="s">
        <v>1677</v>
      </c>
      <c r="C4827" s="550" t="s">
        <v>55</v>
      </c>
      <c r="D4827" s="549" t="s">
        <v>1678</v>
      </c>
      <c r="E4827" s="593" t="s">
        <v>1220</v>
      </c>
      <c r="F4827" s="593"/>
      <c r="G4827" s="550" t="s">
        <v>1456</v>
      </c>
      <c r="H4827" s="551">
        <v>0.90439999999999998</v>
      </c>
      <c r="I4827" s="552" t="s">
        <v>2969</v>
      </c>
      <c r="J4827" s="561" t="s">
        <v>3705</v>
      </c>
    </row>
    <row r="4828" spans="1:10" ht="26.45">
      <c r="A4828" s="549" t="s">
        <v>2666</v>
      </c>
      <c r="B4828" s="550" t="s">
        <v>1449</v>
      </c>
      <c r="C4828" s="550" t="s">
        <v>55</v>
      </c>
      <c r="D4828" s="549" t="s">
        <v>1450</v>
      </c>
      <c r="E4828" s="593" t="s">
        <v>1440</v>
      </c>
      <c r="F4828" s="593"/>
      <c r="G4828" s="550" t="s">
        <v>1451</v>
      </c>
      <c r="H4828" s="551">
        <v>8.0000000000000002E-3</v>
      </c>
      <c r="I4828" s="552" t="s">
        <v>2742</v>
      </c>
      <c r="J4828" s="561" t="s">
        <v>3126</v>
      </c>
    </row>
    <row r="4829" spans="1:10" ht="26.45">
      <c r="A4829" s="549" t="s">
        <v>2666</v>
      </c>
      <c r="B4829" s="550" t="s">
        <v>2207</v>
      </c>
      <c r="C4829" s="550" t="s">
        <v>55</v>
      </c>
      <c r="D4829" s="549" t="s">
        <v>2208</v>
      </c>
      <c r="E4829" s="593" t="s">
        <v>1220</v>
      </c>
      <c r="F4829" s="593"/>
      <c r="G4829" s="550" t="s">
        <v>115</v>
      </c>
      <c r="H4829" s="551">
        <v>2.16E-3</v>
      </c>
      <c r="I4829" s="552" t="s">
        <v>3001</v>
      </c>
      <c r="J4829" s="561" t="s">
        <v>3224</v>
      </c>
    </row>
    <row r="4830" spans="1:10" ht="26.45">
      <c r="A4830" s="549" t="s">
        <v>2666</v>
      </c>
      <c r="B4830" s="550" t="s">
        <v>1483</v>
      </c>
      <c r="C4830" s="550" t="s">
        <v>55</v>
      </c>
      <c r="D4830" s="549" t="s">
        <v>1484</v>
      </c>
      <c r="E4830" s="593" t="s">
        <v>1440</v>
      </c>
      <c r="F4830" s="593"/>
      <c r="G4830" s="550" t="s">
        <v>1451</v>
      </c>
      <c r="H4830" s="551">
        <v>0.8</v>
      </c>
      <c r="I4830" s="552" t="s">
        <v>2767</v>
      </c>
      <c r="J4830" s="561" t="s">
        <v>3511</v>
      </c>
    </row>
    <row r="4831" spans="1:10">
      <c r="A4831" s="549" t="s">
        <v>2666</v>
      </c>
      <c r="B4831" s="550" t="s">
        <v>231</v>
      </c>
      <c r="C4831" s="550" t="s">
        <v>55</v>
      </c>
      <c r="D4831" s="549" t="s">
        <v>1073</v>
      </c>
      <c r="E4831" s="593" t="s">
        <v>1220</v>
      </c>
      <c r="F4831" s="593"/>
      <c r="G4831" s="550" t="s">
        <v>268</v>
      </c>
      <c r="H4831" s="551">
        <v>1</v>
      </c>
      <c r="I4831" s="552" t="s">
        <v>3703</v>
      </c>
      <c r="J4831" s="561" t="s">
        <v>3703</v>
      </c>
    </row>
    <row r="4832" spans="1:10">
      <c r="A4832" s="553"/>
      <c r="B4832" s="563"/>
      <c r="C4832" s="563"/>
      <c r="D4832" s="553"/>
      <c r="E4832" s="563" t="s">
        <v>2669</v>
      </c>
      <c r="F4832" s="566">
        <v>16.48</v>
      </c>
      <c r="G4832" s="553" t="s">
        <v>2670</v>
      </c>
      <c r="H4832" s="554">
        <v>0</v>
      </c>
      <c r="I4832" s="553" t="s">
        <v>2671</v>
      </c>
      <c r="J4832" s="554">
        <v>16.48</v>
      </c>
    </row>
    <row r="4833" spans="1:10" ht="14.45" thickBot="1">
      <c r="A4833" s="553"/>
      <c r="B4833" s="563"/>
      <c r="C4833" s="563"/>
      <c r="D4833" s="553"/>
      <c r="E4833" s="563" t="s">
        <v>2672</v>
      </c>
      <c r="F4833" s="566">
        <v>0</v>
      </c>
      <c r="G4833" s="553"/>
      <c r="H4833" s="595" t="s">
        <v>2673</v>
      </c>
      <c r="I4833" s="595"/>
      <c r="J4833" s="554">
        <v>252.38</v>
      </c>
    </row>
    <row r="4834" spans="1:10" ht="14.45" thickTop="1">
      <c r="A4834" s="555"/>
      <c r="B4834" s="564"/>
      <c r="C4834" s="564"/>
      <c r="D4834" s="555"/>
      <c r="E4834" s="564"/>
      <c r="F4834" s="564"/>
      <c r="G4834" s="555"/>
      <c r="H4834" s="555"/>
      <c r="I4834" s="555"/>
      <c r="J4834" s="555"/>
    </row>
    <row r="4835" spans="1:10">
      <c r="A4835" s="543" t="s">
        <v>1076</v>
      </c>
      <c r="B4835" s="461" t="s">
        <v>10</v>
      </c>
      <c r="C4835" s="461" t="s">
        <v>11</v>
      </c>
      <c r="D4835" s="543" t="s">
        <v>12</v>
      </c>
      <c r="E4835" s="589" t="s">
        <v>1209</v>
      </c>
      <c r="F4835" s="589"/>
      <c r="G4835" s="461" t="s">
        <v>13</v>
      </c>
      <c r="H4835" s="544" t="s">
        <v>14</v>
      </c>
      <c r="I4835" s="544" t="s">
        <v>1210</v>
      </c>
      <c r="J4835" s="544" t="s">
        <v>16</v>
      </c>
    </row>
    <row r="4836" spans="1:10">
      <c r="A4836" s="545" t="s">
        <v>2661</v>
      </c>
      <c r="B4836" s="546" t="s">
        <v>1077</v>
      </c>
      <c r="C4836" s="546" t="s">
        <v>55</v>
      </c>
      <c r="D4836" s="545" t="s">
        <v>1743</v>
      </c>
      <c r="E4836" s="596" t="s">
        <v>1361</v>
      </c>
      <c r="F4836" s="596"/>
      <c r="G4836" s="546" t="s">
        <v>268</v>
      </c>
      <c r="H4836" s="547">
        <v>1</v>
      </c>
      <c r="I4836" s="548">
        <v>106.47</v>
      </c>
      <c r="J4836" s="548">
        <v>106.47</v>
      </c>
    </row>
    <row r="4837" spans="1:10">
      <c r="A4837" s="543" t="s">
        <v>9</v>
      </c>
      <c r="B4837" s="461" t="s">
        <v>10</v>
      </c>
      <c r="C4837" s="461" t="s">
        <v>11</v>
      </c>
      <c r="D4837" s="543" t="s">
        <v>12</v>
      </c>
      <c r="E4837" s="589" t="s">
        <v>1209</v>
      </c>
      <c r="F4837" s="589"/>
      <c r="G4837" s="461" t="s">
        <v>13</v>
      </c>
      <c r="H4837" s="544" t="s">
        <v>14</v>
      </c>
      <c r="I4837" s="544" t="s">
        <v>1210</v>
      </c>
      <c r="J4837" s="544" t="s">
        <v>16</v>
      </c>
    </row>
    <row r="4838" spans="1:10">
      <c r="A4838" s="556" t="s">
        <v>2661</v>
      </c>
      <c r="B4838" s="557" t="s">
        <v>2732</v>
      </c>
      <c r="C4838" s="557" t="s">
        <v>55</v>
      </c>
      <c r="D4838" s="556" t="s">
        <v>2733</v>
      </c>
      <c r="E4838" s="594" t="s">
        <v>1393</v>
      </c>
      <c r="F4838" s="594"/>
      <c r="G4838" s="557" t="s">
        <v>1451</v>
      </c>
      <c r="H4838" s="558">
        <v>0.52</v>
      </c>
      <c r="I4838" s="559" t="s">
        <v>2734</v>
      </c>
      <c r="J4838" s="560" t="s">
        <v>3706</v>
      </c>
    </row>
    <row r="4839" spans="1:10" ht="26.45">
      <c r="A4839" s="549" t="s">
        <v>2666</v>
      </c>
      <c r="B4839" s="550" t="s">
        <v>1449</v>
      </c>
      <c r="C4839" s="550" t="s">
        <v>55</v>
      </c>
      <c r="D4839" s="549" t="s">
        <v>1450</v>
      </c>
      <c r="E4839" s="593" t="s">
        <v>1440</v>
      </c>
      <c r="F4839" s="593"/>
      <c r="G4839" s="550" t="s">
        <v>1451</v>
      </c>
      <c r="H4839" s="551">
        <v>0.52</v>
      </c>
      <c r="I4839" s="552" t="s">
        <v>2742</v>
      </c>
      <c r="J4839" s="561" t="s">
        <v>3707</v>
      </c>
    </row>
    <row r="4840" spans="1:10">
      <c r="A4840" s="549" t="s">
        <v>2666</v>
      </c>
      <c r="B4840" s="550" t="s">
        <v>1742</v>
      </c>
      <c r="C4840" s="550" t="s">
        <v>55</v>
      </c>
      <c r="D4840" s="549" t="s">
        <v>1743</v>
      </c>
      <c r="E4840" s="593" t="s">
        <v>1220</v>
      </c>
      <c r="F4840" s="593"/>
      <c r="G4840" s="550" t="s">
        <v>268</v>
      </c>
      <c r="H4840" s="551">
        <v>1</v>
      </c>
      <c r="I4840" s="552" t="s">
        <v>3708</v>
      </c>
      <c r="J4840" s="561" t="s">
        <v>3708</v>
      </c>
    </row>
    <row r="4841" spans="1:10">
      <c r="A4841" s="556" t="s">
        <v>2661</v>
      </c>
      <c r="B4841" s="557" t="s">
        <v>2769</v>
      </c>
      <c r="C4841" s="557" t="s">
        <v>55</v>
      </c>
      <c r="D4841" s="556" t="s">
        <v>2770</v>
      </c>
      <c r="E4841" s="594" t="s">
        <v>1393</v>
      </c>
      <c r="F4841" s="594"/>
      <c r="G4841" s="557" t="s">
        <v>1451</v>
      </c>
      <c r="H4841" s="558">
        <v>0.52</v>
      </c>
      <c r="I4841" s="559" t="s">
        <v>2771</v>
      </c>
      <c r="J4841" s="560" t="s">
        <v>3709</v>
      </c>
    </row>
    <row r="4842" spans="1:10" ht="26.45">
      <c r="A4842" s="556" t="s">
        <v>2661</v>
      </c>
      <c r="B4842" s="557" t="s">
        <v>3700</v>
      </c>
      <c r="C4842" s="557" t="s">
        <v>55</v>
      </c>
      <c r="D4842" s="556" t="s">
        <v>3701</v>
      </c>
      <c r="E4842" s="594" t="s">
        <v>3371</v>
      </c>
      <c r="F4842" s="594"/>
      <c r="G4842" s="557" t="s">
        <v>115</v>
      </c>
      <c r="H4842" s="558">
        <v>3.0000000000000001E-3</v>
      </c>
      <c r="I4842" s="559" t="s">
        <v>3702</v>
      </c>
      <c r="J4842" s="560" t="s">
        <v>3710</v>
      </c>
    </row>
    <row r="4843" spans="1:10" ht="26.45">
      <c r="A4843" s="549" t="s">
        <v>2666</v>
      </c>
      <c r="B4843" s="550" t="s">
        <v>1536</v>
      </c>
      <c r="C4843" s="550" t="s">
        <v>55</v>
      </c>
      <c r="D4843" s="549" t="s">
        <v>1537</v>
      </c>
      <c r="E4843" s="593" t="s">
        <v>1440</v>
      </c>
      <c r="F4843" s="593"/>
      <c r="G4843" s="550" t="s">
        <v>1451</v>
      </c>
      <c r="H4843" s="551">
        <v>0.52</v>
      </c>
      <c r="I4843" s="552" t="s">
        <v>2767</v>
      </c>
      <c r="J4843" s="561" t="s">
        <v>3711</v>
      </c>
    </row>
    <row r="4844" spans="1:10">
      <c r="A4844" s="589" t="s">
        <v>2820</v>
      </c>
      <c r="B4844" s="597"/>
      <c r="C4844" s="597"/>
      <c r="D4844" s="597"/>
      <c r="E4844" s="597"/>
      <c r="F4844" s="597"/>
      <c r="G4844" s="597"/>
      <c r="H4844" s="597"/>
      <c r="I4844" s="597"/>
      <c r="J4844" s="597"/>
    </row>
    <row r="4845" spans="1:10">
      <c r="A4845" s="543" t="s">
        <v>9</v>
      </c>
      <c r="B4845" s="461" t="s">
        <v>10</v>
      </c>
      <c r="C4845" s="461" t="s">
        <v>11</v>
      </c>
      <c r="D4845" s="543" t="s">
        <v>12</v>
      </c>
      <c r="E4845" s="589" t="s">
        <v>1209</v>
      </c>
      <c r="F4845" s="589"/>
      <c r="G4845" s="461" t="s">
        <v>13</v>
      </c>
      <c r="H4845" s="544" t="s">
        <v>14</v>
      </c>
      <c r="I4845" s="544" t="s">
        <v>1210</v>
      </c>
      <c r="J4845" s="544" t="s">
        <v>16</v>
      </c>
    </row>
    <row r="4846" spans="1:10" ht="26.45">
      <c r="A4846" s="549" t="s">
        <v>2666</v>
      </c>
      <c r="B4846" s="550" t="s">
        <v>2391</v>
      </c>
      <c r="C4846" s="550" t="s">
        <v>55</v>
      </c>
      <c r="D4846" s="549" t="s">
        <v>2392</v>
      </c>
      <c r="E4846" s="593" t="s">
        <v>1220</v>
      </c>
      <c r="F4846" s="593"/>
      <c r="G4846" s="550" t="s">
        <v>57</v>
      </c>
      <c r="H4846" s="551">
        <v>2.1039999999999999E-4</v>
      </c>
      <c r="I4846" s="552" t="s">
        <v>2827</v>
      </c>
      <c r="J4846" s="561" t="s">
        <v>2972</v>
      </c>
    </row>
    <row r="4847" spans="1:10">
      <c r="A4847" s="549" t="s">
        <v>2666</v>
      </c>
      <c r="B4847" s="550" t="s">
        <v>2593</v>
      </c>
      <c r="C4847" s="550" t="s">
        <v>55</v>
      </c>
      <c r="D4847" s="549" t="s">
        <v>2594</v>
      </c>
      <c r="E4847" s="593" t="s">
        <v>1220</v>
      </c>
      <c r="F4847" s="593"/>
      <c r="G4847" s="550" t="s">
        <v>57</v>
      </c>
      <c r="H4847" s="551">
        <v>1.0399999999999999E-4</v>
      </c>
      <c r="I4847" s="552" t="s">
        <v>2862</v>
      </c>
      <c r="J4847" s="561" t="s">
        <v>2972</v>
      </c>
    </row>
    <row r="4848" spans="1:10">
      <c r="A4848" s="549" t="s">
        <v>2666</v>
      </c>
      <c r="B4848" s="550" t="s">
        <v>1855</v>
      </c>
      <c r="C4848" s="550" t="s">
        <v>55</v>
      </c>
      <c r="D4848" s="549" t="s">
        <v>1856</v>
      </c>
      <c r="E4848" s="593" t="s">
        <v>1298</v>
      </c>
      <c r="F4848" s="593"/>
      <c r="G4848" s="550" t="s">
        <v>1857</v>
      </c>
      <c r="H4848" s="551">
        <v>4.2079999999999998E-4</v>
      </c>
      <c r="I4848" s="552" t="s">
        <v>2841</v>
      </c>
      <c r="J4848" s="561" t="s">
        <v>3126</v>
      </c>
    </row>
    <row r="4849" spans="1:10" ht="26.45">
      <c r="A4849" s="549" t="s">
        <v>2666</v>
      </c>
      <c r="B4849" s="550" t="s">
        <v>2303</v>
      </c>
      <c r="C4849" s="550" t="s">
        <v>55</v>
      </c>
      <c r="D4849" s="549" t="s">
        <v>2304</v>
      </c>
      <c r="E4849" s="593" t="s">
        <v>1220</v>
      </c>
      <c r="F4849" s="593"/>
      <c r="G4849" s="550" t="s">
        <v>57</v>
      </c>
      <c r="H4849" s="551">
        <v>6.3119999999999995E-4</v>
      </c>
      <c r="I4849" s="552" t="s">
        <v>2821</v>
      </c>
      <c r="J4849" s="561" t="s">
        <v>2972</v>
      </c>
    </row>
    <row r="4850" spans="1:10">
      <c r="A4850" s="549" t="s">
        <v>2666</v>
      </c>
      <c r="B4850" s="550" t="s">
        <v>2169</v>
      </c>
      <c r="C4850" s="550" t="s">
        <v>55</v>
      </c>
      <c r="D4850" s="549" t="s">
        <v>2170</v>
      </c>
      <c r="E4850" s="593" t="s">
        <v>1220</v>
      </c>
      <c r="F4850" s="593"/>
      <c r="G4850" s="550" t="s">
        <v>57</v>
      </c>
      <c r="H4850" s="551">
        <v>4.7340000000000004E-3</v>
      </c>
      <c r="I4850" s="552" t="s">
        <v>2825</v>
      </c>
      <c r="J4850" s="561" t="s">
        <v>3254</v>
      </c>
    </row>
    <row r="4851" spans="1:10" ht="14.45" customHeight="1">
      <c r="A4851" s="549" t="s">
        <v>2666</v>
      </c>
      <c r="B4851" s="550" t="s">
        <v>1978</v>
      </c>
      <c r="C4851" s="550" t="s">
        <v>55</v>
      </c>
      <c r="D4851" s="549" t="s">
        <v>1979</v>
      </c>
      <c r="E4851" s="593" t="s">
        <v>1220</v>
      </c>
      <c r="F4851" s="593"/>
      <c r="G4851" s="550" t="s">
        <v>1739</v>
      </c>
      <c r="H4851" s="551">
        <v>7.896E-4</v>
      </c>
      <c r="I4851" s="552" t="s">
        <v>2855</v>
      </c>
      <c r="J4851" s="561" t="s">
        <v>2923</v>
      </c>
    </row>
    <row r="4852" spans="1:10">
      <c r="A4852" s="549" t="s">
        <v>2666</v>
      </c>
      <c r="B4852" s="550" t="s">
        <v>2549</v>
      </c>
      <c r="C4852" s="550" t="s">
        <v>55</v>
      </c>
      <c r="D4852" s="549" t="s">
        <v>2550</v>
      </c>
      <c r="E4852" s="593" t="s">
        <v>1220</v>
      </c>
      <c r="F4852" s="593"/>
      <c r="G4852" s="550" t="s">
        <v>57</v>
      </c>
      <c r="H4852" s="551">
        <v>1.0399999999999999E-4</v>
      </c>
      <c r="I4852" s="552" t="s">
        <v>2864</v>
      </c>
      <c r="J4852" s="561" t="s">
        <v>2972</v>
      </c>
    </row>
    <row r="4853" spans="1:10">
      <c r="A4853" s="549" t="s">
        <v>2666</v>
      </c>
      <c r="B4853" s="550" t="s">
        <v>1982</v>
      </c>
      <c r="C4853" s="550" t="s">
        <v>55</v>
      </c>
      <c r="D4853" s="549" t="s">
        <v>1983</v>
      </c>
      <c r="E4853" s="593" t="s">
        <v>1298</v>
      </c>
      <c r="F4853" s="593"/>
      <c r="G4853" s="550" t="s">
        <v>57</v>
      </c>
      <c r="H4853" s="551">
        <v>4.7340000000000004E-3</v>
      </c>
      <c r="I4853" s="552" t="s">
        <v>2839</v>
      </c>
      <c r="J4853" s="561" t="s">
        <v>2923</v>
      </c>
    </row>
    <row r="4854" spans="1:10">
      <c r="A4854" s="549" t="s">
        <v>2666</v>
      </c>
      <c r="B4854" s="550" t="s">
        <v>1543</v>
      </c>
      <c r="C4854" s="550" t="s">
        <v>55</v>
      </c>
      <c r="D4854" s="549" t="s">
        <v>1544</v>
      </c>
      <c r="E4854" s="593" t="s">
        <v>1220</v>
      </c>
      <c r="F4854" s="593"/>
      <c r="G4854" s="550" t="s">
        <v>57</v>
      </c>
      <c r="H4854" s="551">
        <v>0.1070936</v>
      </c>
      <c r="I4854" s="552" t="s">
        <v>2849</v>
      </c>
      <c r="J4854" s="561" t="s">
        <v>3494</v>
      </c>
    </row>
    <row r="4855" spans="1:10">
      <c r="A4855" s="549" t="s">
        <v>2666</v>
      </c>
      <c r="B4855" s="550" t="s">
        <v>1587</v>
      </c>
      <c r="C4855" s="550" t="s">
        <v>55</v>
      </c>
      <c r="D4855" s="549" t="s">
        <v>1588</v>
      </c>
      <c r="E4855" s="593" t="s">
        <v>1220</v>
      </c>
      <c r="F4855" s="593"/>
      <c r="G4855" s="550" t="s">
        <v>57</v>
      </c>
      <c r="H4855" s="551">
        <v>4.7340000000000004E-3</v>
      </c>
      <c r="I4855" s="552" t="s">
        <v>2835</v>
      </c>
      <c r="J4855" s="561" t="s">
        <v>2892</v>
      </c>
    </row>
    <row r="4856" spans="1:10">
      <c r="A4856" s="549" t="s">
        <v>2666</v>
      </c>
      <c r="B4856" s="550" t="s">
        <v>2466</v>
      </c>
      <c r="C4856" s="550" t="s">
        <v>55</v>
      </c>
      <c r="D4856" s="549" t="s">
        <v>2467</v>
      </c>
      <c r="E4856" s="593" t="s">
        <v>2313</v>
      </c>
      <c r="F4856" s="593"/>
      <c r="G4856" s="550" t="s">
        <v>57</v>
      </c>
      <c r="H4856" s="551">
        <v>5.1999999999999997E-5</v>
      </c>
      <c r="I4856" s="552" t="s">
        <v>2866</v>
      </c>
      <c r="J4856" s="561" t="s">
        <v>2880</v>
      </c>
    </row>
    <row r="4857" spans="1:10">
      <c r="A4857" s="549" t="s">
        <v>2666</v>
      </c>
      <c r="B4857" s="550" t="s">
        <v>2360</v>
      </c>
      <c r="C4857" s="550" t="s">
        <v>55</v>
      </c>
      <c r="D4857" s="549" t="s">
        <v>2361</v>
      </c>
      <c r="E4857" s="593" t="s">
        <v>1220</v>
      </c>
      <c r="F4857" s="593"/>
      <c r="G4857" s="550" t="s">
        <v>2362</v>
      </c>
      <c r="H4857" s="551">
        <v>7.896E-4</v>
      </c>
      <c r="I4857" s="552" t="s">
        <v>2831</v>
      </c>
      <c r="J4857" s="561" t="s">
        <v>2972</v>
      </c>
    </row>
    <row r="4858" spans="1:10">
      <c r="A4858" s="549" t="s">
        <v>2666</v>
      </c>
      <c r="B4858" s="550" t="s">
        <v>2090</v>
      </c>
      <c r="C4858" s="550" t="s">
        <v>55</v>
      </c>
      <c r="D4858" s="549" t="s">
        <v>2091</v>
      </c>
      <c r="E4858" s="593" t="s">
        <v>1220</v>
      </c>
      <c r="F4858" s="593"/>
      <c r="G4858" s="550" t="s">
        <v>57</v>
      </c>
      <c r="H4858" s="551">
        <v>1.8936000000000001E-3</v>
      </c>
      <c r="I4858" s="552" t="s">
        <v>2847</v>
      </c>
      <c r="J4858" s="561" t="s">
        <v>3133</v>
      </c>
    </row>
    <row r="4859" spans="1:10">
      <c r="A4859" s="549" t="s">
        <v>2666</v>
      </c>
      <c r="B4859" s="550" t="s">
        <v>1652</v>
      </c>
      <c r="C4859" s="550" t="s">
        <v>55</v>
      </c>
      <c r="D4859" s="549" t="s">
        <v>1653</v>
      </c>
      <c r="E4859" s="593" t="s">
        <v>1298</v>
      </c>
      <c r="F4859" s="593"/>
      <c r="G4859" s="550" t="s">
        <v>57</v>
      </c>
      <c r="H4859" s="551">
        <v>0.1070936</v>
      </c>
      <c r="I4859" s="552" t="s">
        <v>2845</v>
      </c>
      <c r="J4859" s="561" t="s">
        <v>2873</v>
      </c>
    </row>
    <row r="4860" spans="1:10">
      <c r="A4860" s="549" t="s">
        <v>2666</v>
      </c>
      <c r="B4860" s="550" t="s">
        <v>2607</v>
      </c>
      <c r="C4860" s="550" t="s">
        <v>55</v>
      </c>
      <c r="D4860" s="549" t="s">
        <v>2608</v>
      </c>
      <c r="E4860" s="593" t="s">
        <v>1220</v>
      </c>
      <c r="F4860" s="593"/>
      <c r="G4860" s="550" t="s">
        <v>57</v>
      </c>
      <c r="H4860" s="551">
        <v>5.1999999999999997E-5</v>
      </c>
      <c r="I4860" s="552" t="s">
        <v>2868</v>
      </c>
      <c r="J4860" s="561" t="s">
        <v>2972</v>
      </c>
    </row>
    <row r="4861" spans="1:10">
      <c r="A4861" s="549" t="s">
        <v>2666</v>
      </c>
      <c r="B4861" s="550" t="s">
        <v>1693</v>
      </c>
      <c r="C4861" s="550" t="s">
        <v>55</v>
      </c>
      <c r="D4861" s="549" t="s">
        <v>1694</v>
      </c>
      <c r="E4861" s="593" t="s">
        <v>1220</v>
      </c>
      <c r="F4861" s="593"/>
      <c r="G4861" s="550" t="s">
        <v>57</v>
      </c>
      <c r="H4861" s="551">
        <v>8.4069199999999997E-2</v>
      </c>
      <c r="I4861" s="552" t="s">
        <v>2829</v>
      </c>
      <c r="J4861" s="561" t="s">
        <v>3116</v>
      </c>
    </row>
    <row r="4862" spans="1:10" ht="13.9" customHeight="1">
      <c r="A4862" s="549" t="s">
        <v>2666</v>
      </c>
      <c r="B4862" s="550" t="s">
        <v>2139</v>
      </c>
      <c r="C4862" s="550" t="s">
        <v>55</v>
      </c>
      <c r="D4862" s="549" t="s">
        <v>2140</v>
      </c>
      <c r="E4862" s="593" t="s">
        <v>1220</v>
      </c>
      <c r="F4862" s="593"/>
      <c r="G4862" s="550" t="s">
        <v>1739</v>
      </c>
      <c r="H4862" s="551">
        <v>2.4196E-3</v>
      </c>
      <c r="I4862" s="552" t="s">
        <v>2853</v>
      </c>
      <c r="J4862" s="561" t="s">
        <v>3254</v>
      </c>
    </row>
    <row r="4863" spans="1:10">
      <c r="A4863" s="549" t="s">
        <v>2666</v>
      </c>
      <c r="B4863" s="550" t="s">
        <v>2311</v>
      </c>
      <c r="C4863" s="550" t="s">
        <v>55</v>
      </c>
      <c r="D4863" s="549" t="s">
        <v>2312</v>
      </c>
      <c r="E4863" s="593" t="s">
        <v>2313</v>
      </c>
      <c r="F4863" s="593"/>
      <c r="G4863" s="550" t="s">
        <v>57</v>
      </c>
      <c r="H4863" s="551">
        <v>5.1999999999999997E-5</v>
      </c>
      <c r="I4863" s="552" t="s">
        <v>2870</v>
      </c>
      <c r="J4863" s="561" t="s">
        <v>2923</v>
      </c>
    </row>
    <row r="4864" spans="1:10">
      <c r="A4864" s="549" t="s">
        <v>2666</v>
      </c>
      <c r="B4864" s="550" t="s">
        <v>2525</v>
      </c>
      <c r="C4864" s="550" t="s">
        <v>55</v>
      </c>
      <c r="D4864" s="549" t="s">
        <v>2526</v>
      </c>
      <c r="E4864" s="593" t="s">
        <v>1220</v>
      </c>
      <c r="F4864" s="593"/>
      <c r="G4864" s="550" t="s">
        <v>57</v>
      </c>
      <c r="H4864" s="551">
        <v>1.0399999999999999E-4</v>
      </c>
      <c r="I4864" s="552" t="s">
        <v>2872</v>
      </c>
      <c r="J4864" s="561" t="s">
        <v>2972</v>
      </c>
    </row>
    <row r="4865" spans="1:10">
      <c r="A4865" s="549" t="s">
        <v>2666</v>
      </c>
      <c r="B4865" s="550" t="s">
        <v>1729</v>
      </c>
      <c r="C4865" s="550" t="s">
        <v>55</v>
      </c>
      <c r="D4865" s="549" t="s">
        <v>1730</v>
      </c>
      <c r="E4865" s="593" t="s">
        <v>1220</v>
      </c>
      <c r="F4865" s="593"/>
      <c r="G4865" s="550" t="s">
        <v>57</v>
      </c>
      <c r="H4865" s="551">
        <v>1.578E-3</v>
      </c>
      <c r="I4865" s="552" t="s">
        <v>2833</v>
      </c>
      <c r="J4865" s="561" t="s">
        <v>2890</v>
      </c>
    </row>
    <row r="4866" spans="1:10" ht="26.45">
      <c r="A4866" s="549" t="s">
        <v>2666</v>
      </c>
      <c r="B4866" s="550" t="s">
        <v>1449</v>
      </c>
      <c r="C4866" s="550" t="s">
        <v>55</v>
      </c>
      <c r="D4866" s="549" t="s">
        <v>1450</v>
      </c>
      <c r="E4866" s="593" t="s">
        <v>1440</v>
      </c>
      <c r="F4866" s="593"/>
      <c r="G4866" s="550" t="s">
        <v>1451</v>
      </c>
      <c r="H4866" s="551">
        <v>0.53200000000000003</v>
      </c>
      <c r="I4866" s="552" t="s">
        <v>2742</v>
      </c>
      <c r="J4866" s="561" t="s">
        <v>3712</v>
      </c>
    </row>
    <row r="4867" spans="1:10">
      <c r="A4867" s="549" t="s">
        <v>2666</v>
      </c>
      <c r="B4867" s="550" t="s">
        <v>1742</v>
      </c>
      <c r="C4867" s="550" t="s">
        <v>55</v>
      </c>
      <c r="D4867" s="549" t="s">
        <v>1743</v>
      </c>
      <c r="E4867" s="593" t="s">
        <v>1220</v>
      </c>
      <c r="F4867" s="593"/>
      <c r="G4867" s="550" t="s">
        <v>268</v>
      </c>
      <c r="H4867" s="551">
        <v>1</v>
      </c>
      <c r="I4867" s="552" t="s">
        <v>3708</v>
      </c>
      <c r="J4867" s="561" t="s">
        <v>3708</v>
      </c>
    </row>
    <row r="4868" spans="1:10">
      <c r="A4868" s="549" t="s">
        <v>2666</v>
      </c>
      <c r="B4868" s="550" t="s">
        <v>2412</v>
      </c>
      <c r="C4868" s="550" t="s">
        <v>55</v>
      </c>
      <c r="D4868" s="549" t="s">
        <v>2413</v>
      </c>
      <c r="E4868" s="593" t="s">
        <v>1220</v>
      </c>
      <c r="F4868" s="593"/>
      <c r="G4868" s="550" t="s">
        <v>57</v>
      </c>
      <c r="H4868" s="551">
        <v>1.596E-4</v>
      </c>
      <c r="I4868" s="552" t="s">
        <v>2823</v>
      </c>
      <c r="J4868" s="561" t="s">
        <v>2972</v>
      </c>
    </row>
    <row r="4869" spans="1:10">
      <c r="A4869" s="549" t="s">
        <v>2666</v>
      </c>
      <c r="B4869" s="550" t="s">
        <v>2381</v>
      </c>
      <c r="C4869" s="550" t="s">
        <v>55</v>
      </c>
      <c r="D4869" s="549" t="s">
        <v>2382</v>
      </c>
      <c r="E4869" s="593" t="s">
        <v>1220</v>
      </c>
      <c r="F4869" s="593"/>
      <c r="G4869" s="550" t="s">
        <v>57</v>
      </c>
      <c r="H4869" s="551">
        <v>1.064E-4</v>
      </c>
      <c r="I4869" s="552" t="s">
        <v>2837</v>
      </c>
      <c r="J4869" s="561" t="s">
        <v>2972</v>
      </c>
    </row>
    <row r="4870" spans="1:10" ht="26.45">
      <c r="A4870" s="549" t="s">
        <v>2666</v>
      </c>
      <c r="B4870" s="550" t="s">
        <v>2182</v>
      </c>
      <c r="C4870" s="550" t="s">
        <v>55</v>
      </c>
      <c r="D4870" s="549" t="s">
        <v>2183</v>
      </c>
      <c r="E4870" s="593" t="s">
        <v>1220</v>
      </c>
      <c r="F4870" s="593"/>
      <c r="G4870" s="550" t="s">
        <v>57</v>
      </c>
      <c r="H4870" s="551">
        <v>1.064E-4</v>
      </c>
      <c r="I4870" s="552" t="s">
        <v>2843</v>
      </c>
      <c r="J4870" s="561" t="s">
        <v>2880</v>
      </c>
    </row>
    <row r="4871" spans="1:10">
      <c r="A4871" s="549" t="s">
        <v>2666</v>
      </c>
      <c r="B4871" s="550" t="s">
        <v>2442</v>
      </c>
      <c r="C4871" s="550" t="s">
        <v>55</v>
      </c>
      <c r="D4871" s="549" t="s">
        <v>2443</v>
      </c>
      <c r="E4871" s="593" t="s">
        <v>1220</v>
      </c>
      <c r="F4871" s="593"/>
      <c r="G4871" s="550" t="s">
        <v>57</v>
      </c>
      <c r="H4871" s="551">
        <v>5.3199999999999999E-5</v>
      </c>
      <c r="I4871" s="552" t="s">
        <v>2851</v>
      </c>
      <c r="J4871" s="561" t="s">
        <v>2972</v>
      </c>
    </row>
    <row r="4872" spans="1:10" ht="26.45">
      <c r="A4872" s="549" t="s">
        <v>2666</v>
      </c>
      <c r="B4872" s="550" t="s">
        <v>1677</v>
      </c>
      <c r="C4872" s="550" t="s">
        <v>55</v>
      </c>
      <c r="D4872" s="549" t="s">
        <v>1678</v>
      </c>
      <c r="E4872" s="593" t="s">
        <v>1220</v>
      </c>
      <c r="F4872" s="593"/>
      <c r="G4872" s="550" t="s">
        <v>1456</v>
      </c>
      <c r="H4872" s="551">
        <v>1.3566</v>
      </c>
      <c r="I4872" s="552" t="s">
        <v>2969</v>
      </c>
      <c r="J4872" s="561" t="s">
        <v>3713</v>
      </c>
    </row>
    <row r="4873" spans="1:10" ht="26.45">
      <c r="A4873" s="549" t="s">
        <v>2666</v>
      </c>
      <c r="B4873" s="550" t="s">
        <v>2207</v>
      </c>
      <c r="C4873" s="550" t="s">
        <v>55</v>
      </c>
      <c r="D4873" s="549" t="s">
        <v>2208</v>
      </c>
      <c r="E4873" s="593" t="s">
        <v>1220</v>
      </c>
      <c r="F4873" s="593"/>
      <c r="G4873" s="550" t="s">
        <v>115</v>
      </c>
      <c r="H4873" s="551">
        <v>3.2399999999999998E-3</v>
      </c>
      <c r="I4873" s="552" t="s">
        <v>3001</v>
      </c>
      <c r="J4873" s="561" t="s">
        <v>3714</v>
      </c>
    </row>
    <row r="4874" spans="1:10" ht="26.45">
      <c r="A4874" s="549" t="s">
        <v>2666</v>
      </c>
      <c r="B4874" s="550" t="s">
        <v>1536</v>
      </c>
      <c r="C4874" s="550" t="s">
        <v>55</v>
      </c>
      <c r="D4874" s="549" t="s">
        <v>1537</v>
      </c>
      <c r="E4874" s="593" t="s">
        <v>1440</v>
      </c>
      <c r="F4874" s="593"/>
      <c r="G4874" s="550" t="s">
        <v>1451</v>
      </c>
      <c r="H4874" s="551">
        <v>0.52</v>
      </c>
      <c r="I4874" s="552" t="s">
        <v>2767</v>
      </c>
      <c r="J4874" s="561" t="s">
        <v>3711</v>
      </c>
    </row>
    <row r="4875" spans="1:10">
      <c r="A4875" s="553"/>
      <c r="B4875" s="563"/>
      <c r="C4875" s="563"/>
      <c r="D4875" s="553"/>
      <c r="E4875" s="563" t="s">
        <v>2669</v>
      </c>
      <c r="F4875" s="566">
        <v>18.920000000000002</v>
      </c>
      <c r="G4875" s="553" t="s">
        <v>2670</v>
      </c>
      <c r="H4875" s="554">
        <v>0</v>
      </c>
      <c r="I4875" s="553" t="s">
        <v>2671</v>
      </c>
      <c r="J4875" s="554">
        <v>18.920000000000002</v>
      </c>
    </row>
    <row r="4876" spans="1:10" ht="14.45" thickBot="1">
      <c r="A4876" s="553"/>
      <c r="B4876" s="563"/>
      <c r="C4876" s="563"/>
      <c r="D4876" s="553"/>
      <c r="E4876" s="563" t="s">
        <v>2672</v>
      </c>
      <c r="F4876" s="566">
        <v>0</v>
      </c>
      <c r="G4876" s="553"/>
      <c r="H4876" s="595" t="s">
        <v>2673</v>
      </c>
      <c r="I4876" s="595"/>
      <c r="J4876" s="554">
        <v>106.47</v>
      </c>
    </row>
    <row r="4877" spans="1:10" ht="14.45" thickTop="1">
      <c r="A4877" s="555"/>
      <c r="B4877" s="564"/>
      <c r="C4877" s="564"/>
      <c r="D4877" s="555"/>
      <c r="E4877" s="564"/>
      <c r="F4877" s="564"/>
      <c r="G4877" s="555"/>
      <c r="H4877" s="555"/>
      <c r="I4877" s="555"/>
      <c r="J4877" s="555"/>
    </row>
    <row r="4878" spans="1:10">
      <c r="A4878" s="543" t="s">
        <v>1081</v>
      </c>
      <c r="B4878" s="461" t="s">
        <v>10</v>
      </c>
      <c r="C4878" s="461" t="s">
        <v>11</v>
      </c>
      <c r="D4878" s="543" t="s">
        <v>12</v>
      </c>
      <c r="E4878" s="589" t="s">
        <v>1209</v>
      </c>
      <c r="F4878" s="589"/>
      <c r="G4878" s="461" t="s">
        <v>13</v>
      </c>
      <c r="H4878" s="544" t="s">
        <v>14</v>
      </c>
      <c r="I4878" s="544" t="s">
        <v>1210</v>
      </c>
      <c r="J4878" s="544" t="s">
        <v>16</v>
      </c>
    </row>
    <row r="4879" spans="1:10">
      <c r="A4879" s="545" t="s">
        <v>2661</v>
      </c>
      <c r="B4879" s="546" t="s">
        <v>1082</v>
      </c>
      <c r="C4879" s="546" t="s">
        <v>44</v>
      </c>
      <c r="D4879" s="545" t="s">
        <v>1083</v>
      </c>
      <c r="E4879" s="596" t="s">
        <v>1390</v>
      </c>
      <c r="F4879" s="596"/>
      <c r="G4879" s="546" t="s">
        <v>152</v>
      </c>
      <c r="H4879" s="547">
        <v>1</v>
      </c>
      <c r="I4879" s="548">
        <v>52.54</v>
      </c>
      <c r="J4879" s="548">
        <v>52.54</v>
      </c>
    </row>
    <row r="4880" spans="1:10" ht="26.45">
      <c r="A4880" s="556" t="s">
        <v>2674</v>
      </c>
      <c r="B4880" s="557" t="s">
        <v>2684</v>
      </c>
      <c r="C4880" s="557" t="s">
        <v>44</v>
      </c>
      <c r="D4880" s="556" t="s">
        <v>2685</v>
      </c>
      <c r="E4880" s="594" t="s">
        <v>1216</v>
      </c>
      <c r="F4880" s="594"/>
      <c r="G4880" s="557" t="s">
        <v>75</v>
      </c>
      <c r="H4880" s="558">
        <v>0.09</v>
      </c>
      <c r="I4880" s="559">
        <v>21.72</v>
      </c>
      <c r="J4880" s="559">
        <v>1.95</v>
      </c>
    </row>
    <row r="4881" spans="1:10" ht="26.45">
      <c r="A4881" s="556" t="s">
        <v>2674</v>
      </c>
      <c r="B4881" s="557" t="s">
        <v>3336</v>
      </c>
      <c r="C4881" s="557" t="s">
        <v>44</v>
      </c>
      <c r="D4881" s="556" t="s">
        <v>3337</v>
      </c>
      <c r="E4881" s="594" t="s">
        <v>1216</v>
      </c>
      <c r="F4881" s="594"/>
      <c r="G4881" s="557" t="s">
        <v>75</v>
      </c>
      <c r="H4881" s="558">
        <v>0.17899999999999999</v>
      </c>
      <c r="I4881" s="559">
        <v>25.88</v>
      </c>
      <c r="J4881" s="559">
        <v>4.63</v>
      </c>
    </row>
    <row r="4882" spans="1:10" ht="26.45">
      <c r="A4882" s="549" t="s">
        <v>2666</v>
      </c>
      <c r="B4882" s="550" t="s">
        <v>1827</v>
      </c>
      <c r="C4882" s="550" t="s">
        <v>44</v>
      </c>
      <c r="D4882" s="549" t="s">
        <v>1828</v>
      </c>
      <c r="E4882" s="593" t="s">
        <v>1220</v>
      </c>
      <c r="F4882" s="593"/>
      <c r="G4882" s="550" t="s">
        <v>152</v>
      </c>
      <c r="H4882" s="551">
        <v>1.1499999999999999</v>
      </c>
      <c r="I4882" s="552">
        <v>36.15</v>
      </c>
      <c r="J4882" s="552">
        <v>41.57</v>
      </c>
    </row>
    <row r="4883" spans="1:10" ht="26.45">
      <c r="A4883" s="549" t="s">
        <v>2666</v>
      </c>
      <c r="B4883" s="550" t="s">
        <v>2246</v>
      </c>
      <c r="C4883" s="550" t="s">
        <v>44</v>
      </c>
      <c r="D4883" s="549" t="s">
        <v>2247</v>
      </c>
      <c r="E4883" s="593" t="s">
        <v>1220</v>
      </c>
      <c r="F4883" s="593"/>
      <c r="G4883" s="550" t="s">
        <v>2248</v>
      </c>
      <c r="H4883" s="551">
        <v>9.1999999999999998E-2</v>
      </c>
      <c r="I4883" s="552">
        <v>44.94</v>
      </c>
      <c r="J4883" s="552">
        <v>4.13</v>
      </c>
    </row>
    <row r="4884" spans="1:10" ht="39.6">
      <c r="A4884" s="549" t="s">
        <v>2666</v>
      </c>
      <c r="B4884" s="550" t="s">
        <v>2371</v>
      </c>
      <c r="C4884" s="550" t="s">
        <v>44</v>
      </c>
      <c r="D4884" s="549" t="s">
        <v>2372</v>
      </c>
      <c r="E4884" s="593" t="s">
        <v>1220</v>
      </c>
      <c r="F4884" s="593"/>
      <c r="G4884" s="550" t="s">
        <v>26</v>
      </c>
      <c r="H4884" s="551">
        <v>1.33</v>
      </c>
      <c r="I4884" s="552">
        <v>0.2</v>
      </c>
      <c r="J4884" s="552">
        <v>0.26</v>
      </c>
    </row>
    <row r="4885" spans="1:10">
      <c r="A4885" s="553"/>
      <c r="B4885" s="563"/>
      <c r="C4885" s="563"/>
      <c r="D4885" s="553"/>
      <c r="E4885" s="563" t="s">
        <v>2669</v>
      </c>
      <c r="F4885" s="566">
        <v>4.7699999999999996</v>
      </c>
      <c r="G4885" s="553" t="s">
        <v>2670</v>
      </c>
      <c r="H4885" s="554">
        <v>0</v>
      </c>
      <c r="I4885" s="553" t="s">
        <v>2671</v>
      </c>
      <c r="J4885" s="554">
        <v>4.7699999999999996</v>
      </c>
    </row>
    <row r="4886" spans="1:10" ht="14.45" thickBot="1">
      <c r="A4886" s="553"/>
      <c r="B4886" s="563"/>
      <c r="C4886" s="563"/>
      <c r="D4886" s="553"/>
      <c r="E4886" s="563" t="s">
        <v>2672</v>
      </c>
      <c r="F4886" s="566">
        <v>0</v>
      </c>
      <c r="G4886" s="553"/>
      <c r="H4886" s="595" t="s">
        <v>2673</v>
      </c>
      <c r="I4886" s="595"/>
      <c r="J4886" s="554">
        <v>52.54</v>
      </c>
    </row>
    <row r="4887" spans="1:10" ht="14.45" thickTop="1">
      <c r="A4887" s="555"/>
      <c r="B4887" s="564"/>
      <c r="C4887" s="564"/>
      <c r="D4887" s="555"/>
      <c r="E4887" s="564"/>
      <c r="F4887" s="564"/>
      <c r="G4887" s="555"/>
      <c r="H4887" s="555"/>
      <c r="I4887" s="555"/>
      <c r="J4887" s="555"/>
    </row>
    <row r="4888" spans="1:10">
      <c r="A4888" s="543" t="s">
        <v>1085</v>
      </c>
      <c r="B4888" s="461" t="s">
        <v>10</v>
      </c>
      <c r="C4888" s="461" t="s">
        <v>11</v>
      </c>
      <c r="D4888" s="543" t="s">
        <v>12</v>
      </c>
      <c r="E4888" s="589" t="s">
        <v>1209</v>
      </c>
      <c r="F4888" s="589"/>
      <c r="G4888" s="461" t="s">
        <v>13</v>
      </c>
      <c r="H4888" s="544" t="s">
        <v>14</v>
      </c>
      <c r="I4888" s="544" t="s">
        <v>1210</v>
      </c>
      <c r="J4888" s="544" t="s">
        <v>16</v>
      </c>
    </row>
    <row r="4889" spans="1:10" ht="26.45">
      <c r="A4889" s="545" t="s">
        <v>2661</v>
      </c>
      <c r="B4889" s="546" t="s">
        <v>1086</v>
      </c>
      <c r="C4889" s="546" t="s">
        <v>44</v>
      </c>
      <c r="D4889" s="545" t="s">
        <v>1087</v>
      </c>
      <c r="E4889" s="596" t="s">
        <v>1290</v>
      </c>
      <c r="F4889" s="596"/>
      <c r="G4889" s="546" t="s">
        <v>46</v>
      </c>
      <c r="H4889" s="547">
        <v>1</v>
      </c>
      <c r="I4889" s="548">
        <v>160.03</v>
      </c>
      <c r="J4889" s="548">
        <v>160.03</v>
      </c>
    </row>
    <row r="4890" spans="1:10" ht="26.45">
      <c r="A4890" s="556" t="s">
        <v>2674</v>
      </c>
      <c r="B4890" s="557" t="s">
        <v>3336</v>
      </c>
      <c r="C4890" s="557" t="s">
        <v>44</v>
      </c>
      <c r="D4890" s="556" t="s">
        <v>3337</v>
      </c>
      <c r="E4890" s="594" t="s">
        <v>1216</v>
      </c>
      <c r="F4890" s="594"/>
      <c r="G4890" s="557" t="s">
        <v>75</v>
      </c>
      <c r="H4890" s="558">
        <v>0.63900000000000001</v>
      </c>
      <c r="I4890" s="559">
        <v>25.88</v>
      </c>
      <c r="J4890" s="559">
        <v>16.53</v>
      </c>
    </row>
    <row r="4891" spans="1:10" ht="26.45">
      <c r="A4891" s="556" t="s">
        <v>2674</v>
      </c>
      <c r="B4891" s="557" t="s">
        <v>2684</v>
      </c>
      <c r="C4891" s="557" t="s">
        <v>44</v>
      </c>
      <c r="D4891" s="556" t="s">
        <v>2685</v>
      </c>
      <c r="E4891" s="594" t="s">
        <v>1216</v>
      </c>
      <c r="F4891" s="594"/>
      <c r="G4891" s="557" t="s">
        <v>75</v>
      </c>
      <c r="H4891" s="558">
        <v>1.2789999999999999</v>
      </c>
      <c r="I4891" s="559">
        <v>21.72</v>
      </c>
      <c r="J4891" s="559">
        <v>27.77</v>
      </c>
    </row>
    <row r="4892" spans="1:10">
      <c r="A4892" s="549" t="s">
        <v>2666</v>
      </c>
      <c r="B4892" s="550" t="s">
        <v>1603</v>
      </c>
      <c r="C4892" s="550" t="s">
        <v>44</v>
      </c>
      <c r="D4892" s="549" t="s">
        <v>1604</v>
      </c>
      <c r="E4892" s="593" t="s">
        <v>1220</v>
      </c>
      <c r="F4892" s="593"/>
      <c r="G4892" s="550" t="s">
        <v>970</v>
      </c>
      <c r="H4892" s="551">
        <v>0.24</v>
      </c>
      <c r="I4892" s="552">
        <v>5.87</v>
      </c>
      <c r="J4892" s="552">
        <v>1.4</v>
      </c>
    </row>
    <row r="4893" spans="1:10" ht="26.45">
      <c r="A4893" s="549" t="s">
        <v>2666</v>
      </c>
      <c r="B4893" s="550" t="s">
        <v>1609</v>
      </c>
      <c r="C4893" s="550" t="s">
        <v>44</v>
      </c>
      <c r="D4893" s="549" t="s">
        <v>1610</v>
      </c>
      <c r="E4893" s="593" t="s">
        <v>1220</v>
      </c>
      <c r="F4893" s="593"/>
      <c r="G4893" s="550" t="s">
        <v>26</v>
      </c>
      <c r="H4893" s="551">
        <v>6.4375</v>
      </c>
      <c r="I4893" s="552">
        <v>15.27</v>
      </c>
      <c r="J4893" s="552">
        <v>98.3</v>
      </c>
    </row>
    <row r="4894" spans="1:10" ht="14.45" customHeight="1">
      <c r="A4894" s="549" t="s">
        <v>2666</v>
      </c>
      <c r="B4894" s="550" t="s">
        <v>1853</v>
      </c>
      <c r="C4894" s="550" t="s">
        <v>44</v>
      </c>
      <c r="D4894" s="549" t="s">
        <v>1854</v>
      </c>
      <c r="E4894" s="593" t="s">
        <v>1220</v>
      </c>
      <c r="F4894" s="593"/>
      <c r="G4894" s="550" t="s">
        <v>970</v>
      </c>
      <c r="H4894" s="551">
        <v>8.6199999999999992</v>
      </c>
      <c r="I4894" s="552">
        <v>1.86</v>
      </c>
      <c r="J4894" s="552">
        <v>16.03</v>
      </c>
    </row>
    <row r="4895" spans="1:10">
      <c r="A4895" s="553"/>
      <c r="B4895" s="563"/>
      <c r="C4895" s="563"/>
      <c r="D4895" s="553"/>
      <c r="E4895" s="563" t="s">
        <v>2669</v>
      </c>
      <c r="F4895" s="566">
        <v>31.48</v>
      </c>
      <c r="G4895" s="553" t="s">
        <v>2670</v>
      </c>
      <c r="H4895" s="554">
        <v>0</v>
      </c>
      <c r="I4895" s="553" t="s">
        <v>2671</v>
      </c>
      <c r="J4895" s="554">
        <v>31.48</v>
      </c>
    </row>
    <row r="4896" spans="1:10" ht="14.45" thickBot="1">
      <c r="A4896" s="553"/>
      <c r="B4896" s="563"/>
      <c r="C4896" s="563"/>
      <c r="D4896" s="553"/>
      <c r="E4896" s="563" t="s">
        <v>2672</v>
      </c>
      <c r="F4896" s="566">
        <v>0</v>
      </c>
      <c r="G4896" s="553"/>
      <c r="H4896" s="595" t="s">
        <v>2673</v>
      </c>
      <c r="I4896" s="595"/>
      <c r="J4896" s="554">
        <v>160.03</v>
      </c>
    </row>
    <row r="4897" spans="1:10" ht="14.45" thickTop="1">
      <c r="A4897" s="555"/>
      <c r="B4897" s="564"/>
      <c r="C4897" s="564"/>
      <c r="D4897" s="555"/>
      <c r="E4897" s="564"/>
      <c r="F4897" s="564"/>
      <c r="G4897" s="555"/>
      <c r="H4897" s="555"/>
      <c r="I4897" s="555"/>
      <c r="J4897" s="555"/>
    </row>
    <row r="4898" spans="1:10" ht="26.45" customHeight="1">
      <c r="A4898" s="543" t="s">
        <v>1091</v>
      </c>
      <c r="B4898" s="461" t="s">
        <v>10</v>
      </c>
      <c r="C4898" s="461" t="s">
        <v>11</v>
      </c>
      <c r="D4898" s="543" t="s">
        <v>12</v>
      </c>
      <c r="E4898" s="589" t="s">
        <v>1209</v>
      </c>
      <c r="F4898" s="589"/>
      <c r="G4898" s="461" t="s">
        <v>13</v>
      </c>
      <c r="H4898" s="544" t="s">
        <v>14</v>
      </c>
      <c r="I4898" s="544" t="s">
        <v>1210</v>
      </c>
      <c r="J4898" s="544" t="s">
        <v>16</v>
      </c>
    </row>
    <row r="4899" spans="1:10" ht="26.45" customHeight="1">
      <c r="A4899" s="545" t="s">
        <v>2661</v>
      </c>
      <c r="B4899" s="546" t="s">
        <v>1092</v>
      </c>
      <c r="C4899" s="546" t="s">
        <v>24</v>
      </c>
      <c r="D4899" s="545" t="s">
        <v>1093</v>
      </c>
      <c r="E4899" s="596" t="s">
        <v>1237</v>
      </c>
      <c r="F4899" s="596"/>
      <c r="G4899" s="546" t="s">
        <v>46</v>
      </c>
      <c r="H4899" s="547">
        <v>1</v>
      </c>
      <c r="I4899" s="548">
        <v>3.94</v>
      </c>
      <c r="J4899" s="548">
        <v>3.94</v>
      </c>
    </row>
    <row r="4900" spans="1:10" ht="26.45">
      <c r="A4900" s="556" t="s">
        <v>2674</v>
      </c>
      <c r="B4900" s="557" t="s">
        <v>2684</v>
      </c>
      <c r="C4900" s="557" t="s">
        <v>44</v>
      </c>
      <c r="D4900" s="556" t="s">
        <v>2685</v>
      </c>
      <c r="E4900" s="594" t="s">
        <v>1216</v>
      </c>
      <c r="F4900" s="594"/>
      <c r="G4900" s="557" t="s">
        <v>75</v>
      </c>
      <c r="H4900" s="558">
        <v>0.14000000000000001</v>
      </c>
      <c r="I4900" s="559">
        <v>21.72</v>
      </c>
      <c r="J4900" s="559">
        <v>3.04</v>
      </c>
    </row>
    <row r="4901" spans="1:10" ht="26.45">
      <c r="A4901" s="549" t="s">
        <v>2666</v>
      </c>
      <c r="B4901" s="550" t="s">
        <v>1847</v>
      </c>
      <c r="C4901" s="550" t="s">
        <v>44</v>
      </c>
      <c r="D4901" s="549" t="s">
        <v>1848</v>
      </c>
      <c r="E4901" s="593" t="s">
        <v>1220</v>
      </c>
      <c r="F4901" s="593"/>
      <c r="G4901" s="550" t="s">
        <v>1499</v>
      </c>
      <c r="H4901" s="551">
        <v>0.05</v>
      </c>
      <c r="I4901" s="552">
        <v>18.149999999999999</v>
      </c>
      <c r="J4901" s="552">
        <v>0.9</v>
      </c>
    </row>
    <row r="4902" spans="1:10">
      <c r="A4902" s="553"/>
      <c r="B4902" s="563"/>
      <c r="C4902" s="563"/>
      <c r="D4902" s="553"/>
      <c r="E4902" s="563" t="s">
        <v>2669</v>
      </c>
      <c r="F4902" s="566">
        <v>2.1</v>
      </c>
      <c r="G4902" s="553" t="s">
        <v>2670</v>
      </c>
      <c r="H4902" s="554">
        <v>0</v>
      </c>
      <c r="I4902" s="553" t="s">
        <v>2671</v>
      </c>
      <c r="J4902" s="554">
        <v>2.1</v>
      </c>
    </row>
    <row r="4903" spans="1:10" ht="14.45" thickBot="1">
      <c r="A4903" s="553"/>
      <c r="B4903" s="563"/>
      <c r="C4903" s="563"/>
      <c r="D4903" s="553"/>
      <c r="E4903" s="563" t="s">
        <v>2672</v>
      </c>
      <c r="F4903" s="566">
        <v>0</v>
      </c>
      <c r="G4903" s="553"/>
      <c r="H4903" s="595" t="s">
        <v>2673</v>
      </c>
      <c r="I4903" s="595"/>
      <c r="J4903" s="554">
        <v>3.94</v>
      </c>
    </row>
    <row r="4904" spans="1:10" ht="14.45" customHeight="1" thickTop="1">
      <c r="A4904" s="555"/>
      <c r="B4904" s="564"/>
      <c r="C4904" s="564"/>
      <c r="D4904" s="555"/>
      <c r="E4904" s="564"/>
      <c r="F4904" s="564"/>
      <c r="G4904" s="555"/>
      <c r="H4904" s="555"/>
      <c r="I4904" s="555"/>
      <c r="J4904" s="555"/>
    </row>
    <row r="4905" spans="1:10">
      <c r="A4905" s="543" t="s">
        <v>1094</v>
      </c>
      <c r="B4905" s="461" t="s">
        <v>10</v>
      </c>
      <c r="C4905" s="461" t="s">
        <v>11</v>
      </c>
      <c r="D4905" s="543" t="s">
        <v>12</v>
      </c>
      <c r="E4905" s="589" t="s">
        <v>1209</v>
      </c>
      <c r="F4905" s="589"/>
      <c r="G4905" s="461" t="s">
        <v>13</v>
      </c>
      <c r="H4905" s="544" t="s">
        <v>14</v>
      </c>
      <c r="I4905" s="544" t="s">
        <v>1210</v>
      </c>
      <c r="J4905" s="544" t="s">
        <v>16</v>
      </c>
    </row>
    <row r="4906" spans="1:10" ht="26.45">
      <c r="A4906" s="545" t="s">
        <v>2661</v>
      </c>
      <c r="B4906" s="546" t="s">
        <v>1095</v>
      </c>
      <c r="C4906" s="546" t="s">
        <v>44</v>
      </c>
      <c r="D4906" s="545" t="s">
        <v>1096</v>
      </c>
      <c r="E4906" s="596" t="s">
        <v>1271</v>
      </c>
      <c r="F4906" s="596"/>
      <c r="G4906" s="546" t="s">
        <v>46</v>
      </c>
      <c r="H4906" s="547">
        <v>1</v>
      </c>
      <c r="I4906" s="548">
        <v>2.76</v>
      </c>
      <c r="J4906" s="548">
        <v>2.76</v>
      </c>
    </row>
    <row r="4907" spans="1:10" ht="26.45">
      <c r="A4907" s="556" t="s">
        <v>2674</v>
      </c>
      <c r="B4907" s="557" t="s">
        <v>3458</v>
      </c>
      <c r="C4907" s="557" t="s">
        <v>44</v>
      </c>
      <c r="D4907" s="556" t="s">
        <v>3459</v>
      </c>
      <c r="E4907" s="594" t="s">
        <v>1216</v>
      </c>
      <c r="F4907" s="594"/>
      <c r="G4907" s="557" t="s">
        <v>75</v>
      </c>
      <c r="H4907" s="558">
        <v>3.3700000000000001E-2</v>
      </c>
      <c r="I4907" s="559">
        <v>21.01</v>
      </c>
      <c r="J4907" s="559">
        <v>0.7</v>
      </c>
    </row>
    <row r="4908" spans="1:10" ht="26.45" customHeight="1">
      <c r="A4908" s="556" t="s">
        <v>2674</v>
      </c>
      <c r="B4908" s="557" t="s">
        <v>2684</v>
      </c>
      <c r="C4908" s="557" t="s">
        <v>44</v>
      </c>
      <c r="D4908" s="556" t="s">
        <v>2685</v>
      </c>
      <c r="E4908" s="594" t="s">
        <v>1216</v>
      </c>
      <c r="F4908" s="594"/>
      <c r="G4908" s="557" t="s">
        <v>75</v>
      </c>
      <c r="H4908" s="558">
        <v>9.5200000000000007E-2</v>
      </c>
      <c r="I4908" s="559">
        <v>21.72</v>
      </c>
      <c r="J4908" s="559">
        <v>2.06</v>
      </c>
    </row>
    <row r="4909" spans="1:10" ht="26.45" customHeight="1">
      <c r="A4909" s="553"/>
      <c r="B4909" s="563"/>
      <c r="C4909" s="563"/>
      <c r="D4909" s="553"/>
      <c r="E4909" s="563" t="s">
        <v>2669</v>
      </c>
      <c r="F4909" s="566">
        <v>1.94</v>
      </c>
      <c r="G4909" s="553" t="s">
        <v>2670</v>
      </c>
      <c r="H4909" s="554">
        <v>0</v>
      </c>
      <c r="I4909" s="553" t="s">
        <v>2671</v>
      </c>
      <c r="J4909" s="554">
        <v>1.94</v>
      </c>
    </row>
    <row r="4910" spans="1:10" ht="14.45" thickBot="1">
      <c r="A4910" s="553"/>
      <c r="B4910" s="563"/>
      <c r="C4910" s="563"/>
      <c r="D4910" s="553"/>
      <c r="E4910" s="563" t="s">
        <v>2672</v>
      </c>
      <c r="F4910" s="566">
        <v>0</v>
      </c>
      <c r="G4910" s="553"/>
      <c r="H4910" s="595" t="s">
        <v>2673</v>
      </c>
      <c r="I4910" s="595"/>
      <c r="J4910" s="554">
        <v>2.76</v>
      </c>
    </row>
    <row r="4911" spans="1:10" ht="14.45" thickTop="1">
      <c r="A4911" s="555"/>
      <c r="B4911" s="564"/>
      <c r="C4911" s="564"/>
      <c r="D4911" s="555"/>
      <c r="E4911" s="564"/>
      <c r="F4911" s="564"/>
      <c r="G4911" s="555"/>
      <c r="H4911" s="555"/>
      <c r="I4911" s="555"/>
      <c r="J4911" s="555"/>
    </row>
    <row r="4912" spans="1:10">
      <c r="A4912" s="543" t="s">
        <v>1097</v>
      </c>
      <c r="B4912" s="461" t="s">
        <v>10</v>
      </c>
      <c r="C4912" s="461" t="s">
        <v>11</v>
      </c>
      <c r="D4912" s="543" t="s">
        <v>12</v>
      </c>
      <c r="E4912" s="589" t="s">
        <v>1209</v>
      </c>
      <c r="F4912" s="589"/>
      <c r="G4912" s="461" t="s">
        <v>13</v>
      </c>
      <c r="H4912" s="544" t="s">
        <v>14</v>
      </c>
      <c r="I4912" s="544" t="s">
        <v>1210</v>
      </c>
      <c r="J4912" s="544" t="s">
        <v>16</v>
      </c>
    </row>
    <row r="4913" spans="1:10" ht="52.9">
      <c r="A4913" s="545" t="s">
        <v>2661</v>
      </c>
      <c r="B4913" s="546" t="s">
        <v>1098</v>
      </c>
      <c r="C4913" s="546" t="s">
        <v>44</v>
      </c>
      <c r="D4913" s="545" t="s">
        <v>1099</v>
      </c>
      <c r="E4913" s="596" t="s">
        <v>1244</v>
      </c>
      <c r="F4913" s="596"/>
      <c r="G4913" s="546" t="s">
        <v>115</v>
      </c>
      <c r="H4913" s="547">
        <v>1</v>
      </c>
      <c r="I4913" s="548">
        <v>9.7100000000000009</v>
      </c>
      <c r="J4913" s="548">
        <v>9.7100000000000009</v>
      </c>
    </row>
    <row r="4914" spans="1:10" ht="14.45" customHeight="1">
      <c r="A4914" s="556" t="s">
        <v>2674</v>
      </c>
      <c r="B4914" s="557" t="s">
        <v>3715</v>
      </c>
      <c r="C4914" s="557" t="s">
        <v>44</v>
      </c>
      <c r="D4914" s="556" t="s">
        <v>3716</v>
      </c>
      <c r="E4914" s="594" t="s">
        <v>2703</v>
      </c>
      <c r="F4914" s="594"/>
      <c r="G4914" s="557" t="s">
        <v>2710</v>
      </c>
      <c r="H4914" s="558">
        <v>8.3333000000000001E-3</v>
      </c>
      <c r="I4914" s="559">
        <v>224.06</v>
      </c>
      <c r="J4914" s="559">
        <v>1.86</v>
      </c>
    </row>
    <row r="4915" spans="1:10" ht="52.9">
      <c r="A4915" s="556" t="s">
        <v>2674</v>
      </c>
      <c r="B4915" s="557" t="s">
        <v>3717</v>
      </c>
      <c r="C4915" s="557" t="s">
        <v>44</v>
      </c>
      <c r="D4915" s="556" t="s">
        <v>3718</v>
      </c>
      <c r="E4915" s="594" t="s">
        <v>2703</v>
      </c>
      <c r="F4915" s="594"/>
      <c r="G4915" s="557" t="s">
        <v>2704</v>
      </c>
      <c r="H4915" s="558">
        <v>1.2783600000000001E-2</v>
      </c>
      <c r="I4915" s="559">
        <v>74.08</v>
      </c>
      <c r="J4915" s="559">
        <v>0.94</v>
      </c>
    </row>
    <row r="4916" spans="1:10" ht="26.45">
      <c r="A4916" s="556" t="s">
        <v>2674</v>
      </c>
      <c r="B4916" s="557" t="s">
        <v>3719</v>
      </c>
      <c r="C4916" s="557" t="s">
        <v>44</v>
      </c>
      <c r="D4916" s="556" t="s">
        <v>3720</v>
      </c>
      <c r="E4916" s="594" t="s">
        <v>2703</v>
      </c>
      <c r="F4916" s="594"/>
      <c r="G4916" s="557" t="s">
        <v>2704</v>
      </c>
      <c r="H4916" s="558">
        <v>1.0079899999999999E-2</v>
      </c>
      <c r="I4916" s="559">
        <v>84.76</v>
      </c>
      <c r="J4916" s="559">
        <v>0.85</v>
      </c>
    </row>
    <row r="4917" spans="1:10" ht="13.9" customHeight="1">
      <c r="A4917" s="556" t="s">
        <v>2674</v>
      </c>
      <c r="B4917" s="557" t="s">
        <v>3721</v>
      </c>
      <c r="C4917" s="557" t="s">
        <v>44</v>
      </c>
      <c r="D4917" s="556" t="s">
        <v>3722</v>
      </c>
      <c r="E4917" s="594" t="s">
        <v>2703</v>
      </c>
      <c r="F4917" s="594"/>
      <c r="G4917" s="557" t="s">
        <v>2710</v>
      </c>
      <c r="H4917" s="558">
        <v>1.9934799999999999E-2</v>
      </c>
      <c r="I4917" s="559">
        <v>304.48</v>
      </c>
      <c r="J4917" s="559">
        <v>6.06</v>
      </c>
    </row>
    <row r="4918" spans="1:10" ht="26.45" customHeight="1">
      <c r="A4918" s="553"/>
      <c r="B4918" s="563"/>
      <c r="C4918" s="563"/>
      <c r="D4918" s="553"/>
      <c r="E4918" s="563" t="s">
        <v>2669</v>
      </c>
      <c r="F4918" s="566">
        <v>1.04</v>
      </c>
      <c r="G4918" s="553" t="s">
        <v>2670</v>
      </c>
      <c r="H4918" s="554">
        <v>0</v>
      </c>
      <c r="I4918" s="553" t="s">
        <v>2671</v>
      </c>
      <c r="J4918" s="554">
        <v>1.04</v>
      </c>
    </row>
    <row r="4919" spans="1:10" ht="14.45" thickBot="1">
      <c r="A4919" s="553"/>
      <c r="B4919" s="563"/>
      <c r="C4919" s="563"/>
      <c r="D4919" s="553"/>
      <c r="E4919" s="563" t="s">
        <v>2672</v>
      </c>
      <c r="F4919" s="566">
        <v>0</v>
      </c>
      <c r="G4919" s="553"/>
      <c r="H4919" s="595" t="s">
        <v>2673</v>
      </c>
      <c r="I4919" s="595"/>
      <c r="J4919" s="554">
        <v>9.7100000000000009</v>
      </c>
    </row>
    <row r="4920" spans="1:10" ht="14.45" thickTop="1">
      <c r="A4920" s="555"/>
      <c r="B4920" s="564"/>
      <c r="C4920" s="564"/>
      <c r="D4920" s="555"/>
      <c r="E4920" s="564"/>
      <c r="F4920" s="564"/>
      <c r="G4920" s="555"/>
      <c r="H4920" s="555"/>
      <c r="I4920" s="555"/>
      <c r="J4920" s="555"/>
    </row>
    <row r="4921" spans="1:10" ht="14.45" customHeight="1">
      <c r="A4921" s="543" t="s">
        <v>1100</v>
      </c>
      <c r="B4921" s="461" t="s">
        <v>10</v>
      </c>
      <c r="C4921" s="461" t="s">
        <v>11</v>
      </c>
      <c r="D4921" s="543" t="s">
        <v>12</v>
      </c>
      <c r="E4921" s="589" t="s">
        <v>1209</v>
      </c>
      <c r="F4921" s="589"/>
      <c r="G4921" s="461" t="s">
        <v>13</v>
      </c>
      <c r="H4921" s="544" t="s">
        <v>14</v>
      </c>
      <c r="I4921" s="544" t="s">
        <v>1210</v>
      </c>
      <c r="J4921" s="544" t="s">
        <v>16</v>
      </c>
    </row>
    <row r="4922" spans="1:10" ht="26.45">
      <c r="A4922" s="545" t="s">
        <v>2661</v>
      </c>
      <c r="B4922" s="546" t="s">
        <v>1101</v>
      </c>
      <c r="C4922" s="546" t="s">
        <v>44</v>
      </c>
      <c r="D4922" s="545" t="s">
        <v>1102</v>
      </c>
      <c r="E4922" s="596" t="s">
        <v>1244</v>
      </c>
      <c r="F4922" s="596"/>
      <c r="G4922" s="546" t="s">
        <v>1103</v>
      </c>
      <c r="H4922" s="547">
        <v>1</v>
      </c>
      <c r="I4922" s="548">
        <v>2.88</v>
      </c>
      <c r="J4922" s="548">
        <v>2.88</v>
      </c>
    </row>
    <row r="4923" spans="1:10" ht="52.9">
      <c r="A4923" s="556" t="s">
        <v>2674</v>
      </c>
      <c r="B4923" s="557" t="s">
        <v>3717</v>
      </c>
      <c r="C4923" s="557" t="s">
        <v>44</v>
      </c>
      <c r="D4923" s="556" t="s">
        <v>3718</v>
      </c>
      <c r="E4923" s="594" t="s">
        <v>2703</v>
      </c>
      <c r="F4923" s="594"/>
      <c r="G4923" s="557" t="s">
        <v>2704</v>
      </c>
      <c r="H4923" s="558">
        <v>3.2672000000000001E-3</v>
      </c>
      <c r="I4923" s="559">
        <v>74.08</v>
      </c>
      <c r="J4923" s="559">
        <v>0.24</v>
      </c>
    </row>
    <row r="4924" spans="1:10" ht="52.9">
      <c r="A4924" s="556" t="s">
        <v>2674</v>
      </c>
      <c r="B4924" s="557" t="s">
        <v>3721</v>
      </c>
      <c r="C4924" s="557" t="s">
        <v>44</v>
      </c>
      <c r="D4924" s="556" t="s">
        <v>3722</v>
      </c>
      <c r="E4924" s="594" t="s">
        <v>2703</v>
      </c>
      <c r="F4924" s="594"/>
      <c r="G4924" s="557" t="s">
        <v>2710</v>
      </c>
      <c r="H4924" s="558">
        <v>8.6957000000000007E-3</v>
      </c>
      <c r="I4924" s="559">
        <v>304.48</v>
      </c>
      <c r="J4924" s="559">
        <v>2.64</v>
      </c>
    </row>
    <row r="4925" spans="1:10" ht="26.45" customHeight="1">
      <c r="A4925" s="553"/>
      <c r="B4925" s="563"/>
      <c r="C4925" s="563"/>
      <c r="D4925" s="553"/>
      <c r="E4925" s="563" t="s">
        <v>2669</v>
      </c>
      <c r="F4925" s="566">
        <v>0.25</v>
      </c>
      <c r="G4925" s="553" t="s">
        <v>2670</v>
      </c>
      <c r="H4925" s="554">
        <v>0</v>
      </c>
      <c r="I4925" s="553" t="s">
        <v>2671</v>
      </c>
      <c r="J4925" s="554">
        <v>0.25</v>
      </c>
    </row>
    <row r="4926" spans="1:10" ht="26.45" customHeight="1" thickBot="1">
      <c r="A4926" s="553"/>
      <c r="B4926" s="563"/>
      <c r="C4926" s="563"/>
      <c r="D4926" s="553"/>
      <c r="E4926" s="563" t="s">
        <v>2672</v>
      </c>
      <c r="F4926" s="566">
        <v>0</v>
      </c>
      <c r="G4926" s="553"/>
      <c r="H4926" s="595" t="s">
        <v>2673</v>
      </c>
      <c r="I4926" s="595"/>
      <c r="J4926" s="554">
        <v>2.88</v>
      </c>
    </row>
    <row r="4927" spans="1:10" ht="14.45" thickTop="1">
      <c r="A4927" s="555"/>
      <c r="B4927" s="564"/>
      <c r="C4927" s="564"/>
      <c r="D4927" s="555"/>
      <c r="E4927" s="564"/>
      <c r="F4927" s="564"/>
      <c r="G4927" s="555"/>
      <c r="H4927" s="555"/>
      <c r="I4927" s="555"/>
      <c r="J4927" s="555"/>
    </row>
    <row r="4928" spans="1:10" ht="14.45" customHeight="1">
      <c r="A4928" s="598" t="s">
        <v>3723</v>
      </c>
      <c r="B4928" s="599"/>
      <c r="C4928" s="599"/>
      <c r="D4928" s="599"/>
      <c r="E4928" s="599"/>
      <c r="F4928" s="599"/>
      <c r="G4928" s="599"/>
      <c r="H4928" s="599"/>
      <c r="I4928" s="599"/>
      <c r="J4928" s="599"/>
    </row>
    <row r="4929" spans="1:10">
      <c r="A4929" s="543"/>
      <c r="B4929" s="461" t="s">
        <v>10</v>
      </c>
      <c r="C4929" s="461" t="s">
        <v>11</v>
      </c>
      <c r="D4929" s="543" t="s">
        <v>12</v>
      </c>
      <c r="E4929" s="589" t="s">
        <v>1209</v>
      </c>
      <c r="F4929" s="589"/>
      <c r="G4929" s="461" t="s">
        <v>13</v>
      </c>
      <c r="H4929" s="544" t="s">
        <v>14</v>
      </c>
      <c r="I4929" s="544" t="s">
        <v>1210</v>
      </c>
      <c r="J4929" s="544" t="s">
        <v>16</v>
      </c>
    </row>
    <row r="4930" spans="1:10">
      <c r="A4930" s="545" t="s">
        <v>2661</v>
      </c>
      <c r="B4930" s="546" t="s">
        <v>3724</v>
      </c>
      <c r="C4930" s="546" t="s">
        <v>44</v>
      </c>
      <c r="D4930" s="545" t="s">
        <v>3725</v>
      </c>
      <c r="E4930" s="596" t="s">
        <v>1216</v>
      </c>
      <c r="F4930" s="596"/>
      <c r="G4930" s="546" t="s">
        <v>75</v>
      </c>
      <c r="H4930" s="547">
        <v>1</v>
      </c>
      <c r="I4930" s="548">
        <v>22.69</v>
      </c>
      <c r="J4930" s="548">
        <v>22.69</v>
      </c>
    </row>
    <row r="4931" spans="1:10" ht="26.45">
      <c r="A4931" s="556" t="s">
        <v>2674</v>
      </c>
      <c r="B4931" s="557" t="s">
        <v>3726</v>
      </c>
      <c r="C4931" s="557" t="s">
        <v>44</v>
      </c>
      <c r="D4931" s="556" t="s">
        <v>3727</v>
      </c>
      <c r="E4931" s="594" t="s">
        <v>1216</v>
      </c>
      <c r="F4931" s="594"/>
      <c r="G4931" s="557" t="s">
        <v>75</v>
      </c>
      <c r="H4931" s="558">
        <v>1</v>
      </c>
      <c r="I4931" s="559">
        <v>0.18</v>
      </c>
      <c r="J4931" s="559">
        <v>0.18</v>
      </c>
    </row>
    <row r="4932" spans="1:10" ht="39.6" customHeight="1">
      <c r="A4932" s="549" t="s">
        <v>2666</v>
      </c>
      <c r="B4932" s="550" t="s">
        <v>2511</v>
      </c>
      <c r="C4932" s="550" t="s">
        <v>44</v>
      </c>
      <c r="D4932" s="549" t="s">
        <v>2512</v>
      </c>
      <c r="E4932" s="593" t="s">
        <v>1440</v>
      </c>
      <c r="F4932" s="593"/>
      <c r="G4932" s="550" t="s">
        <v>75</v>
      </c>
      <c r="H4932" s="551">
        <v>1</v>
      </c>
      <c r="I4932" s="552">
        <v>15.79</v>
      </c>
      <c r="J4932" s="552">
        <v>15.79</v>
      </c>
    </row>
    <row r="4933" spans="1:10" ht="26.45">
      <c r="A4933" s="549" t="s">
        <v>2666</v>
      </c>
      <c r="B4933" s="550" t="s">
        <v>1657</v>
      </c>
      <c r="C4933" s="550" t="s">
        <v>44</v>
      </c>
      <c r="D4933" s="549" t="s">
        <v>1658</v>
      </c>
      <c r="E4933" s="593" t="s">
        <v>1459</v>
      </c>
      <c r="F4933" s="593"/>
      <c r="G4933" s="550" t="s">
        <v>75</v>
      </c>
      <c r="H4933" s="551">
        <v>1</v>
      </c>
      <c r="I4933" s="552">
        <v>0.6</v>
      </c>
      <c r="J4933" s="552">
        <v>0.6</v>
      </c>
    </row>
    <row r="4934" spans="1:10" ht="26.45" customHeight="1">
      <c r="A4934" s="549" t="s">
        <v>2666</v>
      </c>
      <c r="B4934" s="550" t="s">
        <v>1479</v>
      </c>
      <c r="C4934" s="550" t="s">
        <v>44</v>
      </c>
      <c r="D4934" s="549" t="s">
        <v>1480</v>
      </c>
      <c r="E4934" s="593" t="s">
        <v>1459</v>
      </c>
      <c r="F4934" s="593"/>
      <c r="G4934" s="550" t="s">
        <v>75</v>
      </c>
      <c r="H4934" s="551">
        <v>1</v>
      </c>
      <c r="I4934" s="552">
        <v>1.4</v>
      </c>
      <c r="J4934" s="552">
        <v>1.4</v>
      </c>
    </row>
    <row r="4935" spans="1:10" ht="26.45">
      <c r="A4935" s="549" t="s">
        <v>2666</v>
      </c>
      <c r="B4935" s="550" t="s">
        <v>1571</v>
      </c>
      <c r="C4935" s="550" t="s">
        <v>44</v>
      </c>
      <c r="D4935" s="549" t="s">
        <v>1572</v>
      </c>
      <c r="E4935" s="593" t="s">
        <v>1459</v>
      </c>
      <c r="F4935" s="593"/>
      <c r="G4935" s="550" t="s">
        <v>75</v>
      </c>
      <c r="H4935" s="551">
        <v>1</v>
      </c>
      <c r="I4935" s="552">
        <v>1.45</v>
      </c>
      <c r="J4935" s="552">
        <v>1.45</v>
      </c>
    </row>
    <row r="4936" spans="1:10" ht="26.45">
      <c r="A4936" s="549" t="s">
        <v>2666</v>
      </c>
      <c r="B4936" s="550" t="s">
        <v>1457</v>
      </c>
      <c r="C4936" s="550" t="s">
        <v>44</v>
      </c>
      <c r="D4936" s="549" t="s">
        <v>1458</v>
      </c>
      <c r="E4936" s="593" t="s">
        <v>1459</v>
      </c>
      <c r="F4936" s="593"/>
      <c r="G4936" s="550" t="s">
        <v>75</v>
      </c>
      <c r="H4936" s="551">
        <v>1</v>
      </c>
      <c r="I4936" s="552">
        <v>2.68</v>
      </c>
      <c r="J4936" s="552">
        <v>2.68</v>
      </c>
    </row>
    <row r="4937" spans="1:10" ht="14.45" customHeight="1">
      <c r="A4937" s="549" t="s">
        <v>2666</v>
      </c>
      <c r="B4937" s="550" t="s">
        <v>1567</v>
      </c>
      <c r="C4937" s="550" t="s">
        <v>44</v>
      </c>
      <c r="D4937" s="549" t="s">
        <v>1568</v>
      </c>
      <c r="E4937" s="593" t="s">
        <v>1459</v>
      </c>
      <c r="F4937" s="593"/>
      <c r="G4937" s="550" t="s">
        <v>75</v>
      </c>
      <c r="H4937" s="551">
        <v>1</v>
      </c>
      <c r="I4937" s="552">
        <v>0.48</v>
      </c>
      <c r="J4937" s="552">
        <v>0.48</v>
      </c>
    </row>
    <row r="4938" spans="1:10" ht="26.45">
      <c r="A4938" s="549" t="s">
        <v>2666</v>
      </c>
      <c r="B4938" s="550" t="s">
        <v>1711</v>
      </c>
      <c r="C4938" s="550" t="s">
        <v>44</v>
      </c>
      <c r="D4938" s="549" t="s">
        <v>1712</v>
      </c>
      <c r="E4938" s="593" t="s">
        <v>1459</v>
      </c>
      <c r="F4938" s="593"/>
      <c r="G4938" s="550" t="s">
        <v>75</v>
      </c>
      <c r="H4938" s="551">
        <v>1</v>
      </c>
      <c r="I4938" s="552">
        <v>0.11</v>
      </c>
      <c r="J4938" s="552">
        <v>0.11</v>
      </c>
    </row>
    <row r="4939" spans="1:10">
      <c r="A4939" s="553"/>
      <c r="B4939" s="563"/>
      <c r="C4939" s="563"/>
      <c r="D4939" s="553"/>
      <c r="E4939" s="563" t="s">
        <v>2669</v>
      </c>
      <c r="F4939" s="566">
        <v>15.97</v>
      </c>
      <c r="G4939" s="553" t="s">
        <v>2670</v>
      </c>
      <c r="H4939" s="554">
        <v>0</v>
      </c>
      <c r="I4939" s="553" t="s">
        <v>2671</v>
      </c>
      <c r="J4939" s="554">
        <v>15.97</v>
      </c>
    </row>
    <row r="4940" spans="1:10" ht="26.45" customHeight="1" thickBot="1">
      <c r="A4940" s="553"/>
      <c r="B4940" s="563"/>
      <c r="C4940" s="563"/>
      <c r="D4940" s="553"/>
      <c r="E4940" s="563" t="s">
        <v>2672</v>
      </c>
      <c r="F4940" s="566">
        <v>0</v>
      </c>
      <c r="G4940" s="553"/>
      <c r="H4940" s="595" t="s">
        <v>2673</v>
      </c>
      <c r="I4940" s="595"/>
      <c r="J4940" s="554">
        <v>22.69</v>
      </c>
    </row>
    <row r="4941" spans="1:10" ht="14.45" thickTop="1">
      <c r="A4941" s="555"/>
      <c r="B4941" s="564"/>
      <c r="C4941" s="564"/>
      <c r="D4941" s="555"/>
      <c r="E4941" s="564"/>
      <c r="F4941" s="564"/>
      <c r="G4941" s="555"/>
      <c r="H4941" s="555"/>
      <c r="I4941" s="555"/>
      <c r="J4941" s="555"/>
    </row>
    <row r="4942" spans="1:10">
      <c r="A4942" s="543"/>
      <c r="B4942" s="461" t="s">
        <v>10</v>
      </c>
      <c r="C4942" s="461" t="s">
        <v>11</v>
      </c>
      <c r="D4942" s="543" t="s">
        <v>12</v>
      </c>
      <c r="E4942" s="589" t="s">
        <v>1209</v>
      </c>
      <c r="F4942" s="589"/>
      <c r="G4942" s="461" t="s">
        <v>13</v>
      </c>
      <c r="H4942" s="544" t="s">
        <v>14</v>
      </c>
      <c r="I4942" s="544" t="s">
        <v>1210</v>
      </c>
      <c r="J4942" s="544" t="s">
        <v>16</v>
      </c>
    </row>
    <row r="4943" spans="1:10">
      <c r="A4943" s="545" t="s">
        <v>2661</v>
      </c>
      <c r="B4943" s="546" t="s">
        <v>2688</v>
      </c>
      <c r="C4943" s="546" t="s">
        <v>44</v>
      </c>
      <c r="D4943" s="545" t="s">
        <v>2689</v>
      </c>
      <c r="E4943" s="596" t="s">
        <v>1216</v>
      </c>
      <c r="F4943" s="596"/>
      <c r="G4943" s="546" t="s">
        <v>75</v>
      </c>
      <c r="H4943" s="547">
        <v>1</v>
      </c>
      <c r="I4943" s="548">
        <v>22.37</v>
      </c>
      <c r="J4943" s="548">
        <v>22.37</v>
      </c>
    </row>
    <row r="4944" spans="1:10" ht="14.45" customHeight="1">
      <c r="A4944" s="556" t="s">
        <v>2674</v>
      </c>
      <c r="B4944" s="557" t="s">
        <v>3728</v>
      </c>
      <c r="C4944" s="557" t="s">
        <v>44</v>
      </c>
      <c r="D4944" s="556" t="s">
        <v>3729</v>
      </c>
      <c r="E4944" s="594" t="s">
        <v>1216</v>
      </c>
      <c r="F4944" s="594"/>
      <c r="G4944" s="557" t="s">
        <v>75</v>
      </c>
      <c r="H4944" s="558">
        <v>1</v>
      </c>
      <c r="I4944" s="559">
        <v>0.23</v>
      </c>
      <c r="J4944" s="559">
        <v>0.23</v>
      </c>
    </row>
    <row r="4945" spans="1:10" ht="26.45">
      <c r="A4945" s="549" t="s">
        <v>2666</v>
      </c>
      <c r="B4945" s="550" t="s">
        <v>1567</v>
      </c>
      <c r="C4945" s="550" t="s">
        <v>44</v>
      </c>
      <c r="D4945" s="549" t="s">
        <v>1568</v>
      </c>
      <c r="E4945" s="593" t="s">
        <v>1459</v>
      </c>
      <c r="F4945" s="593"/>
      <c r="G4945" s="550" t="s">
        <v>75</v>
      </c>
      <c r="H4945" s="551">
        <v>1</v>
      </c>
      <c r="I4945" s="552">
        <v>0.48</v>
      </c>
      <c r="J4945" s="552">
        <v>0.48</v>
      </c>
    </row>
    <row r="4946" spans="1:10" ht="13.9" customHeight="1">
      <c r="A4946" s="549" t="s">
        <v>2666</v>
      </c>
      <c r="B4946" s="550" t="s">
        <v>1479</v>
      </c>
      <c r="C4946" s="550" t="s">
        <v>44</v>
      </c>
      <c r="D4946" s="549" t="s">
        <v>1480</v>
      </c>
      <c r="E4946" s="593" t="s">
        <v>1459</v>
      </c>
      <c r="F4946" s="593"/>
      <c r="G4946" s="550" t="s">
        <v>75</v>
      </c>
      <c r="H4946" s="551">
        <v>1</v>
      </c>
      <c r="I4946" s="552">
        <v>1.4</v>
      </c>
      <c r="J4946" s="552">
        <v>1.4</v>
      </c>
    </row>
    <row r="4947" spans="1:10" ht="26.45">
      <c r="A4947" s="549" t="s">
        <v>2666</v>
      </c>
      <c r="B4947" s="550" t="s">
        <v>2086</v>
      </c>
      <c r="C4947" s="550" t="s">
        <v>44</v>
      </c>
      <c r="D4947" s="549" t="s">
        <v>2087</v>
      </c>
      <c r="E4947" s="593" t="s">
        <v>1459</v>
      </c>
      <c r="F4947" s="593"/>
      <c r="G4947" s="550" t="s">
        <v>75</v>
      </c>
      <c r="H4947" s="551">
        <v>1</v>
      </c>
      <c r="I4947" s="552">
        <v>0.25</v>
      </c>
      <c r="J4947" s="552">
        <v>0.25</v>
      </c>
    </row>
    <row r="4948" spans="1:10" ht="13.9" customHeight="1">
      <c r="A4948" s="549" t="s">
        <v>2666</v>
      </c>
      <c r="B4948" s="550" t="s">
        <v>1776</v>
      </c>
      <c r="C4948" s="550" t="s">
        <v>44</v>
      </c>
      <c r="D4948" s="549" t="s">
        <v>1777</v>
      </c>
      <c r="E4948" s="593" t="s">
        <v>1459</v>
      </c>
      <c r="F4948" s="593"/>
      <c r="G4948" s="550" t="s">
        <v>75</v>
      </c>
      <c r="H4948" s="551">
        <v>1</v>
      </c>
      <c r="I4948" s="552">
        <v>1.43</v>
      </c>
      <c r="J4948" s="552">
        <v>1.43</v>
      </c>
    </row>
    <row r="4949" spans="1:10" ht="26.45" customHeight="1">
      <c r="A4949" s="549" t="s">
        <v>2666</v>
      </c>
      <c r="B4949" s="550" t="s">
        <v>1711</v>
      </c>
      <c r="C4949" s="550" t="s">
        <v>44</v>
      </c>
      <c r="D4949" s="549" t="s">
        <v>1712</v>
      </c>
      <c r="E4949" s="593" t="s">
        <v>1459</v>
      </c>
      <c r="F4949" s="593"/>
      <c r="G4949" s="550" t="s">
        <v>75</v>
      </c>
      <c r="H4949" s="551">
        <v>1</v>
      </c>
      <c r="I4949" s="552">
        <v>0.11</v>
      </c>
      <c r="J4949" s="552">
        <v>0.11</v>
      </c>
    </row>
    <row r="4950" spans="1:10" ht="26.45">
      <c r="A4950" s="549" t="s">
        <v>2666</v>
      </c>
      <c r="B4950" s="550" t="s">
        <v>1457</v>
      </c>
      <c r="C4950" s="550" t="s">
        <v>44</v>
      </c>
      <c r="D4950" s="549" t="s">
        <v>1458</v>
      </c>
      <c r="E4950" s="593" t="s">
        <v>1459</v>
      </c>
      <c r="F4950" s="593"/>
      <c r="G4950" s="550" t="s">
        <v>75</v>
      </c>
      <c r="H4950" s="551">
        <v>1</v>
      </c>
      <c r="I4950" s="552">
        <v>2.68</v>
      </c>
      <c r="J4950" s="552">
        <v>2.68</v>
      </c>
    </row>
    <row r="4951" spans="1:10">
      <c r="A4951" s="549" t="s">
        <v>2666</v>
      </c>
      <c r="B4951" s="550" t="s">
        <v>1601</v>
      </c>
      <c r="C4951" s="550" t="s">
        <v>44</v>
      </c>
      <c r="D4951" s="549" t="s">
        <v>1602</v>
      </c>
      <c r="E4951" s="593" t="s">
        <v>1440</v>
      </c>
      <c r="F4951" s="593"/>
      <c r="G4951" s="550" t="s">
        <v>75</v>
      </c>
      <c r="H4951" s="551">
        <v>1</v>
      </c>
      <c r="I4951" s="552">
        <v>15.79</v>
      </c>
      <c r="J4951" s="552">
        <v>15.79</v>
      </c>
    </row>
    <row r="4952" spans="1:10">
      <c r="A4952" s="553"/>
      <c r="B4952" s="563"/>
      <c r="C4952" s="563"/>
      <c r="D4952" s="553"/>
      <c r="E4952" s="563" t="s">
        <v>2669</v>
      </c>
      <c r="F4952" s="566">
        <v>16.02</v>
      </c>
      <c r="G4952" s="553" t="s">
        <v>2670</v>
      </c>
      <c r="H4952" s="554">
        <v>0</v>
      </c>
      <c r="I4952" s="553" t="s">
        <v>2671</v>
      </c>
      <c r="J4952" s="554">
        <v>16.02</v>
      </c>
    </row>
    <row r="4953" spans="1:10" ht="14.45" thickBot="1">
      <c r="A4953" s="553"/>
      <c r="B4953" s="563"/>
      <c r="C4953" s="563"/>
      <c r="D4953" s="553"/>
      <c r="E4953" s="563" t="s">
        <v>2672</v>
      </c>
      <c r="F4953" s="566">
        <v>0</v>
      </c>
      <c r="G4953" s="553"/>
      <c r="H4953" s="595" t="s">
        <v>2673</v>
      </c>
      <c r="I4953" s="595"/>
      <c r="J4953" s="554">
        <v>22.37</v>
      </c>
    </row>
    <row r="4954" spans="1:10" ht="14.45" thickTop="1">
      <c r="A4954" s="555"/>
      <c r="B4954" s="564"/>
      <c r="C4954" s="564"/>
      <c r="D4954" s="555"/>
      <c r="E4954" s="564"/>
      <c r="F4954" s="564"/>
      <c r="G4954" s="555"/>
      <c r="H4954" s="555"/>
      <c r="I4954" s="555"/>
      <c r="J4954" s="555"/>
    </row>
    <row r="4955" spans="1:10">
      <c r="A4955" s="543"/>
      <c r="B4955" s="461" t="s">
        <v>10</v>
      </c>
      <c r="C4955" s="461" t="s">
        <v>11</v>
      </c>
      <c r="D4955" s="543" t="s">
        <v>12</v>
      </c>
      <c r="E4955" s="589" t="s">
        <v>1209</v>
      </c>
      <c r="F4955" s="589"/>
      <c r="G4955" s="461" t="s">
        <v>13</v>
      </c>
      <c r="H4955" s="544" t="s">
        <v>14</v>
      </c>
      <c r="I4955" s="544" t="s">
        <v>1210</v>
      </c>
      <c r="J4955" s="544" t="s">
        <v>16</v>
      </c>
    </row>
    <row r="4956" spans="1:10">
      <c r="A4956" s="545" t="s">
        <v>2661</v>
      </c>
      <c r="B4956" s="546" t="s">
        <v>3358</v>
      </c>
      <c r="C4956" s="546" t="s">
        <v>44</v>
      </c>
      <c r="D4956" s="545" t="s">
        <v>3359</v>
      </c>
      <c r="E4956" s="596" t="s">
        <v>1216</v>
      </c>
      <c r="F4956" s="596"/>
      <c r="G4956" s="546" t="s">
        <v>75</v>
      </c>
      <c r="H4956" s="547">
        <v>1</v>
      </c>
      <c r="I4956" s="548">
        <v>22.74</v>
      </c>
      <c r="J4956" s="548">
        <v>22.74</v>
      </c>
    </row>
    <row r="4957" spans="1:10" ht="26.45">
      <c r="A4957" s="556" t="s">
        <v>2674</v>
      </c>
      <c r="B4957" s="557" t="s">
        <v>3730</v>
      </c>
      <c r="C4957" s="557" t="s">
        <v>44</v>
      </c>
      <c r="D4957" s="556" t="s">
        <v>3731</v>
      </c>
      <c r="E4957" s="594" t="s">
        <v>1216</v>
      </c>
      <c r="F4957" s="594"/>
      <c r="G4957" s="557" t="s">
        <v>75</v>
      </c>
      <c r="H4957" s="558">
        <v>1</v>
      </c>
      <c r="I4957" s="559">
        <v>0.23</v>
      </c>
      <c r="J4957" s="559">
        <v>0.23</v>
      </c>
    </row>
    <row r="4958" spans="1:10" ht="14.45" customHeight="1">
      <c r="A4958" s="549" t="s">
        <v>2666</v>
      </c>
      <c r="B4958" s="550" t="s">
        <v>1711</v>
      </c>
      <c r="C4958" s="550" t="s">
        <v>44</v>
      </c>
      <c r="D4958" s="549" t="s">
        <v>1712</v>
      </c>
      <c r="E4958" s="593" t="s">
        <v>1459</v>
      </c>
      <c r="F4958" s="593"/>
      <c r="G4958" s="550" t="s">
        <v>75</v>
      </c>
      <c r="H4958" s="551">
        <v>1</v>
      </c>
      <c r="I4958" s="552">
        <v>0.11</v>
      </c>
      <c r="J4958" s="552">
        <v>0.11</v>
      </c>
    </row>
    <row r="4959" spans="1:10" ht="26.45">
      <c r="A4959" s="549" t="s">
        <v>2666</v>
      </c>
      <c r="B4959" s="550" t="s">
        <v>1571</v>
      </c>
      <c r="C4959" s="550" t="s">
        <v>44</v>
      </c>
      <c r="D4959" s="549" t="s">
        <v>1572</v>
      </c>
      <c r="E4959" s="593" t="s">
        <v>1459</v>
      </c>
      <c r="F4959" s="593"/>
      <c r="G4959" s="550" t="s">
        <v>75</v>
      </c>
      <c r="H4959" s="551">
        <v>1</v>
      </c>
      <c r="I4959" s="552">
        <v>1.45</v>
      </c>
      <c r="J4959" s="552">
        <v>1.45</v>
      </c>
    </row>
    <row r="4960" spans="1:10" ht="26.45">
      <c r="A4960" s="549" t="s">
        <v>2666</v>
      </c>
      <c r="B4960" s="550" t="s">
        <v>1657</v>
      </c>
      <c r="C4960" s="550" t="s">
        <v>44</v>
      </c>
      <c r="D4960" s="549" t="s">
        <v>1658</v>
      </c>
      <c r="E4960" s="593" t="s">
        <v>1459</v>
      </c>
      <c r="F4960" s="593"/>
      <c r="G4960" s="550" t="s">
        <v>75</v>
      </c>
      <c r="H4960" s="551">
        <v>1</v>
      </c>
      <c r="I4960" s="552">
        <v>0.6</v>
      </c>
      <c r="J4960" s="552">
        <v>0.6</v>
      </c>
    </row>
    <row r="4961" spans="1:10" ht="13.9" customHeight="1">
      <c r="A4961" s="549" t="s">
        <v>2666</v>
      </c>
      <c r="B4961" s="550" t="s">
        <v>1457</v>
      </c>
      <c r="C4961" s="550" t="s">
        <v>44</v>
      </c>
      <c r="D4961" s="549" t="s">
        <v>1458</v>
      </c>
      <c r="E4961" s="593" t="s">
        <v>1459</v>
      </c>
      <c r="F4961" s="593"/>
      <c r="G4961" s="550" t="s">
        <v>75</v>
      </c>
      <c r="H4961" s="551">
        <v>1</v>
      </c>
      <c r="I4961" s="552">
        <v>2.68</v>
      </c>
      <c r="J4961" s="552">
        <v>2.68</v>
      </c>
    </row>
    <row r="4962" spans="1:10" ht="26.45" customHeight="1">
      <c r="A4962" s="549" t="s">
        <v>2666</v>
      </c>
      <c r="B4962" s="550" t="s">
        <v>1567</v>
      </c>
      <c r="C4962" s="550" t="s">
        <v>44</v>
      </c>
      <c r="D4962" s="549" t="s">
        <v>1568</v>
      </c>
      <c r="E4962" s="593" t="s">
        <v>1459</v>
      </c>
      <c r="F4962" s="593"/>
      <c r="G4962" s="550" t="s">
        <v>75</v>
      </c>
      <c r="H4962" s="551">
        <v>1</v>
      </c>
      <c r="I4962" s="552">
        <v>0.48</v>
      </c>
      <c r="J4962" s="552">
        <v>0.48</v>
      </c>
    </row>
    <row r="4963" spans="1:10">
      <c r="A4963" s="549" t="s">
        <v>2666</v>
      </c>
      <c r="B4963" s="550" t="s">
        <v>2297</v>
      </c>
      <c r="C4963" s="550" t="s">
        <v>44</v>
      </c>
      <c r="D4963" s="549" t="s">
        <v>2298</v>
      </c>
      <c r="E4963" s="593" t="s">
        <v>1440</v>
      </c>
      <c r="F4963" s="593"/>
      <c r="G4963" s="550" t="s">
        <v>75</v>
      </c>
      <c r="H4963" s="551">
        <v>1</v>
      </c>
      <c r="I4963" s="552">
        <v>15.79</v>
      </c>
      <c r="J4963" s="552">
        <v>15.79</v>
      </c>
    </row>
    <row r="4964" spans="1:10" ht="26.45">
      <c r="A4964" s="549" t="s">
        <v>2666</v>
      </c>
      <c r="B4964" s="550" t="s">
        <v>1479</v>
      </c>
      <c r="C4964" s="550" t="s">
        <v>44</v>
      </c>
      <c r="D4964" s="549" t="s">
        <v>1480</v>
      </c>
      <c r="E4964" s="593" t="s">
        <v>1459</v>
      </c>
      <c r="F4964" s="593"/>
      <c r="G4964" s="550" t="s">
        <v>75</v>
      </c>
      <c r="H4964" s="551">
        <v>1</v>
      </c>
      <c r="I4964" s="552">
        <v>1.4</v>
      </c>
      <c r="J4964" s="552">
        <v>1.4</v>
      </c>
    </row>
    <row r="4965" spans="1:10">
      <c r="A4965" s="553"/>
      <c r="B4965" s="563"/>
      <c r="C4965" s="563"/>
      <c r="D4965" s="553"/>
      <c r="E4965" s="563" t="s">
        <v>2669</v>
      </c>
      <c r="F4965" s="566">
        <v>16.02</v>
      </c>
      <c r="G4965" s="553" t="s">
        <v>2670</v>
      </c>
      <c r="H4965" s="554">
        <v>0</v>
      </c>
      <c r="I4965" s="553" t="s">
        <v>2671</v>
      </c>
      <c r="J4965" s="554">
        <v>16.02</v>
      </c>
    </row>
    <row r="4966" spans="1:10" ht="14.45" thickBot="1">
      <c r="A4966" s="553"/>
      <c r="B4966" s="563"/>
      <c r="C4966" s="563"/>
      <c r="D4966" s="553"/>
      <c r="E4966" s="563" t="s">
        <v>2672</v>
      </c>
      <c r="F4966" s="566">
        <v>0</v>
      </c>
      <c r="G4966" s="553"/>
      <c r="H4966" s="595" t="s">
        <v>2673</v>
      </c>
      <c r="I4966" s="595"/>
      <c r="J4966" s="554">
        <v>22.74</v>
      </c>
    </row>
    <row r="4967" spans="1:10" ht="14.45" thickTop="1">
      <c r="A4967" s="555"/>
      <c r="B4967" s="564"/>
      <c r="C4967" s="564"/>
      <c r="D4967" s="555"/>
      <c r="E4967" s="564"/>
      <c r="F4967" s="564"/>
      <c r="G4967" s="555"/>
      <c r="H4967" s="555"/>
      <c r="I4967" s="555"/>
      <c r="J4967" s="555"/>
    </row>
    <row r="4968" spans="1:10">
      <c r="A4968" s="543"/>
      <c r="B4968" s="461" t="s">
        <v>10</v>
      </c>
      <c r="C4968" s="461" t="s">
        <v>11</v>
      </c>
      <c r="D4968" s="543" t="s">
        <v>12</v>
      </c>
      <c r="E4968" s="589" t="s">
        <v>1209</v>
      </c>
      <c r="F4968" s="589"/>
      <c r="G4968" s="461" t="s">
        <v>13</v>
      </c>
      <c r="H4968" s="544" t="s">
        <v>14</v>
      </c>
      <c r="I4968" s="544" t="s">
        <v>1210</v>
      </c>
      <c r="J4968" s="544" t="s">
        <v>16</v>
      </c>
    </row>
    <row r="4969" spans="1:10">
      <c r="A4969" s="545" t="s">
        <v>2661</v>
      </c>
      <c r="B4969" s="546" t="s">
        <v>3387</v>
      </c>
      <c r="C4969" s="546" t="s">
        <v>44</v>
      </c>
      <c r="D4969" s="545" t="s">
        <v>3388</v>
      </c>
      <c r="E4969" s="596" t="s">
        <v>1216</v>
      </c>
      <c r="F4969" s="596"/>
      <c r="G4969" s="546" t="s">
        <v>75</v>
      </c>
      <c r="H4969" s="547">
        <v>1</v>
      </c>
      <c r="I4969" s="548">
        <v>29.27</v>
      </c>
      <c r="J4969" s="548">
        <v>29.27</v>
      </c>
    </row>
    <row r="4970" spans="1:10" ht="26.45">
      <c r="A4970" s="556" t="s">
        <v>2674</v>
      </c>
      <c r="B4970" s="557" t="s">
        <v>3732</v>
      </c>
      <c r="C4970" s="557" t="s">
        <v>44</v>
      </c>
      <c r="D4970" s="556" t="s">
        <v>3733</v>
      </c>
      <c r="E4970" s="594" t="s">
        <v>1216</v>
      </c>
      <c r="F4970" s="594"/>
      <c r="G4970" s="557" t="s">
        <v>75</v>
      </c>
      <c r="H4970" s="558">
        <v>1</v>
      </c>
      <c r="I4970" s="559">
        <v>0.3</v>
      </c>
      <c r="J4970" s="559">
        <v>0.3</v>
      </c>
    </row>
    <row r="4971" spans="1:10" ht="14.45" customHeight="1">
      <c r="A4971" s="549" t="s">
        <v>2666</v>
      </c>
      <c r="B4971" s="550" t="s">
        <v>1567</v>
      </c>
      <c r="C4971" s="550" t="s">
        <v>44</v>
      </c>
      <c r="D4971" s="549" t="s">
        <v>1568</v>
      </c>
      <c r="E4971" s="593" t="s">
        <v>1459</v>
      </c>
      <c r="F4971" s="593"/>
      <c r="G4971" s="550" t="s">
        <v>75</v>
      </c>
      <c r="H4971" s="551">
        <v>1</v>
      </c>
      <c r="I4971" s="552">
        <v>0.48</v>
      </c>
      <c r="J4971" s="552">
        <v>0.48</v>
      </c>
    </row>
    <row r="4972" spans="1:10" ht="26.45">
      <c r="A4972" s="549" t="s">
        <v>2666</v>
      </c>
      <c r="B4972" s="550" t="s">
        <v>1711</v>
      </c>
      <c r="C4972" s="550" t="s">
        <v>44</v>
      </c>
      <c r="D4972" s="549" t="s">
        <v>1712</v>
      </c>
      <c r="E4972" s="593" t="s">
        <v>1459</v>
      </c>
      <c r="F4972" s="593"/>
      <c r="G4972" s="550" t="s">
        <v>75</v>
      </c>
      <c r="H4972" s="551">
        <v>1</v>
      </c>
      <c r="I4972" s="552">
        <v>0.11</v>
      </c>
      <c r="J4972" s="552">
        <v>0.11</v>
      </c>
    </row>
    <row r="4973" spans="1:10" ht="26.45">
      <c r="A4973" s="549" t="s">
        <v>2666</v>
      </c>
      <c r="B4973" s="550" t="s">
        <v>1703</v>
      </c>
      <c r="C4973" s="550" t="s">
        <v>44</v>
      </c>
      <c r="D4973" s="549" t="s">
        <v>1704</v>
      </c>
      <c r="E4973" s="593" t="s">
        <v>1459</v>
      </c>
      <c r="F4973" s="593"/>
      <c r="G4973" s="550" t="s">
        <v>75</v>
      </c>
      <c r="H4973" s="551">
        <v>1</v>
      </c>
      <c r="I4973" s="552">
        <v>1.78</v>
      </c>
      <c r="J4973" s="552">
        <v>1.78</v>
      </c>
    </row>
    <row r="4974" spans="1:10" ht="13.9" customHeight="1">
      <c r="A4974" s="549" t="s">
        <v>2666</v>
      </c>
      <c r="B4974" s="550" t="s">
        <v>1457</v>
      </c>
      <c r="C4974" s="550" t="s">
        <v>44</v>
      </c>
      <c r="D4974" s="549" t="s">
        <v>1458</v>
      </c>
      <c r="E4974" s="593" t="s">
        <v>1459</v>
      </c>
      <c r="F4974" s="593"/>
      <c r="G4974" s="550" t="s">
        <v>75</v>
      </c>
      <c r="H4974" s="551">
        <v>1</v>
      </c>
      <c r="I4974" s="552">
        <v>2.68</v>
      </c>
      <c r="J4974" s="552">
        <v>2.68</v>
      </c>
    </row>
    <row r="4975" spans="1:10" ht="26.45" customHeight="1">
      <c r="A4975" s="549" t="s">
        <v>2666</v>
      </c>
      <c r="B4975" s="550" t="s">
        <v>2074</v>
      </c>
      <c r="C4975" s="550" t="s">
        <v>44</v>
      </c>
      <c r="D4975" s="549" t="s">
        <v>2075</v>
      </c>
      <c r="E4975" s="593" t="s">
        <v>1440</v>
      </c>
      <c r="F4975" s="593"/>
      <c r="G4975" s="550" t="s">
        <v>75</v>
      </c>
      <c r="H4975" s="551">
        <v>1</v>
      </c>
      <c r="I4975" s="552">
        <v>20.67</v>
      </c>
      <c r="J4975" s="552">
        <v>20.67</v>
      </c>
    </row>
    <row r="4976" spans="1:10" ht="26.45">
      <c r="A4976" s="549" t="s">
        <v>2666</v>
      </c>
      <c r="B4976" s="550" t="s">
        <v>1699</v>
      </c>
      <c r="C4976" s="550" t="s">
        <v>44</v>
      </c>
      <c r="D4976" s="549" t="s">
        <v>1700</v>
      </c>
      <c r="E4976" s="593" t="s">
        <v>1459</v>
      </c>
      <c r="F4976" s="593"/>
      <c r="G4976" s="550" t="s">
        <v>75</v>
      </c>
      <c r="H4976" s="551">
        <v>1</v>
      </c>
      <c r="I4976" s="552">
        <v>1.85</v>
      </c>
      <c r="J4976" s="552">
        <v>1.85</v>
      </c>
    </row>
    <row r="4977" spans="1:10" ht="26.45">
      <c r="A4977" s="549" t="s">
        <v>2666</v>
      </c>
      <c r="B4977" s="550" t="s">
        <v>1479</v>
      </c>
      <c r="C4977" s="550" t="s">
        <v>44</v>
      </c>
      <c r="D4977" s="549" t="s">
        <v>1480</v>
      </c>
      <c r="E4977" s="593" t="s">
        <v>1459</v>
      </c>
      <c r="F4977" s="593"/>
      <c r="G4977" s="550" t="s">
        <v>75</v>
      </c>
      <c r="H4977" s="551">
        <v>1</v>
      </c>
      <c r="I4977" s="552">
        <v>1.4</v>
      </c>
      <c r="J4977" s="552">
        <v>1.4</v>
      </c>
    </row>
    <row r="4978" spans="1:10">
      <c r="A4978" s="553"/>
      <c r="B4978" s="563"/>
      <c r="C4978" s="563"/>
      <c r="D4978" s="553"/>
      <c r="E4978" s="563" t="s">
        <v>2669</v>
      </c>
      <c r="F4978" s="566">
        <v>20.97</v>
      </c>
      <c r="G4978" s="553" t="s">
        <v>2670</v>
      </c>
      <c r="H4978" s="554">
        <v>0</v>
      </c>
      <c r="I4978" s="553" t="s">
        <v>2671</v>
      </c>
      <c r="J4978" s="554">
        <v>20.97</v>
      </c>
    </row>
    <row r="4979" spans="1:10" ht="14.45" thickBot="1">
      <c r="A4979" s="553"/>
      <c r="B4979" s="563"/>
      <c r="C4979" s="563"/>
      <c r="D4979" s="553"/>
      <c r="E4979" s="563" t="s">
        <v>2672</v>
      </c>
      <c r="F4979" s="566">
        <v>0</v>
      </c>
      <c r="G4979" s="553"/>
      <c r="H4979" s="595" t="s">
        <v>2673</v>
      </c>
      <c r="I4979" s="595"/>
      <c r="J4979" s="554">
        <v>29.27</v>
      </c>
    </row>
    <row r="4980" spans="1:10" ht="14.45" thickTop="1">
      <c r="A4980" s="555"/>
      <c r="B4980" s="564"/>
      <c r="C4980" s="564"/>
      <c r="D4980" s="555"/>
      <c r="E4980" s="564"/>
      <c r="F4980" s="564"/>
      <c r="G4980" s="555"/>
      <c r="H4980" s="555"/>
      <c r="I4980" s="555"/>
      <c r="J4980" s="555"/>
    </row>
    <row r="4981" spans="1:10">
      <c r="A4981" s="543"/>
      <c r="B4981" s="461" t="s">
        <v>10</v>
      </c>
      <c r="C4981" s="461" t="s">
        <v>11</v>
      </c>
      <c r="D4981" s="543" t="s">
        <v>12</v>
      </c>
      <c r="E4981" s="589" t="s">
        <v>1209</v>
      </c>
      <c r="F4981" s="589"/>
      <c r="G4981" s="461" t="s">
        <v>13</v>
      </c>
      <c r="H4981" s="544" t="s">
        <v>14</v>
      </c>
      <c r="I4981" s="544" t="s">
        <v>1210</v>
      </c>
      <c r="J4981" s="544" t="s">
        <v>16</v>
      </c>
    </row>
    <row r="4982" spans="1:10">
      <c r="A4982" s="545" t="s">
        <v>2661</v>
      </c>
      <c r="B4982" s="546" t="s">
        <v>3372</v>
      </c>
      <c r="C4982" s="546" t="s">
        <v>44</v>
      </c>
      <c r="D4982" s="545" t="s">
        <v>3373</v>
      </c>
      <c r="E4982" s="596" t="s">
        <v>1216</v>
      </c>
      <c r="F4982" s="596"/>
      <c r="G4982" s="546" t="s">
        <v>75</v>
      </c>
      <c r="H4982" s="547">
        <v>1</v>
      </c>
      <c r="I4982" s="548">
        <v>22.64</v>
      </c>
      <c r="J4982" s="548">
        <v>22.64</v>
      </c>
    </row>
    <row r="4983" spans="1:10" ht="26.45">
      <c r="A4983" s="556" t="s">
        <v>2674</v>
      </c>
      <c r="B4983" s="557" t="s">
        <v>3734</v>
      </c>
      <c r="C4983" s="557" t="s">
        <v>44</v>
      </c>
      <c r="D4983" s="556" t="s">
        <v>3735</v>
      </c>
      <c r="E4983" s="594" t="s">
        <v>1216</v>
      </c>
      <c r="F4983" s="594"/>
      <c r="G4983" s="557" t="s">
        <v>75</v>
      </c>
      <c r="H4983" s="558">
        <v>1</v>
      </c>
      <c r="I4983" s="559">
        <v>0.18</v>
      </c>
      <c r="J4983" s="559">
        <v>0.18</v>
      </c>
    </row>
    <row r="4984" spans="1:10" ht="14.45" customHeight="1">
      <c r="A4984" s="549" t="s">
        <v>2666</v>
      </c>
      <c r="B4984" s="550" t="s">
        <v>1567</v>
      </c>
      <c r="C4984" s="550" t="s">
        <v>44</v>
      </c>
      <c r="D4984" s="549" t="s">
        <v>1568</v>
      </c>
      <c r="E4984" s="593" t="s">
        <v>1459</v>
      </c>
      <c r="F4984" s="593"/>
      <c r="G4984" s="550" t="s">
        <v>75</v>
      </c>
      <c r="H4984" s="551">
        <v>1</v>
      </c>
      <c r="I4984" s="552">
        <v>0.48</v>
      </c>
      <c r="J4984" s="552">
        <v>0.48</v>
      </c>
    </row>
    <row r="4985" spans="1:10" ht="26.45">
      <c r="A4985" s="549" t="s">
        <v>2666</v>
      </c>
      <c r="B4985" s="550" t="s">
        <v>1457</v>
      </c>
      <c r="C4985" s="550" t="s">
        <v>44</v>
      </c>
      <c r="D4985" s="549" t="s">
        <v>1458</v>
      </c>
      <c r="E4985" s="593" t="s">
        <v>1459</v>
      </c>
      <c r="F4985" s="593"/>
      <c r="G4985" s="550" t="s">
        <v>75</v>
      </c>
      <c r="H4985" s="551">
        <v>1</v>
      </c>
      <c r="I4985" s="552">
        <v>2.68</v>
      </c>
      <c r="J4985" s="552">
        <v>2.68</v>
      </c>
    </row>
    <row r="4986" spans="1:10" ht="26.45">
      <c r="A4986" s="549" t="s">
        <v>2666</v>
      </c>
      <c r="B4986" s="550" t="s">
        <v>1479</v>
      </c>
      <c r="C4986" s="550" t="s">
        <v>44</v>
      </c>
      <c r="D4986" s="549" t="s">
        <v>1480</v>
      </c>
      <c r="E4986" s="593" t="s">
        <v>1459</v>
      </c>
      <c r="F4986" s="593"/>
      <c r="G4986" s="550" t="s">
        <v>75</v>
      </c>
      <c r="H4986" s="551">
        <v>1</v>
      </c>
      <c r="I4986" s="552">
        <v>1.4</v>
      </c>
      <c r="J4986" s="552">
        <v>1.4</v>
      </c>
    </row>
    <row r="4987" spans="1:10" ht="13.9" customHeight="1">
      <c r="A4987" s="549" t="s">
        <v>2666</v>
      </c>
      <c r="B4987" s="550" t="s">
        <v>1721</v>
      </c>
      <c r="C4987" s="550" t="s">
        <v>44</v>
      </c>
      <c r="D4987" s="549" t="s">
        <v>1722</v>
      </c>
      <c r="E4987" s="593" t="s">
        <v>1459</v>
      </c>
      <c r="F4987" s="593"/>
      <c r="G4987" s="550" t="s">
        <v>75</v>
      </c>
      <c r="H4987" s="551">
        <v>1</v>
      </c>
      <c r="I4987" s="552">
        <v>0.48</v>
      </c>
      <c r="J4987" s="552">
        <v>0.48</v>
      </c>
    </row>
    <row r="4988" spans="1:10" ht="26.45" customHeight="1">
      <c r="A4988" s="549" t="s">
        <v>2666</v>
      </c>
      <c r="B4988" s="550" t="s">
        <v>1581</v>
      </c>
      <c r="C4988" s="550" t="s">
        <v>44</v>
      </c>
      <c r="D4988" s="549" t="s">
        <v>1582</v>
      </c>
      <c r="E4988" s="593" t="s">
        <v>1459</v>
      </c>
      <c r="F4988" s="593"/>
      <c r="G4988" s="550" t="s">
        <v>75</v>
      </c>
      <c r="H4988" s="551">
        <v>1</v>
      </c>
      <c r="I4988" s="552">
        <v>1.52</v>
      </c>
      <c r="J4988" s="552">
        <v>1.52</v>
      </c>
    </row>
    <row r="4989" spans="1:10">
      <c r="A4989" s="549" t="s">
        <v>2666</v>
      </c>
      <c r="B4989" s="550" t="s">
        <v>1625</v>
      </c>
      <c r="C4989" s="550" t="s">
        <v>44</v>
      </c>
      <c r="D4989" s="549" t="s">
        <v>1626</v>
      </c>
      <c r="E4989" s="593" t="s">
        <v>1440</v>
      </c>
      <c r="F4989" s="593"/>
      <c r="G4989" s="550" t="s">
        <v>75</v>
      </c>
      <c r="H4989" s="551">
        <v>1</v>
      </c>
      <c r="I4989" s="552">
        <v>15.79</v>
      </c>
      <c r="J4989" s="552">
        <v>15.79</v>
      </c>
    </row>
    <row r="4990" spans="1:10" ht="26.45">
      <c r="A4990" s="549" t="s">
        <v>2666</v>
      </c>
      <c r="B4990" s="550" t="s">
        <v>1711</v>
      </c>
      <c r="C4990" s="550" t="s">
        <v>44</v>
      </c>
      <c r="D4990" s="549" t="s">
        <v>1712</v>
      </c>
      <c r="E4990" s="593" t="s">
        <v>1459</v>
      </c>
      <c r="F4990" s="593"/>
      <c r="G4990" s="550" t="s">
        <v>75</v>
      </c>
      <c r="H4990" s="551">
        <v>1</v>
      </c>
      <c r="I4990" s="552">
        <v>0.11</v>
      </c>
      <c r="J4990" s="552">
        <v>0.11</v>
      </c>
    </row>
    <row r="4991" spans="1:10">
      <c r="A4991" s="553"/>
      <c r="B4991" s="563"/>
      <c r="C4991" s="563"/>
      <c r="D4991" s="553"/>
      <c r="E4991" s="563" t="s">
        <v>2669</v>
      </c>
      <c r="F4991" s="566">
        <v>15.97</v>
      </c>
      <c r="G4991" s="553" t="s">
        <v>2670</v>
      </c>
      <c r="H4991" s="554">
        <v>0</v>
      </c>
      <c r="I4991" s="553" t="s">
        <v>2671</v>
      </c>
      <c r="J4991" s="554">
        <v>15.97</v>
      </c>
    </row>
    <row r="4992" spans="1:10" ht="14.45" thickBot="1">
      <c r="A4992" s="553"/>
      <c r="B4992" s="563"/>
      <c r="C4992" s="563"/>
      <c r="D4992" s="553"/>
      <c r="E4992" s="563" t="s">
        <v>2672</v>
      </c>
      <c r="F4992" s="566">
        <v>0</v>
      </c>
      <c r="G4992" s="553"/>
      <c r="H4992" s="595" t="s">
        <v>2673</v>
      </c>
      <c r="I4992" s="595"/>
      <c r="J4992" s="554">
        <v>22.64</v>
      </c>
    </row>
    <row r="4993" spans="1:10" ht="14.45" thickTop="1">
      <c r="A4993" s="555"/>
      <c r="B4993" s="564"/>
      <c r="C4993" s="564"/>
      <c r="D4993" s="555"/>
      <c r="E4993" s="564"/>
      <c r="F4993" s="564"/>
      <c r="G4993" s="555"/>
      <c r="H4993" s="555"/>
      <c r="I4993" s="555"/>
      <c r="J4993" s="555"/>
    </row>
    <row r="4994" spans="1:10">
      <c r="A4994" s="543"/>
      <c r="B4994" s="461" t="s">
        <v>10</v>
      </c>
      <c r="C4994" s="461" t="s">
        <v>11</v>
      </c>
      <c r="D4994" s="543" t="s">
        <v>12</v>
      </c>
      <c r="E4994" s="589" t="s">
        <v>1209</v>
      </c>
      <c r="F4994" s="589"/>
      <c r="G4994" s="461" t="s">
        <v>13</v>
      </c>
      <c r="H4994" s="544" t="s">
        <v>14</v>
      </c>
      <c r="I4994" s="544" t="s">
        <v>1210</v>
      </c>
      <c r="J4994" s="544" t="s">
        <v>16</v>
      </c>
    </row>
    <row r="4995" spans="1:10" ht="26.45">
      <c r="A4995" s="545" t="s">
        <v>2661</v>
      </c>
      <c r="B4995" s="546" t="s">
        <v>3455</v>
      </c>
      <c r="C4995" s="546" t="s">
        <v>44</v>
      </c>
      <c r="D4995" s="545" t="s">
        <v>3456</v>
      </c>
      <c r="E4995" s="596" t="s">
        <v>3371</v>
      </c>
      <c r="F4995" s="596"/>
      <c r="G4995" s="546" t="s">
        <v>115</v>
      </c>
      <c r="H4995" s="547">
        <v>1</v>
      </c>
      <c r="I4995" s="548">
        <v>2424.7199999999998</v>
      </c>
      <c r="J4995" s="548">
        <v>2424.7199999999998</v>
      </c>
    </row>
    <row r="4996" spans="1:10" ht="39.6">
      <c r="A4996" s="556" t="s">
        <v>2674</v>
      </c>
      <c r="B4996" s="557" t="s">
        <v>3736</v>
      </c>
      <c r="C4996" s="557" t="s">
        <v>44</v>
      </c>
      <c r="D4996" s="556" t="s">
        <v>3737</v>
      </c>
      <c r="E4996" s="594" t="s">
        <v>2703</v>
      </c>
      <c r="F4996" s="594"/>
      <c r="G4996" s="557" t="s">
        <v>2710</v>
      </c>
      <c r="H4996" s="558">
        <v>0.94</v>
      </c>
      <c r="I4996" s="559">
        <v>5.14</v>
      </c>
      <c r="J4996" s="559">
        <v>4.83</v>
      </c>
    </row>
    <row r="4997" spans="1:10" ht="14.45" customHeight="1">
      <c r="A4997" s="556" t="s">
        <v>2674</v>
      </c>
      <c r="B4997" s="557" t="s">
        <v>3738</v>
      </c>
      <c r="C4997" s="557" t="s">
        <v>44</v>
      </c>
      <c r="D4997" s="556" t="s">
        <v>3739</v>
      </c>
      <c r="E4997" s="594" t="s">
        <v>2703</v>
      </c>
      <c r="F4997" s="594"/>
      <c r="G4997" s="557" t="s">
        <v>2704</v>
      </c>
      <c r="H4997" s="558">
        <v>3.08</v>
      </c>
      <c r="I4997" s="559">
        <v>1.03</v>
      </c>
      <c r="J4997" s="559">
        <v>3.17</v>
      </c>
    </row>
    <row r="4998" spans="1:10" ht="26.45">
      <c r="A4998" s="556" t="s">
        <v>2674</v>
      </c>
      <c r="B4998" s="557" t="s">
        <v>3740</v>
      </c>
      <c r="C4998" s="557" t="s">
        <v>44</v>
      </c>
      <c r="D4998" s="556" t="s">
        <v>3741</v>
      </c>
      <c r="E4998" s="594" t="s">
        <v>1216</v>
      </c>
      <c r="F4998" s="594"/>
      <c r="G4998" s="557" t="s">
        <v>75</v>
      </c>
      <c r="H4998" s="558">
        <v>4.0199999999999996</v>
      </c>
      <c r="I4998" s="559">
        <v>18.02</v>
      </c>
      <c r="J4998" s="559">
        <v>72.44</v>
      </c>
    </row>
    <row r="4999" spans="1:10">
      <c r="A4999" s="549" t="s">
        <v>2666</v>
      </c>
      <c r="B4999" s="550" t="s">
        <v>1550</v>
      </c>
      <c r="C4999" s="550" t="s">
        <v>44</v>
      </c>
      <c r="D4999" s="549" t="s">
        <v>1551</v>
      </c>
      <c r="E4999" s="593" t="s">
        <v>1220</v>
      </c>
      <c r="F4999" s="593"/>
      <c r="G4999" s="550" t="s">
        <v>970</v>
      </c>
      <c r="H4999" s="551">
        <v>2276</v>
      </c>
      <c r="I4999" s="552">
        <v>1.03</v>
      </c>
      <c r="J4999" s="552">
        <v>2344.2800000000002</v>
      </c>
    </row>
    <row r="5000" spans="1:10" ht="13.9" customHeight="1">
      <c r="A5000" s="553"/>
      <c r="B5000" s="563"/>
      <c r="C5000" s="563"/>
      <c r="D5000" s="553"/>
      <c r="E5000" s="563" t="s">
        <v>2669</v>
      </c>
      <c r="F5000" s="566">
        <v>49.92</v>
      </c>
      <c r="G5000" s="553" t="s">
        <v>2670</v>
      </c>
      <c r="H5000" s="554">
        <v>0</v>
      </c>
      <c r="I5000" s="553" t="s">
        <v>2671</v>
      </c>
      <c r="J5000" s="554">
        <v>49.92</v>
      </c>
    </row>
    <row r="5001" spans="1:10" ht="26.45" customHeight="1" thickBot="1">
      <c r="A5001" s="553"/>
      <c r="B5001" s="563"/>
      <c r="C5001" s="563"/>
      <c r="D5001" s="553"/>
      <c r="E5001" s="563" t="s">
        <v>2672</v>
      </c>
      <c r="F5001" s="566">
        <v>0</v>
      </c>
      <c r="G5001" s="553"/>
      <c r="H5001" s="595" t="s">
        <v>2673</v>
      </c>
      <c r="I5001" s="595"/>
      <c r="J5001" s="554">
        <v>2424.7199999999998</v>
      </c>
    </row>
    <row r="5002" spans="1:10" ht="14.45" thickTop="1">
      <c r="A5002" s="555"/>
      <c r="B5002" s="564"/>
      <c r="C5002" s="564"/>
      <c r="D5002" s="555"/>
      <c r="E5002" s="564"/>
      <c r="F5002" s="564"/>
      <c r="G5002" s="555"/>
      <c r="H5002" s="555"/>
      <c r="I5002" s="555"/>
      <c r="J5002" s="555"/>
    </row>
    <row r="5003" spans="1:10">
      <c r="A5003" s="543"/>
      <c r="B5003" s="461" t="s">
        <v>10</v>
      </c>
      <c r="C5003" s="461" t="s">
        <v>11</v>
      </c>
      <c r="D5003" s="543" t="s">
        <v>12</v>
      </c>
      <c r="E5003" s="589" t="s">
        <v>1209</v>
      </c>
      <c r="F5003" s="589"/>
      <c r="G5003" s="461" t="s">
        <v>13</v>
      </c>
      <c r="H5003" s="544" t="s">
        <v>14</v>
      </c>
      <c r="I5003" s="544" t="s">
        <v>1210</v>
      </c>
      <c r="J5003" s="544" t="s">
        <v>16</v>
      </c>
    </row>
    <row r="5004" spans="1:10" ht="39.6">
      <c r="A5004" s="545" t="s">
        <v>2661</v>
      </c>
      <c r="B5004" s="546" t="s">
        <v>3626</v>
      </c>
      <c r="C5004" s="546" t="s">
        <v>44</v>
      </c>
      <c r="D5004" s="545" t="s">
        <v>3627</v>
      </c>
      <c r="E5004" s="596" t="s">
        <v>3371</v>
      </c>
      <c r="F5004" s="596"/>
      <c r="G5004" s="546" t="s">
        <v>115</v>
      </c>
      <c r="H5004" s="547">
        <v>1</v>
      </c>
      <c r="I5004" s="548">
        <v>754.7</v>
      </c>
      <c r="J5004" s="548">
        <v>754.7</v>
      </c>
    </row>
    <row r="5005" spans="1:10" ht="26.45">
      <c r="A5005" s="556" t="s">
        <v>2674</v>
      </c>
      <c r="B5005" s="557" t="s">
        <v>2684</v>
      </c>
      <c r="C5005" s="557" t="s">
        <v>44</v>
      </c>
      <c r="D5005" s="556" t="s">
        <v>2685</v>
      </c>
      <c r="E5005" s="594" t="s">
        <v>1216</v>
      </c>
      <c r="F5005" s="594"/>
      <c r="G5005" s="557" t="s">
        <v>75</v>
      </c>
      <c r="H5005" s="558">
        <v>11.23</v>
      </c>
      <c r="I5005" s="559">
        <v>21.72</v>
      </c>
      <c r="J5005" s="559">
        <v>243.91</v>
      </c>
    </row>
    <row r="5006" spans="1:10">
      <c r="A5006" s="549" t="s">
        <v>2666</v>
      </c>
      <c r="B5006" s="550" t="s">
        <v>1460</v>
      </c>
      <c r="C5006" s="550" t="s">
        <v>44</v>
      </c>
      <c r="D5006" s="549" t="s">
        <v>1461</v>
      </c>
      <c r="E5006" s="593" t="s">
        <v>1220</v>
      </c>
      <c r="F5006" s="593"/>
      <c r="G5006" s="550" t="s">
        <v>970</v>
      </c>
      <c r="H5006" s="551">
        <v>261.89</v>
      </c>
      <c r="I5006" s="552">
        <v>0.93</v>
      </c>
      <c r="J5006" s="552">
        <v>243.55</v>
      </c>
    </row>
    <row r="5007" spans="1:10" ht="26.45">
      <c r="A5007" s="549" t="s">
        <v>2666</v>
      </c>
      <c r="B5007" s="550" t="s">
        <v>1502</v>
      </c>
      <c r="C5007" s="550" t="s">
        <v>44</v>
      </c>
      <c r="D5007" s="549" t="s">
        <v>1503</v>
      </c>
      <c r="E5007" s="593" t="s">
        <v>1220</v>
      </c>
      <c r="F5007" s="593"/>
      <c r="G5007" s="550" t="s">
        <v>115</v>
      </c>
      <c r="H5007" s="551">
        <v>1.1599999999999999</v>
      </c>
      <c r="I5007" s="552">
        <v>120</v>
      </c>
      <c r="J5007" s="552">
        <v>139.19999999999999</v>
      </c>
    </row>
    <row r="5008" spans="1:10">
      <c r="A5008" s="549" t="s">
        <v>2666</v>
      </c>
      <c r="B5008" s="550" t="s">
        <v>1691</v>
      </c>
      <c r="C5008" s="550" t="s">
        <v>44</v>
      </c>
      <c r="D5008" s="549" t="s">
        <v>1692</v>
      </c>
      <c r="E5008" s="593" t="s">
        <v>1220</v>
      </c>
      <c r="F5008" s="593"/>
      <c r="G5008" s="550" t="s">
        <v>970</v>
      </c>
      <c r="H5008" s="551">
        <v>116.4</v>
      </c>
      <c r="I5008" s="552">
        <v>1.1000000000000001</v>
      </c>
      <c r="J5008" s="552">
        <v>128.04</v>
      </c>
    </row>
    <row r="5009" spans="1:10">
      <c r="A5009" s="553"/>
      <c r="B5009" s="563"/>
      <c r="C5009" s="563"/>
      <c r="D5009" s="553"/>
      <c r="E5009" s="563" t="s">
        <v>2669</v>
      </c>
      <c r="F5009" s="566">
        <v>169.01</v>
      </c>
      <c r="G5009" s="553" t="s">
        <v>2670</v>
      </c>
      <c r="H5009" s="554">
        <v>0</v>
      </c>
      <c r="I5009" s="553" t="s">
        <v>2671</v>
      </c>
      <c r="J5009" s="554">
        <v>169.01</v>
      </c>
    </row>
    <row r="5010" spans="1:10" ht="14.45" customHeight="1" thickBot="1">
      <c r="A5010" s="553"/>
      <c r="B5010" s="563"/>
      <c r="C5010" s="563"/>
      <c r="D5010" s="553"/>
      <c r="E5010" s="563" t="s">
        <v>2672</v>
      </c>
      <c r="F5010" s="566">
        <v>0</v>
      </c>
      <c r="G5010" s="553"/>
      <c r="H5010" s="595" t="s">
        <v>2673</v>
      </c>
      <c r="I5010" s="595"/>
      <c r="J5010" s="554">
        <v>754.7</v>
      </c>
    </row>
    <row r="5011" spans="1:10" ht="14.45" thickTop="1">
      <c r="A5011" s="555"/>
      <c r="B5011" s="564"/>
      <c r="C5011" s="564"/>
      <c r="D5011" s="555"/>
      <c r="E5011" s="564"/>
      <c r="F5011" s="564"/>
      <c r="G5011" s="555"/>
      <c r="H5011" s="555"/>
      <c r="I5011" s="555"/>
      <c r="J5011" s="555"/>
    </row>
    <row r="5012" spans="1:10">
      <c r="A5012" s="543"/>
      <c r="B5012" s="461" t="s">
        <v>10</v>
      </c>
      <c r="C5012" s="461" t="s">
        <v>11</v>
      </c>
      <c r="D5012" s="543" t="s">
        <v>12</v>
      </c>
      <c r="E5012" s="589" t="s">
        <v>1209</v>
      </c>
      <c r="F5012" s="589"/>
      <c r="G5012" s="461" t="s">
        <v>13</v>
      </c>
      <c r="H5012" s="544" t="s">
        <v>14</v>
      </c>
      <c r="I5012" s="544" t="s">
        <v>1210</v>
      </c>
      <c r="J5012" s="544" t="s">
        <v>16</v>
      </c>
    </row>
    <row r="5013" spans="1:10" ht="39.6">
      <c r="A5013" s="545" t="s">
        <v>2661</v>
      </c>
      <c r="B5013" s="546" t="s">
        <v>3389</v>
      </c>
      <c r="C5013" s="546" t="s">
        <v>44</v>
      </c>
      <c r="D5013" s="545" t="s">
        <v>3390</v>
      </c>
      <c r="E5013" s="596" t="s">
        <v>3371</v>
      </c>
      <c r="F5013" s="596"/>
      <c r="G5013" s="546" t="s">
        <v>115</v>
      </c>
      <c r="H5013" s="547">
        <v>1</v>
      </c>
      <c r="I5013" s="548">
        <v>745.17</v>
      </c>
      <c r="J5013" s="548">
        <v>745.17</v>
      </c>
    </row>
    <row r="5014" spans="1:10" ht="39.6" customHeight="1">
      <c r="A5014" s="556" t="s">
        <v>2674</v>
      </c>
      <c r="B5014" s="557" t="s">
        <v>2684</v>
      </c>
      <c r="C5014" s="557" t="s">
        <v>44</v>
      </c>
      <c r="D5014" s="556" t="s">
        <v>2685</v>
      </c>
      <c r="E5014" s="594" t="s">
        <v>1216</v>
      </c>
      <c r="F5014" s="594"/>
      <c r="G5014" s="557" t="s">
        <v>75</v>
      </c>
      <c r="H5014" s="558">
        <v>11.1</v>
      </c>
      <c r="I5014" s="559">
        <v>21.72</v>
      </c>
      <c r="J5014" s="559">
        <v>241.09</v>
      </c>
    </row>
    <row r="5015" spans="1:10" ht="39.6" customHeight="1">
      <c r="A5015" s="549" t="s">
        <v>2666</v>
      </c>
      <c r="B5015" s="550" t="s">
        <v>1691</v>
      </c>
      <c r="C5015" s="550" t="s">
        <v>44</v>
      </c>
      <c r="D5015" s="549" t="s">
        <v>1692</v>
      </c>
      <c r="E5015" s="593" t="s">
        <v>1220</v>
      </c>
      <c r="F5015" s="593"/>
      <c r="G5015" s="550" t="s">
        <v>970</v>
      </c>
      <c r="H5015" s="551">
        <v>171.13</v>
      </c>
      <c r="I5015" s="552">
        <v>1.1000000000000001</v>
      </c>
      <c r="J5015" s="552">
        <v>188.24</v>
      </c>
    </row>
    <row r="5016" spans="1:10" ht="26.45" customHeight="1">
      <c r="A5016" s="549" t="s">
        <v>2666</v>
      </c>
      <c r="B5016" s="550" t="s">
        <v>1460</v>
      </c>
      <c r="C5016" s="550" t="s">
        <v>44</v>
      </c>
      <c r="D5016" s="549" t="s">
        <v>1461</v>
      </c>
      <c r="E5016" s="593" t="s">
        <v>1220</v>
      </c>
      <c r="F5016" s="593"/>
      <c r="G5016" s="550" t="s">
        <v>970</v>
      </c>
      <c r="H5016" s="551">
        <v>192.52</v>
      </c>
      <c r="I5016" s="552">
        <v>0.93</v>
      </c>
      <c r="J5016" s="552">
        <v>179.04</v>
      </c>
    </row>
    <row r="5017" spans="1:10" ht="26.45">
      <c r="A5017" s="549" t="s">
        <v>2666</v>
      </c>
      <c r="B5017" s="550" t="s">
        <v>1502</v>
      </c>
      <c r="C5017" s="550" t="s">
        <v>44</v>
      </c>
      <c r="D5017" s="549" t="s">
        <v>1503</v>
      </c>
      <c r="E5017" s="593" t="s">
        <v>1220</v>
      </c>
      <c r="F5017" s="593"/>
      <c r="G5017" s="550" t="s">
        <v>115</v>
      </c>
      <c r="H5017" s="551">
        <v>1.1399999999999999</v>
      </c>
      <c r="I5017" s="552">
        <v>120</v>
      </c>
      <c r="J5017" s="552">
        <v>136.80000000000001</v>
      </c>
    </row>
    <row r="5018" spans="1:10">
      <c r="A5018" s="553"/>
      <c r="B5018" s="563"/>
      <c r="C5018" s="563"/>
      <c r="D5018" s="553"/>
      <c r="E5018" s="563" t="s">
        <v>2669</v>
      </c>
      <c r="F5018" s="566">
        <v>167.05</v>
      </c>
      <c r="G5018" s="553" t="s">
        <v>2670</v>
      </c>
      <c r="H5018" s="554">
        <v>0</v>
      </c>
      <c r="I5018" s="553" t="s">
        <v>2671</v>
      </c>
      <c r="J5018" s="554">
        <v>167.05</v>
      </c>
    </row>
    <row r="5019" spans="1:10" ht="14.45" customHeight="1" thickBot="1">
      <c r="A5019" s="553"/>
      <c r="B5019" s="563"/>
      <c r="C5019" s="563"/>
      <c r="D5019" s="553"/>
      <c r="E5019" s="563" t="s">
        <v>2672</v>
      </c>
      <c r="F5019" s="566">
        <v>0</v>
      </c>
      <c r="G5019" s="553"/>
      <c r="H5019" s="595" t="s">
        <v>2673</v>
      </c>
      <c r="I5019" s="595"/>
      <c r="J5019" s="554">
        <v>745.17</v>
      </c>
    </row>
    <row r="5020" spans="1:10" ht="14.45" thickTop="1">
      <c r="A5020" s="555"/>
      <c r="B5020" s="564"/>
      <c r="C5020" s="564"/>
      <c r="D5020" s="555"/>
      <c r="E5020" s="564"/>
      <c r="F5020" s="564"/>
      <c r="G5020" s="555"/>
      <c r="H5020" s="555"/>
      <c r="I5020" s="555"/>
      <c r="J5020" s="555"/>
    </row>
    <row r="5021" spans="1:10">
      <c r="A5021" s="543"/>
      <c r="B5021" s="461" t="s">
        <v>10</v>
      </c>
      <c r="C5021" s="461" t="s">
        <v>11</v>
      </c>
      <c r="D5021" s="543" t="s">
        <v>12</v>
      </c>
      <c r="E5021" s="589" t="s">
        <v>1209</v>
      </c>
      <c r="F5021" s="589"/>
      <c r="G5021" s="461" t="s">
        <v>13</v>
      </c>
      <c r="H5021" s="544" t="s">
        <v>14</v>
      </c>
      <c r="I5021" s="544" t="s">
        <v>1210</v>
      </c>
      <c r="J5021" s="544" t="s">
        <v>16</v>
      </c>
    </row>
    <row r="5022" spans="1:10" ht="52.9">
      <c r="A5022" s="545" t="s">
        <v>2661</v>
      </c>
      <c r="B5022" s="546" t="s">
        <v>3391</v>
      </c>
      <c r="C5022" s="546" t="s">
        <v>44</v>
      </c>
      <c r="D5022" s="545" t="s">
        <v>3392</v>
      </c>
      <c r="E5022" s="596" t="s">
        <v>3371</v>
      </c>
      <c r="F5022" s="596"/>
      <c r="G5022" s="546" t="s">
        <v>115</v>
      </c>
      <c r="H5022" s="547">
        <v>1</v>
      </c>
      <c r="I5022" s="548">
        <v>597.33000000000004</v>
      </c>
      <c r="J5022" s="548">
        <v>597.33000000000004</v>
      </c>
    </row>
    <row r="5023" spans="1:10" ht="26.45" customHeight="1">
      <c r="A5023" s="556" t="s">
        <v>2674</v>
      </c>
      <c r="B5023" s="557" t="s">
        <v>3740</v>
      </c>
      <c r="C5023" s="557" t="s">
        <v>44</v>
      </c>
      <c r="D5023" s="556" t="s">
        <v>3741</v>
      </c>
      <c r="E5023" s="594" t="s">
        <v>1216</v>
      </c>
      <c r="F5023" s="594"/>
      <c r="G5023" s="557" t="s">
        <v>75</v>
      </c>
      <c r="H5023" s="558">
        <v>4.5</v>
      </c>
      <c r="I5023" s="559">
        <v>18.02</v>
      </c>
      <c r="J5023" s="559">
        <v>81.09</v>
      </c>
    </row>
    <row r="5024" spans="1:10" ht="39.6">
      <c r="A5024" s="556" t="s">
        <v>2674</v>
      </c>
      <c r="B5024" s="557" t="s">
        <v>3742</v>
      </c>
      <c r="C5024" s="557" t="s">
        <v>44</v>
      </c>
      <c r="D5024" s="556" t="s">
        <v>3743</v>
      </c>
      <c r="E5024" s="594" t="s">
        <v>2703</v>
      </c>
      <c r="F5024" s="594"/>
      <c r="G5024" s="557" t="s">
        <v>2704</v>
      </c>
      <c r="H5024" s="558">
        <v>3.45</v>
      </c>
      <c r="I5024" s="559">
        <v>0.38</v>
      </c>
      <c r="J5024" s="559">
        <v>1.31</v>
      </c>
    </row>
    <row r="5025" spans="1:10" ht="39.6">
      <c r="A5025" s="556" t="s">
        <v>2674</v>
      </c>
      <c r="B5025" s="557" t="s">
        <v>3744</v>
      </c>
      <c r="C5025" s="557" t="s">
        <v>44</v>
      </c>
      <c r="D5025" s="556" t="s">
        <v>3745</v>
      </c>
      <c r="E5025" s="594" t="s">
        <v>2703</v>
      </c>
      <c r="F5025" s="594"/>
      <c r="G5025" s="557" t="s">
        <v>2710</v>
      </c>
      <c r="H5025" s="558">
        <v>1.05</v>
      </c>
      <c r="I5025" s="559">
        <v>1.99</v>
      </c>
      <c r="J5025" s="559">
        <v>2.08</v>
      </c>
    </row>
    <row r="5026" spans="1:10">
      <c r="A5026" s="549" t="s">
        <v>2666</v>
      </c>
      <c r="B5026" s="550" t="s">
        <v>1691</v>
      </c>
      <c r="C5026" s="550" t="s">
        <v>44</v>
      </c>
      <c r="D5026" s="549" t="s">
        <v>1692</v>
      </c>
      <c r="E5026" s="593" t="s">
        <v>1220</v>
      </c>
      <c r="F5026" s="593"/>
      <c r="G5026" s="550" t="s">
        <v>970</v>
      </c>
      <c r="H5026" s="551">
        <v>174.1</v>
      </c>
      <c r="I5026" s="552">
        <v>1.1000000000000001</v>
      </c>
      <c r="J5026" s="552">
        <v>191.51</v>
      </c>
    </row>
    <row r="5027" spans="1:10">
      <c r="A5027" s="549" t="s">
        <v>2666</v>
      </c>
      <c r="B5027" s="550" t="s">
        <v>1460</v>
      </c>
      <c r="C5027" s="550" t="s">
        <v>44</v>
      </c>
      <c r="D5027" s="549" t="s">
        <v>1461</v>
      </c>
      <c r="E5027" s="593" t="s">
        <v>1220</v>
      </c>
      <c r="F5027" s="593"/>
      <c r="G5027" s="550" t="s">
        <v>970</v>
      </c>
      <c r="H5027" s="551">
        <v>195.86</v>
      </c>
      <c r="I5027" s="552">
        <v>0.93</v>
      </c>
      <c r="J5027" s="552">
        <v>182.14</v>
      </c>
    </row>
    <row r="5028" spans="1:10" ht="14.45" customHeight="1">
      <c r="A5028" s="549" t="s">
        <v>2666</v>
      </c>
      <c r="B5028" s="550" t="s">
        <v>1502</v>
      </c>
      <c r="C5028" s="550" t="s">
        <v>44</v>
      </c>
      <c r="D5028" s="549" t="s">
        <v>1503</v>
      </c>
      <c r="E5028" s="593" t="s">
        <v>1220</v>
      </c>
      <c r="F5028" s="593"/>
      <c r="G5028" s="550" t="s">
        <v>115</v>
      </c>
      <c r="H5028" s="551">
        <v>1.1599999999999999</v>
      </c>
      <c r="I5028" s="552">
        <v>120</v>
      </c>
      <c r="J5028" s="552">
        <v>139.19999999999999</v>
      </c>
    </row>
    <row r="5029" spans="1:10">
      <c r="A5029" s="553"/>
      <c r="B5029" s="563"/>
      <c r="C5029" s="563"/>
      <c r="D5029" s="553"/>
      <c r="E5029" s="563" t="s">
        <v>2669</v>
      </c>
      <c r="F5029" s="566">
        <v>55.89</v>
      </c>
      <c r="G5029" s="553" t="s">
        <v>2670</v>
      </c>
      <c r="H5029" s="554">
        <v>0</v>
      </c>
      <c r="I5029" s="553" t="s">
        <v>2671</v>
      </c>
      <c r="J5029" s="554">
        <v>55.89</v>
      </c>
    </row>
    <row r="5030" spans="1:10" ht="14.45" thickBot="1">
      <c r="A5030" s="553"/>
      <c r="B5030" s="563"/>
      <c r="C5030" s="563"/>
      <c r="D5030" s="553"/>
      <c r="E5030" s="563" t="s">
        <v>2672</v>
      </c>
      <c r="F5030" s="566">
        <v>0</v>
      </c>
      <c r="G5030" s="553"/>
      <c r="H5030" s="595" t="s">
        <v>2673</v>
      </c>
      <c r="I5030" s="595"/>
      <c r="J5030" s="554">
        <v>597.33000000000004</v>
      </c>
    </row>
    <row r="5031" spans="1:10" ht="14.45" thickTop="1">
      <c r="A5031" s="555"/>
      <c r="B5031" s="564"/>
      <c r="C5031" s="564"/>
      <c r="D5031" s="555"/>
      <c r="E5031" s="564"/>
      <c r="F5031" s="564"/>
      <c r="G5031" s="555"/>
      <c r="H5031" s="555"/>
      <c r="I5031" s="555"/>
      <c r="J5031" s="555"/>
    </row>
    <row r="5032" spans="1:10" ht="26.45" customHeight="1">
      <c r="A5032" s="543"/>
      <c r="B5032" s="461" t="s">
        <v>10</v>
      </c>
      <c r="C5032" s="461" t="s">
        <v>11</v>
      </c>
      <c r="D5032" s="543" t="s">
        <v>12</v>
      </c>
      <c r="E5032" s="589" t="s">
        <v>1209</v>
      </c>
      <c r="F5032" s="589"/>
      <c r="G5032" s="461" t="s">
        <v>13</v>
      </c>
      <c r="H5032" s="544" t="s">
        <v>14</v>
      </c>
      <c r="I5032" s="544" t="s">
        <v>1210</v>
      </c>
      <c r="J5032" s="544" t="s">
        <v>16</v>
      </c>
    </row>
    <row r="5033" spans="1:10" ht="39.6">
      <c r="A5033" s="545" t="s">
        <v>2661</v>
      </c>
      <c r="B5033" s="546" t="s">
        <v>3480</v>
      </c>
      <c r="C5033" s="546" t="s">
        <v>44</v>
      </c>
      <c r="D5033" s="545" t="s">
        <v>3481</v>
      </c>
      <c r="E5033" s="596" t="s">
        <v>3371</v>
      </c>
      <c r="F5033" s="596"/>
      <c r="G5033" s="546" t="s">
        <v>115</v>
      </c>
      <c r="H5033" s="547">
        <v>1</v>
      </c>
      <c r="I5033" s="548">
        <v>593.20000000000005</v>
      </c>
      <c r="J5033" s="548">
        <v>593.20000000000005</v>
      </c>
    </row>
    <row r="5034" spans="1:10" ht="39.6">
      <c r="A5034" s="556" t="s">
        <v>2674</v>
      </c>
      <c r="B5034" s="557" t="s">
        <v>3744</v>
      </c>
      <c r="C5034" s="557" t="s">
        <v>44</v>
      </c>
      <c r="D5034" s="556" t="s">
        <v>3745</v>
      </c>
      <c r="E5034" s="594" t="s">
        <v>2703</v>
      </c>
      <c r="F5034" s="594"/>
      <c r="G5034" s="557" t="s">
        <v>2710</v>
      </c>
      <c r="H5034" s="558">
        <v>1.01</v>
      </c>
      <c r="I5034" s="559">
        <v>1.99</v>
      </c>
      <c r="J5034" s="559">
        <v>2</v>
      </c>
    </row>
    <row r="5035" spans="1:10" ht="26.45">
      <c r="A5035" s="556" t="s">
        <v>2674</v>
      </c>
      <c r="B5035" s="557" t="s">
        <v>3740</v>
      </c>
      <c r="C5035" s="557" t="s">
        <v>44</v>
      </c>
      <c r="D5035" s="556" t="s">
        <v>3741</v>
      </c>
      <c r="E5035" s="594" t="s">
        <v>1216</v>
      </c>
      <c r="F5035" s="594"/>
      <c r="G5035" s="557" t="s">
        <v>75</v>
      </c>
      <c r="H5035" s="558">
        <v>4.32</v>
      </c>
      <c r="I5035" s="559">
        <v>18.02</v>
      </c>
      <c r="J5035" s="559">
        <v>77.84</v>
      </c>
    </row>
    <row r="5036" spans="1:10" ht="39.6">
      <c r="A5036" s="556" t="s">
        <v>2674</v>
      </c>
      <c r="B5036" s="557" t="s">
        <v>3742</v>
      </c>
      <c r="C5036" s="557" t="s">
        <v>44</v>
      </c>
      <c r="D5036" s="556" t="s">
        <v>3743</v>
      </c>
      <c r="E5036" s="594" t="s">
        <v>2703</v>
      </c>
      <c r="F5036" s="594"/>
      <c r="G5036" s="557" t="s">
        <v>2704</v>
      </c>
      <c r="H5036" s="558">
        <v>3.31</v>
      </c>
      <c r="I5036" s="559">
        <v>0.38</v>
      </c>
      <c r="J5036" s="559">
        <v>1.25</v>
      </c>
    </row>
    <row r="5037" spans="1:10" ht="14.45" customHeight="1">
      <c r="A5037" s="549" t="s">
        <v>2666</v>
      </c>
      <c r="B5037" s="550" t="s">
        <v>2121</v>
      </c>
      <c r="C5037" s="550" t="s">
        <v>44</v>
      </c>
      <c r="D5037" s="549" t="s">
        <v>2122</v>
      </c>
      <c r="E5037" s="593" t="s">
        <v>1220</v>
      </c>
      <c r="F5037" s="593"/>
      <c r="G5037" s="550" t="s">
        <v>115</v>
      </c>
      <c r="H5037" s="551">
        <v>0.95</v>
      </c>
      <c r="I5037" s="552">
        <v>121.56</v>
      </c>
      <c r="J5037" s="552">
        <v>115.48</v>
      </c>
    </row>
    <row r="5038" spans="1:10">
      <c r="A5038" s="549" t="s">
        <v>2666</v>
      </c>
      <c r="B5038" s="550" t="s">
        <v>1460</v>
      </c>
      <c r="C5038" s="550" t="s">
        <v>44</v>
      </c>
      <c r="D5038" s="549" t="s">
        <v>1461</v>
      </c>
      <c r="E5038" s="593" t="s">
        <v>1220</v>
      </c>
      <c r="F5038" s="593"/>
      <c r="G5038" s="550" t="s">
        <v>970</v>
      </c>
      <c r="H5038" s="551">
        <v>426.49</v>
      </c>
      <c r="I5038" s="552">
        <v>0.93</v>
      </c>
      <c r="J5038" s="552">
        <v>396.63</v>
      </c>
    </row>
    <row r="5039" spans="1:10">
      <c r="A5039" s="553"/>
      <c r="B5039" s="563"/>
      <c r="C5039" s="563"/>
      <c r="D5039" s="553"/>
      <c r="E5039" s="563" t="s">
        <v>2669</v>
      </c>
      <c r="F5039" s="566">
        <v>53.65</v>
      </c>
      <c r="G5039" s="553" t="s">
        <v>2670</v>
      </c>
      <c r="H5039" s="554">
        <v>0</v>
      </c>
      <c r="I5039" s="553" t="s">
        <v>2671</v>
      </c>
      <c r="J5039" s="554">
        <v>53.65</v>
      </c>
    </row>
    <row r="5040" spans="1:10" ht="14.45" thickBot="1">
      <c r="A5040" s="553"/>
      <c r="B5040" s="563"/>
      <c r="C5040" s="563"/>
      <c r="D5040" s="553"/>
      <c r="E5040" s="563" t="s">
        <v>2672</v>
      </c>
      <c r="F5040" s="566">
        <v>0</v>
      </c>
      <c r="G5040" s="553"/>
      <c r="H5040" s="595" t="s">
        <v>2673</v>
      </c>
      <c r="I5040" s="595"/>
      <c r="J5040" s="554">
        <v>593.20000000000005</v>
      </c>
    </row>
    <row r="5041" spans="1:10" ht="26.45" customHeight="1" thickTop="1">
      <c r="A5041" s="555"/>
      <c r="B5041" s="564"/>
      <c r="C5041" s="564"/>
      <c r="D5041" s="555"/>
      <c r="E5041" s="564"/>
      <c r="F5041" s="564"/>
      <c r="G5041" s="555"/>
      <c r="H5041" s="555"/>
      <c r="I5041" s="555"/>
      <c r="J5041" s="555"/>
    </row>
    <row r="5042" spans="1:10" ht="39.6" customHeight="1">
      <c r="A5042" s="543"/>
      <c r="B5042" s="461" t="s">
        <v>10</v>
      </c>
      <c r="C5042" s="461" t="s">
        <v>11</v>
      </c>
      <c r="D5042" s="543" t="s">
        <v>12</v>
      </c>
      <c r="E5042" s="589" t="s">
        <v>1209</v>
      </c>
      <c r="F5042" s="589"/>
      <c r="G5042" s="461" t="s">
        <v>13</v>
      </c>
      <c r="H5042" s="544" t="s">
        <v>14</v>
      </c>
      <c r="I5042" s="544" t="s">
        <v>1210</v>
      </c>
      <c r="J5042" s="544" t="s">
        <v>16</v>
      </c>
    </row>
    <row r="5043" spans="1:10" ht="39.6" customHeight="1">
      <c r="A5043" s="545" t="s">
        <v>2661</v>
      </c>
      <c r="B5043" s="546" t="s">
        <v>3525</v>
      </c>
      <c r="C5043" s="546" t="s">
        <v>44</v>
      </c>
      <c r="D5043" s="545" t="s">
        <v>3526</v>
      </c>
      <c r="E5043" s="596" t="s">
        <v>3371</v>
      </c>
      <c r="F5043" s="596"/>
      <c r="G5043" s="546" t="s">
        <v>115</v>
      </c>
      <c r="H5043" s="547">
        <v>1</v>
      </c>
      <c r="I5043" s="548">
        <v>834.12</v>
      </c>
      <c r="J5043" s="548">
        <v>834.12</v>
      </c>
    </row>
    <row r="5044" spans="1:10" ht="39.6">
      <c r="A5044" s="556" t="s">
        <v>2674</v>
      </c>
      <c r="B5044" s="557" t="s">
        <v>3744</v>
      </c>
      <c r="C5044" s="557" t="s">
        <v>44</v>
      </c>
      <c r="D5044" s="556" t="s">
        <v>3745</v>
      </c>
      <c r="E5044" s="594" t="s">
        <v>2703</v>
      </c>
      <c r="F5044" s="594"/>
      <c r="G5044" s="557" t="s">
        <v>2710</v>
      </c>
      <c r="H5044" s="558">
        <v>0.87</v>
      </c>
      <c r="I5044" s="559">
        <v>1.99</v>
      </c>
      <c r="J5044" s="559">
        <v>1.73</v>
      </c>
    </row>
    <row r="5045" spans="1:10" ht="39.6">
      <c r="A5045" s="556" t="s">
        <v>2674</v>
      </c>
      <c r="B5045" s="557" t="s">
        <v>3742</v>
      </c>
      <c r="C5045" s="557" t="s">
        <v>44</v>
      </c>
      <c r="D5045" s="556" t="s">
        <v>3743</v>
      </c>
      <c r="E5045" s="594" t="s">
        <v>2703</v>
      </c>
      <c r="F5045" s="594"/>
      <c r="G5045" s="557" t="s">
        <v>2704</v>
      </c>
      <c r="H5045" s="558">
        <v>2.88</v>
      </c>
      <c r="I5045" s="559">
        <v>0.38</v>
      </c>
      <c r="J5045" s="559">
        <v>1.0900000000000001</v>
      </c>
    </row>
    <row r="5046" spans="1:10" ht="26.45">
      <c r="A5046" s="556" t="s">
        <v>2674</v>
      </c>
      <c r="B5046" s="557" t="s">
        <v>3740</v>
      </c>
      <c r="C5046" s="557" t="s">
        <v>44</v>
      </c>
      <c r="D5046" s="556" t="s">
        <v>3741</v>
      </c>
      <c r="E5046" s="594" t="s">
        <v>1216</v>
      </c>
      <c r="F5046" s="594"/>
      <c r="G5046" s="557" t="s">
        <v>75</v>
      </c>
      <c r="H5046" s="558">
        <v>3.75</v>
      </c>
      <c r="I5046" s="559">
        <v>18.02</v>
      </c>
      <c r="J5046" s="559">
        <v>67.569999999999993</v>
      </c>
    </row>
    <row r="5047" spans="1:10">
      <c r="A5047" s="549" t="s">
        <v>2666</v>
      </c>
      <c r="B5047" s="550" t="s">
        <v>1460</v>
      </c>
      <c r="C5047" s="550" t="s">
        <v>44</v>
      </c>
      <c r="D5047" s="549" t="s">
        <v>1461</v>
      </c>
      <c r="E5047" s="593" t="s">
        <v>1220</v>
      </c>
      <c r="F5047" s="593"/>
      <c r="G5047" s="550" t="s">
        <v>970</v>
      </c>
      <c r="H5047" s="551">
        <v>486</v>
      </c>
      <c r="I5047" s="552">
        <v>0.93</v>
      </c>
      <c r="J5047" s="552">
        <v>451.98</v>
      </c>
    </row>
    <row r="5048" spans="1:10" ht="14.45" customHeight="1">
      <c r="A5048" s="549" t="s">
        <v>2666</v>
      </c>
      <c r="B5048" s="550" t="s">
        <v>2103</v>
      </c>
      <c r="C5048" s="550" t="s">
        <v>44</v>
      </c>
      <c r="D5048" s="549" t="s">
        <v>2104</v>
      </c>
      <c r="E5048" s="593" t="s">
        <v>1220</v>
      </c>
      <c r="F5048" s="593"/>
      <c r="G5048" s="550" t="s">
        <v>1499</v>
      </c>
      <c r="H5048" s="551">
        <v>19.440000000000001</v>
      </c>
      <c r="I5048" s="552">
        <v>9.3699999999999992</v>
      </c>
      <c r="J5048" s="552">
        <v>182.15</v>
      </c>
    </row>
    <row r="5049" spans="1:10" ht="26.45">
      <c r="A5049" s="549" t="s">
        <v>2666</v>
      </c>
      <c r="B5049" s="550" t="s">
        <v>1502</v>
      </c>
      <c r="C5049" s="550" t="s">
        <v>44</v>
      </c>
      <c r="D5049" s="549" t="s">
        <v>1503</v>
      </c>
      <c r="E5049" s="593" t="s">
        <v>1220</v>
      </c>
      <c r="F5049" s="593"/>
      <c r="G5049" s="550" t="s">
        <v>115</v>
      </c>
      <c r="H5049" s="551">
        <v>1.08</v>
      </c>
      <c r="I5049" s="552">
        <v>120</v>
      </c>
      <c r="J5049" s="552">
        <v>129.6</v>
      </c>
    </row>
    <row r="5050" spans="1:10">
      <c r="A5050" s="553"/>
      <c r="B5050" s="563"/>
      <c r="C5050" s="563"/>
      <c r="D5050" s="553"/>
      <c r="E5050" s="563" t="s">
        <v>2669</v>
      </c>
      <c r="F5050" s="566">
        <v>46.57</v>
      </c>
      <c r="G5050" s="553" t="s">
        <v>2670</v>
      </c>
      <c r="H5050" s="554">
        <v>0</v>
      </c>
      <c r="I5050" s="553" t="s">
        <v>2671</v>
      </c>
      <c r="J5050" s="554">
        <v>46.57</v>
      </c>
    </row>
    <row r="5051" spans="1:10" ht="14.45" thickBot="1">
      <c r="A5051" s="553"/>
      <c r="B5051" s="563"/>
      <c r="C5051" s="563"/>
      <c r="D5051" s="553"/>
      <c r="E5051" s="563" t="s">
        <v>2672</v>
      </c>
      <c r="F5051" s="566">
        <v>0</v>
      </c>
      <c r="G5051" s="553"/>
      <c r="H5051" s="595" t="s">
        <v>2673</v>
      </c>
      <c r="I5051" s="595"/>
      <c r="J5051" s="554">
        <v>834.12</v>
      </c>
    </row>
    <row r="5052" spans="1:10" ht="39.6" customHeight="1" thickTop="1">
      <c r="A5052" s="555"/>
      <c r="B5052" s="564"/>
      <c r="C5052" s="564"/>
      <c r="D5052" s="555"/>
      <c r="E5052" s="564"/>
      <c r="F5052" s="564"/>
      <c r="G5052" s="555"/>
      <c r="H5052" s="555"/>
      <c r="I5052" s="555"/>
      <c r="J5052" s="555"/>
    </row>
    <row r="5053" spans="1:10" ht="26.45" customHeight="1">
      <c r="A5053" s="543"/>
      <c r="B5053" s="461" t="s">
        <v>10</v>
      </c>
      <c r="C5053" s="461" t="s">
        <v>11</v>
      </c>
      <c r="D5053" s="543" t="s">
        <v>12</v>
      </c>
      <c r="E5053" s="589" t="s">
        <v>1209</v>
      </c>
      <c r="F5053" s="589"/>
      <c r="G5053" s="461" t="s">
        <v>13</v>
      </c>
      <c r="H5053" s="544" t="s">
        <v>14</v>
      </c>
      <c r="I5053" s="544" t="s">
        <v>1210</v>
      </c>
      <c r="J5053" s="544" t="s">
        <v>16</v>
      </c>
    </row>
    <row r="5054" spans="1:10" ht="39.6" customHeight="1">
      <c r="A5054" s="545" t="s">
        <v>2661</v>
      </c>
      <c r="B5054" s="546" t="s">
        <v>3575</v>
      </c>
      <c r="C5054" s="546" t="s">
        <v>44</v>
      </c>
      <c r="D5054" s="545" t="s">
        <v>3576</v>
      </c>
      <c r="E5054" s="596" t="s">
        <v>3371</v>
      </c>
      <c r="F5054" s="596"/>
      <c r="G5054" s="546" t="s">
        <v>115</v>
      </c>
      <c r="H5054" s="547">
        <v>1</v>
      </c>
      <c r="I5054" s="548">
        <v>763.69</v>
      </c>
      <c r="J5054" s="548">
        <v>763.69</v>
      </c>
    </row>
    <row r="5055" spans="1:10" ht="26.45">
      <c r="A5055" s="556" t="s">
        <v>2674</v>
      </c>
      <c r="B5055" s="557" t="s">
        <v>2684</v>
      </c>
      <c r="C5055" s="557" t="s">
        <v>44</v>
      </c>
      <c r="D5055" s="556" t="s">
        <v>2685</v>
      </c>
      <c r="E5055" s="594" t="s">
        <v>1216</v>
      </c>
      <c r="F5055" s="594"/>
      <c r="G5055" s="557" t="s">
        <v>75</v>
      </c>
      <c r="H5055" s="558">
        <v>8.57</v>
      </c>
      <c r="I5055" s="559">
        <v>21.72</v>
      </c>
      <c r="J5055" s="559">
        <v>186.14</v>
      </c>
    </row>
    <row r="5056" spans="1:10" ht="26.45">
      <c r="A5056" s="549" t="s">
        <v>2666</v>
      </c>
      <c r="B5056" s="550" t="s">
        <v>1502</v>
      </c>
      <c r="C5056" s="550" t="s">
        <v>44</v>
      </c>
      <c r="D5056" s="549" t="s">
        <v>1503</v>
      </c>
      <c r="E5056" s="593" t="s">
        <v>1220</v>
      </c>
      <c r="F5056" s="593"/>
      <c r="G5056" s="550" t="s">
        <v>115</v>
      </c>
      <c r="H5056" s="551">
        <v>1.07</v>
      </c>
      <c r="I5056" s="552">
        <v>120</v>
      </c>
      <c r="J5056" s="552">
        <v>128.4</v>
      </c>
    </row>
    <row r="5057" spans="1:10">
      <c r="A5057" s="549" t="s">
        <v>2666</v>
      </c>
      <c r="B5057" s="550" t="s">
        <v>1460</v>
      </c>
      <c r="C5057" s="550" t="s">
        <v>44</v>
      </c>
      <c r="D5057" s="549" t="s">
        <v>1461</v>
      </c>
      <c r="E5057" s="593" t="s">
        <v>1220</v>
      </c>
      <c r="F5057" s="593"/>
      <c r="G5057" s="550" t="s">
        <v>970</v>
      </c>
      <c r="H5057" s="551">
        <v>482.96</v>
      </c>
      <c r="I5057" s="552">
        <v>0.93</v>
      </c>
      <c r="J5057" s="552">
        <v>449.15</v>
      </c>
    </row>
    <row r="5058" spans="1:10" ht="14.45" customHeight="1">
      <c r="A5058" s="553"/>
      <c r="B5058" s="563"/>
      <c r="C5058" s="563"/>
      <c r="D5058" s="553"/>
      <c r="E5058" s="563" t="s">
        <v>2669</v>
      </c>
      <c r="F5058" s="566">
        <v>128.97</v>
      </c>
      <c r="G5058" s="553" t="s">
        <v>2670</v>
      </c>
      <c r="H5058" s="554">
        <v>0</v>
      </c>
      <c r="I5058" s="553" t="s">
        <v>2671</v>
      </c>
      <c r="J5058" s="554">
        <v>128.97</v>
      </c>
    </row>
    <row r="5059" spans="1:10" ht="14.45" thickBot="1">
      <c r="A5059" s="553"/>
      <c r="B5059" s="563"/>
      <c r="C5059" s="563"/>
      <c r="D5059" s="553"/>
      <c r="E5059" s="563" t="s">
        <v>2672</v>
      </c>
      <c r="F5059" s="566">
        <v>0</v>
      </c>
      <c r="G5059" s="553"/>
      <c r="H5059" s="595" t="s">
        <v>2673</v>
      </c>
      <c r="I5059" s="595"/>
      <c r="J5059" s="554">
        <v>763.69</v>
      </c>
    </row>
    <row r="5060" spans="1:10" ht="14.45" thickTop="1">
      <c r="A5060" s="555"/>
      <c r="B5060" s="564"/>
      <c r="C5060" s="564"/>
      <c r="D5060" s="555"/>
      <c r="E5060" s="564"/>
      <c r="F5060" s="564"/>
      <c r="G5060" s="555"/>
      <c r="H5060" s="555"/>
      <c r="I5060" s="555"/>
      <c r="J5060" s="555"/>
    </row>
    <row r="5061" spans="1:10">
      <c r="A5061" s="543"/>
      <c r="B5061" s="461" t="s">
        <v>10</v>
      </c>
      <c r="C5061" s="461" t="s">
        <v>11</v>
      </c>
      <c r="D5061" s="543" t="s">
        <v>12</v>
      </c>
      <c r="E5061" s="589" t="s">
        <v>1209</v>
      </c>
      <c r="F5061" s="589"/>
      <c r="G5061" s="461" t="s">
        <v>13</v>
      </c>
      <c r="H5061" s="544" t="s">
        <v>14</v>
      </c>
      <c r="I5061" s="544" t="s">
        <v>1210</v>
      </c>
      <c r="J5061" s="544" t="s">
        <v>16</v>
      </c>
    </row>
    <row r="5062" spans="1:10" ht="39.6" customHeight="1">
      <c r="A5062" s="545" t="s">
        <v>2661</v>
      </c>
      <c r="B5062" s="546" t="s">
        <v>3518</v>
      </c>
      <c r="C5062" s="546" t="s">
        <v>44</v>
      </c>
      <c r="D5062" s="545" t="s">
        <v>3519</v>
      </c>
      <c r="E5062" s="596" t="s">
        <v>3371</v>
      </c>
      <c r="F5062" s="596"/>
      <c r="G5062" s="546" t="s">
        <v>115</v>
      </c>
      <c r="H5062" s="547">
        <v>1</v>
      </c>
      <c r="I5062" s="548">
        <v>530.55999999999995</v>
      </c>
      <c r="J5062" s="548">
        <v>530.55999999999995</v>
      </c>
    </row>
    <row r="5063" spans="1:10" ht="39.6" customHeight="1">
      <c r="A5063" s="556" t="s">
        <v>2674</v>
      </c>
      <c r="B5063" s="557" t="s">
        <v>3744</v>
      </c>
      <c r="C5063" s="557" t="s">
        <v>44</v>
      </c>
      <c r="D5063" s="556" t="s">
        <v>3745</v>
      </c>
      <c r="E5063" s="594" t="s">
        <v>2703</v>
      </c>
      <c r="F5063" s="594"/>
      <c r="G5063" s="557" t="s">
        <v>2710</v>
      </c>
      <c r="H5063" s="558">
        <v>1.08</v>
      </c>
      <c r="I5063" s="559">
        <v>1.99</v>
      </c>
      <c r="J5063" s="559">
        <v>2.14</v>
      </c>
    </row>
    <row r="5064" spans="1:10" ht="26.45" customHeight="1">
      <c r="A5064" s="556" t="s">
        <v>2674</v>
      </c>
      <c r="B5064" s="557" t="s">
        <v>3740</v>
      </c>
      <c r="C5064" s="557" t="s">
        <v>44</v>
      </c>
      <c r="D5064" s="556" t="s">
        <v>3741</v>
      </c>
      <c r="E5064" s="594" t="s">
        <v>1216</v>
      </c>
      <c r="F5064" s="594"/>
      <c r="G5064" s="557" t="s">
        <v>75</v>
      </c>
      <c r="H5064" s="558">
        <v>4.6399999999999997</v>
      </c>
      <c r="I5064" s="559">
        <v>18.02</v>
      </c>
      <c r="J5064" s="559">
        <v>83.61</v>
      </c>
    </row>
    <row r="5065" spans="1:10" ht="39.6">
      <c r="A5065" s="556" t="s">
        <v>2674</v>
      </c>
      <c r="B5065" s="557" t="s">
        <v>3742</v>
      </c>
      <c r="C5065" s="557" t="s">
        <v>44</v>
      </c>
      <c r="D5065" s="556" t="s">
        <v>3743</v>
      </c>
      <c r="E5065" s="594" t="s">
        <v>2703</v>
      </c>
      <c r="F5065" s="594"/>
      <c r="G5065" s="557" t="s">
        <v>2704</v>
      </c>
      <c r="H5065" s="558">
        <v>3.56</v>
      </c>
      <c r="I5065" s="559">
        <v>0.38</v>
      </c>
      <c r="J5065" s="559">
        <v>1.35</v>
      </c>
    </row>
    <row r="5066" spans="1:10" ht="26.45">
      <c r="A5066" s="549" t="s">
        <v>2666</v>
      </c>
      <c r="B5066" s="550" t="s">
        <v>2121</v>
      </c>
      <c r="C5066" s="550" t="s">
        <v>44</v>
      </c>
      <c r="D5066" s="549" t="s">
        <v>2122</v>
      </c>
      <c r="E5066" s="593" t="s">
        <v>1220</v>
      </c>
      <c r="F5066" s="593"/>
      <c r="G5066" s="550" t="s">
        <v>115</v>
      </c>
      <c r="H5066" s="551">
        <v>1.02</v>
      </c>
      <c r="I5066" s="552">
        <v>121.56</v>
      </c>
      <c r="J5066" s="552">
        <v>123.99</v>
      </c>
    </row>
    <row r="5067" spans="1:10">
      <c r="A5067" s="549" t="s">
        <v>2666</v>
      </c>
      <c r="B5067" s="550" t="s">
        <v>1460</v>
      </c>
      <c r="C5067" s="550" t="s">
        <v>44</v>
      </c>
      <c r="D5067" s="549" t="s">
        <v>1461</v>
      </c>
      <c r="E5067" s="593" t="s">
        <v>1220</v>
      </c>
      <c r="F5067" s="593"/>
      <c r="G5067" s="550" t="s">
        <v>970</v>
      </c>
      <c r="H5067" s="551">
        <v>343.52</v>
      </c>
      <c r="I5067" s="552">
        <v>0.93</v>
      </c>
      <c r="J5067" s="552">
        <v>319.47000000000003</v>
      </c>
    </row>
    <row r="5068" spans="1:10">
      <c r="A5068" s="553"/>
      <c r="B5068" s="563"/>
      <c r="C5068" s="563"/>
      <c r="D5068" s="553"/>
      <c r="E5068" s="563" t="s">
        <v>2669</v>
      </c>
      <c r="F5068" s="566">
        <v>57.62</v>
      </c>
      <c r="G5068" s="553" t="s">
        <v>2670</v>
      </c>
      <c r="H5068" s="554">
        <v>0</v>
      </c>
      <c r="I5068" s="553" t="s">
        <v>2671</v>
      </c>
      <c r="J5068" s="554">
        <v>57.62</v>
      </c>
    </row>
    <row r="5069" spans="1:10" ht="14.45" customHeight="1" thickBot="1">
      <c r="A5069" s="553"/>
      <c r="B5069" s="563"/>
      <c r="C5069" s="563"/>
      <c r="D5069" s="553"/>
      <c r="E5069" s="563" t="s">
        <v>2672</v>
      </c>
      <c r="F5069" s="566">
        <v>0</v>
      </c>
      <c r="G5069" s="553"/>
      <c r="H5069" s="595" t="s">
        <v>2673</v>
      </c>
      <c r="I5069" s="595"/>
      <c r="J5069" s="554">
        <v>530.55999999999995</v>
      </c>
    </row>
    <row r="5070" spans="1:10" ht="14.45" thickTop="1">
      <c r="A5070" s="555"/>
      <c r="B5070" s="564"/>
      <c r="C5070" s="564"/>
      <c r="D5070" s="555"/>
      <c r="E5070" s="564"/>
      <c r="F5070" s="564"/>
      <c r="G5070" s="555"/>
      <c r="H5070" s="555"/>
      <c r="I5070" s="555"/>
      <c r="J5070" s="555"/>
    </row>
    <row r="5071" spans="1:10">
      <c r="A5071" s="543"/>
      <c r="B5071" s="461" t="s">
        <v>10</v>
      </c>
      <c r="C5071" s="461" t="s">
        <v>11</v>
      </c>
      <c r="D5071" s="543" t="s">
        <v>12</v>
      </c>
      <c r="E5071" s="589" t="s">
        <v>1209</v>
      </c>
      <c r="F5071" s="589"/>
      <c r="G5071" s="461" t="s">
        <v>13</v>
      </c>
      <c r="H5071" s="544" t="s">
        <v>14</v>
      </c>
      <c r="I5071" s="544" t="s">
        <v>1210</v>
      </c>
      <c r="J5071" s="544" t="s">
        <v>16</v>
      </c>
    </row>
    <row r="5072" spans="1:10" ht="39.6">
      <c r="A5072" s="545" t="s">
        <v>2661</v>
      </c>
      <c r="B5072" s="546" t="s">
        <v>3369</v>
      </c>
      <c r="C5072" s="546" t="s">
        <v>44</v>
      </c>
      <c r="D5072" s="545" t="s">
        <v>3370</v>
      </c>
      <c r="E5072" s="596" t="s">
        <v>3371</v>
      </c>
      <c r="F5072" s="596"/>
      <c r="G5072" s="546" t="s">
        <v>115</v>
      </c>
      <c r="H5072" s="547">
        <v>1</v>
      </c>
      <c r="I5072" s="548">
        <v>681.9</v>
      </c>
      <c r="J5072" s="548">
        <v>681.9</v>
      </c>
    </row>
    <row r="5073" spans="1:10" ht="26.45" customHeight="1">
      <c r="A5073" s="556" t="s">
        <v>2674</v>
      </c>
      <c r="B5073" s="557" t="s">
        <v>3740</v>
      </c>
      <c r="C5073" s="557" t="s">
        <v>44</v>
      </c>
      <c r="D5073" s="556" t="s">
        <v>3741</v>
      </c>
      <c r="E5073" s="594" t="s">
        <v>1216</v>
      </c>
      <c r="F5073" s="594"/>
      <c r="G5073" s="557" t="s">
        <v>75</v>
      </c>
      <c r="H5073" s="558">
        <v>4.8499999999999996</v>
      </c>
      <c r="I5073" s="559">
        <v>18.02</v>
      </c>
      <c r="J5073" s="559">
        <v>87.39</v>
      </c>
    </row>
    <row r="5074" spans="1:10" ht="39.6">
      <c r="A5074" s="556" t="s">
        <v>2674</v>
      </c>
      <c r="B5074" s="557" t="s">
        <v>3742</v>
      </c>
      <c r="C5074" s="557" t="s">
        <v>44</v>
      </c>
      <c r="D5074" s="556" t="s">
        <v>3743</v>
      </c>
      <c r="E5074" s="594" t="s">
        <v>2703</v>
      </c>
      <c r="F5074" s="594"/>
      <c r="G5074" s="557" t="s">
        <v>2704</v>
      </c>
      <c r="H5074" s="558">
        <v>3.72</v>
      </c>
      <c r="I5074" s="559">
        <v>0.38</v>
      </c>
      <c r="J5074" s="559">
        <v>1.41</v>
      </c>
    </row>
    <row r="5075" spans="1:10" ht="39.6">
      <c r="A5075" s="556" t="s">
        <v>2674</v>
      </c>
      <c r="B5075" s="557" t="s">
        <v>3744</v>
      </c>
      <c r="C5075" s="557" t="s">
        <v>44</v>
      </c>
      <c r="D5075" s="556" t="s">
        <v>3745</v>
      </c>
      <c r="E5075" s="594" t="s">
        <v>2703</v>
      </c>
      <c r="F5075" s="594"/>
      <c r="G5075" s="557" t="s">
        <v>2710</v>
      </c>
      <c r="H5075" s="558">
        <v>1.1299999999999999</v>
      </c>
      <c r="I5075" s="559">
        <v>1.99</v>
      </c>
      <c r="J5075" s="559">
        <v>2.2400000000000002</v>
      </c>
    </row>
    <row r="5076" spans="1:10" ht="26.45">
      <c r="A5076" s="549" t="s">
        <v>2666</v>
      </c>
      <c r="B5076" s="550" t="s">
        <v>1502</v>
      </c>
      <c r="C5076" s="550" t="s">
        <v>44</v>
      </c>
      <c r="D5076" s="549" t="s">
        <v>1503</v>
      </c>
      <c r="E5076" s="593" t="s">
        <v>1220</v>
      </c>
      <c r="F5076" s="593"/>
      <c r="G5076" s="550" t="s">
        <v>115</v>
      </c>
      <c r="H5076" s="551">
        <v>1.36</v>
      </c>
      <c r="I5076" s="552">
        <v>120</v>
      </c>
      <c r="J5076" s="552">
        <v>163.19999999999999</v>
      </c>
    </row>
    <row r="5077" spans="1:10" ht="14.45" customHeight="1">
      <c r="A5077" s="549" t="s">
        <v>2666</v>
      </c>
      <c r="B5077" s="550" t="s">
        <v>1460</v>
      </c>
      <c r="C5077" s="550" t="s">
        <v>44</v>
      </c>
      <c r="D5077" s="549" t="s">
        <v>1461</v>
      </c>
      <c r="E5077" s="593" t="s">
        <v>1220</v>
      </c>
      <c r="F5077" s="593"/>
      <c r="G5077" s="550" t="s">
        <v>970</v>
      </c>
      <c r="H5077" s="551">
        <v>459.85</v>
      </c>
      <c r="I5077" s="552">
        <v>0.93</v>
      </c>
      <c r="J5077" s="552">
        <v>427.66</v>
      </c>
    </row>
    <row r="5078" spans="1:10">
      <c r="A5078" s="553"/>
      <c r="B5078" s="563"/>
      <c r="C5078" s="563"/>
      <c r="D5078" s="553"/>
      <c r="E5078" s="563" t="s">
        <v>2669</v>
      </c>
      <c r="F5078" s="566">
        <v>60.23</v>
      </c>
      <c r="G5078" s="553" t="s">
        <v>2670</v>
      </c>
      <c r="H5078" s="554">
        <v>0</v>
      </c>
      <c r="I5078" s="553" t="s">
        <v>2671</v>
      </c>
      <c r="J5078" s="554">
        <v>60.23</v>
      </c>
    </row>
    <row r="5079" spans="1:10" ht="14.45" thickBot="1">
      <c r="A5079" s="553"/>
      <c r="B5079" s="563"/>
      <c r="C5079" s="563"/>
      <c r="D5079" s="553"/>
      <c r="E5079" s="563" t="s">
        <v>2672</v>
      </c>
      <c r="F5079" s="566">
        <v>0</v>
      </c>
      <c r="G5079" s="553"/>
      <c r="H5079" s="595" t="s">
        <v>2673</v>
      </c>
      <c r="I5079" s="595"/>
      <c r="J5079" s="554">
        <v>681.9</v>
      </c>
    </row>
    <row r="5080" spans="1:10" ht="14.45" thickTop="1">
      <c r="A5080" s="555"/>
      <c r="B5080" s="564"/>
      <c r="C5080" s="564"/>
      <c r="D5080" s="555"/>
      <c r="E5080" s="564"/>
      <c r="F5080" s="564"/>
      <c r="G5080" s="555"/>
      <c r="H5080" s="555"/>
      <c r="I5080" s="555"/>
      <c r="J5080" s="555"/>
    </row>
    <row r="5081" spans="1:10" ht="39.6" customHeight="1">
      <c r="A5081" s="543"/>
      <c r="B5081" s="461" t="s">
        <v>10</v>
      </c>
      <c r="C5081" s="461" t="s">
        <v>11</v>
      </c>
      <c r="D5081" s="543" t="s">
        <v>12</v>
      </c>
      <c r="E5081" s="589" t="s">
        <v>1209</v>
      </c>
      <c r="F5081" s="589"/>
      <c r="G5081" s="461" t="s">
        <v>13</v>
      </c>
      <c r="H5081" s="544" t="s">
        <v>14</v>
      </c>
      <c r="I5081" s="544" t="s">
        <v>1210</v>
      </c>
      <c r="J5081" s="544" t="s">
        <v>16</v>
      </c>
    </row>
    <row r="5082" spans="1:10" ht="26.45" customHeight="1">
      <c r="A5082" s="545" t="s">
        <v>2661</v>
      </c>
      <c r="B5082" s="546" t="s">
        <v>3746</v>
      </c>
      <c r="C5082" s="546" t="s">
        <v>44</v>
      </c>
      <c r="D5082" s="545" t="s">
        <v>3747</v>
      </c>
      <c r="E5082" s="596" t="s">
        <v>1216</v>
      </c>
      <c r="F5082" s="596"/>
      <c r="G5082" s="546" t="s">
        <v>75</v>
      </c>
      <c r="H5082" s="547">
        <v>1</v>
      </c>
      <c r="I5082" s="548">
        <v>25.7</v>
      </c>
      <c r="J5082" s="548">
        <v>25.7</v>
      </c>
    </row>
    <row r="5083" spans="1:10" ht="39.6" customHeight="1">
      <c r="A5083" s="556" t="s">
        <v>2674</v>
      </c>
      <c r="B5083" s="557" t="s">
        <v>3748</v>
      </c>
      <c r="C5083" s="557" t="s">
        <v>44</v>
      </c>
      <c r="D5083" s="556" t="s">
        <v>3749</v>
      </c>
      <c r="E5083" s="594" t="s">
        <v>1216</v>
      </c>
      <c r="F5083" s="594"/>
      <c r="G5083" s="557" t="s">
        <v>75</v>
      </c>
      <c r="H5083" s="558">
        <v>1</v>
      </c>
      <c r="I5083" s="559">
        <v>0.21</v>
      </c>
      <c r="J5083" s="559">
        <v>0.21</v>
      </c>
    </row>
    <row r="5084" spans="1:10" ht="26.45">
      <c r="A5084" s="549" t="s">
        <v>2666</v>
      </c>
      <c r="B5084" s="550" t="s">
        <v>1571</v>
      </c>
      <c r="C5084" s="550" t="s">
        <v>44</v>
      </c>
      <c r="D5084" s="549" t="s">
        <v>1572</v>
      </c>
      <c r="E5084" s="593" t="s">
        <v>1459</v>
      </c>
      <c r="F5084" s="593"/>
      <c r="G5084" s="550" t="s">
        <v>75</v>
      </c>
      <c r="H5084" s="551">
        <v>1</v>
      </c>
      <c r="I5084" s="552">
        <v>1.45</v>
      </c>
      <c r="J5084" s="552">
        <v>1.45</v>
      </c>
    </row>
    <row r="5085" spans="1:10">
      <c r="A5085" s="549" t="s">
        <v>2666</v>
      </c>
      <c r="B5085" s="550" t="s">
        <v>2285</v>
      </c>
      <c r="C5085" s="550" t="s">
        <v>44</v>
      </c>
      <c r="D5085" s="549" t="s">
        <v>2286</v>
      </c>
      <c r="E5085" s="593" t="s">
        <v>1440</v>
      </c>
      <c r="F5085" s="593"/>
      <c r="G5085" s="550" t="s">
        <v>75</v>
      </c>
      <c r="H5085" s="551">
        <v>1</v>
      </c>
      <c r="I5085" s="552">
        <v>18.77</v>
      </c>
      <c r="J5085" s="552">
        <v>18.77</v>
      </c>
    </row>
    <row r="5086" spans="1:10" ht="26.45">
      <c r="A5086" s="549" t="s">
        <v>2666</v>
      </c>
      <c r="B5086" s="550" t="s">
        <v>1479</v>
      </c>
      <c r="C5086" s="550" t="s">
        <v>44</v>
      </c>
      <c r="D5086" s="549" t="s">
        <v>1480</v>
      </c>
      <c r="E5086" s="593" t="s">
        <v>1459</v>
      </c>
      <c r="F5086" s="593"/>
      <c r="G5086" s="550" t="s">
        <v>75</v>
      </c>
      <c r="H5086" s="551">
        <v>1</v>
      </c>
      <c r="I5086" s="552">
        <v>1.4</v>
      </c>
      <c r="J5086" s="552">
        <v>1.4</v>
      </c>
    </row>
    <row r="5087" spans="1:10" ht="14.45" customHeight="1">
      <c r="A5087" s="549" t="s">
        <v>2666</v>
      </c>
      <c r="B5087" s="550" t="s">
        <v>1711</v>
      </c>
      <c r="C5087" s="550" t="s">
        <v>44</v>
      </c>
      <c r="D5087" s="549" t="s">
        <v>1712</v>
      </c>
      <c r="E5087" s="593" t="s">
        <v>1459</v>
      </c>
      <c r="F5087" s="593"/>
      <c r="G5087" s="550" t="s">
        <v>75</v>
      </c>
      <c r="H5087" s="551">
        <v>1</v>
      </c>
      <c r="I5087" s="552">
        <v>0.11</v>
      </c>
      <c r="J5087" s="552">
        <v>0.11</v>
      </c>
    </row>
    <row r="5088" spans="1:10" ht="26.45">
      <c r="A5088" s="549" t="s">
        <v>2666</v>
      </c>
      <c r="B5088" s="550" t="s">
        <v>1457</v>
      </c>
      <c r="C5088" s="550" t="s">
        <v>44</v>
      </c>
      <c r="D5088" s="549" t="s">
        <v>1458</v>
      </c>
      <c r="E5088" s="593" t="s">
        <v>1459</v>
      </c>
      <c r="F5088" s="593"/>
      <c r="G5088" s="550" t="s">
        <v>75</v>
      </c>
      <c r="H5088" s="551">
        <v>1</v>
      </c>
      <c r="I5088" s="552">
        <v>2.68</v>
      </c>
      <c r="J5088" s="552">
        <v>2.68</v>
      </c>
    </row>
    <row r="5089" spans="1:10" ht="26.45">
      <c r="A5089" s="549" t="s">
        <v>2666</v>
      </c>
      <c r="B5089" s="550" t="s">
        <v>1657</v>
      </c>
      <c r="C5089" s="550" t="s">
        <v>44</v>
      </c>
      <c r="D5089" s="549" t="s">
        <v>1658</v>
      </c>
      <c r="E5089" s="593" t="s">
        <v>1459</v>
      </c>
      <c r="F5089" s="593"/>
      <c r="G5089" s="550" t="s">
        <v>75</v>
      </c>
      <c r="H5089" s="551">
        <v>1</v>
      </c>
      <c r="I5089" s="552">
        <v>0.6</v>
      </c>
      <c r="J5089" s="552">
        <v>0.6</v>
      </c>
    </row>
    <row r="5090" spans="1:10" ht="26.45">
      <c r="A5090" s="549" t="s">
        <v>2666</v>
      </c>
      <c r="B5090" s="550" t="s">
        <v>1567</v>
      </c>
      <c r="C5090" s="550" t="s">
        <v>44</v>
      </c>
      <c r="D5090" s="549" t="s">
        <v>1568</v>
      </c>
      <c r="E5090" s="593" t="s">
        <v>1459</v>
      </c>
      <c r="F5090" s="593"/>
      <c r="G5090" s="550" t="s">
        <v>75</v>
      </c>
      <c r="H5090" s="551">
        <v>1</v>
      </c>
      <c r="I5090" s="552">
        <v>0.48</v>
      </c>
      <c r="J5090" s="552">
        <v>0.48</v>
      </c>
    </row>
    <row r="5091" spans="1:10" ht="26.45" customHeight="1">
      <c r="A5091" s="553"/>
      <c r="B5091" s="563"/>
      <c r="C5091" s="563"/>
      <c r="D5091" s="553"/>
      <c r="E5091" s="563" t="s">
        <v>2669</v>
      </c>
      <c r="F5091" s="566">
        <v>18.98</v>
      </c>
      <c r="G5091" s="553" t="s">
        <v>2670</v>
      </c>
      <c r="H5091" s="554">
        <v>0</v>
      </c>
      <c r="I5091" s="553" t="s">
        <v>2671</v>
      </c>
      <c r="J5091" s="554">
        <v>18.98</v>
      </c>
    </row>
    <row r="5092" spans="1:10" ht="39.6" customHeight="1" thickBot="1">
      <c r="A5092" s="553"/>
      <c r="B5092" s="563"/>
      <c r="C5092" s="563"/>
      <c r="D5092" s="553"/>
      <c r="E5092" s="563" t="s">
        <v>2672</v>
      </c>
      <c r="F5092" s="566">
        <v>0</v>
      </c>
      <c r="G5092" s="553"/>
      <c r="H5092" s="595" t="s">
        <v>2673</v>
      </c>
      <c r="I5092" s="595"/>
      <c r="J5092" s="554">
        <v>25.7</v>
      </c>
    </row>
    <row r="5093" spans="1:10" ht="39.6" customHeight="1" thickTop="1">
      <c r="A5093" s="555"/>
      <c r="B5093" s="564"/>
      <c r="C5093" s="564"/>
      <c r="D5093" s="555"/>
      <c r="E5093" s="564"/>
      <c r="F5093" s="564"/>
      <c r="G5093" s="555"/>
      <c r="H5093" s="555"/>
      <c r="I5093" s="555"/>
      <c r="J5093" s="555"/>
    </row>
    <row r="5094" spans="1:10">
      <c r="A5094" s="543"/>
      <c r="B5094" s="461" t="s">
        <v>10</v>
      </c>
      <c r="C5094" s="461" t="s">
        <v>11</v>
      </c>
      <c r="D5094" s="543" t="s">
        <v>12</v>
      </c>
      <c r="E5094" s="589" t="s">
        <v>1209</v>
      </c>
      <c r="F5094" s="589"/>
      <c r="G5094" s="461" t="s">
        <v>13</v>
      </c>
      <c r="H5094" s="544" t="s">
        <v>14</v>
      </c>
      <c r="I5094" s="544" t="s">
        <v>1210</v>
      </c>
      <c r="J5094" s="544" t="s">
        <v>16</v>
      </c>
    </row>
    <row r="5095" spans="1:10" ht="26.45">
      <c r="A5095" s="545" t="s">
        <v>2661</v>
      </c>
      <c r="B5095" s="546" t="s">
        <v>3750</v>
      </c>
      <c r="C5095" s="546" t="s">
        <v>44</v>
      </c>
      <c r="D5095" s="545" t="s">
        <v>3751</v>
      </c>
      <c r="E5095" s="596" t="s">
        <v>3752</v>
      </c>
      <c r="F5095" s="596"/>
      <c r="G5095" s="546" t="s">
        <v>970</v>
      </c>
      <c r="H5095" s="547">
        <v>1</v>
      </c>
      <c r="I5095" s="548">
        <v>16.75</v>
      </c>
      <c r="J5095" s="548">
        <v>16.75</v>
      </c>
    </row>
    <row r="5096" spans="1:10" ht="26.45">
      <c r="A5096" s="556" t="s">
        <v>2674</v>
      </c>
      <c r="B5096" s="557" t="s">
        <v>3746</v>
      </c>
      <c r="C5096" s="557" t="s">
        <v>44</v>
      </c>
      <c r="D5096" s="556" t="s">
        <v>3747</v>
      </c>
      <c r="E5096" s="594" t="s">
        <v>1216</v>
      </c>
      <c r="F5096" s="594"/>
      <c r="G5096" s="557" t="s">
        <v>75</v>
      </c>
      <c r="H5096" s="558">
        <v>0.1055</v>
      </c>
      <c r="I5096" s="559">
        <v>25.7</v>
      </c>
      <c r="J5096" s="559">
        <v>2.71</v>
      </c>
    </row>
    <row r="5097" spans="1:10" ht="14.45" customHeight="1">
      <c r="A5097" s="556" t="s">
        <v>2674</v>
      </c>
      <c r="B5097" s="557" t="s">
        <v>3753</v>
      </c>
      <c r="C5097" s="557" t="s">
        <v>44</v>
      </c>
      <c r="D5097" s="556" t="s">
        <v>3754</v>
      </c>
      <c r="E5097" s="594" t="s">
        <v>3752</v>
      </c>
      <c r="F5097" s="594"/>
      <c r="G5097" s="557" t="s">
        <v>970</v>
      </c>
      <c r="H5097" s="558">
        <v>1</v>
      </c>
      <c r="I5097" s="559">
        <v>12.42</v>
      </c>
      <c r="J5097" s="559">
        <v>12.42</v>
      </c>
    </row>
    <row r="5098" spans="1:10" ht="26.45">
      <c r="A5098" s="556" t="s">
        <v>2674</v>
      </c>
      <c r="B5098" s="557" t="s">
        <v>3724</v>
      </c>
      <c r="C5098" s="557" t="s">
        <v>44</v>
      </c>
      <c r="D5098" s="556" t="s">
        <v>3725</v>
      </c>
      <c r="E5098" s="594" t="s">
        <v>1216</v>
      </c>
      <c r="F5098" s="594"/>
      <c r="G5098" s="557" t="s">
        <v>75</v>
      </c>
      <c r="H5098" s="558">
        <v>1.72E-2</v>
      </c>
      <c r="I5098" s="559">
        <v>22.69</v>
      </c>
      <c r="J5098" s="559">
        <v>0.39</v>
      </c>
    </row>
    <row r="5099" spans="1:10" ht="26.45">
      <c r="A5099" s="549" t="s">
        <v>2666</v>
      </c>
      <c r="B5099" s="550" t="s">
        <v>2493</v>
      </c>
      <c r="C5099" s="550" t="s">
        <v>44</v>
      </c>
      <c r="D5099" s="549" t="s">
        <v>2494</v>
      </c>
      <c r="E5099" s="593" t="s">
        <v>1220</v>
      </c>
      <c r="F5099" s="593"/>
      <c r="G5099" s="550" t="s">
        <v>26</v>
      </c>
      <c r="H5099" s="551">
        <v>2.8159999999999998</v>
      </c>
      <c r="I5099" s="552">
        <v>0.22</v>
      </c>
      <c r="J5099" s="552">
        <v>0.61</v>
      </c>
    </row>
    <row r="5100" spans="1:10" ht="13.9" customHeight="1">
      <c r="A5100" s="549" t="s">
        <v>2666</v>
      </c>
      <c r="B5100" s="550" t="s">
        <v>2489</v>
      </c>
      <c r="C5100" s="550" t="s">
        <v>44</v>
      </c>
      <c r="D5100" s="549" t="s">
        <v>2490</v>
      </c>
      <c r="E5100" s="593" t="s">
        <v>1220</v>
      </c>
      <c r="F5100" s="593"/>
      <c r="G5100" s="550" t="s">
        <v>970</v>
      </c>
      <c r="H5100" s="551">
        <v>2.5000000000000001E-2</v>
      </c>
      <c r="I5100" s="552">
        <v>25</v>
      </c>
      <c r="J5100" s="552">
        <v>0.62</v>
      </c>
    </row>
    <row r="5101" spans="1:10" ht="26.45" customHeight="1">
      <c r="A5101" s="553"/>
      <c r="B5101" s="563"/>
      <c r="C5101" s="563"/>
      <c r="D5101" s="553"/>
      <c r="E5101" s="563" t="s">
        <v>2669</v>
      </c>
      <c r="F5101" s="566">
        <v>4.28</v>
      </c>
      <c r="G5101" s="553" t="s">
        <v>2670</v>
      </c>
      <c r="H5101" s="554">
        <v>0</v>
      </c>
      <c r="I5101" s="553" t="s">
        <v>2671</v>
      </c>
      <c r="J5101" s="554">
        <v>4.28</v>
      </c>
    </row>
    <row r="5102" spans="1:10" ht="14.45" thickBot="1">
      <c r="A5102" s="553"/>
      <c r="B5102" s="563"/>
      <c r="C5102" s="563"/>
      <c r="D5102" s="553"/>
      <c r="E5102" s="563" t="s">
        <v>2672</v>
      </c>
      <c r="F5102" s="566">
        <v>0</v>
      </c>
      <c r="G5102" s="553"/>
      <c r="H5102" s="595" t="s">
        <v>2673</v>
      </c>
      <c r="I5102" s="595"/>
      <c r="J5102" s="554">
        <v>16.75</v>
      </c>
    </row>
    <row r="5103" spans="1:10" ht="14.45" thickTop="1">
      <c r="A5103" s="555"/>
      <c r="B5103" s="564"/>
      <c r="C5103" s="564"/>
      <c r="D5103" s="555"/>
      <c r="E5103" s="564"/>
      <c r="F5103" s="564"/>
      <c r="G5103" s="555"/>
      <c r="H5103" s="555"/>
      <c r="I5103" s="555"/>
      <c r="J5103" s="555"/>
    </row>
    <row r="5104" spans="1:10">
      <c r="A5104" s="543"/>
      <c r="B5104" s="461" t="s">
        <v>10</v>
      </c>
      <c r="C5104" s="461" t="s">
        <v>11</v>
      </c>
      <c r="D5104" s="543" t="s">
        <v>12</v>
      </c>
      <c r="E5104" s="589" t="s">
        <v>1209</v>
      </c>
      <c r="F5104" s="589"/>
      <c r="G5104" s="461" t="s">
        <v>13</v>
      </c>
      <c r="H5104" s="544" t="s">
        <v>14</v>
      </c>
      <c r="I5104" s="544" t="s">
        <v>1210</v>
      </c>
      <c r="J5104" s="544" t="s">
        <v>16</v>
      </c>
    </row>
    <row r="5105" spans="1:10">
      <c r="A5105" s="545" t="s">
        <v>2661</v>
      </c>
      <c r="B5105" s="546" t="s">
        <v>3551</v>
      </c>
      <c r="C5105" s="546" t="s">
        <v>44</v>
      </c>
      <c r="D5105" s="545" t="s">
        <v>3552</v>
      </c>
      <c r="E5105" s="596" t="s">
        <v>1216</v>
      </c>
      <c r="F5105" s="596"/>
      <c r="G5105" s="546" t="s">
        <v>75</v>
      </c>
      <c r="H5105" s="547">
        <v>1</v>
      </c>
      <c r="I5105" s="548">
        <v>16.45</v>
      </c>
      <c r="J5105" s="548">
        <v>16.45</v>
      </c>
    </row>
    <row r="5106" spans="1:10" ht="26.45">
      <c r="A5106" s="556" t="s">
        <v>2674</v>
      </c>
      <c r="B5106" s="557" t="s">
        <v>3755</v>
      </c>
      <c r="C5106" s="557" t="s">
        <v>44</v>
      </c>
      <c r="D5106" s="556" t="s">
        <v>3756</v>
      </c>
      <c r="E5106" s="594" t="s">
        <v>1216</v>
      </c>
      <c r="F5106" s="594"/>
      <c r="G5106" s="557" t="s">
        <v>75</v>
      </c>
      <c r="H5106" s="558">
        <v>1</v>
      </c>
      <c r="I5106" s="559">
        <v>0.15</v>
      </c>
      <c r="J5106" s="559">
        <v>0.15</v>
      </c>
    </row>
    <row r="5107" spans="1:10" ht="26.45">
      <c r="A5107" s="549" t="s">
        <v>2666</v>
      </c>
      <c r="B5107" s="550" t="s">
        <v>1457</v>
      </c>
      <c r="C5107" s="550" t="s">
        <v>44</v>
      </c>
      <c r="D5107" s="549" t="s">
        <v>1458</v>
      </c>
      <c r="E5107" s="593" t="s">
        <v>1459</v>
      </c>
      <c r="F5107" s="593"/>
      <c r="G5107" s="550" t="s">
        <v>75</v>
      </c>
      <c r="H5107" s="551">
        <v>1</v>
      </c>
      <c r="I5107" s="552">
        <v>2.68</v>
      </c>
      <c r="J5107" s="552">
        <v>2.68</v>
      </c>
    </row>
    <row r="5108" spans="1:10" ht="26.45">
      <c r="A5108" s="549" t="s">
        <v>2666</v>
      </c>
      <c r="B5108" s="550" t="s">
        <v>1778</v>
      </c>
      <c r="C5108" s="550" t="s">
        <v>44</v>
      </c>
      <c r="D5108" s="549" t="s">
        <v>1779</v>
      </c>
      <c r="E5108" s="593" t="s">
        <v>1459</v>
      </c>
      <c r="F5108" s="593"/>
      <c r="G5108" s="550" t="s">
        <v>75</v>
      </c>
      <c r="H5108" s="551">
        <v>1</v>
      </c>
      <c r="I5108" s="552">
        <v>0.91</v>
      </c>
      <c r="J5108" s="552">
        <v>0.91</v>
      </c>
    </row>
    <row r="5109" spans="1:10">
      <c r="A5109" s="549" t="s">
        <v>2666</v>
      </c>
      <c r="B5109" s="550" t="s">
        <v>2503</v>
      </c>
      <c r="C5109" s="550" t="s">
        <v>44</v>
      </c>
      <c r="D5109" s="549" t="s">
        <v>2504</v>
      </c>
      <c r="E5109" s="593" t="s">
        <v>1440</v>
      </c>
      <c r="F5109" s="593"/>
      <c r="G5109" s="550" t="s">
        <v>75</v>
      </c>
      <c r="H5109" s="551">
        <v>1</v>
      </c>
      <c r="I5109" s="552">
        <v>10.7</v>
      </c>
      <c r="J5109" s="552">
        <v>10.7</v>
      </c>
    </row>
    <row r="5110" spans="1:10" ht="14.45" customHeight="1">
      <c r="A5110" s="549" t="s">
        <v>2666</v>
      </c>
      <c r="B5110" s="550" t="s">
        <v>1479</v>
      </c>
      <c r="C5110" s="550" t="s">
        <v>44</v>
      </c>
      <c r="D5110" s="549" t="s">
        <v>1480</v>
      </c>
      <c r="E5110" s="593" t="s">
        <v>1459</v>
      </c>
      <c r="F5110" s="593"/>
      <c r="G5110" s="550" t="s">
        <v>75</v>
      </c>
      <c r="H5110" s="551">
        <v>1</v>
      </c>
      <c r="I5110" s="552">
        <v>1.4</v>
      </c>
      <c r="J5110" s="552">
        <v>1.4</v>
      </c>
    </row>
    <row r="5111" spans="1:10" ht="26.45">
      <c r="A5111" s="549" t="s">
        <v>2666</v>
      </c>
      <c r="B5111" s="550" t="s">
        <v>1567</v>
      </c>
      <c r="C5111" s="550" t="s">
        <v>44</v>
      </c>
      <c r="D5111" s="549" t="s">
        <v>1568</v>
      </c>
      <c r="E5111" s="593" t="s">
        <v>1459</v>
      </c>
      <c r="F5111" s="593"/>
      <c r="G5111" s="550" t="s">
        <v>75</v>
      </c>
      <c r="H5111" s="551">
        <v>1</v>
      </c>
      <c r="I5111" s="552">
        <v>0.48</v>
      </c>
      <c r="J5111" s="552">
        <v>0.48</v>
      </c>
    </row>
    <row r="5112" spans="1:10" ht="26.45">
      <c r="A5112" s="549" t="s">
        <v>2666</v>
      </c>
      <c r="B5112" s="550" t="s">
        <v>2387</v>
      </c>
      <c r="C5112" s="550" t="s">
        <v>44</v>
      </c>
      <c r="D5112" s="549" t="s">
        <v>2388</v>
      </c>
      <c r="E5112" s="593" t="s">
        <v>1459</v>
      </c>
      <c r="F5112" s="593"/>
      <c r="G5112" s="550" t="s">
        <v>75</v>
      </c>
      <c r="H5112" s="551">
        <v>1</v>
      </c>
      <c r="I5112" s="552">
        <v>0.02</v>
      </c>
      <c r="J5112" s="552">
        <v>0.02</v>
      </c>
    </row>
    <row r="5113" spans="1:10" ht="26.45" customHeight="1">
      <c r="A5113" s="549" t="s">
        <v>2666</v>
      </c>
      <c r="B5113" s="550" t="s">
        <v>1711</v>
      </c>
      <c r="C5113" s="550" t="s">
        <v>44</v>
      </c>
      <c r="D5113" s="549" t="s">
        <v>1712</v>
      </c>
      <c r="E5113" s="593" t="s">
        <v>1459</v>
      </c>
      <c r="F5113" s="593"/>
      <c r="G5113" s="550" t="s">
        <v>75</v>
      </c>
      <c r="H5113" s="551">
        <v>1</v>
      </c>
      <c r="I5113" s="552">
        <v>0.11</v>
      </c>
      <c r="J5113" s="552">
        <v>0.11</v>
      </c>
    </row>
    <row r="5114" spans="1:10" ht="26.45" customHeight="1">
      <c r="A5114" s="553"/>
      <c r="B5114" s="563"/>
      <c r="C5114" s="563"/>
      <c r="D5114" s="553"/>
      <c r="E5114" s="563" t="s">
        <v>2669</v>
      </c>
      <c r="F5114" s="566">
        <v>10.85</v>
      </c>
      <c r="G5114" s="553" t="s">
        <v>2670</v>
      </c>
      <c r="H5114" s="554">
        <v>0</v>
      </c>
      <c r="I5114" s="553" t="s">
        <v>2671</v>
      </c>
      <c r="J5114" s="554">
        <v>10.85</v>
      </c>
    </row>
    <row r="5115" spans="1:10" ht="26.45" customHeight="1" thickBot="1">
      <c r="A5115" s="553"/>
      <c r="B5115" s="563"/>
      <c r="C5115" s="563"/>
      <c r="D5115" s="553"/>
      <c r="E5115" s="563" t="s">
        <v>2672</v>
      </c>
      <c r="F5115" s="566">
        <v>0</v>
      </c>
      <c r="G5115" s="553"/>
      <c r="H5115" s="595" t="s">
        <v>2673</v>
      </c>
      <c r="I5115" s="595"/>
      <c r="J5115" s="554">
        <v>16.45</v>
      </c>
    </row>
    <row r="5116" spans="1:10" ht="26.45" customHeight="1" thickTop="1">
      <c r="A5116" s="555"/>
      <c r="B5116" s="564"/>
      <c r="C5116" s="564"/>
      <c r="D5116" s="555"/>
      <c r="E5116" s="564"/>
      <c r="F5116" s="564"/>
      <c r="G5116" s="555"/>
      <c r="H5116" s="555"/>
      <c r="I5116" s="555"/>
      <c r="J5116" s="555"/>
    </row>
    <row r="5117" spans="1:10">
      <c r="A5117" s="543"/>
      <c r="B5117" s="461" t="s">
        <v>10</v>
      </c>
      <c r="C5117" s="461" t="s">
        <v>11</v>
      </c>
      <c r="D5117" s="543" t="s">
        <v>12</v>
      </c>
      <c r="E5117" s="589" t="s">
        <v>1209</v>
      </c>
      <c r="F5117" s="589"/>
      <c r="G5117" s="461" t="s">
        <v>13</v>
      </c>
      <c r="H5117" s="544" t="s">
        <v>14</v>
      </c>
      <c r="I5117" s="544" t="s">
        <v>1210</v>
      </c>
      <c r="J5117" s="544" t="s">
        <v>16</v>
      </c>
    </row>
    <row r="5118" spans="1:10">
      <c r="A5118" s="545" t="s">
        <v>2661</v>
      </c>
      <c r="B5118" s="546" t="s">
        <v>2680</v>
      </c>
      <c r="C5118" s="546" t="s">
        <v>44</v>
      </c>
      <c r="D5118" s="545" t="s">
        <v>2681</v>
      </c>
      <c r="E5118" s="596" t="s">
        <v>1216</v>
      </c>
      <c r="F5118" s="596"/>
      <c r="G5118" s="546" t="s">
        <v>75</v>
      </c>
      <c r="H5118" s="547">
        <v>1</v>
      </c>
      <c r="I5118" s="548">
        <v>23.15</v>
      </c>
      <c r="J5118" s="548">
        <v>23.15</v>
      </c>
    </row>
    <row r="5119" spans="1:10" ht="26.45">
      <c r="A5119" s="556" t="s">
        <v>2674</v>
      </c>
      <c r="B5119" s="557" t="s">
        <v>3757</v>
      </c>
      <c r="C5119" s="557" t="s">
        <v>44</v>
      </c>
      <c r="D5119" s="556" t="s">
        <v>3758</v>
      </c>
      <c r="E5119" s="594" t="s">
        <v>1216</v>
      </c>
      <c r="F5119" s="594"/>
      <c r="G5119" s="557" t="s">
        <v>75</v>
      </c>
      <c r="H5119" s="558">
        <v>1</v>
      </c>
      <c r="I5119" s="559">
        <v>0.57999999999999996</v>
      </c>
      <c r="J5119" s="559">
        <v>0.57999999999999996</v>
      </c>
    </row>
    <row r="5120" spans="1:10" ht="14.45" customHeight="1">
      <c r="A5120" s="549" t="s">
        <v>2666</v>
      </c>
      <c r="B5120" s="550" t="s">
        <v>1500</v>
      </c>
      <c r="C5120" s="550" t="s">
        <v>44</v>
      </c>
      <c r="D5120" s="549" t="s">
        <v>1501</v>
      </c>
      <c r="E5120" s="593" t="s">
        <v>1440</v>
      </c>
      <c r="F5120" s="593"/>
      <c r="G5120" s="550" t="s">
        <v>75</v>
      </c>
      <c r="H5120" s="551">
        <v>1</v>
      </c>
      <c r="I5120" s="552">
        <v>15.79</v>
      </c>
      <c r="J5120" s="552">
        <v>15.79</v>
      </c>
    </row>
    <row r="5121" spans="1:10" ht="26.45">
      <c r="A5121" s="549" t="s">
        <v>2666</v>
      </c>
      <c r="B5121" s="550" t="s">
        <v>1479</v>
      </c>
      <c r="C5121" s="550" t="s">
        <v>44</v>
      </c>
      <c r="D5121" s="549" t="s">
        <v>1480</v>
      </c>
      <c r="E5121" s="593" t="s">
        <v>1459</v>
      </c>
      <c r="F5121" s="593"/>
      <c r="G5121" s="550" t="s">
        <v>75</v>
      </c>
      <c r="H5121" s="551">
        <v>1</v>
      </c>
      <c r="I5121" s="552">
        <v>1.4</v>
      </c>
      <c r="J5121" s="552">
        <v>1.4</v>
      </c>
    </row>
    <row r="5122" spans="1:10" ht="26.45">
      <c r="A5122" s="549" t="s">
        <v>2666</v>
      </c>
      <c r="B5122" s="550" t="s">
        <v>1711</v>
      </c>
      <c r="C5122" s="550" t="s">
        <v>44</v>
      </c>
      <c r="D5122" s="549" t="s">
        <v>1712</v>
      </c>
      <c r="E5122" s="593" t="s">
        <v>1459</v>
      </c>
      <c r="F5122" s="593"/>
      <c r="G5122" s="550" t="s">
        <v>75</v>
      </c>
      <c r="H5122" s="551">
        <v>1</v>
      </c>
      <c r="I5122" s="552">
        <v>0.11</v>
      </c>
      <c r="J5122" s="552">
        <v>0.11</v>
      </c>
    </row>
    <row r="5123" spans="1:10" ht="13.9" customHeight="1">
      <c r="A5123" s="549" t="s">
        <v>2666</v>
      </c>
      <c r="B5123" s="550" t="s">
        <v>1457</v>
      </c>
      <c r="C5123" s="550" t="s">
        <v>44</v>
      </c>
      <c r="D5123" s="549" t="s">
        <v>1458</v>
      </c>
      <c r="E5123" s="593" t="s">
        <v>1459</v>
      </c>
      <c r="F5123" s="593"/>
      <c r="G5123" s="550" t="s">
        <v>75</v>
      </c>
      <c r="H5123" s="551">
        <v>1</v>
      </c>
      <c r="I5123" s="552">
        <v>2.68</v>
      </c>
      <c r="J5123" s="552">
        <v>2.68</v>
      </c>
    </row>
    <row r="5124" spans="1:10" ht="26.45" customHeight="1">
      <c r="A5124" s="549" t="s">
        <v>2666</v>
      </c>
      <c r="B5124" s="550" t="s">
        <v>1707</v>
      </c>
      <c r="C5124" s="550" t="s">
        <v>44</v>
      </c>
      <c r="D5124" s="549" t="s">
        <v>1708</v>
      </c>
      <c r="E5124" s="593" t="s">
        <v>1459</v>
      </c>
      <c r="F5124" s="593"/>
      <c r="G5124" s="550" t="s">
        <v>75</v>
      </c>
      <c r="H5124" s="551">
        <v>1</v>
      </c>
      <c r="I5124" s="552">
        <v>0.75</v>
      </c>
      <c r="J5124" s="552">
        <v>0.75</v>
      </c>
    </row>
    <row r="5125" spans="1:10" ht="26.45">
      <c r="A5125" s="549" t="s">
        <v>2666</v>
      </c>
      <c r="B5125" s="550" t="s">
        <v>1567</v>
      </c>
      <c r="C5125" s="550" t="s">
        <v>44</v>
      </c>
      <c r="D5125" s="549" t="s">
        <v>1568</v>
      </c>
      <c r="E5125" s="593" t="s">
        <v>1459</v>
      </c>
      <c r="F5125" s="593"/>
      <c r="G5125" s="550" t="s">
        <v>75</v>
      </c>
      <c r="H5125" s="551">
        <v>1</v>
      </c>
      <c r="I5125" s="552">
        <v>0.48</v>
      </c>
      <c r="J5125" s="552">
        <v>0.48</v>
      </c>
    </row>
    <row r="5126" spans="1:10" ht="26.45">
      <c r="A5126" s="549" t="s">
        <v>2666</v>
      </c>
      <c r="B5126" s="550" t="s">
        <v>1637</v>
      </c>
      <c r="C5126" s="550" t="s">
        <v>44</v>
      </c>
      <c r="D5126" s="549" t="s">
        <v>1638</v>
      </c>
      <c r="E5126" s="593" t="s">
        <v>1459</v>
      </c>
      <c r="F5126" s="593"/>
      <c r="G5126" s="550" t="s">
        <v>75</v>
      </c>
      <c r="H5126" s="551">
        <v>1</v>
      </c>
      <c r="I5126" s="552">
        <v>1.36</v>
      </c>
      <c r="J5126" s="552">
        <v>1.36</v>
      </c>
    </row>
    <row r="5127" spans="1:10">
      <c r="A5127" s="553"/>
      <c r="B5127" s="563"/>
      <c r="C5127" s="563"/>
      <c r="D5127" s="553"/>
      <c r="E5127" s="563" t="s">
        <v>2669</v>
      </c>
      <c r="F5127" s="566">
        <v>16.37</v>
      </c>
      <c r="G5127" s="553" t="s">
        <v>2670</v>
      </c>
      <c r="H5127" s="554">
        <v>0</v>
      </c>
      <c r="I5127" s="553" t="s">
        <v>2671</v>
      </c>
      <c r="J5127" s="554">
        <v>16.37</v>
      </c>
    </row>
    <row r="5128" spans="1:10" ht="14.45" thickBot="1">
      <c r="A5128" s="553"/>
      <c r="B5128" s="563"/>
      <c r="C5128" s="563"/>
      <c r="D5128" s="553"/>
      <c r="E5128" s="563" t="s">
        <v>2672</v>
      </c>
      <c r="F5128" s="566">
        <v>0</v>
      </c>
      <c r="G5128" s="553"/>
      <c r="H5128" s="595" t="s">
        <v>2673</v>
      </c>
      <c r="I5128" s="595"/>
      <c r="J5128" s="554">
        <v>23.15</v>
      </c>
    </row>
    <row r="5129" spans="1:10" ht="14.45" thickTop="1">
      <c r="A5129" s="555"/>
      <c r="B5129" s="564"/>
      <c r="C5129" s="564"/>
      <c r="D5129" s="555"/>
      <c r="E5129" s="564"/>
      <c r="F5129" s="564"/>
      <c r="G5129" s="555"/>
      <c r="H5129" s="555"/>
      <c r="I5129" s="555"/>
      <c r="J5129" s="555"/>
    </row>
    <row r="5130" spans="1:10">
      <c r="A5130" s="543"/>
      <c r="B5130" s="461" t="s">
        <v>10</v>
      </c>
      <c r="C5130" s="461" t="s">
        <v>11</v>
      </c>
      <c r="D5130" s="543" t="s">
        <v>12</v>
      </c>
      <c r="E5130" s="589" t="s">
        <v>1209</v>
      </c>
      <c r="F5130" s="589"/>
      <c r="G5130" s="461" t="s">
        <v>13</v>
      </c>
      <c r="H5130" s="544" t="s">
        <v>14</v>
      </c>
      <c r="I5130" s="544" t="s">
        <v>1210</v>
      </c>
      <c r="J5130" s="544" t="s">
        <v>16</v>
      </c>
    </row>
    <row r="5131" spans="1:10" ht="26.45">
      <c r="A5131" s="545" t="s">
        <v>2661</v>
      </c>
      <c r="B5131" s="546" t="s">
        <v>3367</v>
      </c>
      <c r="C5131" s="546" t="s">
        <v>44</v>
      </c>
      <c r="D5131" s="545" t="s">
        <v>3368</v>
      </c>
      <c r="E5131" s="596" t="s">
        <v>1216</v>
      </c>
      <c r="F5131" s="596"/>
      <c r="G5131" s="546" t="s">
        <v>75</v>
      </c>
      <c r="H5131" s="547">
        <v>1</v>
      </c>
      <c r="I5131" s="548">
        <v>22.35</v>
      </c>
      <c r="J5131" s="548">
        <v>22.35</v>
      </c>
    </row>
    <row r="5132" spans="1:10" ht="26.45">
      <c r="A5132" s="556" t="s">
        <v>2674</v>
      </c>
      <c r="B5132" s="557" t="s">
        <v>3759</v>
      </c>
      <c r="C5132" s="557" t="s">
        <v>44</v>
      </c>
      <c r="D5132" s="556" t="s">
        <v>3760</v>
      </c>
      <c r="E5132" s="594" t="s">
        <v>1216</v>
      </c>
      <c r="F5132" s="594"/>
      <c r="G5132" s="557" t="s">
        <v>75</v>
      </c>
      <c r="H5132" s="558">
        <v>1</v>
      </c>
      <c r="I5132" s="559">
        <v>0.28000000000000003</v>
      </c>
      <c r="J5132" s="559">
        <v>0.28000000000000003</v>
      </c>
    </row>
    <row r="5133" spans="1:10" ht="14.45" customHeight="1">
      <c r="A5133" s="549" t="s">
        <v>2666</v>
      </c>
      <c r="B5133" s="550" t="s">
        <v>1457</v>
      </c>
      <c r="C5133" s="550" t="s">
        <v>44</v>
      </c>
      <c r="D5133" s="549" t="s">
        <v>1458</v>
      </c>
      <c r="E5133" s="593" t="s">
        <v>1459</v>
      </c>
      <c r="F5133" s="593"/>
      <c r="G5133" s="550" t="s">
        <v>75</v>
      </c>
      <c r="H5133" s="551">
        <v>1</v>
      </c>
      <c r="I5133" s="552">
        <v>2.68</v>
      </c>
      <c r="J5133" s="552">
        <v>2.68</v>
      </c>
    </row>
    <row r="5134" spans="1:10">
      <c r="A5134" s="549" t="s">
        <v>2666</v>
      </c>
      <c r="B5134" s="550" t="s">
        <v>1695</v>
      </c>
      <c r="C5134" s="550" t="s">
        <v>44</v>
      </c>
      <c r="D5134" s="549" t="s">
        <v>1696</v>
      </c>
      <c r="E5134" s="593" t="s">
        <v>1440</v>
      </c>
      <c r="F5134" s="593"/>
      <c r="G5134" s="550" t="s">
        <v>75</v>
      </c>
      <c r="H5134" s="551">
        <v>1</v>
      </c>
      <c r="I5134" s="552">
        <v>15.79</v>
      </c>
      <c r="J5134" s="552">
        <v>15.79</v>
      </c>
    </row>
    <row r="5135" spans="1:10" ht="26.45">
      <c r="A5135" s="549" t="s">
        <v>2666</v>
      </c>
      <c r="B5135" s="550" t="s">
        <v>1479</v>
      </c>
      <c r="C5135" s="550" t="s">
        <v>44</v>
      </c>
      <c r="D5135" s="549" t="s">
        <v>1480</v>
      </c>
      <c r="E5135" s="593" t="s">
        <v>1459</v>
      </c>
      <c r="F5135" s="593"/>
      <c r="G5135" s="550" t="s">
        <v>75</v>
      </c>
      <c r="H5135" s="551">
        <v>1</v>
      </c>
      <c r="I5135" s="552">
        <v>1.4</v>
      </c>
      <c r="J5135" s="552">
        <v>1.4</v>
      </c>
    </row>
    <row r="5136" spans="1:10" ht="13.9" customHeight="1">
      <c r="A5136" s="549" t="s">
        <v>2666</v>
      </c>
      <c r="B5136" s="550" t="s">
        <v>1711</v>
      </c>
      <c r="C5136" s="550" t="s">
        <v>44</v>
      </c>
      <c r="D5136" s="549" t="s">
        <v>1712</v>
      </c>
      <c r="E5136" s="593" t="s">
        <v>1459</v>
      </c>
      <c r="F5136" s="593"/>
      <c r="G5136" s="550" t="s">
        <v>75</v>
      </c>
      <c r="H5136" s="551">
        <v>1</v>
      </c>
      <c r="I5136" s="552">
        <v>0.11</v>
      </c>
      <c r="J5136" s="552">
        <v>0.11</v>
      </c>
    </row>
    <row r="5137" spans="1:10" ht="26.45" customHeight="1">
      <c r="A5137" s="549" t="s">
        <v>2666</v>
      </c>
      <c r="B5137" s="550" t="s">
        <v>2034</v>
      </c>
      <c r="C5137" s="550" t="s">
        <v>44</v>
      </c>
      <c r="D5137" s="549" t="s">
        <v>2035</v>
      </c>
      <c r="E5137" s="593" t="s">
        <v>1459</v>
      </c>
      <c r="F5137" s="593"/>
      <c r="G5137" s="550" t="s">
        <v>75</v>
      </c>
      <c r="H5137" s="551">
        <v>1</v>
      </c>
      <c r="I5137" s="552">
        <v>0.39</v>
      </c>
      <c r="J5137" s="552">
        <v>0.39</v>
      </c>
    </row>
    <row r="5138" spans="1:10" ht="26.45">
      <c r="A5138" s="549" t="s">
        <v>2666</v>
      </c>
      <c r="B5138" s="550" t="s">
        <v>1835</v>
      </c>
      <c r="C5138" s="550" t="s">
        <v>44</v>
      </c>
      <c r="D5138" s="549" t="s">
        <v>1836</v>
      </c>
      <c r="E5138" s="593" t="s">
        <v>1459</v>
      </c>
      <c r="F5138" s="593"/>
      <c r="G5138" s="550" t="s">
        <v>75</v>
      </c>
      <c r="H5138" s="551">
        <v>1</v>
      </c>
      <c r="I5138" s="552">
        <v>1.22</v>
      </c>
      <c r="J5138" s="552">
        <v>1.22</v>
      </c>
    </row>
    <row r="5139" spans="1:10" ht="26.45">
      <c r="A5139" s="549" t="s">
        <v>2666</v>
      </c>
      <c r="B5139" s="550" t="s">
        <v>1567</v>
      </c>
      <c r="C5139" s="550" t="s">
        <v>44</v>
      </c>
      <c r="D5139" s="549" t="s">
        <v>1568</v>
      </c>
      <c r="E5139" s="593" t="s">
        <v>1459</v>
      </c>
      <c r="F5139" s="593"/>
      <c r="G5139" s="550" t="s">
        <v>75</v>
      </c>
      <c r="H5139" s="551">
        <v>1</v>
      </c>
      <c r="I5139" s="552">
        <v>0.48</v>
      </c>
      <c r="J5139" s="552">
        <v>0.48</v>
      </c>
    </row>
    <row r="5140" spans="1:10">
      <c r="A5140" s="553"/>
      <c r="B5140" s="563"/>
      <c r="C5140" s="563"/>
      <c r="D5140" s="553"/>
      <c r="E5140" s="563" t="s">
        <v>2669</v>
      </c>
      <c r="F5140" s="566">
        <v>16.07</v>
      </c>
      <c r="G5140" s="553" t="s">
        <v>2670</v>
      </c>
      <c r="H5140" s="554">
        <v>0</v>
      </c>
      <c r="I5140" s="553" t="s">
        <v>2671</v>
      </c>
      <c r="J5140" s="554">
        <v>16.07</v>
      </c>
    </row>
    <row r="5141" spans="1:10" ht="14.45" thickBot="1">
      <c r="A5141" s="553"/>
      <c r="B5141" s="563"/>
      <c r="C5141" s="563"/>
      <c r="D5141" s="553"/>
      <c r="E5141" s="563" t="s">
        <v>2672</v>
      </c>
      <c r="F5141" s="566">
        <v>0</v>
      </c>
      <c r="G5141" s="553"/>
      <c r="H5141" s="595" t="s">
        <v>2673</v>
      </c>
      <c r="I5141" s="595"/>
      <c r="J5141" s="554">
        <v>22.35</v>
      </c>
    </row>
    <row r="5142" spans="1:10" ht="14.45" thickTop="1">
      <c r="A5142" s="555"/>
      <c r="B5142" s="564"/>
      <c r="C5142" s="564"/>
      <c r="D5142" s="555"/>
      <c r="E5142" s="564"/>
      <c r="F5142" s="564"/>
      <c r="G5142" s="555"/>
      <c r="H5142" s="555"/>
      <c r="I5142" s="555"/>
      <c r="J5142" s="555"/>
    </row>
    <row r="5143" spans="1:10">
      <c r="A5143" s="543"/>
      <c r="B5143" s="461" t="s">
        <v>10</v>
      </c>
      <c r="C5143" s="461" t="s">
        <v>11</v>
      </c>
      <c r="D5143" s="543" t="s">
        <v>12</v>
      </c>
      <c r="E5143" s="589" t="s">
        <v>1209</v>
      </c>
      <c r="F5143" s="589"/>
      <c r="G5143" s="461" t="s">
        <v>13</v>
      </c>
      <c r="H5143" s="544" t="s">
        <v>14</v>
      </c>
      <c r="I5143" s="544" t="s">
        <v>1210</v>
      </c>
      <c r="J5143" s="544" t="s">
        <v>16</v>
      </c>
    </row>
    <row r="5144" spans="1:10">
      <c r="A5144" s="545" t="s">
        <v>2661</v>
      </c>
      <c r="B5144" s="546" t="s">
        <v>3660</v>
      </c>
      <c r="C5144" s="546" t="s">
        <v>44</v>
      </c>
      <c r="D5144" s="545" t="s">
        <v>3661</v>
      </c>
      <c r="E5144" s="596" t="s">
        <v>1216</v>
      </c>
      <c r="F5144" s="596"/>
      <c r="G5144" s="546" t="s">
        <v>75</v>
      </c>
      <c r="H5144" s="547">
        <v>1</v>
      </c>
      <c r="I5144" s="548">
        <v>21.57</v>
      </c>
      <c r="J5144" s="548">
        <v>21.57</v>
      </c>
    </row>
    <row r="5145" spans="1:10" ht="26.45">
      <c r="A5145" s="556" t="s">
        <v>2674</v>
      </c>
      <c r="B5145" s="557" t="s">
        <v>3761</v>
      </c>
      <c r="C5145" s="557" t="s">
        <v>44</v>
      </c>
      <c r="D5145" s="556" t="s">
        <v>3762</v>
      </c>
      <c r="E5145" s="594" t="s">
        <v>1216</v>
      </c>
      <c r="F5145" s="594"/>
      <c r="G5145" s="557" t="s">
        <v>75</v>
      </c>
      <c r="H5145" s="558">
        <v>1</v>
      </c>
      <c r="I5145" s="559">
        <v>0.18</v>
      </c>
      <c r="J5145" s="559">
        <v>0.18</v>
      </c>
    </row>
    <row r="5146" spans="1:10" ht="14.45" customHeight="1">
      <c r="A5146" s="549" t="s">
        <v>2666</v>
      </c>
      <c r="B5146" s="550" t="s">
        <v>1479</v>
      </c>
      <c r="C5146" s="550" t="s">
        <v>44</v>
      </c>
      <c r="D5146" s="549" t="s">
        <v>1480</v>
      </c>
      <c r="E5146" s="593" t="s">
        <v>1459</v>
      </c>
      <c r="F5146" s="593"/>
      <c r="G5146" s="550" t="s">
        <v>75</v>
      </c>
      <c r="H5146" s="551">
        <v>1</v>
      </c>
      <c r="I5146" s="552">
        <v>1.4</v>
      </c>
      <c r="J5146" s="552">
        <v>1.4</v>
      </c>
    </row>
    <row r="5147" spans="1:10" ht="26.45">
      <c r="A5147" s="549" t="s">
        <v>2666</v>
      </c>
      <c r="B5147" s="550" t="s">
        <v>1711</v>
      </c>
      <c r="C5147" s="550" t="s">
        <v>44</v>
      </c>
      <c r="D5147" s="549" t="s">
        <v>1712</v>
      </c>
      <c r="E5147" s="593" t="s">
        <v>1459</v>
      </c>
      <c r="F5147" s="593"/>
      <c r="G5147" s="550" t="s">
        <v>75</v>
      </c>
      <c r="H5147" s="551">
        <v>1</v>
      </c>
      <c r="I5147" s="552">
        <v>0.11</v>
      </c>
      <c r="J5147" s="552">
        <v>0.11</v>
      </c>
    </row>
    <row r="5148" spans="1:10" ht="26.45">
      <c r="A5148" s="549" t="s">
        <v>2666</v>
      </c>
      <c r="B5148" s="550" t="s">
        <v>1457</v>
      </c>
      <c r="C5148" s="550" t="s">
        <v>44</v>
      </c>
      <c r="D5148" s="549" t="s">
        <v>1458</v>
      </c>
      <c r="E5148" s="593" t="s">
        <v>1459</v>
      </c>
      <c r="F5148" s="593"/>
      <c r="G5148" s="550" t="s">
        <v>75</v>
      </c>
      <c r="H5148" s="551">
        <v>1</v>
      </c>
      <c r="I5148" s="552">
        <v>2.68</v>
      </c>
      <c r="J5148" s="552">
        <v>2.68</v>
      </c>
    </row>
    <row r="5149" spans="1:10" ht="26.45" customHeight="1">
      <c r="A5149" s="549" t="s">
        <v>2666</v>
      </c>
      <c r="B5149" s="550" t="s">
        <v>1778</v>
      </c>
      <c r="C5149" s="550" t="s">
        <v>44</v>
      </c>
      <c r="D5149" s="549" t="s">
        <v>1779</v>
      </c>
      <c r="E5149" s="593" t="s">
        <v>1459</v>
      </c>
      <c r="F5149" s="593"/>
      <c r="G5149" s="550" t="s">
        <v>75</v>
      </c>
      <c r="H5149" s="551">
        <v>1</v>
      </c>
      <c r="I5149" s="552">
        <v>0.91</v>
      </c>
      <c r="J5149" s="552">
        <v>0.91</v>
      </c>
    </row>
    <row r="5150" spans="1:10" ht="26.45" customHeight="1">
      <c r="A5150" s="549" t="s">
        <v>2666</v>
      </c>
      <c r="B5150" s="550" t="s">
        <v>1972</v>
      </c>
      <c r="C5150" s="550" t="s">
        <v>44</v>
      </c>
      <c r="D5150" s="549" t="s">
        <v>1973</v>
      </c>
      <c r="E5150" s="593" t="s">
        <v>1440</v>
      </c>
      <c r="F5150" s="593"/>
      <c r="G5150" s="550" t="s">
        <v>75</v>
      </c>
      <c r="H5150" s="551">
        <v>1</v>
      </c>
      <c r="I5150" s="552">
        <v>15.79</v>
      </c>
      <c r="J5150" s="552">
        <v>15.79</v>
      </c>
    </row>
    <row r="5151" spans="1:10" ht="26.45">
      <c r="A5151" s="549" t="s">
        <v>2666</v>
      </c>
      <c r="B5151" s="550" t="s">
        <v>2387</v>
      </c>
      <c r="C5151" s="550" t="s">
        <v>44</v>
      </c>
      <c r="D5151" s="549" t="s">
        <v>2388</v>
      </c>
      <c r="E5151" s="593" t="s">
        <v>1459</v>
      </c>
      <c r="F5151" s="593"/>
      <c r="G5151" s="550" t="s">
        <v>75</v>
      </c>
      <c r="H5151" s="551">
        <v>1</v>
      </c>
      <c r="I5151" s="552">
        <v>0.02</v>
      </c>
      <c r="J5151" s="552">
        <v>0.02</v>
      </c>
    </row>
    <row r="5152" spans="1:10" ht="26.45">
      <c r="A5152" s="549" t="s">
        <v>2666</v>
      </c>
      <c r="B5152" s="550" t="s">
        <v>1567</v>
      </c>
      <c r="C5152" s="550" t="s">
        <v>44</v>
      </c>
      <c r="D5152" s="549" t="s">
        <v>1568</v>
      </c>
      <c r="E5152" s="593" t="s">
        <v>1459</v>
      </c>
      <c r="F5152" s="593"/>
      <c r="G5152" s="550" t="s">
        <v>75</v>
      </c>
      <c r="H5152" s="551">
        <v>1</v>
      </c>
      <c r="I5152" s="552">
        <v>0.48</v>
      </c>
      <c r="J5152" s="552">
        <v>0.48</v>
      </c>
    </row>
    <row r="5153" spans="1:10">
      <c r="A5153" s="553"/>
      <c r="B5153" s="563"/>
      <c r="C5153" s="563"/>
      <c r="D5153" s="553"/>
      <c r="E5153" s="563" t="s">
        <v>2669</v>
      </c>
      <c r="F5153" s="566">
        <v>15.97</v>
      </c>
      <c r="G5153" s="553" t="s">
        <v>2670</v>
      </c>
      <c r="H5153" s="554">
        <v>0</v>
      </c>
      <c r="I5153" s="553" t="s">
        <v>2671</v>
      </c>
      <c r="J5153" s="554">
        <v>15.97</v>
      </c>
    </row>
    <row r="5154" spans="1:10" ht="14.45" thickBot="1">
      <c r="A5154" s="553"/>
      <c r="B5154" s="563"/>
      <c r="C5154" s="563"/>
      <c r="D5154" s="553"/>
      <c r="E5154" s="563" t="s">
        <v>2672</v>
      </c>
      <c r="F5154" s="566">
        <v>0</v>
      </c>
      <c r="G5154" s="553"/>
      <c r="H5154" s="595" t="s">
        <v>2673</v>
      </c>
      <c r="I5154" s="595"/>
      <c r="J5154" s="554">
        <v>21.57</v>
      </c>
    </row>
    <row r="5155" spans="1:10" ht="14.45" thickTop="1">
      <c r="A5155" s="555"/>
      <c r="B5155" s="564"/>
      <c r="C5155" s="564"/>
      <c r="D5155" s="555"/>
      <c r="E5155" s="564"/>
      <c r="F5155" s="564"/>
      <c r="G5155" s="555"/>
      <c r="H5155" s="555"/>
      <c r="I5155" s="555"/>
      <c r="J5155" s="555"/>
    </row>
    <row r="5156" spans="1:10">
      <c r="A5156" s="543"/>
      <c r="B5156" s="461" t="s">
        <v>10</v>
      </c>
      <c r="C5156" s="461" t="s">
        <v>11</v>
      </c>
      <c r="D5156" s="543" t="s">
        <v>12</v>
      </c>
      <c r="E5156" s="589" t="s">
        <v>1209</v>
      </c>
      <c r="F5156" s="589"/>
      <c r="G5156" s="461" t="s">
        <v>13</v>
      </c>
      <c r="H5156" s="544" t="s">
        <v>14</v>
      </c>
      <c r="I5156" s="544" t="s">
        <v>1210</v>
      </c>
      <c r="J5156" s="544" t="s">
        <v>16</v>
      </c>
    </row>
    <row r="5157" spans="1:10">
      <c r="A5157" s="545" t="s">
        <v>2661</v>
      </c>
      <c r="B5157" s="546" t="s">
        <v>3440</v>
      </c>
      <c r="C5157" s="546" t="s">
        <v>44</v>
      </c>
      <c r="D5157" s="545" t="s">
        <v>3441</v>
      </c>
      <c r="E5157" s="596" t="s">
        <v>1216</v>
      </c>
      <c r="F5157" s="596"/>
      <c r="G5157" s="546" t="s">
        <v>75</v>
      </c>
      <c r="H5157" s="547">
        <v>1</v>
      </c>
      <c r="I5157" s="548">
        <v>22.69</v>
      </c>
      <c r="J5157" s="548">
        <v>22.69</v>
      </c>
    </row>
    <row r="5158" spans="1:10" ht="26.45">
      <c r="A5158" s="556" t="s">
        <v>2674</v>
      </c>
      <c r="B5158" s="557" t="s">
        <v>3763</v>
      </c>
      <c r="C5158" s="557" t="s">
        <v>44</v>
      </c>
      <c r="D5158" s="556" t="s">
        <v>3764</v>
      </c>
      <c r="E5158" s="594" t="s">
        <v>1216</v>
      </c>
      <c r="F5158" s="594"/>
      <c r="G5158" s="557" t="s">
        <v>75</v>
      </c>
      <c r="H5158" s="558">
        <v>1</v>
      </c>
      <c r="I5158" s="559">
        <v>0.18</v>
      </c>
      <c r="J5158" s="559">
        <v>0.18</v>
      </c>
    </row>
    <row r="5159" spans="1:10" ht="14.45" customHeight="1">
      <c r="A5159" s="549" t="s">
        <v>2666</v>
      </c>
      <c r="B5159" s="550" t="s">
        <v>1571</v>
      </c>
      <c r="C5159" s="550" t="s">
        <v>44</v>
      </c>
      <c r="D5159" s="549" t="s">
        <v>1572</v>
      </c>
      <c r="E5159" s="593" t="s">
        <v>1459</v>
      </c>
      <c r="F5159" s="593"/>
      <c r="G5159" s="550" t="s">
        <v>75</v>
      </c>
      <c r="H5159" s="551">
        <v>1</v>
      </c>
      <c r="I5159" s="552">
        <v>1.45</v>
      </c>
      <c r="J5159" s="552">
        <v>1.45</v>
      </c>
    </row>
    <row r="5160" spans="1:10" ht="26.45">
      <c r="A5160" s="549" t="s">
        <v>2666</v>
      </c>
      <c r="B5160" s="550" t="s">
        <v>1479</v>
      </c>
      <c r="C5160" s="550" t="s">
        <v>44</v>
      </c>
      <c r="D5160" s="549" t="s">
        <v>1480</v>
      </c>
      <c r="E5160" s="593" t="s">
        <v>1459</v>
      </c>
      <c r="F5160" s="593"/>
      <c r="G5160" s="550" t="s">
        <v>75</v>
      </c>
      <c r="H5160" s="551">
        <v>1</v>
      </c>
      <c r="I5160" s="552">
        <v>1.4</v>
      </c>
      <c r="J5160" s="552">
        <v>1.4</v>
      </c>
    </row>
    <row r="5161" spans="1:10" ht="26.45">
      <c r="A5161" s="549" t="s">
        <v>2666</v>
      </c>
      <c r="B5161" s="550" t="s">
        <v>1657</v>
      </c>
      <c r="C5161" s="550" t="s">
        <v>44</v>
      </c>
      <c r="D5161" s="549" t="s">
        <v>1658</v>
      </c>
      <c r="E5161" s="593" t="s">
        <v>1459</v>
      </c>
      <c r="F5161" s="593"/>
      <c r="G5161" s="550" t="s">
        <v>75</v>
      </c>
      <c r="H5161" s="551">
        <v>1</v>
      </c>
      <c r="I5161" s="552">
        <v>0.6</v>
      </c>
      <c r="J5161" s="552">
        <v>0.6</v>
      </c>
    </row>
    <row r="5162" spans="1:10" ht="13.9" customHeight="1">
      <c r="A5162" s="549" t="s">
        <v>2666</v>
      </c>
      <c r="B5162" s="550" t="s">
        <v>1711</v>
      </c>
      <c r="C5162" s="550" t="s">
        <v>44</v>
      </c>
      <c r="D5162" s="549" t="s">
        <v>1712</v>
      </c>
      <c r="E5162" s="593" t="s">
        <v>1459</v>
      </c>
      <c r="F5162" s="593"/>
      <c r="G5162" s="550" t="s">
        <v>75</v>
      </c>
      <c r="H5162" s="551">
        <v>1</v>
      </c>
      <c r="I5162" s="552">
        <v>0.11</v>
      </c>
      <c r="J5162" s="552">
        <v>0.11</v>
      </c>
    </row>
    <row r="5163" spans="1:10" ht="26.45" customHeight="1">
      <c r="A5163" s="549" t="s">
        <v>2666</v>
      </c>
      <c r="B5163" s="550" t="s">
        <v>1470</v>
      </c>
      <c r="C5163" s="550" t="s">
        <v>44</v>
      </c>
      <c r="D5163" s="549" t="s">
        <v>1471</v>
      </c>
      <c r="E5163" s="593" t="s">
        <v>1440</v>
      </c>
      <c r="F5163" s="593"/>
      <c r="G5163" s="550" t="s">
        <v>75</v>
      </c>
      <c r="H5163" s="551">
        <v>1</v>
      </c>
      <c r="I5163" s="552">
        <v>15.79</v>
      </c>
      <c r="J5163" s="552">
        <v>15.79</v>
      </c>
    </row>
    <row r="5164" spans="1:10" ht="26.45">
      <c r="A5164" s="549" t="s">
        <v>2666</v>
      </c>
      <c r="B5164" s="550" t="s">
        <v>1457</v>
      </c>
      <c r="C5164" s="550" t="s">
        <v>44</v>
      </c>
      <c r="D5164" s="549" t="s">
        <v>1458</v>
      </c>
      <c r="E5164" s="593" t="s">
        <v>1459</v>
      </c>
      <c r="F5164" s="593"/>
      <c r="G5164" s="550" t="s">
        <v>75</v>
      </c>
      <c r="H5164" s="551">
        <v>1</v>
      </c>
      <c r="I5164" s="552">
        <v>2.68</v>
      </c>
      <c r="J5164" s="552">
        <v>2.68</v>
      </c>
    </row>
    <row r="5165" spans="1:10" ht="26.45">
      <c r="A5165" s="549" t="s">
        <v>2666</v>
      </c>
      <c r="B5165" s="550" t="s">
        <v>1567</v>
      </c>
      <c r="C5165" s="550" t="s">
        <v>44</v>
      </c>
      <c r="D5165" s="549" t="s">
        <v>1568</v>
      </c>
      <c r="E5165" s="593" t="s">
        <v>1459</v>
      </c>
      <c r="F5165" s="593"/>
      <c r="G5165" s="550" t="s">
        <v>75</v>
      </c>
      <c r="H5165" s="551">
        <v>1</v>
      </c>
      <c r="I5165" s="552">
        <v>0.48</v>
      </c>
      <c r="J5165" s="552">
        <v>0.48</v>
      </c>
    </row>
    <row r="5166" spans="1:10">
      <c r="A5166" s="553"/>
      <c r="B5166" s="563"/>
      <c r="C5166" s="563"/>
      <c r="D5166" s="553"/>
      <c r="E5166" s="563" t="s">
        <v>2669</v>
      </c>
      <c r="F5166" s="566">
        <v>15.97</v>
      </c>
      <c r="G5166" s="553" t="s">
        <v>2670</v>
      </c>
      <c r="H5166" s="554">
        <v>0</v>
      </c>
      <c r="I5166" s="553" t="s">
        <v>2671</v>
      </c>
      <c r="J5166" s="554">
        <v>15.97</v>
      </c>
    </row>
    <row r="5167" spans="1:10" ht="14.45" thickBot="1">
      <c r="A5167" s="553"/>
      <c r="B5167" s="563"/>
      <c r="C5167" s="563"/>
      <c r="D5167" s="553"/>
      <c r="E5167" s="563" t="s">
        <v>2672</v>
      </c>
      <c r="F5167" s="566">
        <v>0</v>
      </c>
      <c r="G5167" s="553"/>
      <c r="H5167" s="595" t="s">
        <v>2673</v>
      </c>
      <c r="I5167" s="595"/>
      <c r="J5167" s="554">
        <v>22.69</v>
      </c>
    </row>
    <row r="5168" spans="1:10" ht="14.45" thickTop="1">
      <c r="A5168" s="555"/>
      <c r="B5168" s="564"/>
      <c r="C5168" s="564"/>
      <c r="D5168" s="555"/>
      <c r="E5168" s="564"/>
      <c r="F5168" s="564"/>
      <c r="G5168" s="555"/>
      <c r="H5168" s="555"/>
      <c r="I5168" s="555"/>
      <c r="J5168" s="555"/>
    </row>
    <row r="5169" spans="1:10">
      <c r="A5169" s="543"/>
      <c r="B5169" s="461" t="s">
        <v>10</v>
      </c>
      <c r="C5169" s="461" t="s">
        <v>11</v>
      </c>
      <c r="D5169" s="543" t="s">
        <v>12</v>
      </c>
      <c r="E5169" s="589" t="s">
        <v>1209</v>
      </c>
      <c r="F5169" s="589"/>
      <c r="G5169" s="461" t="s">
        <v>13</v>
      </c>
      <c r="H5169" s="544" t="s">
        <v>14</v>
      </c>
      <c r="I5169" s="544" t="s">
        <v>1210</v>
      </c>
      <c r="J5169" s="544" t="s">
        <v>16</v>
      </c>
    </row>
    <row r="5170" spans="1:10">
      <c r="A5170" s="545" t="s">
        <v>2661</v>
      </c>
      <c r="B5170" s="546" t="s">
        <v>3338</v>
      </c>
      <c r="C5170" s="546" t="s">
        <v>44</v>
      </c>
      <c r="D5170" s="545" t="s">
        <v>3339</v>
      </c>
      <c r="E5170" s="596" t="s">
        <v>1216</v>
      </c>
      <c r="F5170" s="596"/>
      <c r="G5170" s="546" t="s">
        <v>75</v>
      </c>
      <c r="H5170" s="547">
        <v>1</v>
      </c>
      <c r="I5170" s="548">
        <v>25.76</v>
      </c>
      <c r="J5170" s="548">
        <v>25.76</v>
      </c>
    </row>
    <row r="5171" spans="1:10" ht="26.45">
      <c r="A5171" s="556" t="s">
        <v>2674</v>
      </c>
      <c r="B5171" s="557" t="s">
        <v>3765</v>
      </c>
      <c r="C5171" s="557" t="s">
        <v>44</v>
      </c>
      <c r="D5171" s="556" t="s">
        <v>3766</v>
      </c>
      <c r="E5171" s="594" t="s">
        <v>1216</v>
      </c>
      <c r="F5171" s="594"/>
      <c r="G5171" s="557" t="s">
        <v>75</v>
      </c>
      <c r="H5171" s="558">
        <v>1</v>
      </c>
      <c r="I5171" s="559">
        <v>0.27</v>
      </c>
      <c r="J5171" s="559">
        <v>0.27</v>
      </c>
    </row>
    <row r="5172" spans="1:10" ht="14.45" customHeight="1">
      <c r="A5172" s="549" t="s">
        <v>2666</v>
      </c>
      <c r="B5172" s="550" t="s">
        <v>1575</v>
      </c>
      <c r="C5172" s="550" t="s">
        <v>44</v>
      </c>
      <c r="D5172" s="549" t="s">
        <v>1576</v>
      </c>
      <c r="E5172" s="593" t="s">
        <v>1440</v>
      </c>
      <c r="F5172" s="593"/>
      <c r="G5172" s="550" t="s">
        <v>75</v>
      </c>
      <c r="H5172" s="551">
        <v>1</v>
      </c>
      <c r="I5172" s="552">
        <v>18.77</v>
      </c>
      <c r="J5172" s="552">
        <v>18.77</v>
      </c>
    </row>
    <row r="5173" spans="1:10" ht="26.45">
      <c r="A5173" s="549" t="s">
        <v>2666</v>
      </c>
      <c r="B5173" s="550" t="s">
        <v>1479</v>
      </c>
      <c r="C5173" s="550" t="s">
        <v>44</v>
      </c>
      <c r="D5173" s="549" t="s">
        <v>1480</v>
      </c>
      <c r="E5173" s="593" t="s">
        <v>1459</v>
      </c>
      <c r="F5173" s="593"/>
      <c r="G5173" s="550" t="s">
        <v>75</v>
      </c>
      <c r="H5173" s="551">
        <v>1</v>
      </c>
      <c r="I5173" s="552">
        <v>1.4</v>
      </c>
      <c r="J5173" s="552">
        <v>1.4</v>
      </c>
    </row>
    <row r="5174" spans="1:10" ht="26.45">
      <c r="A5174" s="549" t="s">
        <v>2666</v>
      </c>
      <c r="B5174" s="550" t="s">
        <v>1711</v>
      </c>
      <c r="C5174" s="550" t="s">
        <v>44</v>
      </c>
      <c r="D5174" s="549" t="s">
        <v>1712</v>
      </c>
      <c r="E5174" s="593" t="s">
        <v>1459</v>
      </c>
      <c r="F5174" s="593"/>
      <c r="G5174" s="550" t="s">
        <v>75</v>
      </c>
      <c r="H5174" s="551">
        <v>1</v>
      </c>
      <c r="I5174" s="552">
        <v>0.11</v>
      </c>
      <c r="J5174" s="552">
        <v>0.11</v>
      </c>
    </row>
    <row r="5175" spans="1:10" ht="13.9" customHeight="1">
      <c r="A5175" s="549" t="s">
        <v>2666</v>
      </c>
      <c r="B5175" s="550" t="s">
        <v>1457</v>
      </c>
      <c r="C5175" s="550" t="s">
        <v>44</v>
      </c>
      <c r="D5175" s="549" t="s">
        <v>1458</v>
      </c>
      <c r="E5175" s="593" t="s">
        <v>1459</v>
      </c>
      <c r="F5175" s="593"/>
      <c r="G5175" s="550" t="s">
        <v>75</v>
      </c>
      <c r="H5175" s="551">
        <v>1</v>
      </c>
      <c r="I5175" s="552">
        <v>2.68</v>
      </c>
      <c r="J5175" s="552">
        <v>2.68</v>
      </c>
    </row>
    <row r="5176" spans="1:10" ht="26.45" customHeight="1">
      <c r="A5176" s="549" t="s">
        <v>2666</v>
      </c>
      <c r="B5176" s="550" t="s">
        <v>1657</v>
      </c>
      <c r="C5176" s="550" t="s">
        <v>44</v>
      </c>
      <c r="D5176" s="549" t="s">
        <v>1658</v>
      </c>
      <c r="E5176" s="593" t="s">
        <v>1459</v>
      </c>
      <c r="F5176" s="593"/>
      <c r="G5176" s="550" t="s">
        <v>75</v>
      </c>
      <c r="H5176" s="551">
        <v>1</v>
      </c>
      <c r="I5176" s="552">
        <v>0.6</v>
      </c>
      <c r="J5176" s="552">
        <v>0.6</v>
      </c>
    </row>
    <row r="5177" spans="1:10" ht="26.45">
      <c r="A5177" s="549" t="s">
        <v>2666</v>
      </c>
      <c r="B5177" s="550" t="s">
        <v>1571</v>
      </c>
      <c r="C5177" s="550" t="s">
        <v>44</v>
      </c>
      <c r="D5177" s="549" t="s">
        <v>1572</v>
      </c>
      <c r="E5177" s="593" t="s">
        <v>1459</v>
      </c>
      <c r="F5177" s="593"/>
      <c r="G5177" s="550" t="s">
        <v>75</v>
      </c>
      <c r="H5177" s="551">
        <v>1</v>
      </c>
      <c r="I5177" s="552">
        <v>1.45</v>
      </c>
      <c r="J5177" s="552">
        <v>1.45</v>
      </c>
    </row>
    <row r="5178" spans="1:10" ht="26.45">
      <c r="A5178" s="549" t="s">
        <v>2666</v>
      </c>
      <c r="B5178" s="550" t="s">
        <v>1567</v>
      </c>
      <c r="C5178" s="550" t="s">
        <v>44</v>
      </c>
      <c r="D5178" s="549" t="s">
        <v>1568</v>
      </c>
      <c r="E5178" s="593" t="s">
        <v>1459</v>
      </c>
      <c r="F5178" s="593"/>
      <c r="G5178" s="550" t="s">
        <v>75</v>
      </c>
      <c r="H5178" s="551">
        <v>1</v>
      </c>
      <c r="I5178" s="552">
        <v>0.48</v>
      </c>
      <c r="J5178" s="552">
        <v>0.48</v>
      </c>
    </row>
    <row r="5179" spans="1:10">
      <c r="A5179" s="553"/>
      <c r="B5179" s="563"/>
      <c r="C5179" s="563"/>
      <c r="D5179" s="553"/>
      <c r="E5179" s="563" t="s">
        <v>2669</v>
      </c>
      <c r="F5179" s="566">
        <v>19.04</v>
      </c>
      <c r="G5179" s="553" t="s">
        <v>2670</v>
      </c>
      <c r="H5179" s="554">
        <v>0</v>
      </c>
      <c r="I5179" s="553" t="s">
        <v>2671</v>
      </c>
      <c r="J5179" s="554">
        <v>19.04</v>
      </c>
    </row>
    <row r="5180" spans="1:10" ht="14.45" thickBot="1">
      <c r="A5180" s="553"/>
      <c r="B5180" s="563"/>
      <c r="C5180" s="563"/>
      <c r="D5180" s="553"/>
      <c r="E5180" s="563" t="s">
        <v>2672</v>
      </c>
      <c r="F5180" s="566">
        <v>0</v>
      </c>
      <c r="G5180" s="553"/>
      <c r="H5180" s="595" t="s">
        <v>2673</v>
      </c>
      <c r="I5180" s="595"/>
      <c r="J5180" s="554">
        <v>25.76</v>
      </c>
    </row>
    <row r="5181" spans="1:10" ht="14.45" thickTop="1">
      <c r="A5181" s="555"/>
      <c r="B5181" s="564"/>
      <c r="C5181" s="564"/>
      <c r="D5181" s="555"/>
      <c r="E5181" s="564"/>
      <c r="F5181" s="564"/>
      <c r="G5181" s="555"/>
      <c r="H5181" s="555"/>
      <c r="I5181" s="555"/>
      <c r="J5181" s="555"/>
    </row>
    <row r="5182" spans="1:10">
      <c r="A5182" s="543"/>
      <c r="B5182" s="461" t="s">
        <v>10</v>
      </c>
      <c r="C5182" s="461" t="s">
        <v>11</v>
      </c>
      <c r="D5182" s="543" t="s">
        <v>12</v>
      </c>
      <c r="E5182" s="589" t="s">
        <v>1209</v>
      </c>
      <c r="F5182" s="589"/>
      <c r="G5182" s="461" t="s">
        <v>13</v>
      </c>
      <c r="H5182" s="544" t="s">
        <v>14</v>
      </c>
      <c r="I5182" s="544" t="s">
        <v>1210</v>
      </c>
      <c r="J5182" s="544" t="s">
        <v>16</v>
      </c>
    </row>
    <row r="5183" spans="1:10">
      <c r="A5183" s="545" t="s">
        <v>2661</v>
      </c>
      <c r="B5183" s="546" t="s">
        <v>2813</v>
      </c>
      <c r="C5183" s="546" t="s">
        <v>55</v>
      </c>
      <c r="D5183" s="545" t="s">
        <v>2814</v>
      </c>
      <c r="E5183" s="596" t="s">
        <v>2815</v>
      </c>
      <c r="F5183" s="596"/>
      <c r="G5183" s="546" t="s">
        <v>46</v>
      </c>
      <c r="H5183" s="547">
        <v>1</v>
      </c>
      <c r="I5183" s="548">
        <v>17.43</v>
      </c>
      <c r="J5183" s="548">
        <v>17.43</v>
      </c>
    </row>
    <row r="5184" spans="1:10">
      <c r="A5184" s="543" t="s">
        <v>9</v>
      </c>
      <c r="B5184" s="461" t="s">
        <v>10</v>
      </c>
      <c r="C5184" s="461" t="s">
        <v>11</v>
      </c>
      <c r="D5184" s="543" t="s">
        <v>12</v>
      </c>
      <c r="E5184" s="589" t="s">
        <v>1209</v>
      </c>
      <c r="F5184" s="589"/>
      <c r="G5184" s="461" t="s">
        <v>13</v>
      </c>
      <c r="H5184" s="544" t="s">
        <v>14</v>
      </c>
      <c r="I5184" s="544" t="s">
        <v>1210</v>
      </c>
      <c r="J5184" s="544" t="s">
        <v>16</v>
      </c>
    </row>
    <row r="5185" spans="1:10" ht="14.45" customHeight="1">
      <c r="A5185" s="549" t="s">
        <v>2666</v>
      </c>
      <c r="B5185" s="550" t="s">
        <v>1449</v>
      </c>
      <c r="C5185" s="550" t="s">
        <v>55</v>
      </c>
      <c r="D5185" s="549" t="s">
        <v>1450</v>
      </c>
      <c r="E5185" s="593" t="s">
        <v>1440</v>
      </c>
      <c r="F5185" s="593"/>
      <c r="G5185" s="550" t="s">
        <v>1451</v>
      </c>
      <c r="H5185" s="551">
        <v>0.4</v>
      </c>
      <c r="I5185" s="552" t="s">
        <v>2742</v>
      </c>
      <c r="J5185" s="561" t="s">
        <v>3333</v>
      </c>
    </row>
    <row r="5186" spans="1:10" ht="26.45">
      <c r="A5186" s="549" t="s">
        <v>2666</v>
      </c>
      <c r="B5186" s="550" t="s">
        <v>1483</v>
      </c>
      <c r="C5186" s="550" t="s">
        <v>55</v>
      </c>
      <c r="D5186" s="549" t="s">
        <v>1484</v>
      </c>
      <c r="E5186" s="593" t="s">
        <v>1440</v>
      </c>
      <c r="F5186" s="593"/>
      <c r="G5186" s="550" t="s">
        <v>1451</v>
      </c>
      <c r="H5186" s="551">
        <v>0.4</v>
      </c>
      <c r="I5186" s="552" t="s">
        <v>2767</v>
      </c>
      <c r="J5186" s="561" t="s">
        <v>3334</v>
      </c>
    </row>
    <row r="5187" spans="1:10">
      <c r="A5187" s="556" t="s">
        <v>2661</v>
      </c>
      <c r="B5187" s="557" t="s">
        <v>3353</v>
      </c>
      <c r="C5187" s="557" t="s">
        <v>55</v>
      </c>
      <c r="D5187" s="556" t="s">
        <v>3354</v>
      </c>
      <c r="E5187" s="594" t="s">
        <v>1393</v>
      </c>
      <c r="F5187" s="594"/>
      <c r="G5187" s="557" t="s">
        <v>1451</v>
      </c>
      <c r="H5187" s="558">
        <v>0.4</v>
      </c>
      <c r="I5187" s="559" t="s">
        <v>3355</v>
      </c>
      <c r="J5187" s="560" t="s">
        <v>3494</v>
      </c>
    </row>
    <row r="5188" spans="1:10" ht="13.9" customHeight="1">
      <c r="A5188" s="556" t="s">
        <v>2661</v>
      </c>
      <c r="B5188" s="557" t="s">
        <v>2769</v>
      </c>
      <c r="C5188" s="557" t="s">
        <v>55</v>
      </c>
      <c r="D5188" s="556" t="s">
        <v>2770</v>
      </c>
      <c r="E5188" s="594" t="s">
        <v>1393</v>
      </c>
      <c r="F5188" s="594"/>
      <c r="G5188" s="557" t="s">
        <v>1451</v>
      </c>
      <c r="H5188" s="558">
        <v>0.4</v>
      </c>
      <c r="I5188" s="559" t="s">
        <v>2771</v>
      </c>
      <c r="J5188" s="560" t="s">
        <v>3332</v>
      </c>
    </row>
    <row r="5189" spans="1:10" ht="26.45" customHeight="1">
      <c r="A5189" s="589" t="s">
        <v>2820</v>
      </c>
      <c r="B5189" s="597"/>
      <c r="C5189" s="597"/>
      <c r="D5189" s="597"/>
      <c r="E5189" s="597"/>
      <c r="F5189" s="597"/>
      <c r="G5189" s="597"/>
      <c r="H5189" s="597"/>
      <c r="I5189" s="597"/>
      <c r="J5189" s="597"/>
    </row>
    <row r="5190" spans="1:10">
      <c r="A5190" s="543" t="s">
        <v>9</v>
      </c>
      <c r="B5190" s="461" t="s">
        <v>10</v>
      </c>
      <c r="C5190" s="461" t="s">
        <v>11</v>
      </c>
      <c r="D5190" s="543" t="s">
        <v>12</v>
      </c>
      <c r="E5190" s="589" t="s">
        <v>1209</v>
      </c>
      <c r="F5190" s="589"/>
      <c r="G5190" s="461" t="s">
        <v>13</v>
      </c>
      <c r="H5190" s="544" t="s">
        <v>14</v>
      </c>
      <c r="I5190" s="544" t="s">
        <v>1210</v>
      </c>
      <c r="J5190" s="544" t="s">
        <v>16</v>
      </c>
    </row>
    <row r="5191" spans="1:10" ht="26.45">
      <c r="A5191" s="549" t="s">
        <v>2666</v>
      </c>
      <c r="B5191" s="550" t="s">
        <v>1449</v>
      </c>
      <c r="C5191" s="550" t="s">
        <v>55</v>
      </c>
      <c r="D5191" s="549" t="s">
        <v>1450</v>
      </c>
      <c r="E5191" s="593" t="s">
        <v>1440</v>
      </c>
      <c r="F5191" s="593"/>
      <c r="G5191" s="550" t="s">
        <v>1451</v>
      </c>
      <c r="H5191" s="551">
        <v>0.4</v>
      </c>
      <c r="I5191" s="552" t="s">
        <v>2742</v>
      </c>
      <c r="J5191" s="561" t="s">
        <v>3333</v>
      </c>
    </row>
    <row r="5192" spans="1:10" ht="26.45">
      <c r="A5192" s="549" t="s">
        <v>2666</v>
      </c>
      <c r="B5192" s="550" t="s">
        <v>1483</v>
      </c>
      <c r="C5192" s="550" t="s">
        <v>55</v>
      </c>
      <c r="D5192" s="549" t="s">
        <v>1484</v>
      </c>
      <c r="E5192" s="593" t="s">
        <v>1440</v>
      </c>
      <c r="F5192" s="593"/>
      <c r="G5192" s="550" t="s">
        <v>1451</v>
      </c>
      <c r="H5192" s="551">
        <v>0.4</v>
      </c>
      <c r="I5192" s="552" t="s">
        <v>2767</v>
      </c>
      <c r="J5192" s="561" t="s">
        <v>3334</v>
      </c>
    </row>
    <row r="5193" spans="1:10">
      <c r="A5193" s="549" t="s">
        <v>2666</v>
      </c>
      <c r="B5193" s="550" t="s">
        <v>2567</v>
      </c>
      <c r="C5193" s="550" t="s">
        <v>55</v>
      </c>
      <c r="D5193" s="549" t="s">
        <v>2568</v>
      </c>
      <c r="E5193" s="593" t="s">
        <v>1220</v>
      </c>
      <c r="F5193" s="593"/>
      <c r="G5193" s="550" t="s">
        <v>57</v>
      </c>
      <c r="H5193" s="551">
        <v>8.0000000000000007E-5</v>
      </c>
      <c r="I5193" s="552" t="s">
        <v>2974</v>
      </c>
      <c r="J5193" s="561" t="s">
        <v>2972</v>
      </c>
    </row>
    <row r="5194" spans="1:10" ht="26.45">
      <c r="A5194" s="549" t="s">
        <v>2666</v>
      </c>
      <c r="B5194" s="550" t="s">
        <v>2139</v>
      </c>
      <c r="C5194" s="550" t="s">
        <v>55</v>
      </c>
      <c r="D5194" s="549" t="s">
        <v>2140</v>
      </c>
      <c r="E5194" s="593" t="s">
        <v>1220</v>
      </c>
      <c r="F5194" s="593"/>
      <c r="G5194" s="550" t="s">
        <v>1739</v>
      </c>
      <c r="H5194" s="551">
        <v>1.8400000000000001E-3</v>
      </c>
      <c r="I5194" s="552" t="s">
        <v>2853</v>
      </c>
      <c r="J5194" s="561" t="s">
        <v>3254</v>
      </c>
    </row>
    <row r="5195" spans="1:10">
      <c r="A5195" s="549" t="s">
        <v>2666</v>
      </c>
      <c r="B5195" s="550" t="s">
        <v>1587</v>
      </c>
      <c r="C5195" s="550" t="s">
        <v>55</v>
      </c>
      <c r="D5195" s="549" t="s">
        <v>1588</v>
      </c>
      <c r="E5195" s="593" t="s">
        <v>1220</v>
      </c>
      <c r="F5195" s="593"/>
      <c r="G5195" s="550" t="s">
        <v>57</v>
      </c>
      <c r="H5195" s="551">
        <v>3.5999999999999999E-3</v>
      </c>
      <c r="I5195" s="552" t="s">
        <v>2835</v>
      </c>
      <c r="J5195" s="561" t="s">
        <v>3300</v>
      </c>
    </row>
    <row r="5196" spans="1:10">
      <c r="A5196" s="549" t="s">
        <v>2666</v>
      </c>
      <c r="B5196" s="550" t="s">
        <v>2090</v>
      </c>
      <c r="C5196" s="550" t="s">
        <v>55</v>
      </c>
      <c r="D5196" s="549" t="s">
        <v>2091</v>
      </c>
      <c r="E5196" s="593" t="s">
        <v>1220</v>
      </c>
      <c r="F5196" s="593"/>
      <c r="G5196" s="550" t="s">
        <v>57</v>
      </c>
      <c r="H5196" s="551">
        <v>1.4400000000000001E-3</v>
      </c>
      <c r="I5196" s="552" t="s">
        <v>2847</v>
      </c>
      <c r="J5196" s="561" t="s">
        <v>3254</v>
      </c>
    </row>
    <row r="5197" spans="1:10">
      <c r="A5197" s="549" t="s">
        <v>2666</v>
      </c>
      <c r="B5197" s="550" t="s">
        <v>2551</v>
      </c>
      <c r="C5197" s="550" t="s">
        <v>55</v>
      </c>
      <c r="D5197" s="549" t="s">
        <v>2552</v>
      </c>
      <c r="E5197" s="593" t="s">
        <v>1220</v>
      </c>
      <c r="F5197" s="593"/>
      <c r="G5197" s="550" t="s">
        <v>57</v>
      </c>
      <c r="H5197" s="551">
        <v>8.0000000000000007E-5</v>
      </c>
      <c r="I5197" s="552" t="s">
        <v>2976</v>
      </c>
      <c r="J5197" s="561" t="s">
        <v>2972</v>
      </c>
    </row>
    <row r="5198" spans="1:10" ht="14.45" customHeight="1">
      <c r="A5198" s="549" t="s">
        <v>2666</v>
      </c>
      <c r="B5198" s="550" t="s">
        <v>2360</v>
      </c>
      <c r="C5198" s="550" t="s">
        <v>55</v>
      </c>
      <c r="D5198" s="549" t="s">
        <v>2361</v>
      </c>
      <c r="E5198" s="593" t="s">
        <v>1220</v>
      </c>
      <c r="F5198" s="593"/>
      <c r="G5198" s="550" t="s">
        <v>2362</v>
      </c>
      <c r="H5198" s="551">
        <v>6.4000000000000005E-4</v>
      </c>
      <c r="I5198" s="552" t="s">
        <v>2831</v>
      </c>
      <c r="J5198" s="561" t="s">
        <v>2972</v>
      </c>
    </row>
    <row r="5199" spans="1:10" ht="26.45">
      <c r="A5199" s="549" t="s">
        <v>2666</v>
      </c>
      <c r="B5199" s="550" t="s">
        <v>1978</v>
      </c>
      <c r="C5199" s="550" t="s">
        <v>55</v>
      </c>
      <c r="D5199" s="549" t="s">
        <v>1979</v>
      </c>
      <c r="E5199" s="593" t="s">
        <v>1220</v>
      </c>
      <c r="F5199" s="593"/>
      <c r="G5199" s="550" t="s">
        <v>1739</v>
      </c>
      <c r="H5199" s="551">
        <v>6.4000000000000005E-4</v>
      </c>
      <c r="I5199" s="552" t="s">
        <v>2855</v>
      </c>
      <c r="J5199" s="561" t="s">
        <v>3256</v>
      </c>
    </row>
    <row r="5200" spans="1:10">
      <c r="A5200" s="549" t="s">
        <v>2666</v>
      </c>
      <c r="B5200" s="550" t="s">
        <v>2513</v>
      </c>
      <c r="C5200" s="550" t="s">
        <v>55</v>
      </c>
      <c r="D5200" s="549" t="s">
        <v>2514</v>
      </c>
      <c r="E5200" s="593" t="s">
        <v>1220</v>
      </c>
      <c r="F5200" s="593"/>
      <c r="G5200" s="550" t="s">
        <v>233</v>
      </c>
      <c r="H5200" s="551">
        <v>2.7999999999999998E-4</v>
      </c>
      <c r="I5200" s="552" t="s">
        <v>2978</v>
      </c>
      <c r="J5200" s="561" t="s">
        <v>2972</v>
      </c>
    </row>
    <row r="5201" spans="1:10" ht="13.9" customHeight="1">
      <c r="A5201" s="549" t="s">
        <v>2666</v>
      </c>
      <c r="B5201" s="550" t="s">
        <v>2481</v>
      </c>
      <c r="C5201" s="550" t="s">
        <v>55</v>
      </c>
      <c r="D5201" s="549" t="s">
        <v>2482</v>
      </c>
      <c r="E5201" s="593" t="s">
        <v>1220</v>
      </c>
      <c r="F5201" s="593"/>
      <c r="G5201" s="550" t="s">
        <v>57</v>
      </c>
      <c r="H5201" s="551">
        <v>8.0000000000000007E-5</v>
      </c>
      <c r="I5201" s="552" t="s">
        <v>2901</v>
      </c>
      <c r="J5201" s="561" t="s">
        <v>2972</v>
      </c>
    </row>
    <row r="5202" spans="1:10">
      <c r="A5202" s="549" t="s">
        <v>2666</v>
      </c>
      <c r="B5202" s="550" t="s">
        <v>1693</v>
      </c>
      <c r="C5202" s="550" t="s">
        <v>55</v>
      </c>
      <c r="D5202" s="549" t="s">
        <v>1694</v>
      </c>
      <c r="E5202" s="593" t="s">
        <v>1220</v>
      </c>
      <c r="F5202" s="593"/>
      <c r="G5202" s="550" t="s">
        <v>57</v>
      </c>
      <c r="H5202" s="551">
        <v>6.3799999999999996E-2</v>
      </c>
      <c r="I5202" s="552" t="s">
        <v>2829</v>
      </c>
      <c r="J5202" s="561" t="s">
        <v>2979</v>
      </c>
    </row>
    <row r="5203" spans="1:10" ht="26.45">
      <c r="A5203" s="549" t="s">
        <v>2666</v>
      </c>
      <c r="B5203" s="550" t="s">
        <v>2303</v>
      </c>
      <c r="C5203" s="550" t="s">
        <v>55</v>
      </c>
      <c r="D5203" s="549" t="s">
        <v>2304</v>
      </c>
      <c r="E5203" s="593" t="s">
        <v>1220</v>
      </c>
      <c r="F5203" s="593"/>
      <c r="G5203" s="550" t="s">
        <v>57</v>
      </c>
      <c r="H5203" s="551">
        <v>4.8000000000000001E-4</v>
      </c>
      <c r="I5203" s="552" t="s">
        <v>2821</v>
      </c>
      <c r="J5203" s="561" t="s">
        <v>2972</v>
      </c>
    </row>
    <row r="5204" spans="1:10">
      <c r="A5204" s="549" t="s">
        <v>2666</v>
      </c>
      <c r="B5204" s="550" t="s">
        <v>2169</v>
      </c>
      <c r="C5204" s="550" t="s">
        <v>55</v>
      </c>
      <c r="D5204" s="549" t="s">
        <v>2170</v>
      </c>
      <c r="E5204" s="593" t="s">
        <v>1220</v>
      </c>
      <c r="F5204" s="593"/>
      <c r="G5204" s="550" t="s">
        <v>57</v>
      </c>
      <c r="H5204" s="551">
        <v>3.5999999999999999E-3</v>
      </c>
      <c r="I5204" s="552" t="s">
        <v>2825</v>
      </c>
      <c r="J5204" s="561" t="s">
        <v>2880</v>
      </c>
    </row>
    <row r="5205" spans="1:10">
      <c r="A5205" s="549" t="s">
        <v>2666</v>
      </c>
      <c r="B5205" s="550" t="s">
        <v>1982</v>
      </c>
      <c r="C5205" s="550" t="s">
        <v>55</v>
      </c>
      <c r="D5205" s="549" t="s">
        <v>1983</v>
      </c>
      <c r="E5205" s="593" t="s">
        <v>1298</v>
      </c>
      <c r="F5205" s="593"/>
      <c r="G5205" s="550" t="s">
        <v>57</v>
      </c>
      <c r="H5205" s="551">
        <v>3.5999999999999999E-3</v>
      </c>
      <c r="I5205" s="552" t="s">
        <v>2839</v>
      </c>
      <c r="J5205" s="561" t="s">
        <v>3256</v>
      </c>
    </row>
    <row r="5206" spans="1:10">
      <c r="A5206" s="549" t="s">
        <v>2666</v>
      </c>
      <c r="B5206" s="550" t="s">
        <v>1543</v>
      </c>
      <c r="C5206" s="550" t="s">
        <v>55</v>
      </c>
      <c r="D5206" s="549" t="s">
        <v>1544</v>
      </c>
      <c r="E5206" s="593" t="s">
        <v>1220</v>
      </c>
      <c r="F5206" s="593"/>
      <c r="G5206" s="550" t="s">
        <v>57</v>
      </c>
      <c r="H5206" s="551">
        <v>8.1439999999999999E-2</v>
      </c>
      <c r="I5206" s="552" t="s">
        <v>2849</v>
      </c>
      <c r="J5206" s="561" t="s">
        <v>3115</v>
      </c>
    </row>
    <row r="5207" spans="1:10" ht="13.9" customHeight="1">
      <c r="A5207" s="549" t="s">
        <v>2666</v>
      </c>
      <c r="B5207" s="550" t="s">
        <v>2515</v>
      </c>
      <c r="C5207" s="550" t="s">
        <v>55</v>
      </c>
      <c r="D5207" s="549" t="s">
        <v>2516</v>
      </c>
      <c r="E5207" s="593" t="s">
        <v>1220</v>
      </c>
      <c r="F5207" s="593"/>
      <c r="G5207" s="550" t="s">
        <v>57</v>
      </c>
      <c r="H5207" s="551">
        <v>2.0000000000000001E-4</v>
      </c>
      <c r="I5207" s="552" t="s">
        <v>2883</v>
      </c>
      <c r="J5207" s="561" t="s">
        <v>2972</v>
      </c>
    </row>
    <row r="5208" spans="1:10">
      <c r="A5208" s="549" t="s">
        <v>2666</v>
      </c>
      <c r="B5208" s="550" t="s">
        <v>2509</v>
      </c>
      <c r="C5208" s="550" t="s">
        <v>55</v>
      </c>
      <c r="D5208" s="549" t="s">
        <v>2510</v>
      </c>
      <c r="E5208" s="593" t="s">
        <v>1220</v>
      </c>
      <c r="F5208" s="593"/>
      <c r="G5208" s="550" t="s">
        <v>57</v>
      </c>
      <c r="H5208" s="551">
        <v>1.6000000000000001E-4</v>
      </c>
      <c r="I5208" s="552" t="s">
        <v>2980</v>
      </c>
      <c r="J5208" s="561" t="s">
        <v>2972</v>
      </c>
    </row>
    <row r="5209" spans="1:10">
      <c r="A5209" s="549" t="s">
        <v>2666</v>
      </c>
      <c r="B5209" s="550" t="s">
        <v>1855</v>
      </c>
      <c r="C5209" s="550" t="s">
        <v>55</v>
      </c>
      <c r="D5209" s="549" t="s">
        <v>1856</v>
      </c>
      <c r="E5209" s="593" t="s">
        <v>1298</v>
      </c>
      <c r="F5209" s="593"/>
      <c r="G5209" s="550" t="s">
        <v>1857</v>
      </c>
      <c r="H5209" s="551">
        <v>3.2000000000000003E-4</v>
      </c>
      <c r="I5209" s="552" t="s">
        <v>2841</v>
      </c>
      <c r="J5209" s="561" t="s">
        <v>2977</v>
      </c>
    </row>
    <row r="5210" spans="1:10">
      <c r="A5210" s="549" t="s">
        <v>2666</v>
      </c>
      <c r="B5210" s="550" t="s">
        <v>1652</v>
      </c>
      <c r="C5210" s="550" t="s">
        <v>55</v>
      </c>
      <c r="D5210" s="549" t="s">
        <v>1653</v>
      </c>
      <c r="E5210" s="593" t="s">
        <v>1298</v>
      </c>
      <c r="F5210" s="593"/>
      <c r="G5210" s="550" t="s">
        <v>57</v>
      </c>
      <c r="H5210" s="551">
        <v>8.1439999999999999E-2</v>
      </c>
      <c r="I5210" s="552" t="s">
        <v>2845</v>
      </c>
      <c r="J5210" s="561" t="s">
        <v>3335</v>
      </c>
    </row>
    <row r="5211" spans="1:10">
      <c r="A5211" s="549" t="s">
        <v>2666</v>
      </c>
      <c r="B5211" s="550" t="s">
        <v>2501</v>
      </c>
      <c r="C5211" s="550" t="s">
        <v>55</v>
      </c>
      <c r="D5211" s="549" t="s">
        <v>2502</v>
      </c>
      <c r="E5211" s="593" t="s">
        <v>1220</v>
      </c>
      <c r="F5211" s="593"/>
      <c r="G5211" s="550" t="s">
        <v>57</v>
      </c>
      <c r="H5211" s="551">
        <v>2.7999999999999998E-4</v>
      </c>
      <c r="I5211" s="552" t="s">
        <v>2982</v>
      </c>
      <c r="J5211" s="561" t="s">
        <v>2972</v>
      </c>
    </row>
    <row r="5212" spans="1:10">
      <c r="A5212" s="549" t="s">
        <v>2666</v>
      </c>
      <c r="B5212" s="550" t="s">
        <v>2565</v>
      </c>
      <c r="C5212" s="550" t="s">
        <v>55</v>
      </c>
      <c r="D5212" s="549" t="s">
        <v>2566</v>
      </c>
      <c r="E5212" s="593" t="s">
        <v>1220</v>
      </c>
      <c r="F5212" s="593"/>
      <c r="G5212" s="550" t="s">
        <v>57</v>
      </c>
      <c r="H5212" s="551">
        <v>4.0000000000000003E-5</v>
      </c>
      <c r="I5212" s="552" t="s">
        <v>2983</v>
      </c>
      <c r="J5212" s="561" t="s">
        <v>2972</v>
      </c>
    </row>
    <row r="5213" spans="1:10">
      <c r="A5213" s="549" t="s">
        <v>2666</v>
      </c>
      <c r="B5213" s="550" t="s">
        <v>1729</v>
      </c>
      <c r="C5213" s="550" t="s">
        <v>55</v>
      </c>
      <c r="D5213" s="549" t="s">
        <v>1730</v>
      </c>
      <c r="E5213" s="593" t="s">
        <v>1220</v>
      </c>
      <c r="F5213" s="593"/>
      <c r="G5213" s="550" t="s">
        <v>57</v>
      </c>
      <c r="H5213" s="551">
        <v>1.1999999999999999E-3</v>
      </c>
      <c r="I5213" s="552" t="s">
        <v>2833</v>
      </c>
      <c r="J5213" s="561" t="s">
        <v>2900</v>
      </c>
    </row>
    <row r="5214" spans="1:10" ht="26.45">
      <c r="A5214" s="549" t="s">
        <v>2666</v>
      </c>
      <c r="B5214" s="550" t="s">
        <v>2391</v>
      </c>
      <c r="C5214" s="550" t="s">
        <v>55</v>
      </c>
      <c r="D5214" s="549" t="s">
        <v>2392</v>
      </c>
      <c r="E5214" s="593" t="s">
        <v>1220</v>
      </c>
      <c r="F5214" s="593"/>
      <c r="G5214" s="550" t="s">
        <v>57</v>
      </c>
      <c r="H5214" s="551">
        <v>1.6000000000000001E-4</v>
      </c>
      <c r="I5214" s="552" t="s">
        <v>2827</v>
      </c>
      <c r="J5214" s="561" t="s">
        <v>2972</v>
      </c>
    </row>
    <row r="5215" spans="1:10">
      <c r="A5215" s="549" t="s">
        <v>2666</v>
      </c>
      <c r="B5215" s="550" t="s">
        <v>2341</v>
      </c>
      <c r="C5215" s="550" t="s">
        <v>55</v>
      </c>
      <c r="D5215" s="549" t="s">
        <v>2342</v>
      </c>
      <c r="E5215" s="593" t="s">
        <v>1220</v>
      </c>
      <c r="F5215" s="593"/>
      <c r="G5215" s="550" t="s">
        <v>57</v>
      </c>
      <c r="H5215" s="551">
        <v>4.0000000000000003E-5</v>
      </c>
      <c r="I5215" s="552" t="s">
        <v>2984</v>
      </c>
      <c r="J5215" s="561" t="s">
        <v>2880</v>
      </c>
    </row>
    <row r="5216" spans="1:10">
      <c r="A5216" s="549" t="s">
        <v>2666</v>
      </c>
      <c r="B5216" s="550" t="s">
        <v>2569</v>
      </c>
      <c r="C5216" s="550" t="s">
        <v>55</v>
      </c>
      <c r="D5216" s="549" t="s">
        <v>2570</v>
      </c>
      <c r="E5216" s="593" t="s">
        <v>1220</v>
      </c>
      <c r="F5216" s="593"/>
      <c r="G5216" s="550" t="s">
        <v>57</v>
      </c>
      <c r="H5216" s="551">
        <v>4.0000000000000003E-5</v>
      </c>
      <c r="I5216" s="552" t="s">
        <v>2986</v>
      </c>
      <c r="J5216" s="561" t="s">
        <v>2972</v>
      </c>
    </row>
    <row r="5217" spans="1:10">
      <c r="A5217" s="549" t="s">
        <v>2666</v>
      </c>
      <c r="B5217" s="550" t="s">
        <v>2507</v>
      </c>
      <c r="C5217" s="550" t="s">
        <v>55</v>
      </c>
      <c r="D5217" s="549" t="s">
        <v>2508</v>
      </c>
      <c r="E5217" s="593" t="s">
        <v>1220</v>
      </c>
      <c r="F5217" s="593"/>
      <c r="G5217" s="550" t="s">
        <v>57</v>
      </c>
      <c r="H5217" s="551">
        <v>1.6000000000000001E-4</v>
      </c>
      <c r="I5217" s="552" t="s">
        <v>2937</v>
      </c>
      <c r="J5217" s="561" t="s">
        <v>2972</v>
      </c>
    </row>
    <row r="5218" spans="1:10">
      <c r="A5218" s="549" t="s">
        <v>2666</v>
      </c>
      <c r="B5218" s="550" t="s">
        <v>2412</v>
      </c>
      <c r="C5218" s="550" t="s">
        <v>55</v>
      </c>
      <c r="D5218" s="549" t="s">
        <v>2413</v>
      </c>
      <c r="E5218" s="593" t="s">
        <v>1220</v>
      </c>
      <c r="F5218" s="593"/>
      <c r="G5218" s="550" t="s">
        <v>57</v>
      </c>
      <c r="H5218" s="551">
        <v>1.2E-4</v>
      </c>
      <c r="I5218" s="552" t="s">
        <v>2823</v>
      </c>
      <c r="J5218" s="561" t="s">
        <v>2972</v>
      </c>
    </row>
    <row r="5219" spans="1:10">
      <c r="A5219" s="549" t="s">
        <v>2666</v>
      </c>
      <c r="B5219" s="550" t="s">
        <v>2381</v>
      </c>
      <c r="C5219" s="550" t="s">
        <v>55</v>
      </c>
      <c r="D5219" s="549" t="s">
        <v>2382</v>
      </c>
      <c r="E5219" s="593" t="s">
        <v>1220</v>
      </c>
      <c r="F5219" s="593"/>
      <c r="G5219" s="550" t="s">
        <v>57</v>
      </c>
      <c r="H5219" s="551">
        <v>8.0000000000000007E-5</v>
      </c>
      <c r="I5219" s="552" t="s">
        <v>2837</v>
      </c>
      <c r="J5219" s="561" t="s">
        <v>2972</v>
      </c>
    </row>
    <row r="5220" spans="1:10" ht="26.45">
      <c r="A5220" s="549" t="s">
        <v>2666</v>
      </c>
      <c r="B5220" s="550" t="s">
        <v>2182</v>
      </c>
      <c r="C5220" s="550" t="s">
        <v>55</v>
      </c>
      <c r="D5220" s="549" t="s">
        <v>2183</v>
      </c>
      <c r="E5220" s="593" t="s">
        <v>1220</v>
      </c>
      <c r="F5220" s="593"/>
      <c r="G5220" s="550" t="s">
        <v>57</v>
      </c>
      <c r="H5220" s="551">
        <v>8.0000000000000007E-5</v>
      </c>
      <c r="I5220" s="552" t="s">
        <v>2843</v>
      </c>
      <c r="J5220" s="561" t="s">
        <v>2880</v>
      </c>
    </row>
    <row r="5221" spans="1:10">
      <c r="A5221" s="549" t="s">
        <v>2666</v>
      </c>
      <c r="B5221" s="550" t="s">
        <v>2442</v>
      </c>
      <c r="C5221" s="550" t="s">
        <v>55</v>
      </c>
      <c r="D5221" s="549" t="s">
        <v>2443</v>
      </c>
      <c r="E5221" s="593" t="s">
        <v>1220</v>
      </c>
      <c r="F5221" s="593"/>
      <c r="G5221" s="550" t="s">
        <v>57</v>
      </c>
      <c r="H5221" s="551">
        <v>4.0000000000000003E-5</v>
      </c>
      <c r="I5221" s="552" t="s">
        <v>2851</v>
      </c>
      <c r="J5221" s="561" t="s">
        <v>2972</v>
      </c>
    </row>
    <row r="5222" spans="1:10">
      <c r="A5222" s="553"/>
      <c r="B5222" s="563"/>
      <c r="C5222" s="563"/>
      <c r="D5222" s="553"/>
      <c r="E5222" s="563" t="s">
        <v>2669</v>
      </c>
      <c r="F5222" s="566">
        <v>14.41</v>
      </c>
      <c r="G5222" s="553" t="s">
        <v>2670</v>
      </c>
      <c r="H5222" s="554">
        <v>0</v>
      </c>
      <c r="I5222" s="553" t="s">
        <v>2671</v>
      </c>
      <c r="J5222" s="554">
        <v>14.41</v>
      </c>
    </row>
    <row r="5223" spans="1:10" ht="14.45" thickBot="1">
      <c r="A5223" s="553"/>
      <c r="B5223" s="563"/>
      <c r="C5223" s="563"/>
      <c r="D5223" s="553"/>
      <c r="E5223" s="563" t="s">
        <v>2672</v>
      </c>
      <c r="F5223" s="566">
        <v>0</v>
      </c>
      <c r="G5223" s="553"/>
      <c r="H5223" s="595" t="s">
        <v>2673</v>
      </c>
      <c r="I5223" s="595"/>
      <c r="J5223" s="554">
        <v>17.43</v>
      </c>
    </row>
    <row r="5224" spans="1:10" ht="14.45" thickTop="1">
      <c r="A5224" s="555"/>
      <c r="B5224" s="564"/>
      <c r="C5224" s="564"/>
      <c r="D5224" s="555"/>
      <c r="E5224" s="564"/>
      <c r="F5224" s="564"/>
      <c r="G5224" s="555"/>
      <c r="H5224" s="555"/>
      <c r="I5224" s="555"/>
      <c r="J5224" s="555"/>
    </row>
    <row r="5225" spans="1:10">
      <c r="A5225" s="543"/>
      <c r="B5225" s="461" t="s">
        <v>10</v>
      </c>
      <c r="C5225" s="461" t="s">
        <v>11</v>
      </c>
      <c r="D5225" s="543" t="s">
        <v>12</v>
      </c>
      <c r="E5225" s="589" t="s">
        <v>1209</v>
      </c>
      <c r="F5225" s="589"/>
      <c r="G5225" s="461" t="s">
        <v>13</v>
      </c>
      <c r="H5225" s="544" t="s">
        <v>14</v>
      </c>
      <c r="I5225" s="544" t="s">
        <v>1210</v>
      </c>
      <c r="J5225" s="544" t="s">
        <v>16</v>
      </c>
    </row>
    <row r="5226" spans="1:10" ht="26.45">
      <c r="A5226" s="545" t="s">
        <v>2661</v>
      </c>
      <c r="B5226" s="546" t="s">
        <v>3767</v>
      </c>
      <c r="C5226" s="546" t="s">
        <v>55</v>
      </c>
      <c r="D5226" s="545" t="s">
        <v>3768</v>
      </c>
      <c r="E5226" s="596" t="s">
        <v>3769</v>
      </c>
      <c r="F5226" s="596"/>
      <c r="G5226" s="546" t="s">
        <v>46</v>
      </c>
      <c r="H5226" s="547">
        <v>1</v>
      </c>
      <c r="I5226" s="548">
        <v>151.43</v>
      </c>
      <c r="J5226" s="548">
        <v>151.43</v>
      </c>
    </row>
    <row r="5227" spans="1:10">
      <c r="A5227" s="543" t="s">
        <v>9</v>
      </c>
      <c r="B5227" s="461" t="s">
        <v>10</v>
      </c>
      <c r="C5227" s="461" t="s">
        <v>11</v>
      </c>
      <c r="D5227" s="543" t="s">
        <v>12</v>
      </c>
      <c r="E5227" s="589" t="s">
        <v>1209</v>
      </c>
      <c r="F5227" s="589"/>
      <c r="G5227" s="461" t="s">
        <v>13</v>
      </c>
      <c r="H5227" s="544" t="s">
        <v>14</v>
      </c>
      <c r="I5227" s="544" t="s">
        <v>1210</v>
      </c>
      <c r="J5227" s="544" t="s">
        <v>16</v>
      </c>
    </row>
    <row r="5228" spans="1:10">
      <c r="A5228" s="549" t="s">
        <v>2666</v>
      </c>
      <c r="B5228" s="550" t="s">
        <v>1767</v>
      </c>
      <c r="C5228" s="550" t="s">
        <v>55</v>
      </c>
      <c r="D5228" s="549" t="s">
        <v>1768</v>
      </c>
      <c r="E5228" s="593" t="s">
        <v>1220</v>
      </c>
      <c r="F5228" s="593"/>
      <c r="G5228" s="550" t="s">
        <v>57</v>
      </c>
      <c r="H5228" s="551">
        <v>47</v>
      </c>
      <c r="I5228" s="552" t="s">
        <v>3031</v>
      </c>
      <c r="J5228" s="561" t="s">
        <v>3770</v>
      </c>
    </row>
    <row r="5229" spans="1:10" ht="39.6">
      <c r="A5229" s="556" t="s">
        <v>2661</v>
      </c>
      <c r="B5229" s="557" t="s">
        <v>3771</v>
      </c>
      <c r="C5229" s="557" t="s">
        <v>55</v>
      </c>
      <c r="D5229" s="556" t="s">
        <v>3772</v>
      </c>
      <c r="E5229" s="594" t="s">
        <v>1413</v>
      </c>
      <c r="F5229" s="594"/>
      <c r="G5229" s="557" t="s">
        <v>115</v>
      </c>
      <c r="H5229" s="558">
        <v>6.4899999999999999E-2</v>
      </c>
      <c r="I5229" s="559" t="s">
        <v>3773</v>
      </c>
      <c r="J5229" s="560" t="s">
        <v>2842</v>
      </c>
    </row>
    <row r="5230" spans="1:10">
      <c r="A5230" s="556" t="s">
        <v>2661</v>
      </c>
      <c r="B5230" s="557" t="s">
        <v>3353</v>
      </c>
      <c r="C5230" s="557" t="s">
        <v>55</v>
      </c>
      <c r="D5230" s="556" t="s">
        <v>3354</v>
      </c>
      <c r="E5230" s="594" t="s">
        <v>1393</v>
      </c>
      <c r="F5230" s="594"/>
      <c r="G5230" s="557" t="s">
        <v>1451</v>
      </c>
      <c r="H5230" s="558">
        <v>1.75</v>
      </c>
      <c r="I5230" s="559" t="s">
        <v>3355</v>
      </c>
      <c r="J5230" s="560" t="s">
        <v>3774</v>
      </c>
    </row>
    <row r="5231" spans="1:10" ht="26.45">
      <c r="A5231" s="549" t="s">
        <v>2666</v>
      </c>
      <c r="B5231" s="550" t="s">
        <v>1449</v>
      </c>
      <c r="C5231" s="550" t="s">
        <v>55</v>
      </c>
      <c r="D5231" s="549" t="s">
        <v>1450</v>
      </c>
      <c r="E5231" s="593" t="s">
        <v>1440</v>
      </c>
      <c r="F5231" s="593"/>
      <c r="G5231" s="550" t="s">
        <v>1451</v>
      </c>
      <c r="H5231" s="551">
        <v>0.875</v>
      </c>
      <c r="I5231" s="552" t="s">
        <v>2742</v>
      </c>
      <c r="J5231" s="561" t="s">
        <v>3775</v>
      </c>
    </row>
    <row r="5232" spans="1:10" ht="26.45">
      <c r="A5232" s="549" t="s">
        <v>2666</v>
      </c>
      <c r="B5232" s="550" t="s">
        <v>1483</v>
      </c>
      <c r="C5232" s="550" t="s">
        <v>55</v>
      </c>
      <c r="D5232" s="549" t="s">
        <v>1484</v>
      </c>
      <c r="E5232" s="593" t="s">
        <v>1440</v>
      </c>
      <c r="F5232" s="593"/>
      <c r="G5232" s="550" t="s">
        <v>1451</v>
      </c>
      <c r="H5232" s="551">
        <v>1.75</v>
      </c>
      <c r="I5232" s="552" t="s">
        <v>2767</v>
      </c>
      <c r="J5232" s="561" t="s">
        <v>3776</v>
      </c>
    </row>
    <row r="5233" spans="1:10">
      <c r="A5233" s="556" t="s">
        <v>2661</v>
      </c>
      <c r="B5233" s="557" t="s">
        <v>2769</v>
      </c>
      <c r="C5233" s="557" t="s">
        <v>55</v>
      </c>
      <c r="D5233" s="556" t="s">
        <v>2770</v>
      </c>
      <c r="E5233" s="594" t="s">
        <v>1393</v>
      </c>
      <c r="F5233" s="594"/>
      <c r="G5233" s="557" t="s">
        <v>1451</v>
      </c>
      <c r="H5233" s="558">
        <v>0.875</v>
      </c>
      <c r="I5233" s="559" t="s">
        <v>2771</v>
      </c>
      <c r="J5233" s="560" t="s">
        <v>3777</v>
      </c>
    </row>
    <row r="5234" spans="1:10">
      <c r="A5234" s="589" t="s">
        <v>2820</v>
      </c>
      <c r="B5234" s="597"/>
      <c r="C5234" s="597"/>
      <c r="D5234" s="597"/>
      <c r="E5234" s="597"/>
      <c r="F5234" s="597"/>
      <c r="G5234" s="597"/>
      <c r="H5234" s="597"/>
      <c r="I5234" s="597"/>
      <c r="J5234" s="597"/>
    </row>
    <row r="5235" spans="1:10">
      <c r="A5235" s="543" t="s">
        <v>9</v>
      </c>
      <c r="B5235" s="461" t="s">
        <v>10</v>
      </c>
      <c r="C5235" s="461" t="s">
        <v>11</v>
      </c>
      <c r="D5235" s="543" t="s">
        <v>12</v>
      </c>
      <c r="E5235" s="589" t="s">
        <v>1209</v>
      </c>
      <c r="F5235" s="589"/>
      <c r="G5235" s="461" t="s">
        <v>13</v>
      </c>
      <c r="H5235" s="544" t="s">
        <v>14</v>
      </c>
      <c r="I5235" s="544" t="s">
        <v>1210</v>
      </c>
      <c r="J5235" s="544" t="s">
        <v>16</v>
      </c>
    </row>
    <row r="5236" spans="1:10">
      <c r="A5236" s="549" t="s">
        <v>2666</v>
      </c>
      <c r="B5236" s="550" t="s">
        <v>1767</v>
      </c>
      <c r="C5236" s="550" t="s">
        <v>55</v>
      </c>
      <c r="D5236" s="549" t="s">
        <v>1768</v>
      </c>
      <c r="E5236" s="593" t="s">
        <v>1220</v>
      </c>
      <c r="F5236" s="593"/>
      <c r="G5236" s="550" t="s">
        <v>57</v>
      </c>
      <c r="H5236" s="551">
        <v>47</v>
      </c>
      <c r="I5236" s="552" t="s">
        <v>3031</v>
      </c>
      <c r="J5236" s="561" t="s">
        <v>3770</v>
      </c>
    </row>
    <row r="5237" spans="1:10" ht="26.45">
      <c r="A5237" s="549" t="s">
        <v>2666</v>
      </c>
      <c r="B5237" s="550" t="s">
        <v>1804</v>
      </c>
      <c r="C5237" s="550" t="s">
        <v>55</v>
      </c>
      <c r="D5237" s="549" t="s">
        <v>1805</v>
      </c>
      <c r="E5237" s="593" t="s">
        <v>1220</v>
      </c>
      <c r="F5237" s="593"/>
      <c r="G5237" s="550" t="s">
        <v>115</v>
      </c>
      <c r="H5237" s="551">
        <v>7.89184E-2</v>
      </c>
      <c r="I5237" s="552" t="s">
        <v>2965</v>
      </c>
      <c r="J5237" s="561" t="s">
        <v>3778</v>
      </c>
    </row>
    <row r="5238" spans="1:10" ht="26.45">
      <c r="A5238" s="549" t="s">
        <v>2666</v>
      </c>
      <c r="B5238" s="550" t="s">
        <v>1946</v>
      </c>
      <c r="C5238" s="550" t="s">
        <v>55</v>
      </c>
      <c r="D5238" s="549" t="s">
        <v>1947</v>
      </c>
      <c r="E5238" s="593" t="s">
        <v>1220</v>
      </c>
      <c r="F5238" s="593"/>
      <c r="G5238" s="550" t="s">
        <v>1456</v>
      </c>
      <c r="H5238" s="551">
        <v>11.8118</v>
      </c>
      <c r="I5238" s="552" t="s">
        <v>3012</v>
      </c>
      <c r="J5238" s="561" t="s">
        <v>3779</v>
      </c>
    </row>
    <row r="5239" spans="1:10" ht="26.45">
      <c r="A5239" s="549" t="s">
        <v>2666</v>
      </c>
      <c r="B5239" s="550" t="s">
        <v>1677</v>
      </c>
      <c r="C5239" s="550" t="s">
        <v>55</v>
      </c>
      <c r="D5239" s="549" t="s">
        <v>1678</v>
      </c>
      <c r="E5239" s="593" t="s">
        <v>1220</v>
      </c>
      <c r="F5239" s="593"/>
      <c r="G5239" s="550" t="s">
        <v>1456</v>
      </c>
      <c r="H5239" s="551">
        <v>11.8118</v>
      </c>
      <c r="I5239" s="552" t="s">
        <v>2969</v>
      </c>
      <c r="J5239" s="561" t="s">
        <v>3711</v>
      </c>
    </row>
    <row r="5240" spans="1:10" ht="26.45">
      <c r="A5240" s="549" t="s">
        <v>2666</v>
      </c>
      <c r="B5240" s="550" t="s">
        <v>2303</v>
      </c>
      <c r="C5240" s="550" t="s">
        <v>55</v>
      </c>
      <c r="D5240" s="549" t="s">
        <v>2304</v>
      </c>
      <c r="E5240" s="593" t="s">
        <v>1220</v>
      </c>
      <c r="F5240" s="593"/>
      <c r="G5240" s="550" t="s">
        <v>57</v>
      </c>
      <c r="H5240" s="551">
        <v>1.73076E-3</v>
      </c>
      <c r="I5240" s="552" t="s">
        <v>2821</v>
      </c>
      <c r="J5240" s="561" t="s">
        <v>3254</v>
      </c>
    </row>
    <row r="5241" spans="1:10" ht="14.45" customHeight="1">
      <c r="A5241" s="549" t="s">
        <v>2666</v>
      </c>
      <c r="B5241" s="550" t="s">
        <v>2412</v>
      </c>
      <c r="C5241" s="550" t="s">
        <v>55</v>
      </c>
      <c r="D5241" s="549" t="s">
        <v>2413</v>
      </c>
      <c r="E5241" s="593" t="s">
        <v>1220</v>
      </c>
      <c r="F5241" s="593"/>
      <c r="G5241" s="550" t="s">
        <v>57</v>
      </c>
      <c r="H5241" s="551">
        <v>3.4037999999999999E-4</v>
      </c>
      <c r="I5241" s="552" t="s">
        <v>2823</v>
      </c>
      <c r="J5241" s="561" t="s">
        <v>2972</v>
      </c>
    </row>
    <row r="5242" spans="1:10">
      <c r="A5242" s="549" t="s">
        <v>2666</v>
      </c>
      <c r="B5242" s="550" t="s">
        <v>2169</v>
      </c>
      <c r="C5242" s="550" t="s">
        <v>55</v>
      </c>
      <c r="D5242" s="549" t="s">
        <v>2170</v>
      </c>
      <c r="E5242" s="593" t="s">
        <v>1220</v>
      </c>
      <c r="F5242" s="593"/>
      <c r="G5242" s="550" t="s">
        <v>57</v>
      </c>
      <c r="H5242" s="551">
        <v>1.29807E-2</v>
      </c>
      <c r="I5242" s="552" t="s">
        <v>2825</v>
      </c>
      <c r="J5242" s="561" t="s">
        <v>2886</v>
      </c>
    </row>
    <row r="5243" spans="1:10" ht="26.45">
      <c r="A5243" s="549" t="s">
        <v>2666</v>
      </c>
      <c r="B5243" s="550" t="s">
        <v>2391</v>
      </c>
      <c r="C5243" s="550" t="s">
        <v>55</v>
      </c>
      <c r="D5243" s="549" t="s">
        <v>2392</v>
      </c>
      <c r="E5243" s="593" t="s">
        <v>1220</v>
      </c>
      <c r="F5243" s="593"/>
      <c r="G5243" s="550" t="s">
        <v>57</v>
      </c>
      <c r="H5243" s="551">
        <v>5.7691999999999997E-4</v>
      </c>
      <c r="I5243" s="552" t="s">
        <v>2827</v>
      </c>
      <c r="J5243" s="561" t="s">
        <v>2880</v>
      </c>
    </row>
    <row r="5244" spans="1:10">
      <c r="A5244" s="549" t="s">
        <v>2666</v>
      </c>
      <c r="B5244" s="550" t="s">
        <v>1693</v>
      </c>
      <c r="C5244" s="550" t="s">
        <v>55</v>
      </c>
      <c r="D5244" s="549" t="s">
        <v>1694</v>
      </c>
      <c r="E5244" s="593" t="s">
        <v>1220</v>
      </c>
      <c r="F5244" s="593"/>
      <c r="G5244" s="550" t="s">
        <v>57</v>
      </c>
      <c r="H5244" s="551">
        <v>0.22121585999999999</v>
      </c>
      <c r="I5244" s="552" t="s">
        <v>2829</v>
      </c>
      <c r="J5244" s="561" t="s">
        <v>3572</v>
      </c>
    </row>
    <row r="5245" spans="1:10">
      <c r="A5245" s="549" t="s">
        <v>2666</v>
      </c>
      <c r="B5245" s="550" t="s">
        <v>2360</v>
      </c>
      <c r="C5245" s="550" t="s">
        <v>55</v>
      </c>
      <c r="D5245" s="549" t="s">
        <v>2361</v>
      </c>
      <c r="E5245" s="593" t="s">
        <v>1220</v>
      </c>
      <c r="F5245" s="593"/>
      <c r="G5245" s="550" t="s">
        <v>2362</v>
      </c>
      <c r="H5245" s="551">
        <v>2.3076799999999999E-3</v>
      </c>
      <c r="I5245" s="552" t="s">
        <v>2831</v>
      </c>
      <c r="J5245" s="561" t="s">
        <v>2880</v>
      </c>
    </row>
    <row r="5246" spans="1:10">
      <c r="A5246" s="549" t="s">
        <v>2666</v>
      </c>
      <c r="B5246" s="550" t="s">
        <v>1729</v>
      </c>
      <c r="C5246" s="550" t="s">
        <v>55</v>
      </c>
      <c r="D5246" s="549" t="s">
        <v>1730</v>
      </c>
      <c r="E5246" s="593" t="s">
        <v>1220</v>
      </c>
      <c r="F5246" s="593"/>
      <c r="G5246" s="550" t="s">
        <v>57</v>
      </c>
      <c r="H5246" s="551">
        <v>4.3268999999999998E-3</v>
      </c>
      <c r="I5246" s="552" t="s">
        <v>2833</v>
      </c>
      <c r="J5246" s="561" t="s">
        <v>3780</v>
      </c>
    </row>
    <row r="5247" spans="1:10">
      <c r="A5247" s="549" t="s">
        <v>2666</v>
      </c>
      <c r="B5247" s="550" t="s">
        <v>1587</v>
      </c>
      <c r="C5247" s="550" t="s">
        <v>55</v>
      </c>
      <c r="D5247" s="549" t="s">
        <v>1588</v>
      </c>
      <c r="E5247" s="593" t="s">
        <v>1220</v>
      </c>
      <c r="F5247" s="593"/>
      <c r="G5247" s="550" t="s">
        <v>57</v>
      </c>
      <c r="H5247" s="551">
        <v>1.29807E-2</v>
      </c>
      <c r="I5247" s="552" t="s">
        <v>2835</v>
      </c>
      <c r="J5247" s="561" t="s">
        <v>2940</v>
      </c>
    </row>
    <row r="5248" spans="1:10">
      <c r="A5248" s="549" t="s">
        <v>2666</v>
      </c>
      <c r="B5248" s="550" t="s">
        <v>2381</v>
      </c>
      <c r="C5248" s="550" t="s">
        <v>55</v>
      </c>
      <c r="D5248" s="549" t="s">
        <v>2382</v>
      </c>
      <c r="E5248" s="593" t="s">
        <v>1220</v>
      </c>
      <c r="F5248" s="593"/>
      <c r="G5248" s="550" t="s">
        <v>57</v>
      </c>
      <c r="H5248" s="551">
        <v>2.2692E-4</v>
      </c>
      <c r="I5248" s="552" t="s">
        <v>2837</v>
      </c>
      <c r="J5248" s="561" t="s">
        <v>2972</v>
      </c>
    </row>
    <row r="5249" spans="1:10">
      <c r="A5249" s="549" t="s">
        <v>2666</v>
      </c>
      <c r="B5249" s="550" t="s">
        <v>1982</v>
      </c>
      <c r="C5249" s="550" t="s">
        <v>55</v>
      </c>
      <c r="D5249" s="549" t="s">
        <v>1983</v>
      </c>
      <c r="E5249" s="593" t="s">
        <v>1298</v>
      </c>
      <c r="F5249" s="593"/>
      <c r="G5249" s="550" t="s">
        <v>57</v>
      </c>
      <c r="H5249" s="551">
        <v>1.29807E-2</v>
      </c>
      <c r="I5249" s="552" t="s">
        <v>2839</v>
      </c>
      <c r="J5249" s="561" t="s">
        <v>3255</v>
      </c>
    </row>
    <row r="5250" spans="1:10">
      <c r="A5250" s="549" t="s">
        <v>2666</v>
      </c>
      <c r="B5250" s="550" t="s">
        <v>1855</v>
      </c>
      <c r="C5250" s="550" t="s">
        <v>55</v>
      </c>
      <c r="D5250" s="549" t="s">
        <v>1856</v>
      </c>
      <c r="E5250" s="593" t="s">
        <v>1298</v>
      </c>
      <c r="F5250" s="593"/>
      <c r="G5250" s="550" t="s">
        <v>1857</v>
      </c>
      <c r="H5250" s="551">
        <v>1.1538399999999999E-3</v>
      </c>
      <c r="I5250" s="552" t="s">
        <v>2841</v>
      </c>
      <c r="J5250" s="561" t="s">
        <v>3212</v>
      </c>
    </row>
    <row r="5251" spans="1:10" ht="26.45">
      <c r="A5251" s="549" t="s">
        <v>2666</v>
      </c>
      <c r="B5251" s="550" t="s">
        <v>2182</v>
      </c>
      <c r="C5251" s="550" t="s">
        <v>55</v>
      </c>
      <c r="D5251" s="549" t="s">
        <v>2183</v>
      </c>
      <c r="E5251" s="593" t="s">
        <v>1220</v>
      </c>
      <c r="F5251" s="593"/>
      <c r="G5251" s="550" t="s">
        <v>57</v>
      </c>
      <c r="H5251" s="551">
        <v>2.2692E-4</v>
      </c>
      <c r="I5251" s="552" t="s">
        <v>2843</v>
      </c>
      <c r="J5251" s="561" t="s">
        <v>3133</v>
      </c>
    </row>
    <row r="5252" spans="1:10" ht="13.9" customHeight="1">
      <c r="A5252" s="549" t="s">
        <v>2666</v>
      </c>
      <c r="B5252" s="550" t="s">
        <v>1652</v>
      </c>
      <c r="C5252" s="550" t="s">
        <v>55</v>
      </c>
      <c r="D5252" s="549" t="s">
        <v>1653</v>
      </c>
      <c r="E5252" s="593" t="s">
        <v>1298</v>
      </c>
      <c r="F5252" s="593"/>
      <c r="G5252" s="550" t="s">
        <v>57</v>
      </c>
      <c r="H5252" s="551">
        <v>0.29365227999999999</v>
      </c>
      <c r="I5252" s="552" t="s">
        <v>2845</v>
      </c>
      <c r="J5252" s="561" t="s">
        <v>3781</v>
      </c>
    </row>
    <row r="5253" spans="1:10">
      <c r="A5253" s="549" t="s">
        <v>2666</v>
      </c>
      <c r="B5253" s="550" t="s">
        <v>2090</v>
      </c>
      <c r="C5253" s="550" t="s">
        <v>55</v>
      </c>
      <c r="D5253" s="549" t="s">
        <v>2091</v>
      </c>
      <c r="E5253" s="593" t="s">
        <v>1220</v>
      </c>
      <c r="F5253" s="593"/>
      <c r="G5253" s="550" t="s">
        <v>57</v>
      </c>
      <c r="H5253" s="551">
        <v>5.1922799999999996E-3</v>
      </c>
      <c r="I5253" s="552" t="s">
        <v>2847</v>
      </c>
      <c r="J5253" s="561" t="s">
        <v>2977</v>
      </c>
    </row>
    <row r="5254" spans="1:10">
      <c r="A5254" s="549" t="s">
        <v>2666</v>
      </c>
      <c r="B5254" s="550" t="s">
        <v>1543</v>
      </c>
      <c r="C5254" s="550" t="s">
        <v>55</v>
      </c>
      <c r="D5254" s="549" t="s">
        <v>1544</v>
      </c>
      <c r="E5254" s="593" t="s">
        <v>1220</v>
      </c>
      <c r="F5254" s="593"/>
      <c r="G5254" s="550" t="s">
        <v>57</v>
      </c>
      <c r="H5254" s="551">
        <v>0.29365227999999999</v>
      </c>
      <c r="I5254" s="552" t="s">
        <v>2849</v>
      </c>
      <c r="J5254" s="561" t="s">
        <v>3782</v>
      </c>
    </row>
    <row r="5255" spans="1:10">
      <c r="A5255" s="549" t="s">
        <v>2666</v>
      </c>
      <c r="B5255" s="550" t="s">
        <v>2442</v>
      </c>
      <c r="C5255" s="550" t="s">
        <v>55</v>
      </c>
      <c r="D5255" s="549" t="s">
        <v>2443</v>
      </c>
      <c r="E5255" s="593" t="s">
        <v>1220</v>
      </c>
      <c r="F5255" s="593"/>
      <c r="G5255" s="550" t="s">
        <v>57</v>
      </c>
      <c r="H5255" s="551">
        <v>1.1346E-4</v>
      </c>
      <c r="I5255" s="552" t="s">
        <v>2851</v>
      </c>
      <c r="J5255" s="561" t="s">
        <v>2972</v>
      </c>
    </row>
    <row r="5256" spans="1:10" ht="26.45">
      <c r="A5256" s="549" t="s">
        <v>2666</v>
      </c>
      <c r="B5256" s="550" t="s">
        <v>2139</v>
      </c>
      <c r="C5256" s="550" t="s">
        <v>55</v>
      </c>
      <c r="D5256" s="549" t="s">
        <v>2140</v>
      </c>
      <c r="E5256" s="593" t="s">
        <v>1220</v>
      </c>
      <c r="F5256" s="593"/>
      <c r="G5256" s="550" t="s">
        <v>1739</v>
      </c>
      <c r="H5256" s="551">
        <v>6.6345800000000002E-3</v>
      </c>
      <c r="I5256" s="552" t="s">
        <v>2853</v>
      </c>
      <c r="J5256" s="561" t="s">
        <v>3009</v>
      </c>
    </row>
    <row r="5257" spans="1:10" ht="26.45">
      <c r="A5257" s="549" t="s">
        <v>2666</v>
      </c>
      <c r="B5257" s="550" t="s">
        <v>1978</v>
      </c>
      <c r="C5257" s="550" t="s">
        <v>55</v>
      </c>
      <c r="D5257" s="549" t="s">
        <v>1979</v>
      </c>
      <c r="E5257" s="593" t="s">
        <v>1220</v>
      </c>
      <c r="F5257" s="593"/>
      <c r="G5257" s="550" t="s">
        <v>1739</v>
      </c>
      <c r="H5257" s="551">
        <v>2.3076799999999999E-3</v>
      </c>
      <c r="I5257" s="552" t="s">
        <v>2855</v>
      </c>
      <c r="J5257" s="561" t="s">
        <v>3117</v>
      </c>
    </row>
    <row r="5258" spans="1:10" ht="26.45">
      <c r="A5258" s="549" t="s">
        <v>2666</v>
      </c>
      <c r="B5258" s="550" t="s">
        <v>1449</v>
      </c>
      <c r="C5258" s="550" t="s">
        <v>55</v>
      </c>
      <c r="D5258" s="549" t="s">
        <v>1450</v>
      </c>
      <c r="E5258" s="593" t="s">
        <v>1440</v>
      </c>
      <c r="F5258" s="593"/>
      <c r="G5258" s="550" t="s">
        <v>1451</v>
      </c>
      <c r="H5258" s="551">
        <v>1.1346000000000001</v>
      </c>
      <c r="I5258" s="552" t="s">
        <v>2742</v>
      </c>
      <c r="J5258" s="561" t="s">
        <v>3783</v>
      </c>
    </row>
    <row r="5259" spans="1:10">
      <c r="A5259" s="549" t="s">
        <v>2666</v>
      </c>
      <c r="B5259" s="550" t="s">
        <v>2567</v>
      </c>
      <c r="C5259" s="550" t="s">
        <v>55</v>
      </c>
      <c r="D5259" s="549" t="s">
        <v>2568</v>
      </c>
      <c r="E5259" s="593" t="s">
        <v>1220</v>
      </c>
      <c r="F5259" s="593"/>
      <c r="G5259" s="550" t="s">
        <v>57</v>
      </c>
      <c r="H5259" s="551">
        <v>3.5E-4</v>
      </c>
      <c r="I5259" s="552" t="s">
        <v>2974</v>
      </c>
      <c r="J5259" s="561" t="s">
        <v>2972</v>
      </c>
    </row>
    <row r="5260" spans="1:10">
      <c r="A5260" s="549" t="s">
        <v>2666</v>
      </c>
      <c r="B5260" s="550" t="s">
        <v>2551</v>
      </c>
      <c r="C5260" s="550" t="s">
        <v>55</v>
      </c>
      <c r="D5260" s="549" t="s">
        <v>2552</v>
      </c>
      <c r="E5260" s="593" t="s">
        <v>1220</v>
      </c>
      <c r="F5260" s="593"/>
      <c r="G5260" s="550" t="s">
        <v>57</v>
      </c>
      <c r="H5260" s="551">
        <v>3.5E-4</v>
      </c>
      <c r="I5260" s="552" t="s">
        <v>2976</v>
      </c>
      <c r="J5260" s="561" t="s">
        <v>2972</v>
      </c>
    </row>
    <row r="5261" spans="1:10">
      <c r="A5261" s="549" t="s">
        <v>2666</v>
      </c>
      <c r="B5261" s="550" t="s">
        <v>2513</v>
      </c>
      <c r="C5261" s="550" t="s">
        <v>55</v>
      </c>
      <c r="D5261" s="549" t="s">
        <v>2514</v>
      </c>
      <c r="E5261" s="593" t="s">
        <v>1220</v>
      </c>
      <c r="F5261" s="593"/>
      <c r="G5261" s="550" t="s">
        <v>233</v>
      </c>
      <c r="H5261" s="551">
        <v>1.225E-3</v>
      </c>
      <c r="I5261" s="552" t="s">
        <v>2978</v>
      </c>
      <c r="J5261" s="561" t="s">
        <v>2880</v>
      </c>
    </row>
    <row r="5262" spans="1:10">
      <c r="A5262" s="549" t="s">
        <v>2666</v>
      </c>
      <c r="B5262" s="550" t="s">
        <v>2481</v>
      </c>
      <c r="C5262" s="550" t="s">
        <v>55</v>
      </c>
      <c r="D5262" s="549" t="s">
        <v>2482</v>
      </c>
      <c r="E5262" s="593" t="s">
        <v>1220</v>
      </c>
      <c r="F5262" s="593"/>
      <c r="G5262" s="550" t="s">
        <v>57</v>
      </c>
      <c r="H5262" s="551">
        <v>3.5E-4</v>
      </c>
      <c r="I5262" s="552" t="s">
        <v>2901</v>
      </c>
      <c r="J5262" s="561" t="s">
        <v>2880</v>
      </c>
    </row>
    <row r="5263" spans="1:10">
      <c r="A5263" s="549" t="s">
        <v>2666</v>
      </c>
      <c r="B5263" s="550" t="s">
        <v>2515</v>
      </c>
      <c r="C5263" s="550" t="s">
        <v>55</v>
      </c>
      <c r="D5263" s="549" t="s">
        <v>2516</v>
      </c>
      <c r="E5263" s="593" t="s">
        <v>1220</v>
      </c>
      <c r="F5263" s="593"/>
      <c r="G5263" s="550" t="s">
        <v>57</v>
      </c>
      <c r="H5263" s="551">
        <v>8.7500000000000002E-4</v>
      </c>
      <c r="I5263" s="552" t="s">
        <v>2883</v>
      </c>
      <c r="J5263" s="561" t="s">
        <v>2880</v>
      </c>
    </row>
    <row r="5264" spans="1:10">
      <c r="A5264" s="549" t="s">
        <v>2666</v>
      </c>
      <c r="B5264" s="550" t="s">
        <v>2509</v>
      </c>
      <c r="C5264" s="550" t="s">
        <v>55</v>
      </c>
      <c r="D5264" s="549" t="s">
        <v>2510</v>
      </c>
      <c r="E5264" s="593" t="s">
        <v>1220</v>
      </c>
      <c r="F5264" s="593"/>
      <c r="G5264" s="550" t="s">
        <v>57</v>
      </c>
      <c r="H5264" s="551">
        <v>6.9999999999999999E-4</v>
      </c>
      <c r="I5264" s="552" t="s">
        <v>2980</v>
      </c>
      <c r="J5264" s="561" t="s">
        <v>2880</v>
      </c>
    </row>
    <row r="5265" spans="1:10">
      <c r="A5265" s="549" t="s">
        <v>2666</v>
      </c>
      <c r="B5265" s="550" t="s">
        <v>2501</v>
      </c>
      <c r="C5265" s="550" t="s">
        <v>55</v>
      </c>
      <c r="D5265" s="549" t="s">
        <v>2502</v>
      </c>
      <c r="E5265" s="593" t="s">
        <v>1220</v>
      </c>
      <c r="F5265" s="593"/>
      <c r="G5265" s="550" t="s">
        <v>57</v>
      </c>
      <c r="H5265" s="551">
        <v>1.225E-3</v>
      </c>
      <c r="I5265" s="552" t="s">
        <v>2982</v>
      </c>
      <c r="J5265" s="561" t="s">
        <v>2880</v>
      </c>
    </row>
    <row r="5266" spans="1:10">
      <c r="A5266" s="549" t="s">
        <v>2666</v>
      </c>
      <c r="B5266" s="550" t="s">
        <v>2565</v>
      </c>
      <c r="C5266" s="550" t="s">
        <v>55</v>
      </c>
      <c r="D5266" s="549" t="s">
        <v>2566</v>
      </c>
      <c r="E5266" s="593" t="s">
        <v>1220</v>
      </c>
      <c r="F5266" s="593"/>
      <c r="G5266" s="550" t="s">
        <v>57</v>
      </c>
      <c r="H5266" s="551">
        <v>1.75E-4</v>
      </c>
      <c r="I5266" s="552" t="s">
        <v>2983</v>
      </c>
      <c r="J5266" s="561" t="s">
        <v>2972</v>
      </c>
    </row>
    <row r="5267" spans="1:10">
      <c r="A5267" s="549" t="s">
        <v>2666</v>
      </c>
      <c r="B5267" s="550" t="s">
        <v>2341</v>
      </c>
      <c r="C5267" s="550" t="s">
        <v>55</v>
      </c>
      <c r="D5267" s="549" t="s">
        <v>2342</v>
      </c>
      <c r="E5267" s="593" t="s">
        <v>1220</v>
      </c>
      <c r="F5267" s="593"/>
      <c r="G5267" s="550" t="s">
        <v>57</v>
      </c>
      <c r="H5267" s="551">
        <v>1.75E-4</v>
      </c>
      <c r="I5267" s="552" t="s">
        <v>2984</v>
      </c>
      <c r="J5267" s="561" t="s">
        <v>2923</v>
      </c>
    </row>
    <row r="5268" spans="1:10">
      <c r="A5268" s="549" t="s">
        <v>2666</v>
      </c>
      <c r="B5268" s="550" t="s">
        <v>2569</v>
      </c>
      <c r="C5268" s="550" t="s">
        <v>55</v>
      </c>
      <c r="D5268" s="549" t="s">
        <v>2570</v>
      </c>
      <c r="E5268" s="593" t="s">
        <v>1220</v>
      </c>
      <c r="F5268" s="593"/>
      <c r="G5268" s="550" t="s">
        <v>57</v>
      </c>
      <c r="H5268" s="551">
        <v>1.75E-4</v>
      </c>
      <c r="I5268" s="552" t="s">
        <v>2986</v>
      </c>
      <c r="J5268" s="561" t="s">
        <v>2972</v>
      </c>
    </row>
    <row r="5269" spans="1:10">
      <c r="A5269" s="549" t="s">
        <v>2666</v>
      </c>
      <c r="B5269" s="550" t="s">
        <v>2507</v>
      </c>
      <c r="C5269" s="550" t="s">
        <v>55</v>
      </c>
      <c r="D5269" s="549" t="s">
        <v>2508</v>
      </c>
      <c r="E5269" s="593" t="s">
        <v>1220</v>
      </c>
      <c r="F5269" s="593"/>
      <c r="G5269" s="550" t="s">
        <v>57</v>
      </c>
      <c r="H5269" s="551">
        <v>6.9999999999999999E-4</v>
      </c>
      <c r="I5269" s="552" t="s">
        <v>2937</v>
      </c>
      <c r="J5269" s="561" t="s">
        <v>2880</v>
      </c>
    </row>
    <row r="5270" spans="1:10" ht="26.45">
      <c r="A5270" s="549" t="s">
        <v>2666</v>
      </c>
      <c r="B5270" s="550" t="s">
        <v>1483</v>
      </c>
      <c r="C5270" s="550" t="s">
        <v>55</v>
      </c>
      <c r="D5270" s="549" t="s">
        <v>1484</v>
      </c>
      <c r="E5270" s="593" t="s">
        <v>1440</v>
      </c>
      <c r="F5270" s="593"/>
      <c r="G5270" s="550" t="s">
        <v>1451</v>
      </c>
      <c r="H5270" s="551">
        <v>1.75</v>
      </c>
      <c r="I5270" s="552" t="s">
        <v>2767</v>
      </c>
      <c r="J5270" s="561" t="s">
        <v>3776</v>
      </c>
    </row>
    <row r="5271" spans="1:10">
      <c r="A5271" s="553"/>
      <c r="B5271" s="563"/>
      <c r="C5271" s="563"/>
      <c r="D5271" s="553"/>
      <c r="E5271" s="563" t="s">
        <v>2669</v>
      </c>
      <c r="F5271" s="566">
        <v>53.46</v>
      </c>
      <c r="G5271" s="553" t="s">
        <v>2670</v>
      </c>
      <c r="H5271" s="554">
        <v>0</v>
      </c>
      <c r="I5271" s="553" t="s">
        <v>2671</v>
      </c>
      <c r="J5271" s="554">
        <v>53.46</v>
      </c>
    </row>
    <row r="5272" spans="1:10" ht="14.45" thickBot="1">
      <c r="A5272" s="553"/>
      <c r="B5272" s="563"/>
      <c r="C5272" s="563"/>
      <c r="D5272" s="553"/>
      <c r="E5272" s="563" t="s">
        <v>2672</v>
      </c>
      <c r="F5272" s="566">
        <v>0</v>
      </c>
      <c r="G5272" s="553"/>
      <c r="H5272" s="595" t="s">
        <v>2673</v>
      </c>
      <c r="I5272" s="595"/>
      <c r="J5272" s="554">
        <v>151.43</v>
      </c>
    </row>
    <row r="5273" spans="1:10" ht="14.45" thickTop="1">
      <c r="A5273" s="555"/>
      <c r="B5273" s="564"/>
      <c r="C5273" s="564"/>
      <c r="D5273" s="555"/>
      <c r="E5273" s="564"/>
      <c r="F5273" s="564"/>
      <c r="G5273" s="555"/>
      <c r="H5273" s="555"/>
      <c r="I5273" s="555"/>
      <c r="J5273" s="555"/>
    </row>
    <row r="5274" spans="1:10">
      <c r="A5274" s="543"/>
      <c r="B5274" s="461" t="s">
        <v>10</v>
      </c>
      <c r="C5274" s="461" t="s">
        <v>11</v>
      </c>
      <c r="D5274" s="543" t="s">
        <v>12</v>
      </c>
      <c r="E5274" s="589" t="s">
        <v>1209</v>
      </c>
      <c r="F5274" s="589"/>
      <c r="G5274" s="461" t="s">
        <v>13</v>
      </c>
      <c r="H5274" s="544" t="s">
        <v>14</v>
      </c>
      <c r="I5274" s="544" t="s">
        <v>1210</v>
      </c>
      <c r="J5274" s="544" t="s">
        <v>16</v>
      </c>
    </row>
    <row r="5275" spans="1:10" ht="39.6">
      <c r="A5275" s="545" t="s">
        <v>2661</v>
      </c>
      <c r="B5275" s="546" t="s">
        <v>3784</v>
      </c>
      <c r="C5275" s="546" t="s">
        <v>55</v>
      </c>
      <c r="D5275" s="545" t="s">
        <v>3785</v>
      </c>
      <c r="E5275" s="596" t="s">
        <v>2750</v>
      </c>
      <c r="F5275" s="596"/>
      <c r="G5275" s="546" t="s">
        <v>115</v>
      </c>
      <c r="H5275" s="547">
        <v>1</v>
      </c>
      <c r="I5275" s="548">
        <v>555.20000000000005</v>
      </c>
      <c r="J5275" s="548">
        <v>555.20000000000005</v>
      </c>
    </row>
    <row r="5276" spans="1:10">
      <c r="A5276" s="543" t="s">
        <v>9</v>
      </c>
      <c r="B5276" s="461" t="s">
        <v>10</v>
      </c>
      <c r="C5276" s="461" t="s">
        <v>11</v>
      </c>
      <c r="D5276" s="543" t="s">
        <v>12</v>
      </c>
      <c r="E5276" s="589" t="s">
        <v>1209</v>
      </c>
      <c r="F5276" s="589"/>
      <c r="G5276" s="461" t="s">
        <v>13</v>
      </c>
      <c r="H5276" s="544" t="s">
        <v>14</v>
      </c>
      <c r="I5276" s="544" t="s">
        <v>1210</v>
      </c>
      <c r="J5276" s="544" t="s">
        <v>16</v>
      </c>
    </row>
    <row r="5277" spans="1:10" ht="26.45">
      <c r="A5277" s="549" t="s">
        <v>2666</v>
      </c>
      <c r="B5277" s="550" t="s">
        <v>1992</v>
      </c>
      <c r="C5277" s="550" t="s">
        <v>55</v>
      </c>
      <c r="D5277" s="549" t="s">
        <v>1993</v>
      </c>
      <c r="E5277" s="593" t="s">
        <v>1220</v>
      </c>
      <c r="F5277" s="593"/>
      <c r="G5277" s="550" t="s">
        <v>115</v>
      </c>
      <c r="H5277" s="551">
        <v>1.2</v>
      </c>
      <c r="I5277" s="552" t="s">
        <v>3033</v>
      </c>
      <c r="J5277" s="561" t="s">
        <v>3786</v>
      </c>
    </row>
    <row r="5278" spans="1:10">
      <c r="A5278" s="556" t="s">
        <v>2661</v>
      </c>
      <c r="B5278" s="557" t="s">
        <v>2769</v>
      </c>
      <c r="C5278" s="557" t="s">
        <v>55</v>
      </c>
      <c r="D5278" s="556" t="s">
        <v>2770</v>
      </c>
      <c r="E5278" s="594" t="s">
        <v>1393</v>
      </c>
      <c r="F5278" s="594"/>
      <c r="G5278" s="557" t="s">
        <v>1451</v>
      </c>
      <c r="H5278" s="558">
        <v>6</v>
      </c>
      <c r="I5278" s="559" t="s">
        <v>2771</v>
      </c>
      <c r="J5278" s="560" t="s">
        <v>3177</v>
      </c>
    </row>
    <row r="5279" spans="1:10">
      <c r="A5279" s="556" t="s">
        <v>2661</v>
      </c>
      <c r="B5279" s="557" t="s">
        <v>3353</v>
      </c>
      <c r="C5279" s="557" t="s">
        <v>55</v>
      </c>
      <c r="D5279" s="556" t="s">
        <v>3354</v>
      </c>
      <c r="E5279" s="594" t="s">
        <v>1393</v>
      </c>
      <c r="F5279" s="594"/>
      <c r="G5279" s="557" t="s">
        <v>1451</v>
      </c>
      <c r="H5279" s="558">
        <v>6</v>
      </c>
      <c r="I5279" s="559" t="s">
        <v>3355</v>
      </c>
      <c r="J5279" s="560" t="s">
        <v>3787</v>
      </c>
    </row>
    <row r="5280" spans="1:10" ht="26.45">
      <c r="A5280" s="556" t="s">
        <v>2661</v>
      </c>
      <c r="B5280" s="557" t="s">
        <v>3693</v>
      </c>
      <c r="C5280" s="557" t="s">
        <v>55</v>
      </c>
      <c r="D5280" s="556" t="s">
        <v>3694</v>
      </c>
      <c r="E5280" s="594" t="s">
        <v>3371</v>
      </c>
      <c r="F5280" s="594"/>
      <c r="G5280" s="557" t="s">
        <v>115</v>
      </c>
      <c r="H5280" s="558">
        <v>0.3</v>
      </c>
      <c r="I5280" s="559" t="s">
        <v>3695</v>
      </c>
      <c r="J5280" s="560" t="s">
        <v>3788</v>
      </c>
    </row>
    <row r="5281" spans="1:10" ht="26.45">
      <c r="A5281" s="549" t="s">
        <v>2666</v>
      </c>
      <c r="B5281" s="550" t="s">
        <v>1483</v>
      </c>
      <c r="C5281" s="550" t="s">
        <v>55</v>
      </c>
      <c r="D5281" s="549" t="s">
        <v>1484</v>
      </c>
      <c r="E5281" s="593" t="s">
        <v>1440</v>
      </c>
      <c r="F5281" s="593"/>
      <c r="G5281" s="550" t="s">
        <v>1451</v>
      </c>
      <c r="H5281" s="551">
        <v>6</v>
      </c>
      <c r="I5281" s="552" t="s">
        <v>2767</v>
      </c>
      <c r="J5281" s="561" t="s">
        <v>3083</v>
      </c>
    </row>
    <row r="5282" spans="1:10" ht="26.45">
      <c r="A5282" s="549" t="s">
        <v>2666</v>
      </c>
      <c r="B5282" s="550" t="s">
        <v>1449</v>
      </c>
      <c r="C5282" s="550" t="s">
        <v>55</v>
      </c>
      <c r="D5282" s="549" t="s">
        <v>1450</v>
      </c>
      <c r="E5282" s="593" t="s">
        <v>1440</v>
      </c>
      <c r="F5282" s="593"/>
      <c r="G5282" s="550" t="s">
        <v>1451</v>
      </c>
      <c r="H5282" s="551">
        <v>6</v>
      </c>
      <c r="I5282" s="552" t="s">
        <v>2742</v>
      </c>
      <c r="J5282" s="561" t="s">
        <v>3165</v>
      </c>
    </row>
    <row r="5283" spans="1:10">
      <c r="A5283" s="589" t="s">
        <v>2820</v>
      </c>
      <c r="B5283" s="597"/>
      <c r="C5283" s="597"/>
      <c r="D5283" s="597"/>
      <c r="E5283" s="597"/>
      <c r="F5283" s="597"/>
      <c r="G5283" s="597"/>
      <c r="H5283" s="597"/>
      <c r="I5283" s="597"/>
      <c r="J5283" s="597"/>
    </row>
    <row r="5284" spans="1:10">
      <c r="A5284" s="543" t="s">
        <v>9</v>
      </c>
      <c r="B5284" s="461" t="s">
        <v>10</v>
      </c>
      <c r="C5284" s="461" t="s">
        <v>11</v>
      </c>
      <c r="D5284" s="543" t="s">
        <v>12</v>
      </c>
      <c r="E5284" s="589" t="s">
        <v>1209</v>
      </c>
      <c r="F5284" s="589"/>
      <c r="G5284" s="461" t="s">
        <v>13</v>
      </c>
      <c r="H5284" s="544" t="s">
        <v>14</v>
      </c>
      <c r="I5284" s="544" t="s">
        <v>1210</v>
      </c>
      <c r="J5284" s="544" t="s">
        <v>16</v>
      </c>
    </row>
    <row r="5285" spans="1:10" ht="26.45">
      <c r="A5285" s="549" t="s">
        <v>2666</v>
      </c>
      <c r="B5285" s="550" t="s">
        <v>1992</v>
      </c>
      <c r="C5285" s="550" t="s">
        <v>55</v>
      </c>
      <c r="D5285" s="549" t="s">
        <v>1993</v>
      </c>
      <c r="E5285" s="593" t="s">
        <v>1220</v>
      </c>
      <c r="F5285" s="593"/>
      <c r="G5285" s="550" t="s">
        <v>115</v>
      </c>
      <c r="H5285" s="551">
        <v>1.2</v>
      </c>
      <c r="I5285" s="552" t="s">
        <v>3033</v>
      </c>
      <c r="J5285" s="561" t="s">
        <v>3786</v>
      </c>
    </row>
    <row r="5286" spans="1:10" ht="26.45">
      <c r="A5286" s="549" t="s">
        <v>2666</v>
      </c>
      <c r="B5286" s="550" t="s">
        <v>2303</v>
      </c>
      <c r="C5286" s="550" t="s">
        <v>55</v>
      </c>
      <c r="D5286" s="549" t="s">
        <v>2304</v>
      </c>
      <c r="E5286" s="593" t="s">
        <v>1220</v>
      </c>
      <c r="F5286" s="593"/>
      <c r="G5286" s="550" t="s">
        <v>57</v>
      </c>
      <c r="H5286" s="551">
        <v>7.92E-3</v>
      </c>
      <c r="I5286" s="552" t="s">
        <v>2821</v>
      </c>
      <c r="J5286" s="561" t="s">
        <v>3114</v>
      </c>
    </row>
    <row r="5287" spans="1:10">
      <c r="A5287" s="549" t="s">
        <v>2666</v>
      </c>
      <c r="B5287" s="550" t="s">
        <v>2412</v>
      </c>
      <c r="C5287" s="550" t="s">
        <v>55</v>
      </c>
      <c r="D5287" s="549" t="s">
        <v>2413</v>
      </c>
      <c r="E5287" s="593" t="s">
        <v>1220</v>
      </c>
      <c r="F5287" s="593"/>
      <c r="G5287" s="550" t="s">
        <v>57</v>
      </c>
      <c r="H5287" s="551">
        <v>2.16E-3</v>
      </c>
      <c r="I5287" s="552" t="s">
        <v>2823</v>
      </c>
      <c r="J5287" s="561" t="s">
        <v>3256</v>
      </c>
    </row>
    <row r="5288" spans="1:10">
      <c r="A5288" s="549" t="s">
        <v>2666</v>
      </c>
      <c r="B5288" s="550" t="s">
        <v>2169</v>
      </c>
      <c r="C5288" s="550" t="s">
        <v>55</v>
      </c>
      <c r="D5288" s="549" t="s">
        <v>2170</v>
      </c>
      <c r="E5288" s="593" t="s">
        <v>1220</v>
      </c>
      <c r="F5288" s="593"/>
      <c r="G5288" s="550" t="s">
        <v>57</v>
      </c>
      <c r="H5288" s="551">
        <v>5.9400000000000001E-2</v>
      </c>
      <c r="I5288" s="552" t="s">
        <v>2825</v>
      </c>
      <c r="J5288" s="561" t="s">
        <v>2979</v>
      </c>
    </row>
    <row r="5289" spans="1:10" ht="26.45">
      <c r="A5289" s="549" t="s">
        <v>2666</v>
      </c>
      <c r="B5289" s="550" t="s">
        <v>2391</v>
      </c>
      <c r="C5289" s="550" t="s">
        <v>55</v>
      </c>
      <c r="D5289" s="549" t="s">
        <v>2392</v>
      </c>
      <c r="E5289" s="593" t="s">
        <v>1220</v>
      </c>
      <c r="F5289" s="593"/>
      <c r="G5289" s="550" t="s">
        <v>57</v>
      </c>
      <c r="H5289" s="551">
        <v>2.64E-3</v>
      </c>
      <c r="I5289" s="552" t="s">
        <v>2827</v>
      </c>
      <c r="J5289" s="561" t="s">
        <v>2923</v>
      </c>
    </row>
    <row r="5290" spans="1:10" ht="14.45" customHeight="1">
      <c r="A5290" s="549" t="s">
        <v>2666</v>
      </c>
      <c r="B5290" s="550" t="s">
        <v>1693</v>
      </c>
      <c r="C5290" s="550" t="s">
        <v>55</v>
      </c>
      <c r="D5290" s="549" t="s">
        <v>1694</v>
      </c>
      <c r="E5290" s="593" t="s">
        <v>1220</v>
      </c>
      <c r="F5290" s="593"/>
      <c r="G5290" s="550" t="s">
        <v>57</v>
      </c>
      <c r="H5290" s="551">
        <v>1.06992</v>
      </c>
      <c r="I5290" s="552" t="s">
        <v>2829</v>
      </c>
      <c r="J5290" s="561" t="s">
        <v>2825</v>
      </c>
    </row>
    <row r="5291" spans="1:10">
      <c r="A5291" s="549" t="s">
        <v>2666</v>
      </c>
      <c r="B5291" s="550" t="s">
        <v>2360</v>
      </c>
      <c r="C5291" s="550" t="s">
        <v>55</v>
      </c>
      <c r="D5291" s="549" t="s">
        <v>2361</v>
      </c>
      <c r="E5291" s="593" t="s">
        <v>1220</v>
      </c>
      <c r="F5291" s="593"/>
      <c r="G5291" s="550" t="s">
        <v>2362</v>
      </c>
      <c r="H5291" s="551">
        <v>1.056E-2</v>
      </c>
      <c r="I5291" s="552" t="s">
        <v>2831</v>
      </c>
      <c r="J5291" s="561" t="s">
        <v>2886</v>
      </c>
    </row>
    <row r="5292" spans="1:10">
      <c r="A5292" s="549" t="s">
        <v>2666</v>
      </c>
      <c r="B5292" s="550" t="s">
        <v>1729</v>
      </c>
      <c r="C5292" s="550" t="s">
        <v>55</v>
      </c>
      <c r="D5292" s="549" t="s">
        <v>1730</v>
      </c>
      <c r="E5292" s="593" t="s">
        <v>1220</v>
      </c>
      <c r="F5292" s="593"/>
      <c r="G5292" s="550" t="s">
        <v>57</v>
      </c>
      <c r="H5292" s="551">
        <v>1.9800000000000002E-2</v>
      </c>
      <c r="I5292" s="552" t="s">
        <v>2833</v>
      </c>
      <c r="J5292" s="561" t="s">
        <v>3789</v>
      </c>
    </row>
    <row r="5293" spans="1:10">
      <c r="A5293" s="549" t="s">
        <v>2666</v>
      </c>
      <c r="B5293" s="550" t="s">
        <v>1587</v>
      </c>
      <c r="C5293" s="550" t="s">
        <v>55</v>
      </c>
      <c r="D5293" s="549" t="s">
        <v>1588</v>
      </c>
      <c r="E5293" s="593" t="s">
        <v>1220</v>
      </c>
      <c r="F5293" s="593"/>
      <c r="G5293" s="550" t="s">
        <v>57</v>
      </c>
      <c r="H5293" s="551">
        <v>5.9400000000000001E-2</v>
      </c>
      <c r="I5293" s="552" t="s">
        <v>2835</v>
      </c>
      <c r="J5293" s="561" t="s">
        <v>3790</v>
      </c>
    </row>
    <row r="5294" spans="1:10">
      <c r="A5294" s="549" t="s">
        <v>2666</v>
      </c>
      <c r="B5294" s="550" t="s">
        <v>2381</v>
      </c>
      <c r="C5294" s="550" t="s">
        <v>55</v>
      </c>
      <c r="D5294" s="549" t="s">
        <v>2382</v>
      </c>
      <c r="E5294" s="593" t="s">
        <v>1220</v>
      </c>
      <c r="F5294" s="593"/>
      <c r="G5294" s="550" t="s">
        <v>57</v>
      </c>
      <c r="H5294" s="551">
        <v>1.4400000000000001E-3</v>
      </c>
      <c r="I5294" s="552" t="s">
        <v>2837</v>
      </c>
      <c r="J5294" s="561" t="s">
        <v>2923</v>
      </c>
    </row>
    <row r="5295" spans="1:10">
      <c r="A5295" s="549" t="s">
        <v>2666</v>
      </c>
      <c r="B5295" s="550" t="s">
        <v>1982</v>
      </c>
      <c r="C5295" s="550" t="s">
        <v>55</v>
      </c>
      <c r="D5295" s="549" t="s">
        <v>1983</v>
      </c>
      <c r="E5295" s="593" t="s">
        <v>1298</v>
      </c>
      <c r="F5295" s="593"/>
      <c r="G5295" s="550" t="s">
        <v>57</v>
      </c>
      <c r="H5295" s="551">
        <v>5.9400000000000001E-2</v>
      </c>
      <c r="I5295" s="552" t="s">
        <v>2839</v>
      </c>
      <c r="J5295" s="561" t="s">
        <v>3587</v>
      </c>
    </row>
    <row r="5296" spans="1:10">
      <c r="A5296" s="549" t="s">
        <v>2666</v>
      </c>
      <c r="B5296" s="550" t="s">
        <v>1855</v>
      </c>
      <c r="C5296" s="550" t="s">
        <v>55</v>
      </c>
      <c r="D5296" s="549" t="s">
        <v>1856</v>
      </c>
      <c r="E5296" s="593" t="s">
        <v>1298</v>
      </c>
      <c r="F5296" s="593"/>
      <c r="G5296" s="550" t="s">
        <v>1857</v>
      </c>
      <c r="H5296" s="551">
        <v>5.28E-3</v>
      </c>
      <c r="I5296" s="552" t="s">
        <v>2841</v>
      </c>
      <c r="J5296" s="561" t="s">
        <v>3791</v>
      </c>
    </row>
    <row r="5297" spans="1:10" ht="26.45">
      <c r="A5297" s="549" t="s">
        <v>2666</v>
      </c>
      <c r="B5297" s="550" t="s">
        <v>2182</v>
      </c>
      <c r="C5297" s="550" t="s">
        <v>55</v>
      </c>
      <c r="D5297" s="549" t="s">
        <v>2183</v>
      </c>
      <c r="E5297" s="593" t="s">
        <v>1220</v>
      </c>
      <c r="F5297" s="593"/>
      <c r="G5297" s="550" t="s">
        <v>57</v>
      </c>
      <c r="H5297" s="551">
        <v>1.4400000000000001E-3</v>
      </c>
      <c r="I5297" s="552" t="s">
        <v>2843</v>
      </c>
      <c r="J5297" s="561" t="s">
        <v>3112</v>
      </c>
    </row>
    <row r="5298" spans="1:10">
      <c r="A5298" s="549" t="s">
        <v>2666</v>
      </c>
      <c r="B5298" s="550" t="s">
        <v>1652</v>
      </c>
      <c r="C5298" s="550" t="s">
        <v>55</v>
      </c>
      <c r="D5298" s="549" t="s">
        <v>1653</v>
      </c>
      <c r="E5298" s="593" t="s">
        <v>1298</v>
      </c>
      <c r="F5298" s="593"/>
      <c r="G5298" s="550" t="s">
        <v>57</v>
      </c>
      <c r="H5298" s="551">
        <v>1.3437600000000001</v>
      </c>
      <c r="I5298" s="552" t="s">
        <v>2845</v>
      </c>
      <c r="J5298" s="561" t="s">
        <v>3792</v>
      </c>
    </row>
    <row r="5299" spans="1:10">
      <c r="A5299" s="549" t="s">
        <v>2666</v>
      </c>
      <c r="B5299" s="550" t="s">
        <v>2090</v>
      </c>
      <c r="C5299" s="550" t="s">
        <v>55</v>
      </c>
      <c r="D5299" s="549" t="s">
        <v>2091</v>
      </c>
      <c r="E5299" s="593" t="s">
        <v>1220</v>
      </c>
      <c r="F5299" s="593"/>
      <c r="G5299" s="550" t="s">
        <v>57</v>
      </c>
      <c r="H5299" s="551">
        <v>2.376E-2</v>
      </c>
      <c r="I5299" s="552" t="s">
        <v>2847</v>
      </c>
      <c r="J5299" s="561" t="s">
        <v>3384</v>
      </c>
    </row>
    <row r="5300" spans="1:10">
      <c r="A5300" s="549" t="s">
        <v>2666</v>
      </c>
      <c r="B5300" s="550" t="s">
        <v>1543</v>
      </c>
      <c r="C5300" s="550" t="s">
        <v>55</v>
      </c>
      <c r="D5300" s="549" t="s">
        <v>1544</v>
      </c>
      <c r="E5300" s="593" t="s">
        <v>1220</v>
      </c>
      <c r="F5300" s="593"/>
      <c r="G5300" s="550" t="s">
        <v>57</v>
      </c>
      <c r="H5300" s="551">
        <v>1.3437600000000001</v>
      </c>
      <c r="I5300" s="552" t="s">
        <v>2849</v>
      </c>
      <c r="J5300" s="561" t="s">
        <v>3793</v>
      </c>
    </row>
    <row r="5301" spans="1:10" ht="13.9" customHeight="1">
      <c r="A5301" s="549" t="s">
        <v>2666</v>
      </c>
      <c r="B5301" s="550" t="s">
        <v>2442</v>
      </c>
      <c r="C5301" s="550" t="s">
        <v>55</v>
      </c>
      <c r="D5301" s="549" t="s">
        <v>2443</v>
      </c>
      <c r="E5301" s="593" t="s">
        <v>1220</v>
      </c>
      <c r="F5301" s="593"/>
      <c r="G5301" s="550" t="s">
        <v>57</v>
      </c>
      <c r="H5301" s="551">
        <v>7.2000000000000005E-4</v>
      </c>
      <c r="I5301" s="552" t="s">
        <v>2851</v>
      </c>
      <c r="J5301" s="561" t="s">
        <v>3254</v>
      </c>
    </row>
    <row r="5302" spans="1:10" ht="26.45">
      <c r="A5302" s="549" t="s">
        <v>2666</v>
      </c>
      <c r="B5302" s="550" t="s">
        <v>2139</v>
      </c>
      <c r="C5302" s="550" t="s">
        <v>55</v>
      </c>
      <c r="D5302" s="549" t="s">
        <v>2140</v>
      </c>
      <c r="E5302" s="593" t="s">
        <v>1220</v>
      </c>
      <c r="F5302" s="593"/>
      <c r="G5302" s="550" t="s">
        <v>1739</v>
      </c>
      <c r="H5302" s="551">
        <v>3.0360000000000002E-2</v>
      </c>
      <c r="I5302" s="552" t="s">
        <v>2853</v>
      </c>
      <c r="J5302" s="561" t="s">
        <v>3233</v>
      </c>
    </row>
    <row r="5303" spans="1:10" ht="26.45">
      <c r="A5303" s="549" t="s">
        <v>2666</v>
      </c>
      <c r="B5303" s="550" t="s">
        <v>1978</v>
      </c>
      <c r="C5303" s="550" t="s">
        <v>55</v>
      </c>
      <c r="D5303" s="549" t="s">
        <v>1979</v>
      </c>
      <c r="E5303" s="593" t="s">
        <v>1220</v>
      </c>
      <c r="F5303" s="593"/>
      <c r="G5303" s="550" t="s">
        <v>1739</v>
      </c>
      <c r="H5303" s="551">
        <v>1.056E-2</v>
      </c>
      <c r="I5303" s="552" t="s">
        <v>2855</v>
      </c>
      <c r="J5303" s="561" t="s">
        <v>3794</v>
      </c>
    </row>
    <row r="5304" spans="1:10">
      <c r="A5304" s="549" t="s">
        <v>2666</v>
      </c>
      <c r="B5304" s="550" t="s">
        <v>2567</v>
      </c>
      <c r="C5304" s="550" t="s">
        <v>55</v>
      </c>
      <c r="D5304" s="549" t="s">
        <v>2568</v>
      </c>
      <c r="E5304" s="593" t="s">
        <v>1220</v>
      </c>
      <c r="F5304" s="593"/>
      <c r="G5304" s="550" t="s">
        <v>57</v>
      </c>
      <c r="H5304" s="551">
        <v>1.1999999999999999E-3</v>
      </c>
      <c r="I5304" s="552" t="s">
        <v>2974</v>
      </c>
      <c r="J5304" s="561" t="s">
        <v>2880</v>
      </c>
    </row>
    <row r="5305" spans="1:10">
      <c r="A5305" s="549" t="s">
        <v>2666</v>
      </c>
      <c r="B5305" s="550" t="s">
        <v>2551</v>
      </c>
      <c r="C5305" s="550" t="s">
        <v>55</v>
      </c>
      <c r="D5305" s="549" t="s">
        <v>2552</v>
      </c>
      <c r="E5305" s="593" t="s">
        <v>1220</v>
      </c>
      <c r="F5305" s="593"/>
      <c r="G5305" s="550" t="s">
        <v>57</v>
      </c>
      <c r="H5305" s="551">
        <v>1.1999999999999999E-3</v>
      </c>
      <c r="I5305" s="552" t="s">
        <v>2976</v>
      </c>
      <c r="J5305" s="561" t="s">
        <v>2880</v>
      </c>
    </row>
    <row r="5306" spans="1:10">
      <c r="A5306" s="549" t="s">
        <v>2666</v>
      </c>
      <c r="B5306" s="550" t="s">
        <v>2513</v>
      </c>
      <c r="C5306" s="550" t="s">
        <v>55</v>
      </c>
      <c r="D5306" s="549" t="s">
        <v>2514</v>
      </c>
      <c r="E5306" s="593" t="s">
        <v>1220</v>
      </c>
      <c r="F5306" s="593"/>
      <c r="G5306" s="550" t="s">
        <v>233</v>
      </c>
      <c r="H5306" s="551">
        <v>4.1999999999999997E-3</v>
      </c>
      <c r="I5306" s="552" t="s">
        <v>2978</v>
      </c>
      <c r="J5306" s="561" t="s">
        <v>3256</v>
      </c>
    </row>
    <row r="5307" spans="1:10">
      <c r="A5307" s="549" t="s">
        <v>2666</v>
      </c>
      <c r="B5307" s="550" t="s">
        <v>2481</v>
      </c>
      <c r="C5307" s="550" t="s">
        <v>55</v>
      </c>
      <c r="D5307" s="549" t="s">
        <v>2482</v>
      </c>
      <c r="E5307" s="593" t="s">
        <v>1220</v>
      </c>
      <c r="F5307" s="593"/>
      <c r="G5307" s="550" t="s">
        <v>57</v>
      </c>
      <c r="H5307" s="551">
        <v>1.1999999999999999E-3</v>
      </c>
      <c r="I5307" s="552" t="s">
        <v>2901</v>
      </c>
      <c r="J5307" s="561" t="s">
        <v>2923</v>
      </c>
    </row>
    <row r="5308" spans="1:10">
      <c r="A5308" s="549" t="s">
        <v>2666</v>
      </c>
      <c r="B5308" s="550" t="s">
        <v>2515</v>
      </c>
      <c r="C5308" s="550" t="s">
        <v>55</v>
      </c>
      <c r="D5308" s="549" t="s">
        <v>2516</v>
      </c>
      <c r="E5308" s="593" t="s">
        <v>1220</v>
      </c>
      <c r="F5308" s="593"/>
      <c r="G5308" s="550" t="s">
        <v>57</v>
      </c>
      <c r="H5308" s="551">
        <v>3.0000000000000001E-3</v>
      </c>
      <c r="I5308" s="552" t="s">
        <v>2883</v>
      </c>
      <c r="J5308" s="561" t="s">
        <v>3133</v>
      </c>
    </row>
    <row r="5309" spans="1:10">
      <c r="A5309" s="549" t="s">
        <v>2666</v>
      </c>
      <c r="B5309" s="550" t="s">
        <v>2509</v>
      </c>
      <c r="C5309" s="550" t="s">
        <v>55</v>
      </c>
      <c r="D5309" s="549" t="s">
        <v>2510</v>
      </c>
      <c r="E5309" s="593" t="s">
        <v>1220</v>
      </c>
      <c r="F5309" s="593"/>
      <c r="G5309" s="550" t="s">
        <v>57</v>
      </c>
      <c r="H5309" s="551">
        <v>2.3999999999999998E-3</v>
      </c>
      <c r="I5309" s="552" t="s">
        <v>2980</v>
      </c>
      <c r="J5309" s="561" t="s">
        <v>3256</v>
      </c>
    </row>
    <row r="5310" spans="1:10">
      <c r="A5310" s="549" t="s">
        <v>2666</v>
      </c>
      <c r="B5310" s="550" t="s">
        <v>2501</v>
      </c>
      <c r="C5310" s="550" t="s">
        <v>55</v>
      </c>
      <c r="D5310" s="549" t="s">
        <v>2502</v>
      </c>
      <c r="E5310" s="593" t="s">
        <v>1220</v>
      </c>
      <c r="F5310" s="593"/>
      <c r="G5310" s="550" t="s">
        <v>57</v>
      </c>
      <c r="H5310" s="551">
        <v>4.1999999999999997E-3</v>
      </c>
      <c r="I5310" s="552" t="s">
        <v>2982</v>
      </c>
      <c r="J5310" s="561" t="s">
        <v>3256</v>
      </c>
    </row>
    <row r="5311" spans="1:10">
      <c r="A5311" s="549" t="s">
        <v>2666</v>
      </c>
      <c r="B5311" s="550" t="s">
        <v>2565</v>
      </c>
      <c r="C5311" s="550" t="s">
        <v>55</v>
      </c>
      <c r="D5311" s="549" t="s">
        <v>2566</v>
      </c>
      <c r="E5311" s="593" t="s">
        <v>1220</v>
      </c>
      <c r="F5311" s="593"/>
      <c r="G5311" s="550" t="s">
        <v>57</v>
      </c>
      <c r="H5311" s="551">
        <v>5.9999999999999995E-4</v>
      </c>
      <c r="I5311" s="552" t="s">
        <v>2983</v>
      </c>
      <c r="J5311" s="561" t="s">
        <v>2880</v>
      </c>
    </row>
    <row r="5312" spans="1:10">
      <c r="A5312" s="549" t="s">
        <v>2666</v>
      </c>
      <c r="B5312" s="550" t="s">
        <v>2341</v>
      </c>
      <c r="C5312" s="550" t="s">
        <v>55</v>
      </c>
      <c r="D5312" s="549" t="s">
        <v>2342</v>
      </c>
      <c r="E5312" s="593" t="s">
        <v>1220</v>
      </c>
      <c r="F5312" s="593"/>
      <c r="G5312" s="550" t="s">
        <v>57</v>
      </c>
      <c r="H5312" s="551">
        <v>5.9999999999999995E-4</v>
      </c>
      <c r="I5312" s="552" t="s">
        <v>2984</v>
      </c>
      <c r="J5312" s="561" t="s">
        <v>2993</v>
      </c>
    </row>
    <row r="5313" spans="1:10">
      <c r="A5313" s="549" t="s">
        <v>2666</v>
      </c>
      <c r="B5313" s="550" t="s">
        <v>2569</v>
      </c>
      <c r="C5313" s="550" t="s">
        <v>55</v>
      </c>
      <c r="D5313" s="549" t="s">
        <v>2570</v>
      </c>
      <c r="E5313" s="593" t="s">
        <v>1220</v>
      </c>
      <c r="F5313" s="593"/>
      <c r="G5313" s="550" t="s">
        <v>57</v>
      </c>
      <c r="H5313" s="551">
        <v>5.9999999999999995E-4</v>
      </c>
      <c r="I5313" s="552" t="s">
        <v>2986</v>
      </c>
      <c r="J5313" s="561" t="s">
        <v>2880</v>
      </c>
    </row>
    <row r="5314" spans="1:10">
      <c r="A5314" s="549" t="s">
        <v>2666</v>
      </c>
      <c r="B5314" s="550" t="s">
        <v>2507</v>
      </c>
      <c r="C5314" s="550" t="s">
        <v>55</v>
      </c>
      <c r="D5314" s="549" t="s">
        <v>2508</v>
      </c>
      <c r="E5314" s="593" t="s">
        <v>1220</v>
      </c>
      <c r="F5314" s="593"/>
      <c r="G5314" s="550" t="s">
        <v>57</v>
      </c>
      <c r="H5314" s="551">
        <v>2.3999999999999998E-3</v>
      </c>
      <c r="I5314" s="552" t="s">
        <v>2937</v>
      </c>
      <c r="J5314" s="561" t="s">
        <v>3256</v>
      </c>
    </row>
    <row r="5315" spans="1:10" ht="26.45">
      <c r="A5315" s="549" t="s">
        <v>2666</v>
      </c>
      <c r="B5315" s="550" t="s">
        <v>1677</v>
      </c>
      <c r="C5315" s="550" t="s">
        <v>55</v>
      </c>
      <c r="D5315" s="549" t="s">
        <v>1678</v>
      </c>
      <c r="E5315" s="593" t="s">
        <v>1220</v>
      </c>
      <c r="F5315" s="593"/>
      <c r="G5315" s="550" t="s">
        <v>1456</v>
      </c>
      <c r="H5315" s="551">
        <v>90</v>
      </c>
      <c r="I5315" s="552" t="s">
        <v>2969</v>
      </c>
      <c r="J5315" s="561" t="s">
        <v>3795</v>
      </c>
    </row>
    <row r="5316" spans="1:10" ht="26.45">
      <c r="A5316" s="549" t="s">
        <v>2666</v>
      </c>
      <c r="B5316" s="550" t="s">
        <v>1449</v>
      </c>
      <c r="C5316" s="550" t="s">
        <v>55</v>
      </c>
      <c r="D5316" s="549" t="s">
        <v>1450</v>
      </c>
      <c r="E5316" s="593" t="s">
        <v>1440</v>
      </c>
      <c r="F5316" s="593"/>
      <c r="G5316" s="550" t="s">
        <v>1451</v>
      </c>
      <c r="H5316" s="551">
        <v>7.2</v>
      </c>
      <c r="I5316" s="552" t="s">
        <v>2742</v>
      </c>
      <c r="J5316" s="561" t="s">
        <v>3796</v>
      </c>
    </row>
    <row r="5317" spans="1:10" ht="26.45">
      <c r="A5317" s="549" t="s">
        <v>2666</v>
      </c>
      <c r="B5317" s="550" t="s">
        <v>2207</v>
      </c>
      <c r="C5317" s="550" t="s">
        <v>55</v>
      </c>
      <c r="D5317" s="549" t="s">
        <v>2208</v>
      </c>
      <c r="E5317" s="593" t="s">
        <v>1220</v>
      </c>
      <c r="F5317" s="593"/>
      <c r="G5317" s="550" t="s">
        <v>115</v>
      </c>
      <c r="H5317" s="551">
        <v>0.32400000000000001</v>
      </c>
      <c r="I5317" s="552" t="s">
        <v>3001</v>
      </c>
      <c r="J5317" s="561" t="s">
        <v>3797</v>
      </c>
    </row>
    <row r="5318" spans="1:10" ht="26.45">
      <c r="A5318" s="549" t="s">
        <v>2666</v>
      </c>
      <c r="B5318" s="550" t="s">
        <v>1483</v>
      </c>
      <c r="C5318" s="550" t="s">
        <v>55</v>
      </c>
      <c r="D5318" s="549" t="s">
        <v>1484</v>
      </c>
      <c r="E5318" s="593" t="s">
        <v>1440</v>
      </c>
      <c r="F5318" s="593"/>
      <c r="G5318" s="550" t="s">
        <v>1451</v>
      </c>
      <c r="H5318" s="551">
        <v>6</v>
      </c>
      <c r="I5318" s="552" t="s">
        <v>2767</v>
      </c>
      <c r="J5318" s="561" t="s">
        <v>3083</v>
      </c>
    </row>
    <row r="5319" spans="1:10">
      <c r="A5319" s="553"/>
      <c r="B5319" s="563"/>
      <c r="C5319" s="563"/>
      <c r="D5319" s="553"/>
      <c r="E5319" s="563" t="s">
        <v>2669</v>
      </c>
      <c r="F5319" s="566">
        <v>234.94</v>
      </c>
      <c r="G5319" s="553" t="s">
        <v>2670</v>
      </c>
      <c r="H5319" s="554">
        <v>0</v>
      </c>
      <c r="I5319" s="553" t="s">
        <v>2671</v>
      </c>
      <c r="J5319" s="554">
        <v>234.94</v>
      </c>
    </row>
    <row r="5320" spans="1:10" ht="14.45" thickBot="1">
      <c r="A5320" s="553"/>
      <c r="B5320" s="563"/>
      <c r="C5320" s="563"/>
      <c r="D5320" s="553"/>
      <c r="E5320" s="563" t="s">
        <v>2672</v>
      </c>
      <c r="F5320" s="566">
        <v>0</v>
      </c>
      <c r="G5320" s="553"/>
      <c r="H5320" s="595" t="s">
        <v>2673</v>
      </c>
      <c r="I5320" s="595"/>
      <c r="J5320" s="554">
        <v>555.20000000000005</v>
      </c>
    </row>
    <row r="5321" spans="1:10" ht="14.45" thickTop="1">
      <c r="A5321" s="555"/>
      <c r="B5321" s="564"/>
      <c r="C5321" s="564"/>
      <c r="D5321" s="555"/>
      <c r="E5321" s="564"/>
      <c r="F5321" s="564"/>
      <c r="G5321" s="555"/>
      <c r="H5321" s="555"/>
      <c r="I5321" s="555"/>
      <c r="J5321" s="555"/>
    </row>
    <row r="5322" spans="1:10">
      <c r="A5322" s="543"/>
      <c r="B5322" s="461" t="s">
        <v>10</v>
      </c>
      <c r="C5322" s="461" t="s">
        <v>11</v>
      </c>
      <c r="D5322" s="543" t="s">
        <v>12</v>
      </c>
      <c r="E5322" s="589" t="s">
        <v>1209</v>
      </c>
      <c r="F5322" s="589"/>
      <c r="G5322" s="461" t="s">
        <v>13</v>
      </c>
      <c r="H5322" s="544" t="s">
        <v>14</v>
      </c>
      <c r="I5322" s="544" t="s">
        <v>1210</v>
      </c>
      <c r="J5322" s="544" t="s">
        <v>16</v>
      </c>
    </row>
    <row r="5323" spans="1:10" ht="26.45">
      <c r="A5323" s="545" t="s">
        <v>2661</v>
      </c>
      <c r="B5323" s="546" t="s">
        <v>3798</v>
      </c>
      <c r="C5323" s="546" t="s">
        <v>55</v>
      </c>
      <c r="D5323" s="545" t="s">
        <v>3799</v>
      </c>
      <c r="E5323" s="596" t="s">
        <v>3769</v>
      </c>
      <c r="F5323" s="596"/>
      <c r="G5323" s="546" t="s">
        <v>46</v>
      </c>
      <c r="H5323" s="547">
        <v>1</v>
      </c>
      <c r="I5323" s="548">
        <v>128.84</v>
      </c>
      <c r="J5323" s="548">
        <v>128.84</v>
      </c>
    </row>
    <row r="5324" spans="1:10">
      <c r="A5324" s="543" t="s">
        <v>9</v>
      </c>
      <c r="B5324" s="461" t="s">
        <v>10</v>
      </c>
      <c r="C5324" s="461" t="s">
        <v>11</v>
      </c>
      <c r="D5324" s="543" t="s">
        <v>12</v>
      </c>
      <c r="E5324" s="589" t="s">
        <v>1209</v>
      </c>
      <c r="F5324" s="589"/>
      <c r="G5324" s="461" t="s">
        <v>13</v>
      </c>
      <c r="H5324" s="544" t="s">
        <v>14</v>
      </c>
      <c r="I5324" s="544" t="s">
        <v>1210</v>
      </c>
      <c r="J5324" s="544" t="s">
        <v>16</v>
      </c>
    </row>
    <row r="5325" spans="1:10" ht="39.6">
      <c r="A5325" s="556" t="s">
        <v>2661</v>
      </c>
      <c r="B5325" s="557" t="s">
        <v>3771</v>
      </c>
      <c r="C5325" s="557" t="s">
        <v>55</v>
      </c>
      <c r="D5325" s="556" t="s">
        <v>3772</v>
      </c>
      <c r="E5325" s="594" t="s">
        <v>1413</v>
      </c>
      <c r="F5325" s="594"/>
      <c r="G5325" s="557" t="s">
        <v>115</v>
      </c>
      <c r="H5325" s="558">
        <v>3.2000000000000001E-2</v>
      </c>
      <c r="I5325" s="559" t="s">
        <v>3773</v>
      </c>
      <c r="J5325" s="560" t="s">
        <v>3800</v>
      </c>
    </row>
    <row r="5326" spans="1:10" ht="26.45">
      <c r="A5326" s="549" t="s">
        <v>2666</v>
      </c>
      <c r="B5326" s="550" t="s">
        <v>1449</v>
      </c>
      <c r="C5326" s="550" t="s">
        <v>55</v>
      </c>
      <c r="D5326" s="549" t="s">
        <v>1450</v>
      </c>
      <c r="E5326" s="593" t="s">
        <v>1440</v>
      </c>
      <c r="F5326" s="593"/>
      <c r="G5326" s="550" t="s">
        <v>1451</v>
      </c>
      <c r="H5326" s="551">
        <v>0.91</v>
      </c>
      <c r="I5326" s="552" t="s">
        <v>2742</v>
      </c>
      <c r="J5326" s="561" t="s">
        <v>3801</v>
      </c>
    </row>
    <row r="5327" spans="1:10">
      <c r="A5327" s="549" t="s">
        <v>2666</v>
      </c>
      <c r="B5327" s="550" t="s">
        <v>2062</v>
      </c>
      <c r="C5327" s="550" t="s">
        <v>55</v>
      </c>
      <c r="D5327" s="549" t="s">
        <v>2063</v>
      </c>
      <c r="E5327" s="593" t="s">
        <v>1220</v>
      </c>
      <c r="F5327" s="593"/>
      <c r="G5327" s="550" t="s">
        <v>57</v>
      </c>
      <c r="H5327" s="551">
        <v>68</v>
      </c>
      <c r="I5327" s="552" t="s">
        <v>3014</v>
      </c>
      <c r="J5327" s="561" t="s">
        <v>3802</v>
      </c>
    </row>
    <row r="5328" spans="1:10">
      <c r="A5328" s="556" t="s">
        <v>2661</v>
      </c>
      <c r="B5328" s="557" t="s">
        <v>3353</v>
      </c>
      <c r="C5328" s="557" t="s">
        <v>55</v>
      </c>
      <c r="D5328" s="556" t="s">
        <v>3354</v>
      </c>
      <c r="E5328" s="594" t="s">
        <v>1393</v>
      </c>
      <c r="F5328" s="594"/>
      <c r="G5328" s="557" t="s">
        <v>1451</v>
      </c>
      <c r="H5328" s="558">
        <v>1.52</v>
      </c>
      <c r="I5328" s="559" t="s">
        <v>3355</v>
      </c>
      <c r="J5328" s="560" t="s">
        <v>3803</v>
      </c>
    </row>
    <row r="5329" spans="1:10">
      <c r="A5329" s="556" t="s">
        <v>2661</v>
      </c>
      <c r="B5329" s="557" t="s">
        <v>2769</v>
      </c>
      <c r="C5329" s="557" t="s">
        <v>55</v>
      </c>
      <c r="D5329" s="556" t="s">
        <v>2770</v>
      </c>
      <c r="E5329" s="594" t="s">
        <v>1393</v>
      </c>
      <c r="F5329" s="594"/>
      <c r="G5329" s="557" t="s">
        <v>1451</v>
      </c>
      <c r="H5329" s="558">
        <v>0.91</v>
      </c>
      <c r="I5329" s="559" t="s">
        <v>2771</v>
      </c>
      <c r="J5329" s="560" t="s">
        <v>3804</v>
      </c>
    </row>
    <row r="5330" spans="1:10" ht="26.45">
      <c r="A5330" s="549" t="s">
        <v>2666</v>
      </c>
      <c r="B5330" s="550" t="s">
        <v>1483</v>
      </c>
      <c r="C5330" s="550" t="s">
        <v>55</v>
      </c>
      <c r="D5330" s="549" t="s">
        <v>1484</v>
      </c>
      <c r="E5330" s="593" t="s">
        <v>1440</v>
      </c>
      <c r="F5330" s="593"/>
      <c r="G5330" s="550" t="s">
        <v>1451</v>
      </c>
      <c r="H5330" s="551">
        <v>1.52</v>
      </c>
      <c r="I5330" s="552" t="s">
        <v>2767</v>
      </c>
      <c r="J5330" s="561" t="s">
        <v>3805</v>
      </c>
    </row>
    <row r="5331" spans="1:10">
      <c r="A5331" s="589" t="s">
        <v>2820</v>
      </c>
      <c r="B5331" s="597"/>
      <c r="C5331" s="597"/>
      <c r="D5331" s="597"/>
      <c r="E5331" s="597"/>
      <c r="F5331" s="597"/>
      <c r="G5331" s="597"/>
      <c r="H5331" s="597"/>
      <c r="I5331" s="597"/>
      <c r="J5331" s="597"/>
    </row>
    <row r="5332" spans="1:10">
      <c r="A5332" s="543" t="s">
        <v>9</v>
      </c>
      <c r="B5332" s="461" t="s">
        <v>10</v>
      </c>
      <c r="C5332" s="461" t="s">
        <v>11</v>
      </c>
      <c r="D5332" s="543" t="s">
        <v>12</v>
      </c>
      <c r="E5332" s="589" t="s">
        <v>1209</v>
      </c>
      <c r="F5332" s="589"/>
      <c r="G5332" s="461" t="s">
        <v>13</v>
      </c>
      <c r="H5332" s="544" t="s">
        <v>14</v>
      </c>
      <c r="I5332" s="544" t="s">
        <v>1210</v>
      </c>
      <c r="J5332" s="544" t="s">
        <v>16</v>
      </c>
    </row>
    <row r="5333" spans="1:10" ht="26.45">
      <c r="A5333" s="549" t="s">
        <v>2666</v>
      </c>
      <c r="B5333" s="550" t="s">
        <v>1804</v>
      </c>
      <c r="C5333" s="550" t="s">
        <v>55</v>
      </c>
      <c r="D5333" s="549" t="s">
        <v>1805</v>
      </c>
      <c r="E5333" s="593" t="s">
        <v>1220</v>
      </c>
      <c r="F5333" s="593"/>
      <c r="G5333" s="550" t="s">
        <v>115</v>
      </c>
      <c r="H5333" s="551">
        <v>3.8912000000000002E-2</v>
      </c>
      <c r="I5333" s="552" t="s">
        <v>2965</v>
      </c>
      <c r="J5333" s="561" t="s">
        <v>3806</v>
      </c>
    </row>
    <row r="5334" spans="1:10" ht="26.45">
      <c r="A5334" s="549" t="s">
        <v>2666</v>
      </c>
      <c r="B5334" s="550" t="s">
        <v>1946</v>
      </c>
      <c r="C5334" s="550" t="s">
        <v>55</v>
      </c>
      <c r="D5334" s="549" t="s">
        <v>1947</v>
      </c>
      <c r="E5334" s="593" t="s">
        <v>1220</v>
      </c>
      <c r="F5334" s="593"/>
      <c r="G5334" s="550" t="s">
        <v>1456</v>
      </c>
      <c r="H5334" s="551">
        <v>5.8239999999999998</v>
      </c>
      <c r="I5334" s="552" t="s">
        <v>3012</v>
      </c>
      <c r="J5334" s="561" t="s">
        <v>3807</v>
      </c>
    </row>
    <row r="5335" spans="1:10" ht="26.45">
      <c r="A5335" s="549" t="s">
        <v>2666</v>
      </c>
      <c r="B5335" s="550" t="s">
        <v>1677</v>
      </c>
      <c r="C5335" s="550" t="s">
        <v>55</v>
      </c>
      <c r="D5335" s="549" t="s">
        <v>1678</v>
      </c>
      <c r="E5335" s="593" t="s">
        <v>1220</v>
      </c>
      <c r="F5335" s="593"/>
      <c r="G5335" s="550" t="s">
        <v>1456</v>
      </c>
      <c r="H5335" s="551">
        <v>5.8239999999999998</v>
      </c>
      <c r="I5335" s="552" t="s">
        <v>2969</v>
      </c>
      <c r="J5335" s="561" t="s">
        <v>3808</v>
      </c>
    </row>
    <row r="5336" spans="1:10" ht="26.45">
      <c r="A5336" s="549" t="s">
        <v>2666</v>
      </c>
      <c r="B5336" s="550" t="s">
        <v>2303</v>
      </c>
      <c r="C5336" s="550" t="s">
        <v>55</v>
      </c>
      <c r="D5336" s="549" t="s">
        <v>2304</v>
      </c>
      <c r="E5336" s="593" t="s">
        <v>1220</v>
      </c>
      <c r="F5336" s="593"/>
      <c r="G5336" s="550" t="s">
        <v>57</v>
      </c>
      <c r="H5336" s="551">
        <v>1.5348E-3</v>
      </c>
      <c r="I5336" s="552" t="s">
        <v>2821</v>
      </c>
      <c r="J5336" s="561" t="s">
        <v>3254</v>
      </c>
    </row>
    <row r="5337" spans="1:10">
      <c r="A5337" s="549" t="s">
        <v>2666</v>
      </c>
      <c r="B5337" s="550" t="s">
        <v>2412</v>
      </c>
      <c r="C5337" s="550" t="s">
        <v>55</v>
      </c>
      <c r="D5337" s="549" t="s">
        <v>2413</v>
      </c>
      <c r="E5337" s="593" t="s">
        <v>1220</v>
      </c>
      <c r="F5337" s="593"/>
      <c r="G5337" s="550" t="s">
        <v>57</v>
      </c>
      <c r="H5337" s="551">
        <v>3.1139999999999998E-4</v>
      </c>
      <c r="I5337" s="552" t="s">
        <v>2823</v>
      </c>
      <c r="J5337" s="561" t="s">
        <v>2972</v>
      </c>
    </row>
    <row r="5338" spans="1:10" ht="14.45" customHeight="1">
      <c r="A5338" s="549" t="s">
        <v>2666</v>
      </c>
      <c r="B5338" s="550" t="s">
        <v>2169</v>
      </c>
      <c r="C5338" s="550" t="s">
        <v>55</v>
      </c>
      <c r="D5338" s="549" t="s">
        <v>2170</v>
      </c>
      <c r="E5338" s="593" t="s">
        <v>1220</v>
      </c>
      <c r="F5338" s="593"/>
      <c r="G5338" s="550" t="s">
        <v>57</v>
      </c>
      <c r="H5338" s="551">
        <v>1.1511E-2</v>
      </c>
      <c r="I5338" s="552" t="s">
        <v>2825</v>
      </c>
      <c r="J5338" s="561" t="s">
        <v>2923</v>
      </c>
    </row>
    <row r="5339" spans="1:10" ht="26.45">
      <c r="A5339" s="549" t="s">
        <v>2666</v>
      </c>
      <c r="B5339" s="550" t="s">
        <v>2391</v>
      </c>
      <c r="C5339" s="550" t="s">
        <v>55</v>
      </c>
      <c r="D5339" s="549" t="s">
        <v>2392</v>
      </c>
      <c r="E5339" s="593" t="s">
        <v>1220</v>
      </c>
      <c r="F5339" s="593"/>
      <c r="G5339" s="550" t="s">
        <v>57</v>
      </c>
      <c r="H5339" s="551">
        <v>5.1159999999999997E-4</v>
      </c>
      <c r="I5339" s="552" t="s">
        <v>2827</v>
      </c>
      <c r="J5339" s="561" t="s">
        <v>2880</v>
      </c>
    </row>
    <row r="5340" spans="1:10">
      <c r="A5340" s="549" t="s">
        <v>2666</v>
      </c>
      <c r="B5340" s="550" t="s">
        <v>1693</v>
      </c>
      <c r="C5340" s="550" t="s">
        <v>55</v>
      </c>
      <c r="D5340" s="549" t="s">
        <v>1694</v>
      </c>
      <c r="E5340" s="593" t="s">
        <v>1220</v>
      </c>
      <c r="F5340" s="593"/>
      <c r="G5340" s="550" t="s">
        <v>57</v>
      </c>
      <c r="H5340" s="551">
        <v>0.1970838</v>
      </c>
      <c r="I5340" s="552" t="s">
        <v>2829</v>
      </c>
      <c r="J5340" s="561" t="s">
        <v>3414</v>
      </c>
    </row>
    <row r="5341" spans="1:10">
      <c r="A5341" s="549" t="s">
        <v>2666</v>
      </c>
      <c r="B5341" s="550" t="s">
        <v>2360</v>
      </c>
      <c r="C5341" s="550" t="s">
        <v>55</v>
      </c>
      <c r="D5341" s="549" t="s">
        <v>2361</v>
      </c>
      <c r="E5341" s="593" t="s">
        <v>1220</v>
      </c>
      <c r="F5341" s="593"/>
      <c r="G5341" s="550" t="s">
        <v>2362</v>
      </c>
      <c r="H5341" s="551">
        <v>2.0463999999999999E-3</v>
      </c>
      <c r="I5341" s="552" t="s">
        <v>2831</v>
      </c>
      <c r="J5341" s="561" t="s">
        <v>2880</v>
      </c>
    </row>
    <row r="5342" spans="1:10">
      <c r="A5342" s="549" t="s">
        <v>2666</v>
      </c>
      <c r="B5342" s="550" t="s">
        <v>1729</v>
      </c>
      <c r="C5342" s="550" t="s">
        <v>55</v>
      </c>
      <c r="D5342" s="549" t="s">
        <v>1730</v>
      </c>
      <c r="E5342" s="593" t="s">
        <v>1220</v>
      </c>
      <c r="F5342" s="593"/>
      <c r="G5342" s="550" t="s">
        <v>57</v>
      </c>
      <c r="H5342" s="551">
        <v>3.8370000000000001E-3</v>
      </c>
      <c r="I5342" s="552" t="s">
        <v>2833</v>
      </c>
      <c r="J5342" s="561" t="s">
        <v>3587</v>
      </c>
    </row>
    <row r="5343" spans="1:10">
      <c r="A5343" s="549" t="s">
        <v>2666</v>
      </c>
      <c r="B5343" s="550" t="s">
        <v>1587</v>
      </c>
      <c r="C5343" s="550" t="s">
        <v>55</v>
      </c>
      <c r="D5343" s="549" t="s">
        <v>1588</v>
      </c>
      <c r="E5343" s="593" t="s">
        <v>1220</v>
      </c>
      <c r="F5343" s="593"/>
      <c r="G5343" s="550" t="s">
        <v>57</v>
      </c>
      <c r="H5343" s="551">
        <v>1.1511E-2</v>
      </c>
      <c r="I5343" s="552" t="s">
        <v>2835</v>
      </c>
      <c r="J5343" s="561" t="s">
        <v>3809</v>
      </c>
    </row>
    <row r="5344" spans="1:10">
      <c r="A5344" s="549" t="s">
        <v>2666</v>
      </c>
      <c r="B5344" s="550" t="s">
        <v>2381</v>
      </c>
      <c r="C5344" s="550" t="s">
        <v>55</v>
      </c>
      <c r="D5344" s="549" t="s">
        <v>2382</v>
      </c>
      <c r="E5344" s="593" t="s">
        <v>1220</v>
      </c>
      <c r="F5344" s="593"/>
      <c r="G5344" s="550" t="s">
        <v>57</v>
      </c>
      <c r="H5344" s="551">
        <v>2.076E-4</v>
      </c>
      <c r="I5344" s="552" t="s">
        <v>2837</v>
      </c>
      <c r="J5344" s="561" t="s">
        <v>2972</v>
      </c>
    </row>
    <row r="5345" spans="1:10">
      <c r="A5345" s="549" t="s">
        <v>2666</v>
      </c>
      <c r="B5345" s="550" t="s">
        <v>1982</v>
      </c>
      <c r="C5345" s="550" t="s">
        <v>55</v>
      </c>
      <c r="D5345" s="549" t="s">
        <v>1983</v>
      </c>
      <c r="E5345" s="593" t="s">
        <v>1298</v>
      </c>
      <c r="F5345" s="593"/>
      <c r="G5345" s="550" t="s">
        <v>57</v>
      </c>
      <c r="H5345" s="551">
        <v>1.1511E-2</v>
      </c>
      <c r="I5345" s="552" t="s">
        <v>2839</v>
      </c>
      <c r="J5345" s="561" t="s">
        <v>3347</v>
      </c>
    </row>
    <row r="5346" spans="1:10">
      <c r="A5346" s="549" t="s">
        <v>2666</v>
      </c>
      <c r="B5346" s="550" t="s">
        <v>1855</v>
      </c>
      <c r="C5346" s="550" t="s">
        <v>55</v>
      </c>
      <c r="D5346" s="549" t="s">
        <v>1856</v>
      </c>
      <c r="E5346" s="593" t="s">
        <v>1298</v>
      </c>
      <c r="F5346" s="593"/>
      <c r="G5346" s="550" t="s">
        <v>1857</v>
      </c>
      <c r="H5346" s="551">
        <v>1.0231999999999999E-3</v>
      </c>
      <c r="I5346" s="552" t="s">
        <v>2841</v>
      </c>
      <c r="J5346" s="561" t="s">
        <v>2890</v>
      </c>
    </row>
    <row r="5347" spans="1:10" ht="26.45">
      <c r="A5347" s="549" t="s">
        <v>2666</v>
      </c>
      <c r="B5347" s="550" t="s">
        <v>2182</v>
      </c>
      <c r="C5347" s="550" t="s">
        <v>55</v>
      </c>
      <c r="D5347" s="549" t="s">
        <v>2183</v>
      </c>
      <c r="E5347" s="593" t="s">
        <v>1220</v>
      </c>
      <c r="F5347" s="593"/>
      <c r="G5347" s="550" t="s">
        <v>57</v>
      </c>
      <c r="H5347" s="551">
        <v>2.076E-4</v>
      </c>
      <c r="I5347" s="552" t="s">
        <v>2843</v>
      </c>
      <c r="J5347" s="561" t="s">
        <v>3133</v>
      </c>
    </row>
    <row r="5348" spans="1:10">
      <c r="A5348" s="549" t="s">
        <v>2666</v>
      </c>
      <c r="B5348" s="550" t="s">
        <v>1652</v>
      </c>
      <c r="C5348" s="550" t="s">
        <v>55</v>
      </c>
      <c r="D5348" s="549" t="s">
        <v>1653</v>
      </c>
      <c r="E5348" s="593" t="s">
        <v>1298</v>
      </c>
      <c r="F5348" s="593"/>
      <c r="G5348" s="550" t="s">
        <v>57</v>
      </c>
      <c r="H5348" s="551">
        <v>0.26040439999999998</v>
      </c>
      <c r="I5348" s="552" t="s">
        <v>2845</v>
      </c>
      <c r="J5348" s="561" t="s">
        <v>3109</v>
      </c>
    </row>
    <row r="5349" spans="1:10" ht="13.9" customHeight="1">
      <c r="A5349" s="549" t="s">
        <v>2666</v>
      </c>
      <c r="B5349" s="550" t="s">
        <v>2090</v>
      </c>
      <c r="C5349" s="550" t="s">
        <v>55</v>
      </c>
      <c r="D5349" s="549" t="s">
        <v>2091</v>
      </c>
      <c r="E5349" s="593" t="s">
        <v>1220</v>
      </c>
      <c r="F5349" s="593"/>
      <c r="G5349" s="550" t="s">
        <v>57</v>
      </c>
      <c r="H5349" s="551">
        <v>4.6043999999999998E-3</v>
      </c>
      <c r="I5349" s="552" t="s">
        <v>2847</v>
      </c>
      <c r="J5349" s="561" t="s">
        <v>2975</v>
      </c>
    </row>
    <row r="5350" spans="1:10">
      <c r="A5350" s="549" t="s">
        <v>2666</v>
      </c>
      <c r="B5350" s="550" t="s">
        <v>1543</v>
      </c>
      <c r="C5350" s="550" t="s">
        <v>55</v>
      </c>
      <c r="D5350" s="549" t="s">
        <v>1544</v>
      </c>
      <c r="E5350" s="593" t="s">
        <v>1220</v>
      </c>
      <c r="F5350" s="593"/>
      <c r="G5350" s="550" t="s">
        <v>57</v>
      </c>
      <c r="H5350" s="551">
        <v>0.26040439999999998</v>
      </c>
      <c r="I5350" s="552" t="s">
        <v>2849</v>
      </c>
      <c r="J5350" s="561" t="s">
        <v>3810</v>
      </c>
    </row>
    <row r="5351" spans="1:10">
      <c r="A5351" s="549" t="s">
        <v>2666</v>
      </c>
      <c r="B5351" s="550" t="s">
        <v>2442</v>
      </c>
      <c r="C5351" s="550" t="s">
        <v>55</v>
      </c>
      <c r="D5351" s="549" t="s">
        <v>2443</v>
      </c>
      <c r="E5351" s="593" t="s">
        <v>1220</v>
      </c>
      <c r="F5351" s="593"/>
      <c r="G5351" s="550" t="s">
        <v>57</v>
      </c>
      <c r="H5351" s="551">
        <v>1.038E-4</v>
      </c>
      <c r="I5351" s="552" t="s">
        <v>2851</v>
      </c>
      <c r="J5351" s="561" t="s">
        <v>2972</v>
      </c>
    </row>
    <row r="5352" spans="1:10" ht="26.45">
      <c r="A5352" s="549" t="s">
        <v>2666</v>
      </c>
      <c r="B5352" s="550" t="s">
        <v>2139</v>
      </c>
      <c r="C5352" s="550" t="s">
        <v>55</v>
      </c>
      <c r="D5352" s="549" t="s">
        <v>2140</v>
      </c>
      <c r="E5352" s="593" t="s">
        <v>1220</v>
      </c>
      <c r="F5352" s="593"/>
      <c r="G5352" s="550" t="s">
        <v>1739</v>
      </c>
      <c r="H5352" s="551">
        <v>5.8833999999999996E-3</v>
      </c>
      <c r="I5352" s="552" t="s">
        <v>2853</v>
      </c>
      <c r="J5352" s="561" t="s">
        <v>2886</v>
      </c>
    </row>
    <row r="5353" spans="1:10" ht="26.45">
      <c r="A5353" s="549" t="s">
        <v>2666</v>
      </c>
      <c r="B5353" s="550" t="s">
        <v>1978</v>
      </c>
      <c r="C5353" s="550" t="s">
        <v>55</v>
      </c>
      <c r="D5353" s="549" t="s">
        <v>1979</v>
      </c>
      <c r="E5353" s="593" t="s">
        <v>1220</v>
      </c>
      <c r="F5353" s="593"/>
      <c r="G5353" s="550" t="s">
        <v>1739</v>
      </c>
      <c r="H5353" s="551">
        <v>2.0463999999999999E-3</v>
      </c>
      <c r="I5353" s="552" t="s">
        <v>2855</v>
      </c>
      <c r="J5353" s="561" t="s">
        <v>2888</v>
      </c>
    </row>
    <row r="5354" spans="1:10" ht="26.45">
      <c r="A5354" s="549" t="s">
        <v>2666</v>
      </c>
      <c r="B5354" s="550" t="s">
        <v>1449</v>
      </c>
      <c r="C5354" s="550" t="s">
        <v>55</v>
      </c>
      <c r="D5354" s="549" t="s">
        <v>1450</v>
      </c>
      <c r="E5354" s="593" t="s">
        <v>1440</v>
      </c>
      <c r="F5354" s="593"/>
      <c r="G5354" s="550" t="s">
        <v>1451</v>
      </c>
      <c r="H5354" s="551">
        <v>1.038</v>
      </c>
      <c r="I5354" s="552" t="s">
        <v>2742</v>
      </c>
      <c r="J5354" s="561" t="s">
        <v>3811</v>
      </c>
    </row>
    <row r="5355" spans="1:10">
      <c r="A5355" s="549" t="s">
        <v>2666</v>
      </c>
      <c r="B5355" s="550" t="s">
        <v>2062</v>
      </c>
      <c r="C5355" s="550" t="s">
        <v>55</v>
      </c>
      <c r="D5355" s="549" t="s">
        <v>2063</v>
      </c>
      <c r="E5355" s="593" t="s">
        <v>1220</v>
      </c>
      <c r="F5355" s="593"/>
      <c r="G5355" s="550" t="s">
        <v>57</v>
      </c>
      <c r="H5355" s="551">
        <v>68</v>
      </c>
      <c r="I5355" s="552" t="s">
        <v>3014</v>
      </c>
      <c r="J5355" s="561" t="s">
        <v>3802</v>
      </c>
    </row>
    <row r="5356" spans="1:10">
      <c r="A5356" s="549" t="s">
        <v>2666</v>
      </c>
      <c r="B5356" s="550" t="s">
        <v>2567</v>
      </c>
      <c r="C5356" s="550" t="s">
        <v>55</v>
      </c>
      <c r="D5356" s="549" t="s">
        <v>2568</v>
      </c>
      <c r="E5356" s="593" t="s">
        <v>1220</v>
      </c>
      <c r="F5356" s="593"/>
      <c r="G5356" s="550" t="s">
        <v>57</v>
      </c>
      <c r="H5356" s="551">
        <v>3.0400000000000002E-4</v>
      </c>
      <c r="I5356" s="552" t="s">
        <v>2974</v>
      </c>
      <c r="J5356" s="561" t="s">
        <v>2972</v>
      </c>
    </row>
    <row r="5357" spans="1:10">
      <c r="A5357" s="549" t="s">
        <v>2666</v>
      </c>
      <c r="B5357" s="550" t="s">
        <v>2551</v>
      </c>
      <c r="C5357" s="550" t="s">
        <v>55</v>
      </c>
      <c r="D5357" s="549" t="s">
        <v>2552</v>
      </c>
      <c r="E5357" s="593" t="s">
        <v>1220</v>
      </c>
      <c r="F5357" s="593"/>
      <c r="G5357" s="550" t="s">
        <v>57</v>
      </c>
      <c r="H5357" s="551">
        <v>3.0400000000000002E-4</v>
      </c>
      <c r="I5357" s="552" t="s">
        <v>2976</v>
      </c>
      <c r="J5357" s="561" t="s">
        <v>2972</v>
      </c>
    </row>
    <row r="5358" spans="1:10">
      <c r="A5358" s="549" t="s">
        <v>2666</v>
      </c>
      <c r="B5358" s="550" t="s">
        <v>2513</v>
      </c>
      <c r="C5358" s="550" t="s">
        <v>55</v>
      </c>
      <c r="D5358" s="549" t="s">
        <v>2514</v>
      </c>
      <c r="E5358" s="593" t="s">
        <v>1220</v>
      </c>
      <c r="F5358" s="593"/>
      <c r="G5358" s="550" t="s">
        <v>233</v>
      </c>
      <c r="H5358" s="551">
        <v>1.0640000000000001E-3</v>
      </c>
      <c r="I5358" s="552" t="s">
        <v>2978</v>
      </c>
      <c r="J5358" s="561" t="s">
        <v>2880</v>
      </c>
    </row>
    <row r="5359" spans="1:10">
      <c r="A5359" s="549" t="s">
        <v>2666</v>
      </c>
      <c r="B5359" s="550" t="s">
        <v>2481</v>
      </c>
      <c r="C5359" s="550" t="s">
        <v>55</v>
      </c>
      <c r="D5359" s="549" t="s">
        <v>2482</v>
      </c>
      <c r="E5359" s="593" t="s">
        <v>1220</v>
      </c>
      <c r="F5359" s="593"/>
      <c r="G5359" s="550" t="s">
        <v>57</v>
      </c>
      <c r="H5359" s="551">
        <v>3.0400000000000002E-4</v>
      </c>
      <c r="I5359" s="552" t="s">
        <v>2901</v>
      </c>
      <c r="J5359" s="561" t="s">
        <v>2880</v>
      </c>
    </row>
    <row r="5360" spans="1:10">
      <c r="A5360" s="549" t="s">
        <v>2666</v>
      </c>
      <c r="B5360" s="550" t="s">
        <v>2515</v>
      </c>
      <c r="C5360" s="550" t="s">
        <v>55</v>
      </c>
      <c r="D5360" s="549" t="s">
        <v>2516</v>
      </c>
      <c r="E5360" s="593" t="s">
        <v>1220</v>
      </c>
      <c r="F5360" s="593"/>
      <c r="G5360" s="550" t="s">
        <v>57</v>
      </c>
      <c r="H5360" s="551">
        <v>7.6000000000000004E-4</v>
      </c>
      <c r="I5360" s="552" t="s">
        <v>2883</v>
      </c>
      <c r="J5360" s="561" t="s">
        <v>2972</v>
      </c>
    </row>
    <row r="5361" spans="1:10">
      <c r="A5361" s="549" t="s">
        <v>2666</v>
      </c>
      <c r="B5361" s="550" t="s">
        <v>2509</v>
      </c>
      <c r="C5361" s="550" t="s">
        <v>55</v>
      </c>
      <c r="D5361" s="549" t="s">
        <v>2510</v>
      </c>
      <c r="E5361" s="593" t="s">
        <v>1220</v>
      </c>
      <c r="F5361" s="593"/>
      <c r="G5361" s="550" t="s">
        <v>57</v>
      </c>
      <c r="H5361" s="551">
        <v>6.0800000000000003E-4</v>
      </c>
      <c r="I5361" s="552" t="s">
        <v>2980</v>
      </c>
      <c r="J5361" s="561" t="s">
        <v>2880</v>
      </c>
    </row>
    <row r="5362" spans="1:10">
      <c r="A5362" s="549" t="s">
        <v>2666</v>
      </c>
      <c r="B5362" s="550" t="s">
        <v>2501</v>
      </c>
      <c r="C5362" s="550" t="s">
        <v>55</v>
      </c>
      <c r="D5362" s="549" t="s">
        <v>2502</v>
      </c>
      <c r="E5362" s="593" t="s">
        <v>1220</v>
      </c>
      <c r="F5362" s="593"/>
      <c r="G5362" s="550" t="s">
        <v>57</v>
      </c>
      <c r="H5362" s="551">
        <v>1.0640000000000001E-3</v>
      </c>
      <c r="I5362" s="552" t="s">
        <v>2982</v>
      </c>
      <c r="J5362" s="561" t="s">
        <v>2880</v>
      </c>
    </row>
    <row r="5363" spans="1:10">
      <c r="A5363" s="549" t="s">
        <v>2666</v>
      </c>
      <c r="B5363" s="550" t="s">
        <v>2565</v>
      </c>
      <c r="C5363" s="550" t="s">
        <v>55</v>
      </c>
      <c r="D5363" s="549" t="s">
        <v>2566</v>
      </c>
      <c r="E5363" s="593" t="s">
        <v>1220</v>
      </c>
      <c r="F5363" s="593"/>
      <c r="G5363" s="550" t="s">
        <v>57</v>
      </c>
      <c r="H5363" s="551">
        <v>1.5200000000000001E-4</v>
      </c>
      <c r="I5363" s="552" t="s">
        <v>2983</v>
      </c>
      <c r="J5363" s="561" t="s">
        <v>2972</v>
      </c>
    </row>
    <row r="5364" spans="1:10">
      <c r="A5364" s="549" t="s">
        <v>2666</v>
      </c>
      <c r="B5364" s="550" t="s">
        <v>2341</v>
      </c>
      <c r="C5364" s="550" t="s">
        <v>55</v>
      </c>
      <c r="D5364" s="549" t="s">
        <v>2342</v>
      </c>
      <c r="E5364" s="593" t="s">
        <v>1220</v>
      </c>
      <c r="F5364" s="593"/>
      <c r="G5364" s="550" t="s">
        <v>57</v>
      </c>
      <c r="H5364" s="551">
        <v>1.5200000000000001E-4</v>
      </c>
      <c r="I5364" s="552" t="s">
        <v>2984</v>
      </c>
      <c r="J5364" s="561" t="s">
        <v>3256</v>
      </c>
    </row>
    <row r="5365" spans="1:10">
      <c r="A5365" s="549" t="s">
        <v>2666</v>
      </c>
      <c r="B5365" s="550" t="s">
        <v>2569</v>
      </c>
      <c r="C5365" s="550" t="s">
        <v>55</v>
      </c>
      <c r="D5365" s="549" t="s">
        <v>2570</v>
      </c>
      <c r="E5365" s="593" t="s">
        <v>1220</v>
      </c>
      <c r="F5365" s="593"/>
      <c r="G5365" s="550" t="s">
        <v>57</v>
      </c>
      <c r="H5365" s="551">
        <v>1.5200000000000001E-4</v>
      </c>
      <c r="I5365" s="552" t="s">
        <v>2986</v>
      </c>
      <c r="J5365" s="561" t="s">
        <v>2972</v>
      </c>
    </row>
    <row r="5366" spans="1:10">
      <c r="A5366" s="549" t="s">
        <v>2666</v>
      </c>
      <c r="B5366" s="550" t="s">
        <v>2507</v>
      </c>
      <c r="C5366" s="550" t="s">
        <v>55</v>
      </c>
      <c r="D5366" s="549" t="s">
        <v>2508</v>
      </c>
      <c r="E5366" s="593" t="s">
        <v>1220</v>
      </c>
      <c r="F5366" s="593"/>
      <c r="G5366" s="550" t="s">
        <v>57</v>
      </c>
      <c r="H5366" s="551">
        <v>6.0800000000000003E-4</v>
      </c>
      <c r="I5366" s="552" t="s">
        <v>2937</v>
      </c>
      <c r="J5366" s="561" t="s">
        <v>2880</v>
      </c>
    </row>
    <row r="5367" spans="1:10" ht="26.45">
      <c r="A5367" s="549" t="s">
        <v>2666</v>
      </c>
      <c r="B5367" s="550" t="s">
        <v>1483</v>
      </c>
      <c r="C5367" s="550" t="s">
        <v>55</v>
      </c>
      <c r="D5367" s="549" t="s">
        <v>1484</v>
      </c>
      <c r="E5367" s="593" t="s">
        <v>1440</v>
      </c>
      <c r="F5367" s="593"/>
      <c r="G5367" s="550" t="s">
        <v>1451</v>
      </c>
      <c r="H5367" s="551">
        <v>1.52</v>
      </c>
      <c r="I5367" s="552" t="s">
        <v>2767</v>
      </c>
      <c r="J5367" s="561" t="s">
        <v>3805</v>
      </c>
    </row>
    <row r="5368" spans="1:10">
      <c r="A5368" s="553"/>
      <c r="B5368" s="563"/>
      <c r="C5368" s="563"/>
      <c r="D5368" s="553"/>
      <c r="E5368" s="563" t="s">
        <v>2669</v>
      </c>
      <c r="F5368" s="566">
        <v>47.26</v>
      </c>
      <c r="G5368" s="553" t="s">
        <v>2670</v>
      </c>
      <c r="H5368" s="554">
        <v>0</v>
      </c>
      <c r="I5368" s="553" t="s">
        <v>2671</v>
      </c>
      <c r="J5368" s="554">
        <v>47.26</v>
      </c>
    </row>
    <row r="5369" spans="1:10" ht="14.45" thickBot="1">
      <c r="A5369" s="553"/>
      <c r="B5369" s="563"/>
      <c r="C5369" s="563"/>
      <c r="D5369" s="553"/>
      <c r="E5369" s="563" t="s">
        <v>2672</v>
      </c>
      <c r="F5369" s="566">
        <v>0</v>
      </c>
      <c r="G5369" s="553"/>
      <c r="H5369" s="595" t="s">
        <v>2673</v>
      </c>
      <c r="I5369" s="595"/>
      <c r="J5369" s="554">
        <v>128.84</v>
      </c>
    </row>
    <row r="5370" spans="1:10" ht="14.45" thickTop="1">
      <c r="A5370" s="555"/>
      <c r="B5370" s="564"/>
      <c r="C5370" s="564"/>
      <c r="D5370" s="555"/>
      <c r="E5370" s="564"/>
      <c r="F5370" s="564"/>
      <c r="G5370" s="555"/>
      <c r="H5370" s="555"/>
      <c r="I5370" s="555"/>
      <c r="J5370" s="555"/>
    </row>
    <row r="5371" spans="1:10">
      <c r="A5371" s="543"/>
      <c r="B5371" s="461" t="s">
        <v>10</v>
      </c>
      <c r="C5371" s="461" t="s">
        <v>11</v>
      </c>
      <c r="D5371" s="543" t="s">
        <v>12</v>
      </c>
      <c r="E5371" s="589" t="s">
        <v>1209</v>
      </c>
      <c r="F5371" s="589"/>
      <c r="G5371" s="461" t="s">
        <v>13</v>
      </c>
      <c r="H5371" s="544" t="s">
        <v>14</v>
      </c>
      <c r="I5371" s="544" t="s">
        <v>1210</v>
      </c>
      <c r="J5371" s="544" t="s">
        <v>16</v>
      </c>
    </row>
    <row r="5372" spans="1:10" ht="26.45">
      <c r="A5372" s="545" t="s">
        <v>2661</v>
      </c>
      <c r="B5372" s="546" t="s">
        <v>3700</v>
      </c>
      <c r="C5372" s="546" t="s">
        <v>55</v>
      </c>
      <c r="D5372" s="545" t="s">
        <v>3701</v>
      </c>
      <c r="E5372" s="596" t="s">
        <v>3371</v>
      </c>
      <c r="F5372" s="596"/>
      <c r="G5372" s="546" t="s">
        <v>115</v>
      </c>
      <c r="H5372" s="547">
        <v>1</v>
      </c>
      <c r="I5372" s="548">
        <v>593.07000000000005</v>
      </c>
      <c r="J5372" s="548">
        <v>593.07000000000005</v>
      </c>
    </row>
    <row r="5373" spans="1:10">
      <c r="A5373" s="543" t="s">
        <v>9</v>
      </c>
      <c r="B5373" s="461" t="s">
        <v>10</v>
      </c>
      <c r="C5373" s="461" t="s">
        <v>11</v>
      </c>
      <c r="D5373" s="543" t="s">
        <v>12</v>
      </c>
      <c r="E5373" s="589" t="s">
        <v>1209</v>
      </c>
      <c r="F5373" s="589"/>
      <c r="G5373" s="461" t="s">
        <v>13</v>
      </c>
      <c r="H5373" s="544" t="s">
        <v>14</v>
      </c>
      <c r="I5373" s="544" t="s">
        <v>1210</v>
      </c>
      <c r="J5373" s="544" t="s">
        <v>16</v>
      </c>
    </row>
    <row r="5374" spans="1:10">
      <c r="A5374" s="556" t="s">
        <v>2661</v>
      </c>
      <c r="B5374" s="557" t="s">
        <v>2769</v>
      </c>
      <c r="C5374" s="557" t="s">
        <v>55</v>
      </c>
      <c r="D5374" s="556" t="s">
        <v>2770</v>
      </c>
      <c r="E5374" s="594" t="s">
        <v>1393</v>
      </c>
      <c r="F5374" s="594"/>
      <c r="G5374" s="557" t="s">
        <v>1451</v>
      </c>
      <c r="H5374" s="558">
        <v>4</v>
      </c>
      <c r="I5374" s="559" t="s">
        <v>2771</v>
      </c>
      <c r="J5374" s="560" t="s">
        <v>3812</v>
      </c>
    </row>
    <row r="5375" spans="1:10" ht="26.45">
      <c r="A5375" s="549" t="s">
        <v>2666</v>
      </c>
      <c r="B5375" s="550" t="s">
        <v>1677</v>
      </c>
      <c r="C5375" s="550" t="s">
        <v>55</v>
      </c>
      <c r="D5375" s="549" t="s">
        <v>1678</v>
      </c>
      <c r="E5375" s="593" t="s">
        <v>1220</v>
      </c>
      <c r="F5375" s="593"/>
      <c r="G5375" s="550" t="s">
        <v>1456</v>
      </c>
      <c r="H5375" s="551">
        <v>452.2</v>
      </c>
      <c r="I5375" s="552" t="s">
        <v>2969</v>
      </c>
      <c r="J5375" s="561" t="s">
        <v>3813</v>
      </c>
    </row>
    <row r="5376" spans="1:10" ht="26.45">
      <c r="A5376" s="549" t="s">
        <v>2666</v>
      </c>
      <c r="B5376" s="550" t="s">
        <v>1449</v>
      </c>
      <c r="C5376" s="550" t="s">
        <v>55</v>
      </c>
      <c r="D5376" s="549" t="s">
        <v>1450</v>
      </c>
      <c r="E5376" s="593" t="s">
        <v>1440</v>
      </c>
      <c r="F5376" s="593"/>
      <c r="G5376" s="550" t="s">
        <v>1451</v>
      </c>
      <c r="H5376" s="551">
        <v>4</v>
      </c>
      <c r="I5376" s="552" t="s">
        <v>2742</v>
      </c>
      <c r="J5376" s="561" t="s">
        <v>3814</v>
      </c>
    </row>
    <row r="5377" spans="1:10" ht="26.45">
      <c r="A5377" s="549" t="s">
        <v>2666</v>
      </c>
      <c r="B5377" s="550" t="s">
        <v>2207</v>
      </c>
      <c r="C5377" s="550" t="s">
        <v>55</v>
      </c>
      <c r="D5377" s="549" t="s">
        <v>2208</v>
      </c>
      <c r="E5377" s="593" t="s">
        <v>1220</v>
      </c>
      <c r="F5377" s="593"/>
      <c r="G5377" s="550" t="s">
        <v>115</v>
      </c>
      <c r="H5377" s="551">
        <v>1.08</v>
      </c>
      <c r="I5377" s="552" t="s">
        <v>3001</v>
      </c>
      <c r="J5377" s="561" t="s">
        <v>3815</v>
      </c>
    </row>
    <row r="5378" spans="1:10">
      <c r="A5378" s="589" t="s">
        <v>2820</v>
      </c>
      <c r="B5378" s="597"/>
      <c r="C5378" s="597"/>
      <c r="D5378" s="597"/>
      <c r="E5378" s="597"/>
      <c r="F5378" s="597"/>
      <c r="G5378" s="597"/>
      <c r="H5378" s="597"/>
      <c r="I5378" s="597"/>
      <c r="J5378" s="597"/>
    </row>
    <row r="5379" spans="1:10">
      <c r="A5379" s="543" t="s">
        <v>9</v>
      </c>
      <c r="B5379" s="461" t="s">
        <v>10</v>
      </c>
      <c r="C5379" s="461" t="s">
        <v>11</v>
      </c>
      <c r="D5379" s="543" t="s">
        <v>12</v>
      </c>
      <c r="E5379" s="589" t="s">
        <v>1209</v>
      </c>
      <c r="F5379" s="589"/>
      <c r="G5379" s="461" t="s">
        <v>13</v>
      </c>
      <c r="H5379" s="544" t="s">
        <v>14</v>
      </c>
      <c r="I5379" s="544" t="s">
        <v>1210</v>
      </c>
      <c r="J5379" s="544" t="s">
        <v>16</v>
      </c>
    </row>
    <row r="5380" spans="1:10" ht="26.45">
      <c r="A5380" s="549" t="s">
        <v>2666</v>
      </c>
      <c r="B5380" s="550" t="s">
        <v>2303</v>
      </c>
      <c r="C5380" s="550" t="s">
        <v>55</v>
      </c>
      <c r="D5380" s="549" t="s">
        <v>2304</v>
      </c>
      <c r="E5380" s="593" t="s">
        <v>1220</v>
      </c>
      <c r="F5380" s="593"/>
      <c r="G5380" s="550" t="s">
        <v>57</v>
      </c>
      <c r="H5380" s="551">
        <v>2.3999999999999998E-3</v>
      </c>
      <c r="I5380" s="552" t="s">
        <v>2821</v>
      </c>
      <c r="J5380" s="561" t="s">
        <v>3133</v>
      </c>
    </row>
    <row r="5381" spans="1:10">
      <c r="A5381" s="549" t="s">
        <v>2666</v>
      </c>
      <c r="B5381" s="550" t="s">
        <v>2412</v>
      </c>
      <c r="C5381" s="550" t="s">
        <v>55</v>
      </c>
      <c r="D5381" s="549" t="s">
        <v>2413</v>
      </c>
      <c r="E5381" s="593" t="s">
        <v>1220</v>
      </c>
      <c r="F5381" s="593"/>
      <c r="G5381" s="550" t="s">
        <v>57</v>
      </c>
      <c r="H5381" s="551">
        <v>1.1999999999999999E-3</v>
      </c>
      <c r="I5381" s="552" t="s">
        <v>2823</v>
      </c>
      <c r="J5381" s="561" t="s">
        <v>3254</v>
      </c>
    </row>
    <row r="5382" spans="1:10">
      <c r="A5382" s="549" t="s">
        <v>2666</v>
      </c>
      <c r="B5382" s="550" t="s">
        <v>2169</v>
      </c>
      <c r="C5382" s="550" t="s">
        <v>55</v>
      </c>
      <c r="D5382" s="549" t="s">
        <v>2170</v>
      </c>
      <c r="E5382" s="593" t="s">
        <v>1220</v>
      </c>
      <c r="F5382" s="593"/>
      <c r="G5382" s="550" t="s">
        <v>57</v>
      </c>
      <c r="H5382" s="551">
        <v>1.7999999999999999E-2</v>
      </c>
      <c r="I5382" s="552" t="s">
        <v>2825</v>
      </c>
      <c r="J5382" s="561" t="s">
        <v>2975</v>
      </c>
    </row>
    <row r="5383" spans="1:10" ht="26.45">
      <c r="A5383" s="549" t="s">
        <v>2666</v>
      </c>
      <c r="B5383" s="550" t="s">
        <v>2391</v>
      </c>
      <c r="C5383" s="550" t="s">
        <v>55</v>
      </c>
      <c r="D5383" s="549" t="s">
        <v>2392</v>
      </c>
      <c r="E5383" s="593" t="s">
        <v>1220</v>
      </c>
      <c r="F5383" s="593"/>
      <c r="G5383" s="550" t="s">
        <v>57</v>
      </c>
      <c r="H5383" s="551">
        <v>8.0000000000000004E-4</v>
      </c>
      <c r="I5383" s="552" t="s">
        <v>2827</v>
      </c>
      <c r="J5383" s="561" t="s">
        <v>2880</v>
      </c>
    </row>
    <row r="5384" spans="1:10">
      <c r="A5384" s="549" t="s">
        <v>2666</v>
      </c>
      <c r="B5384" s="550" t="s">
        <v>1693</v>
      </c>
      <c r="C5384" s="550" t="s">
        <v>55</v>
      </c>
      <c r="D5384" s="549" t="s">
        <v>1694</v>
      </c>
      <c r="E5384" s="593" t="s">
        <v>1220</v>
      </c>
      <c r="F5384" s="593"/>
      <c r="G5384" s="550" t="s">
        <v>57</v>
      </c>
      <c r="H5384" s="551">
        <v>0.37640000000000001</v>
      </c>
      <c r="I5384" s="552" t="s">
        <v>2829</v>
      </c>
      <c r="J5384" s="561" t="s">
        <v>3156</v>
      </c>
    </row>
    <row r="5385" spans="1:10">
      <c r="A5385" s="549" t="s">
        <v>2666</v>
      </c>
      <c r="B5385" s="550" t="s">
        <v>2360</v>
      </c>
      <c r="C5385" s="550" t="s">
        <v>55</v>
      </c>
      <c r="D5385" s="549" t="s">
        <v>2361</v>
      </c>
      <c r="E5385" s="593" t="s">
        <v>1220</v>
      </c>
      <c r="F5385" s="593"/>
      <c r="G5385" s="550" t="s">
        <v>2362</v>
      </c>
      <c r="H5385" s="551">
        <v>3.2000000000000002E-3</v>
      </c>
      <c r="I5385" s="552" t="s">
        <v>2831</v>
      </c>
      <c r="J5385" s="561" t="s">
        <v>2880</v>
      </c>
    </row>
    <row r="5386" spans="1:10">
      <c r="A5386" s="549" t="s">
        <v>2666</v>
      </c>
      <c r="B5386" s="550" t="s">
        <v>1729</v>
      </c>
      <c r="C5386" s="550" t="s">
        <v>55</v>
      </c>
      <c r="D5386" s="549" t="s">
        <v>1730</v>
      </c>
      <c r="E5386" s="593" t="s">
        <v>1220</v>
      </c>
      <c r="F5386" s="593"/>
      <c r="G5386" s="550" t="s">
        <v>57</v>
      </c>
      <c r="H5386" s="551">
        <v>6.0000000000000001E-3</v>
      </c>
      <c r="I5386" s="552" t="s">
        <v>2833</v>
      </c>
      <c r="J5386" s="561" t="s">
        <v>2914</v>
      </c>
    </row>
    <row r="5387" spans="1:10" ht="14.45" customHeight="1">
      <c r="A5387" s="549" t="s">
        <v>2666</v>
      </c>
      <c r="B5387" s="550" t="s">
        <v>1587</v>
      </c>
      <c r="C5387" s="550" t="s">
        <v>55</v>
      </c>
      <c r="D5387" s="549" t="s">
        <v>1588</v>
      </c>
      <c r="E5387" s="593" t="s">
        <v>1220</v>
      </c>
      <c r="F5387" s="593"/>
      <c r="G5387" s="550" t="s">
        <v>57</v>
      </c>
      <c r="H5387" s="551">
        <v>1.7999999999999999E-2</v>
      </c>
      <c r="I5387" s="552" t="s">
        <v>2835</v>
      </c>
      <c r="J5387" s="561" t="s">
        <v>3410</v>
      </c>
    </row>
    <row r="5388" spans="1:10">
      <c r="A5388" s="549" t="s">
        <v>2666</v>
      </c>
      <c r="B5388" s="550" t="s">
        <v>2381</v>
      </c>
      <c r="C5388" s="550" t="s">
        <v>55</v>
      </c>
      <c r="D5388" s="549" t="s">
        <v>2382</v>
      </c>
      <c r="E5388" s="593" t="s">
        <v>1220</v>
      </c>
      <c r="F5388" s="593"/>
      <c r="G5388" s="550" t="s">
        <v>57</v>
      </c>
      <c r="H5388" s="551">
        <v>8.0000000000000004E-4</v>
      </c>
      <c r="I5388" s="552" t="s">
        <v>2837</v>
      </c>
      <c r="J5388" s="561" t="s">
        <v>3254</v>
      </c>
    </row>
    <row r="5389" spans="1:10">
      <c r="A5389" s="549" t="s">
        <v>2666</v>
      </c>
      <c r="B5389" s="550" t="s">
        <v>1982</v>
      </c>
      <c r="C5389" s="550" t="s">
        <v>55</v>
      </c>
      <c r="D5389" s="549" t="s">
        <v>1983</v>
      </c>
      <c r="E5389" s="593" t="s">
        <v>1298</v>
      </c>
      <c r="F5389" s="593"/>
      <c r="G5389" s="550" t="s">
        <v>57</v>
      </c>
      <c r="H5389" s="551">
        <v>1.7999999999999999E-2</v>
      </c>
      <c r="I5389" s="552" t="s">
        <v>2839</v>
      </c>
      <c r="J5389" s="561" t="s">
        <v>2884</v>
      </c>
    </row>
    <row r="5390" spans="1:10">
      <c r="A5390" s="549" t="s">
        <v>2666</v>
      </c>
      <c r="B5390" s="550" t="s">
        <v>1855</v>
      </c>
      <c r="C5390" s="550" t="s">
        <v>55</v>
      </c>
      <c r="D5390" s="549" t="s">
        <v>1856</v>
      </c>
      <c r="E5390" s="593" t="s">
        <v>1298</v>
      </c>
      <c r="F5390" s="593"/>
      <c r="G5390" s="550" t="s">
        <v>1857</v>
      </c>
      <c r="H5390" s="551">
        <v>1.6000000000000001E-3</v>
      </c>
      <c r="I5390" s="552" t="s">
        <v>2841</v>
      </c>
      <c r="J5390" s="561" t="s">
        <v>3547</v>
      </c>
    </row>
    <row r="5391" spans="1:10" ht="26.45">
      <c r="A5391" s="549" t="s">
        <v>2666</v>
      </c>
      <c r="B5391" s="550" t="s">
        <v>2182</v>
      </c>
      <c r="C5391" s="550" t="s">
        <v>55</v>
      </c>
      <c r="D5391" s="549" t="s">
        <v>2183</v>
      </c>
      <c r="E5391" s="593" t="s">
        <v>1220</v>
      </c>
      <c r="F5391" s="593"/>
      <c r="G5391" s="550" t="s">
        <v>57</v>
      </c>
      <c r="H5391" s="551">
        <v>8.0000000000000004E-4</v>
      </c>
      <c r="I5391" s="552" t="s">
        <v>2843</v>
      </c>
      <c r="J5391" s="561" t="s">
        <v>3347</v>
      </c>
    </row>
    <row r="5392" spans="1:10">
      <c r="A5392" s="549" t="s">
        <v>2666</v>
      </c>
      <c r="B5392" s="550" t="s">
        <v>1652</v>
      </c>
      <c r="C5392" s="550" t="s">
        <v>55</v>
      </c>
      <c r="D5392" s="549" t="s">
        <v>1653</v>
      </c>
      <c r="E5392" s="593" t="s">
        <v>1298</v>
      </c>
      <c r="F5392" s="593"/>
      <c r="G5392" s="550" t="s">
        <v>57</v>
      </c>
      <c r="H5392" s="551">
        <v>0.40720000000000001</v>
      </c>
      <c r="I5392" s="552" t="s">
        <v>2845</v>
      </c>
      <c r="J5392" s="561" t="s">
        <v>3816</v>
      </c>
    </row>
    <row r="5393" spans="1:10">
      <c r="A5393" s="549" t="s">
        <v>2666</v>
      </c>
      <c r="B5393" s="550" t="s">
        <v>2090</v>
      </c>
      <c r="C5393" s="550" t="s">
        <v>55</v>
      </c>
      <c r="D5393" s="549" t="s">
        <v>2091</v>
      </c>
      <c r="E5393" s="593" t="s">
        <v>1220</v>
      </c>
      <c r="F5393" s="593"/>
      <c r="G5393" s="550" t="s">
        <v>57</v>
      </c>
      <c r="H5393" s="551">
        <v>7.1999999999999998E-3</v>
      </c>
      <c r="I5393" s="552" t="s">
        <v>2847</v>
      </c>
      <c r="J5393" s="561" t="s">
        <v>3126</v>
      </c>
    </row>
    <row r="5394" spans="1:10">
      <c r="A5394" s="549" t="s">
        <v>2666</v>
      </c>
      <c r="B5394" s="550" t="s">
        <v>1543</v>
      </c>
      <c r="C5394" s="550" t="s">
        <v>55</v>
      </c>
      <c r="D5394" s="549" t="s">
        <v>1544</v>
      </c>
      <c r="E5394" s="593" t="s">
        <v>1220</v>
      </c>
      <c r="F5394" s="593"/>
      <c r="G5394" s="550" t="s">
        <v>57</v>
      </c>
      <c r="H5394" s="551">
        <v>0.40720000000000001</v>
      </c>
      <c r="I5394" s="552" t="s">
        <v>2849</v>
      </c>
      <c r="J5394" s="561" t="s">
        <v>3817</v>
      </c>
    </row>
    <row r="5395" spans="1:10">
      <c r="A5395" s="549" t="s">
        <v>2666</v>
      </c>
      <c r="B5395" s="550" t="s">
        <v>2442</v>
      </c>
      <c r="C5395" s="550" t="s">
        <v>55</v>
      </c>
      <c r="D5395" s="549" t="s">
        <v>2443</v>
      </c>
      <c r="E5395" s="593" t="s">
        <v>1220</v>
      </c>
      <c r="F5395" s="593"/>
      <c r="G5395" s="550" t="s">
        <v>57</v>
      </c>
      <c r="H5395" s="551">
        <v>4.0000000000000002E-4</v>
      </c>
      <c r="I5395" s="552" t="s">
        <v>2851</v>
      </c>
      <c r="J5395" s="561" t="s">
        <v>2880</v>
      </c>
    </row>
    <row r="5396" spans="1:10" ht="13.9" customHeight="1">
      <c r="A5396" s="549" t="s">
        <v>2666</v>
      </c>
      <c r="B5396" s="550" t="s">
        <v>2139</v>
      </c>
      <c r="C5396" s="550" t="s">
        <v>55</v>
      </c>
      <c r="D5396" s="549" t="s">
        <v>2140</v>
      </c>
      <c r="E5396" s="593" t="s">
        <v>1220</v>
      </c>
      <c r="F5396" s="593"/>
      <c r="G5396" s="550" t="s">
        <v>1739</v>
      </c>
      <c r="H5396" s="551">
        <v>9.1999999999999998E-3</v>
      </c>
      <c r="I5396" s="552" t="s">
        <v>2853</v>
      </c>
      <c r="J5396" s="561" t="s">
        <v>3114</v>
      </c>
    </row>
    <row r="5397" spans="1:10" ht="26.45">
      <c r="A5397" s="549" t="s">
        <v>2666</v>
      </c>
      <c r="B5397" s="550" t="s">
        <v>1978</v>
      </c>
      <c r="C5397" s="550" t="s">
        <v>55</v>
      </c>
      <c r="D5397" s="549" t="s">
        <v>1979</v>
      </c>
      <c r="E5397" s="593" t="s">
        <v>1220</v>
      </c>
      <c r="F5397" s="593"/>
      <c r="G5397" s="550" t="s">
        <v>1739</v>
      </c>
      <c r="H5397" s="551">
        <v>3.2000000000000002E-3</v>
      </c>
      <c r="I5397" s="552" t="s">
        <v>2855</v>
      </c>
      <c r="J5397" s="561" t="s">
        <v>2900</v>
      </c>
    </row>
    <row r="5398" spans="1:10" ht="26.45">
      <c r="A5398" s="549" t="s">
        <v>2666</v>
      </c>
      <c r="B5398" s="550" t="s">
        <v>1677</v>
      </c>
      <c r="C5398" s="550" t="s">
        <v>55</v>
      </c>
      <c r="D5398" s="549" t="s">
        <v>1678</v>
      </c>
      <c r="E5398" s="593" t="s">
        <v>1220</v>
      </c>
      <c r="F5398" s="593"/>
      <c r="G5398" s="550" t="s">
        <v>1456</v>
      </c>
      <c r="H5398" s="551">
        <v>452.2</v>
      </c>
      <c r="I5398" s="552" t="s">
        <v>2969</v>
      </c>
      <c r="J5398" s="561" t="s">
        <v>3813</v>
      </c>
    </row>
    <row r="5399" spans="1:10" ht="26.45">
      <c r="A5399" s="549" t="s">
        <v>2666</v>
      </c>
      <c r="B5399" s="550" t="s">
        <v>1449</v>
      </c>
      <c r="C5399" s="550" t="s">
        <v>55</v>
      </c>
      <c r="D5399" s="549" t="s">
        <v>1450</v>
      </c>
      <c r="E5399" s="593" t="s">
        <v>1440</v>
      </c>
      <c r="F5399" s="593"/>
      <c r="G5399" s="550" t="s">
        <v>1451</v>
      </c>
      <c r="H5399" s="551">
        <v>4</v>
      </c>
      <c r="I5399" s="552" t="s">
        <v>2742</v>
      </c>
      <c r="J5399" s="561" t="s">
        <v>3814</v>
      </c>
    </row>
    <row r="5400" spans="1:10" ht="26.45">
      <c r="A5400" s="549" t="s">
        <v>2666</v>
      </c>
      <c r="B5400" s="550" t="s">
        <v>2207</v>
      </c>
      <c r="C5400" s="550" t="s">
        <v>55</v>
      </c>
      <c r="D5400" s="549" t="s">
        <v>2208</v>
      </c>
      <c r="E5400" s="593" t="s">
        <v>1220</v>
      </c>
      <c r="F5400" s="593"/>
      <c r="G5400" s="550" t="s">
        <v>115</v>
      </c>
      <c r="H5400" s="551">
        <v>1.08</v>
      </c>
      <c r="I5400" s="552" t="s">
        <v>3001</v>
      </c>
      <c r="J5400" s="561" t="s">
        <v>3815</v>
      </c>
    </row>
    <row r="5401" spans="1:10">
      <c r="A5401" s="553"/>
      <c r="B5401" s="563"/>
      <c r="C5401" s="563"/>
      <c r="D5401" s="553"/>
      <c r="E5401" s="563" t="s">
        <v>2669</v>
      </c>
      <c r="F5401" s="566">
        <v>62.36</v>
      </c>
      <c r="G5401" s="553" t="s">
        <v>2670</v>
      </c>
      <c r="H5401" s="554">
        <v>0</v>
      </c>
      <c r="I5401" s="553" t="s">
        <v>2671</v>
      </c>
      <c r="J5401" s="554">
        <v>62.36</v>
      </c>
    </row>
    <row r="5402" spans="1:10" ht="14.45" thickBot="1">
      <c r="A5402" s="553"/>
      <c r="B5402" s="563"/>
      <c r="C5402" s="563"/>
      <c r="D5402" s="553"/>
      <c r="E5402" s="563" t="s">
        <v>2672</v>
      </c>
      <c r="F5402" s="566">
        <v>0</v>
      </c>
      <c r="G5402" s="553"/>
      <c r="H5402" s="595" t="s">
        <v>2673</v>
      </c>
      <c r="I5402" s="595"/>
      <c r="J5402" s="554">
        <v>593.07000000000005</v>
      </c>
    </row>
    <row r="5403" spans="1:10" ht="14.45" thickTop="1">
      <c r="A5403" s="555"/>
      <c r="B5403" s="564"/>
      <c r="C5403" s="564"/>
      <c r="D5403" s="555"/>
      <c r="E5403" s="564"/>
      <c r="F5403" s="564"/>
      <c r="G5403" s="555"/>
      <c r="H5403" s="555"/>
      <c r="I5403" s="555"/>
      <c r="J5403" s="555"/>
    </row>
    <row r="5404" spans="1:10">
      <c r="A5404" s="543"/>
      <c r="B5404" s="461" t="s">
        <v>10</v>
      </c>
      <c r="C5404" s="461" t="s">
        <v>11</v>
      </c>
      <c r="D5404" s="543" t="s">
        <v>12</v>
      </c>
      <c r="E5404" s="589" t="s">
        <v>1209</v>
      </c>
      <c r="F5404" s="589"/>
      <c r="G5404" s="461" t="s">
        <v>13</v>
      </c>
      <c r="H5404" s="544" t="s">
        <v>14</v>
      </c>
      <c r="I5404" s="544" t="s">
        <v>1210</v>
      </c>
      <c r="J5404" s="544" t="s">
        <v>16</v>
      </c>
    </row>
    <row r="5405" spans="1:10" ht="39.6">
      <c r="A5405" s="545" t="s">
        <v>2661</v>
      </c>
      <c r="B5405" s="546" t="s">
        <v>3818</v>
      </c>
      <c r="C5405" s="546" t="s">
        <v>55</v>
      </c>
      <c r="D5405" s="545" t="s">
        <v>3819</v>
      </c>
      <c r="E5405" s="596" t="s">
        <v>3371</v>
      </c>
      <c r="F5405" s="596"/>
      <c r="G5405" s="546" t="s">
        <v>115</v>
      </c>
      <c r="H5405" s="547">
        <v>1</v>
      </c>
      <c r="I5405" s="548">
        <v>769.67</v>
      </c>
      <c r="J5405" s="548">
        <v>769.67</v>
      </c>
    </row>
    <row r="5406" spans="1:10">
      <c r="A5406" s="543" t="s">
        <v>9</v>
      </c>
      <c r="B5406" s="461" t="s">
        <v>10</v>
      </c>
      <c r="C5406" s="461" t="s">
        <v>11</v>
      </c>
      <c r="D5406" s="543" t="s">
        <v>12</v>
      </c>
      <c r="E5406" s="589" t="s">
        <v>1209</v>
      </c>
      <c r="F5406" s="589"/>
      <c r="G5406" s="461" t="s">
        <v>13</v>
      </c>
      <c r="H5406" s="544" t="s">
        <v>14</v>
      </c>
      <c r="I5406" s="544" t="s">
        <v>1210</v>
      </c>
      <c r="J5406" s="544" t="s">
        <v>16</v>
      </c>
    </row>
    <row r="5407" spans="1:10">
      <c r="A5407" s="556" t="s">
        <v>2661</v>
      </c>
      <c r="B5407" s="557" t="s">
        <v>2769</v>
      </c>
      <c r="C5407" s="557" t="s">
        <v>55</v>
      </c>
      <c r="D5407" s="556" t="s">
        <v>2770</v>
      </c>
      <c r="E5407" s="594" t="s">
        <v>1393</v>
      </c>
      <c r="F5407" s="594"/>
      <c r="G5407" s="557" t="s">
        <v>1451</v>
      </c>
      <c r="H5407" s="558">
        <v>4</v>
      </c>
      <c r="I5407" s="559" t="s">
        <v>2771</v>
      </c>
      <c r="J5407" s="560" t="s">
        <v>3812</v>
      </c>
    </row>
    <row r="5408" spans="1:10" ht="26.45">
      <c r="A5408" s="549" t="s">
        <v>2666</v>
      </c>
      <c r="B5408" s="550" t="s">
        <v>1449</v>
      </c>
      <c r="C5408" s="550" t="s">
        <v>55</v>
      </c>
      <c r="D5408" s="549" t="s">
        <v>1450</v>
      </c>
      <c r="E5408" s="593" t="s">
        <v>1440</v>
      </c>
      <c r="F5408" s="593"/>
      <c r="G5408" s="550" t="s">
        <v>1451</v>
      </c>
      <c r="H5408" s="551">
        <v>4</v>
      </c>
      <c r="I5408" s="552" t="s">
        <v>2742</v>
      </c>
      <c r="J5408" s="561" t="s">
        <v>3814</v>
      </c>
    </row>
    <row r="5409" spans="1:10">
      <c r="A5409" s="549" t="s">
        <v>2666</v>
      </c>
      <c r="B5409" s="550" t="s">
        <v>2469</v>
      </c>
      <c r="C5409" s="550" t="s">
        <v>55</v>
      </c>
      <c r="D5409" s="549" t="s">
        <v>2470</v>
      </c>
      <c r="E5409" s="593" t="s">
        <v>1220</v>
      </c>
      <c r="F5409" s="593"/>
      <c r="G5409" s="550" t="s">
        <v>1456</v>
      </c>
      <c r="H5409" s="551">
        <v>20</v>
      </c>
      <c r="I5409" s="552" t="s">
        <v>2999</v>
      </c>
      <c r="J5409" s="561" t="s">
        <v>3820</v>
      </c>
    </row>
    <row r="5410" spans="1:10" ht="26.45">
      <c r="A5410" s="549" t="s">
        <v>2666</v>
      </c>
      <c r="B5410" s="550" t="s">
        <v>1677</v>
      </c>
      <c r="C5410" s="550" t="s">
        <v>55</v>
      </c>
      <c r="D5410" s="549" t="s">
        <v>1678</v>
      </c>
      <c r="E5410" s="593" t="s">
        <v>1220</v>
      </c>
      <c r="F5410" s="593"/>
      <c r="G5410" s="550" t="s">
        <v>1456</v>
      </c>
      <c r="H5410" s="551">
        <v>452.2</v>
      </c>
      <c r="I5410" s="552" t="s">
        <v>2969</v>
      </c>
      <c r="J5410" s="561" t="s">
        <v>3813</v>
      </c>
    </row>
    <row r="5411" spans="1:10" ht="26.45">
      <c r="A5411" s="549" t="s">
        <v>2666</v>
      </c>
      <c r="B5411" s="550" t="s">
        <v>2207</v>
      </c>
      <c r="C5411" s="550" t="s">
        <v>55</v>
      </c>
      <c r="D5411" s="549" t="s">
        <v>2208</v>
      </c>
      <c r="E5411" s="593" t="s">
        <v>1220</v>
      </c>
      <c r="F5411" s="593"/>
      <c r="G5411" s="550" t="s">
        <v>115</v>
      </c>
      <c r="H5411" s="551">
        <v>1.08</v>
      </c>
      <c r="I5411" s="552" t="s">
        <v>3001</v>
      </c>
      <c r="J5411" s="561" t="s">
        <v>3815</v>
      </c>
    </row>
    <row r="5412" spans="1:10">
      <c r="A5412" s="589" t="s">
        <v>2820</v>
      </c>
      <c r="B5412" s="597"/>
      <c r="C5412" s="597"/>
      <c r="D5412" s="597"/>
      <c r="E5412" s="597"/>
      <c r="F5412" s="597"/>
      <c r="G5412" s="597"/>
      <c r="H5412" s="597"/>
      <c r="I5412" s="597"/>
      <c r="J5412" s="597"/>
    </row>
    <row r="5413" spans="1:10">
      <c r="A5413" s="543" t="s">
        <v>9</v>
      </c>
      <c r="B5413" s="461" t="s">
        <v>10</v>
      </c>
      <c r="C5413" s="461" t="s">
        <v>11</v>
      </c>
      <c r="D5413" s="543" t="s">
        <v>12</v>
      </c>
      <c r="E5413" s="589" t="s">
        <v>1209</v>
      </c>
      <c r="F5413" s="589"/>
      <c r="G5413" s="461" t="s">
        <v>13</v>
      </c>
      <c r="H5413" s="544" t="s">
        <v>14</v>
      </c>
      <c r="I5413" s="544" t="s">
        <v>1210</v>
      </c>
      <c r="J5413" s="544" t="s">
        <v>16</v>
      </c>
    </row>
    <row r="5414" spans="1:10" ht="26.45">
      <c r="A5414" s="549" t="s">
        <v>2666</v>
      </c>
      <c r="B5414" s="550" t="s">
        <v>2303</v>
      </c>
      <c r="C5414" s="550" t="s">
        <v>55</v>
      </c>
      <c r="D5414" s="549" t="s">
        <v>2304</v>
      </c>
      <c r="E5414" s="593" t="s">
        <v>1220</v>
      </c>
      <c r="F5414" s="593"/>
      <c r="G5414" s="550" t="s">
        <v>57</v>
      </c>
      <c r="H5414" s="551">
        <v>2.3999999999999998E-3</v>
      </c>
      <c r="I5414" s="552" t="s">
        <v>2821</v>
      </c>
      <c r="J5414" s="561" t="s">
        <v>3133</v>
      </c>
    </row>
    <row r="5415" spans="1:10">
      <c r="A5415" s="549" t="s">
        <v>2666</v>
      </c>
      <c r="B5415" s="550" t="s">
        <v>2412</v>
      </c>
      <c r="C5415" s="550" t="s">
        <v>55</v>
      </c>
      <c r="D5415" s="549" t="s">
        <v>2413</v>
      </c>
      <c r="E5415" s="593" t="s">
        <v>1220</v>
      </c>
      <c r="F5415" s="593"/>
      <c r="G5415" s="550" t="s">
        <v>57</v>
      </c>
      <c r="H5415" s="551">
        <v>1.1999999999999999E-3</v>
      </c>
      <c r="I5415" s="552" t="s">
        <v>2823</v>
      </c>
      <c r="J5415" s="561" t="s">
        <v>3254</v>
      </c>
    </row>
    <row r="5416" spans="1:10">
      <c r="A5416" s="549" t="s">
        <v>2666</v>
      </c>
      <c r="B5416" s="550" t="s">
        <v>2169</v>
      </c>
      <c r="C5416" s="550" t="s">
        <v>55</v>
      </c>
      <c r="D5416" s="549" t="s">
        <v>2170</v>
      </c>
      <c r="E5416" s="593" t="s">
        <v>1220</v>
      </c>
      <c r="F5416" s="593"/>
      <c r="G5416" s="550" t="s">
        <v>57</v>
      </c>
      <c r="H5416" s="551">
        <v>1.7999999999999999E-2</v>
      </c>
      <c r="I5416" s="552" t="s">
        <v>2825</v>
      </c>
      <c r="J5416" s="561" t="s">
        <v>2975</v>
      </c>
    </row>
    <row r="5417" spans="1:10" ht="26.45">
      <c r="A5417" s="549" t="s">
        <v>2666</v>
      </c>
      <c r="B5417" s="550" t="s">
        <v>2391</v>
      </c>
      <c r="C5417" s="550" t="s">
        <v>55</v>
      </c>
      <c r="D5417" s="549" t="s">
        <v>2392</v>
      </c>
      <c r="E5417" s="593" t="s">
        <v>1220</v>
      </c>
      <c r="F5417" s="593"/>
      <c r="G5417" s="550" t="s">
        <v>57</v>
      </c>
      <c r="H5417" s="551">
        <v>8.0000000000000004E-4</v>
      </c>
      <c r="I5417" s="552" t="s">
        <v>2827</v>
      </c>
      <c r="J5417" s="561" t="s">
        <v>2880</v>
      </c>
    </row>
    <row r="5418" spans="1:10">
      <c r="A5418" s="549" t="s">
        <v>2666</v>
      </c>
      <c r="B5418" s="550" t="s">
        <v>1693</v>
      </c>
      <c r="C5418" s="550" t="s">
        <v>55</v>
      </c>
      <c r="D5418" s="549" t="s">
        <v>1694</v>
      </c>
      <c r="E5418" s="593" t="s">
        <v>1220</v>
      </c>
      <c r="F5418" s="593"/>
      <c r="G5418" s="550" t="s">
        <v>57</v>
      </c>
      <c r="H5418" s="551">
        <v>0.37640000000000001</v>
      </c>
      <c r="I5418" s="552" t="s">
        <v>2829</v>
      </c>
      <c r="J5418" s="561" t="s">
        <v>3156</v>
      </c>
    </row>
    <row r="5419" spans="1:10">
      <c r="A5419" s="549" t="s">
        <v>2666</v>
      </c>
      <c r="B5419" s="550" t="s">
        <v>2360</v>
      </c>
      <c r="C5419" s="550" t="s">
        <v>55</v>
      </c>
      <c r="D5419" s="549" t="s">
        <v>2361</v>
      </c>
      <c r="E5419" s="593" t="s">
        <v>1220</v>
      </c>
      <c r="F5419" s="593"/>
      <c r="G5419" s="550" t="s">
        <v>2362</v>
      </c>
      <c r="H5419" s="551">
        <v>3.2000000000000002E-3</v>
      </c>
      <c r="I5419" s="552" t="s">
        <v>2831</v>
      </c>
      <c r="J5419" s="561" t="s">
        <v>2880</v>
      </c>
    </row>
    <row r="5420" spans="1:10" ht="14.45" customHeight="1">
      <c r="A5420" s="549" t="s">
        <v>2666</v>
      </c>
      <c r="B5420" s="550" t="s">
        <v>1729</v>
      </c>
      <c r="C5420" s="550" t="s">
        <v>55</v>
      </c>
      <c r="D5420" s="549" t="s">
        <v>1730</v>
      </c>
      <c r="E5420" s="593" t="s">
        <v>1220</v>
      </c>
      <c r="F5420" s="593"/>
      <c r="G5420" s="550" t="s">
        <v>57</v>
      </c>
      <c r="H5420" s="551">
        <v>6.0000000000000001E-3</v>
      </c>
      <c r="I5420" s="552" t="s">
        <v>2833</v>
      </c>
      <c r="J5420" s="561" t="s">
        <v>2914</v>
      </c>
    </row>
    <row r="5421" spans="1:10">
      <c r="A5421" s="549" t="s">
        <v>2666</v>
      </c>
      <c r="B5421" s="550" t="s">
        <v>1587</v>
      </c>
      <c r="C5421" s="550" t="s">
        <v>55</v>
      </c>
      <c r="D5421" s="549" t="s">
        <v>1588</v>
      </c>
      <c r="E5421" s="593" t="s">
        <v>1220</v>
      </c>
      <c r="F5421" s="593"/>
      <c r="G5421" s="550" t="s">
        <v>57</v>
      </c>
      <c r="H5421" s="551">
        <v>1.7999999999999999E-2</v>
      </c>
      <c r="I5421" s="552" t="s">
        <v>2835</v>
      </c>
      <c r="J5421" s="561" t="s">
        <v>3410</v>
      </c>
    </row>
    <row r="5422" spans="1:10">
      <c r="A5422" s="549" t="s">
        <v>2666</v>
      </c>
      <c r="B5422" s="550" t="s">
        <v>2381</v>
      </c>
      <c r="C5422" s="550" t="s">
        <v>55</v>
      </c>
      <c r="D5422" s="549" t="s">
        <v>2382</v>
      </c>
      <c r="E5422" s="593" t="s">
        <v>1220</v>
      </c>
      <c r="F5422" s="593"/>
      <c r="G5422" s="550" t="s">
        <v>57</v>
      </c>
      <c r="H5422" s="551">
        <v>8.0000000000000004E-4</v>
      </c>
      <c r="I5422" s="552" t="s">
        <v>2837</v>
      </c>
      <c r="J5422" s="561" t="s">
        <v>3254</v>
      </c>
    </row>
    <row r="5423" spans="1:10">
      <c r="A5423" s="549" t="s">
        <v>2666</v>
      </c>
      <c r="B5423" s="550" t="s">
        <v>1982</v>
      </c>
      <c r="C5423" s="550" t="s">
        <v>55</v>
      </c>
      <c r="D5423" s="549" t="s">
        <v>1983</v>
      </c>
      <c r="E5423" s="593" t="s">
        <v>1298</v>
      </c>
      <c r="F5423" s="593"/>
      <c r="G5423" s="550" t="s">
        <v>57</v>
      </c>
      <c r="H5423" s="551">
        <v>1.7999999999999999E-2</v>
      </c>
      <c r="I5423" s="552" t="s">
        <v>2839</v>
      </c>
      <c r="J5423" s="561" t="s">
        <v>2884</v>
      </c>
    </row>
    <row r="5424" spans="1:10">
      <c r="A5424" s="549" t="s">
        <v>2666</v>
      </c>
      <c r="B5424" s="550" t="s">
        <v>1855</v>
      </c>
      <c r="C5424" s="550" t="s">
        <v>55</v>
      </c>
      <c r="D5424" s="549" t="s">
        <v>1856</v>
      </c>
      <c r="E5424" s="593" t="s">
        <v>1298</v>
      </c>
      <c r="F5424" s="593"/>
      <c r="G5424" s="550" t="s">
        <v>1857</v>
      </c>
      <c r="H5424" s="551">
        <v>1.6000000000000001E-3</v>
      </c>
      <c r="I5424" s="552" t="s">
        <v>2841</v>
      </c>
      <c r="J5424" s="561" t="s">
        <v>3547</v>
      </c>
    </row>
    <row r="5425" spans="1:10" ht="26.45">
      <c r="A5425" s="549" t="s">
        <v>2666</v>
      </c>
      <c r="B5425" s="550" t="s">
        <v>2182</v>
      </c>
      <c r="C5425" s="550" t="s">
        <v>55</v>
      </c>
      <c r="D5425" s="549" t="s">
        <v>2183</v>
      </c>
      <c r="E5425" s="593" t="s">
        <v>1220</v>
      </c>
      <c r="F5425" s="593"/>
      <c r="G5425" s="550" t="s">
        <v>57</v>
      </c>
      <c r="H5425" s="551">
        <v>8.0000000000000004E-4</v>
      </c>
      <c r="I5425" s="552" t="s">
        <v>2843</v>
      </c>
      <c r="J5425" s="561" t="s">
        <v>3347</v>
      </c>
    </row>
    <row r="5426" spans="1:10">
      <c r="A5426" s="549" t="s">
        <v>2666</v>
      </c>
      <c r="B5426" s="550" t="s">
        <v>1652</v>
      </c>
      <c r="C5426" s="550" t="s">
        <v>55</v>
      </c>
      <c r="D5426" s="549" t="s">
        <v>1653</v>
      </c>
      <c r="E5426" s="593" t="s">
        <v>1298</v>
      </c>
      <c r="F5426" s="593"/>
      <c r="G5426" s="550" t="s">
        <v>57</v>
      </c>
      <c r="H5426" s="551">
        <v>0.40720000000000001</v>
      </c>
      <c r="I5426" s="552" t="s">
        <v>2845</v>
      </c>
      <c r="J5426" s="561" t="s">
        <v>3816</v>
      </c>
    </row>
    <row r="5427" spans="1:10">
      <c r="A5427" s="549" t="s">
        <v>2666</v>
      </c>
      <c r="B5427" s="550" t="s">
        <v>2090</v>
      </c>
      <c r="C5427" s="550" t="s">
        <v>55</v>
      </c>
      <c r="D5427" s="549" t="s">
        <v>2091</v>
      </c>
      <c r="E5427" s="593" t="s">
        <v>1220</v>
      </c>
      <c r="F5427" s="593"/>
      <c r="G5427" s="550" t="s">
        <v>57</v>
      </c>
      <c r="H5427" s="551">
        <v>7.1999999999999998E-3</v>
      </c>
      <c r="I5427" s="552" t="s">
        <v>2847</v>
      </c>
      <c r="J5427" s="561" t="s">
        <v>3126</v>
      </c>
    </row>
    <row r="5428" spans="1:10">
      <c r="A5428" s="549" t="s">
        <v>2666</v>
      </c>
      <c r="B5428" s="550" t="s">
        <v>1543</v>
      </c>
      <c r="C5428" s="550" t="s">
        <v>55</v>
      </c>
      <c r="D5428" s="549" t="s">
        <v>1544</v>
      </c>
      <c r="E5428" s="593" t="s">
        <v>1220</v>
      </c>
      <c r="F5428" s="593"/>
      <c r="G5428" s="550" t="s">
        <v>57</v>
      </c>
      <c r="H5428" s="551">
        <v>0.40720000000000001</v>
      </c>
      <c r="I5428" s="552" t="s">
        <v>2849</v>
      </c>
      <c r="J5428" s="561" t="s">
        <v>3817</v>
      </c>
    </row>
    <row r="5429" spans="1:10">
      <c r="A5429" s="549" t="s">
        <v>2666</v>
      </c>
      <c r="B5429" s="550" t="s">
        <v>2442</v>
      </c>
      <c r="C5429" s="550" t="s">
        <v>55</v>
      </c>
      <c r="D5429" s="549" t="s">
        <v>2443</v>
      </c>
      <c r="E5429" s="593" t="s">
        <v>1220</v>
      </c>
      <c r="F5429" s="593"/>
      <c r="G5429" s="550" t="s">
        <v>57</v>
      </c>
      <c r="H5429" s="551">
        <v>4.0000000000000002E-4</v>
      </c>
      <c r="I5429" s="552" t="s">
        <v>2851</v>
      </c>
      <c r="J5429" s="561" t="s">
        <v>2880</v>
      </c>
    </row>
    <row r="5430" spans="1:10" ht="13.9" customHeight="1">
      <c r="A5430" s="549" t="s">
        <v>2666</v>
      </c>
      <c r="B5430" s="550" t="s">
        <v>2139</v>
      </c>
      <c r="C5430" s="550" t="s">
        <v>55</v>
      </c>
      <c r="D5430" s="549" t="s">
        <v>2140</v>
      </c>
      <c r="E5430" s="593" t="s">
        <v>1220</v>
      </c>
      <c r="F5430" s="593"/>
      <c r="G5430" s="550" t="s">
        <v>1739</v>
      </c>
      <c r="H5430" s="551">
        <v>9.1999999999999998E-3</v>
      </c>
      <c r="I5430" s="552" t="s">
        <v>2853</v>
      </c>
      <c r="J5430" s="561" t="s">
        <v>3114</v>
      </c>
    </row>
    <row r="5431" spans="1:10" ht="26.45">
      <c r="A5431" s="549" t="s">
        <v>2666</v>
      </c>
      <c r="B5431" s="550" t="s">
        <v>1978</v>
      </c>
      <c r="C5431" s="550" t="s">
        <v>55</v>
      </c>
      <c r="D5431" s="549" t="s">
        <v>1979</v>
      </c>
      <c r="E5431" s="593" t="s">
        <v>1220</v>
      </c>
      <c r="F5431" s="593"/>
      <c r="G5431" s="550" t="s">
        <v>1739</v>
      </c>
      <c r="H5431" s="551">
        <v>3.2000000000000002E-3</v>
      </c>
      <c r="I5431" s="552" t="s">
        <v>2855</v>
      </c>
      <c r="J5431" s="561" t="s">
        <v>2900</v>
      </c>
    </row>
    <row r="5432" spans="1:10" ht="26.45">
      <c r="A5432" s="549" t="s">
        <v>2666</v>
      </c>
      <c r="B5432" s="550" t="s">
        <v>1449</v>
      </c>
      <c r="C5432" s="550" t="s">
        <v>55</v>
      </c>
      <c r="D5432" s="549" t="s">
        <v>1450</v>
      </c>
      <c r="E5432" s="593" t="s">
        <v>1440</v>
      </c>
      <c r="F5432" s="593"/>
      <c r="G5432" s="550" t="s">
        <v>1451</v>
      </c>
      <c r="H5432" s="551">
        <v>4</v>
      </c>
      <c r="I5432" s="552" t="s">
        <v>2742</v>
      </c>
      <c r="J5432" s="561" t="s">
        <v>3814</v>
      </c>
    </row>
    <row r="5433" spans="1:10">
      <c r="A5433" s="549" t="s">
        <v>2666</v>
      </c>
      <c r="B5433" s="550" t="s">
        <v>2469</v>
      </c>
      <c r="C5433" s="550" t="s">
        <v>55</v>
      </c>
      <c r="D5433" s="549" t="s">
        <v>2470</v>
      </c>
      <c r="E5433" s="593" t="s">
        <v>1220</v>
      </c>
      <c r="F5433" s="593"/>
      <c r="G5433" s="550" t="s">
        <v>1456</v>
      </c>
      <c r="H5433" s="551">
        <v>20</v>
      </c>
      <c r="I5433" s="552" t="s">
        <v>2999</v>
      </c>
      <c r="J5433" s="561" t="s">
        <v>3820</v>
      </c>
    </row>
    <row r="5434" spans="1:10" ht="26.45">
      <c r="A5434" s="549" t="s">
        <v>2666</v>
      </c>
      <c r="B5434" s="550" t="s">
        <v>1677</v>
      </c>
      <c r="C5434" s="550" t="s">
        <v>55</v>
      </c>
      <c r="D5434" s="549" t="s">
        <v>1678</v>
      </c>
      <c r="E5434" s="593" t="s">
        <v>1220</v>
      </c>
      <c r="F5434" s="593"/>
      <c r="G5434" s="550" t="s">
        <v>1456</v>
      </c>
      <c r="H5434" s="551">
        <v>452.2</v>
      </c>
      <c r="I5434" s="552" t="s">
        <v>2969</v>
      </c>
      <c r="J5434" s="561" t="s">
        <v>3813</v>
      </c>
    </row>
    <row r="5435" spans="1:10" ht="26.45">
      <c r="A5435" s="549" t="s">
        <v>2666</v>
      </c>
      <c r="B5435" s="550" t="s">
        <v>2207</v>
      </c>
      <c r="C5435" s="550" t="s">
        <v>55</v>
      </c>
      <c r="D5435" s="549" t="s">
        <v>2208</v>
      </c>
      <c r="E5435" s="593" t="s">
        <v>1220</v>
      </c>
      <c r="F5435" s="593"/>
      <c r="G5435" s="550" t="s">
        <v>115</v>
      </c>
      <c r="H5435" s="551">
        <v>1.08</v>
      </c>
      <c r="I5435" s="552" t="s">
        <v>3001</v>
      </c>
      <c r="J5435" s="561" t="s">
        <v>3815</v>
      </c>
    </row>
    <row r="5436" spans="1:10">
      <c r="A5436" s="553"/>
      <c r="B5436" s="563"/>
      <c r="C5436" s="563"/>
      <c r="D5436" s="553"/>
      <c r="E5436" s="563" t="s">
        <v>2669</v>
      </c>
      <c r="F5436" s="566">
        <v>62.36</v>
      </c>
      <c r="G5436" s="553" t="s">
        <v>2670</v>
      </c>
      <c r="H5436" s="554">
        <v>0</v>
      </c>
      <c r="I5436" s="553" t="s">
        <v>2671</v>
      </c>
      <c r="J5436" s="554">
        <v>62.36</v>
      </c>
    </row>
    <row r="5437" spans="1:10" ht="14.45" thickBot="1">
      <c r="A5437" s="553"/>
      <c r="B5437" s="563"/>
      <c r="C5437" s="563"/>
      <c r="D5437" s="553"/>
      <c r="E5437" s="563" t="s">
        <v>2672</v>
      </c>
      <c r="F5437" s="566">
        <v>0</v>
      </c>
      <c r="G5437" s="553"/>
      <c r="H5437" s="595" t="s">
        <v>2673</v>
      </c>
      <c r="I5437" s="595"/>
      <c r="J5437" s="554">
        <v>769.67</v>
      </c>
    </row>
    <row r="5438" spans="1:10" ht="14.45" thickTop="1">
      <c r="A5438" s="555"/>
      <c r="B5438" s="564"/>
      <c r="C5438" s="564"/>
      <c r="D5438" s="555"/>
      <c r="E5438" s="564"/>
      <c r="F5438" s="564"/>
      <c r="G5438" s="555"/>
      <c r="H5438" s="555"/>
      <c r="I5438" s="555"/>
      <c r="J5438" s="555"/>
    </row>
    <row r="5439" spans="1:10">
      <c r="A5439" s="543"/>
      <c r="B5439" s="461" t="s">
        <v>10</v>
      </c>
      <c r="C5439" s="461" t="s">
        <v>11</v>
      </c>
      <c r="D5439" s="543" t="s">
        <v>12</v>
      </c>
      <c r="E5439" s="589" t="s">
        <v>1209</v>
      </c>
      <c r="F5439" s="589"/>
      <c r="G5439" s="461" t="s">
        <v>13</v>
      </c>
      <c r="H5439" s="544" t="s">
        <v>14</v>
      </c>
      <c r="I5439" s="544" t="s">
        <v>1210</v>
      </c>
      <c r="J5439" s="544" t="s">
        <v>16</v>
      </c>
    </row>
    <row r="5440" spans="1:10" ht="26.45">
      <c r="A5440" s="545" t="s">
        <v>2661</v>
      </c>
      <c r="B5440" s="546" t="s">
        <v>3693</v>
      </c>
      <c r="C5440" s="546" t="s">
        <v>55</v>
      </c>
      <c r="D5440" s="545" t="s">
        <v>3694</v>
      </c>
      <c r="E5440" s="596" t="s">
        <v>3371</v>
      </c>
      <c r="F5440" s="596"/>
      <c r="G5440" s="546" t="s">
        <v>115</v>
      </c>
      <c r="H5440" s="547">
        <v>1</v>
      </c>
      <c r="I5440" s="548">
        <v>456.09</v>
      </c>
      <c r="J5440" s="548">
        <v>456.09</v>
      </c>
    </row>
    <row r="5441" spans="1:10">
      <c r="A5441" s="543" t="s">
        <v>9</v>
      </c>
      <c r="B5441" s="461" t="s">
        <v>10</v>
      </c>
      <c r="C5441" s="461" t="s">
        <v>11</v>
      </c>
      <c r="D5441" s="543" t="s">
        <v>12</v>
      </c>
      <c r="E5441" s="589" t="s">
        <v>1209</v>
      </c>
      <c r="F5441" s="589"/>
      <c r="G5441" s="461" t="s">
        <v>13</v>
      </c>
      <c r="H5441" s="544" t="s">
        <v>14</v>
      </c>
      <c r="I5441" s="544" t="s">
        <v>1210</v>
      </c>
      <c r="J5441" s="544" t="s">
        <v>16</v>
      </c>
    </row>
    <row r="5442" spans="1:10">
      <c r="A5442" s="556" t="s">
        <v>2661</v>
      </c>
      <c r="B5442" s="557" t="s">
        <v>2769</v>
      </c>
      <c r="C5442" s="557" t="s">
        <v>55</v>
      </c>
      <c r="D5442" s="556" t="s">
        <v>2770</v>
      </c>
      <c r="E5442" s="594" t="s">
        <v>1393</v>
      </c>
      <c r="F5442" s="594"/>
      <c r="G5442" s="557" t="s">
        <v>1451</v>
      </c>
      <c r="H5442" s="558">
        <v>4</v>
      </c>
      <c r="I5442" s="559" t="s">
        <v>2771</v>
      </c>
      <c r="J5442" s="560" t="s">
        <v>3812</v>
      </c>
    </row>
    <row r="5443" spans="1:10" ht="26.45">
      <c r="A5443" s="549" t="s">
        <v>2666</v>
      </c>
      <c r="B5443" s="550" t="s">
        <v>1677</v>
      </c>
      <c r="C5443" s="550" t="s">
        <v>55</v>
      </c>
      <c r="D5443" s="549" t="s">
        <v>1678</v>
      </c>
      <c r="E5443" s="593" t="s">
        <v>1220</v>
      </c>
      <c r="F5443" s="593"/>
      <c r="G5443" s="550" t="s">
        <v>1456</v>
      </c>
      <c r="H5443" s="551">
        <v>300</v>
      </c>
      <c r="I5443" s="552" t="s">
        <v>2969</v>
      </c>
      <c r="J5443" s="561" t="s">
        <v>3821</v>
      </c>
    </row>
    <row r="5444" spans="1:10" ht="26.45">
      <c r="A5444" s="549" t="s">
        <v>2666</v>
      </c>
      <c r="B5444" s="550" t="s">
        <v>1449</v>
      </c>
      <c r="C5444" s="550" t="s">
        <v>55</v>
      </c>
      <c r="D5444" s="549" t="s">
        <v>1450</v>
      </c>
      <c r="E5444" s="593" t="s">
        <v>1440</v>
      </c>
      <c r="F5444" s="593"/>
      <c r="G5444" s="550" t="s">
        <v>1451</v>
      </c>
      <c r="H5444" s="551">
        <v>4</v>
      </c>
      <c r="I5444" s="552" t="s">
        <v>2742</v>
      </c>
      <c r="J5444" s="561" t="s">
        <v>3814</v>
      </c>
    </row>
    <row r="5445" spans="1:10" ht="26.45">
      <c r="A5445" s="549" t="s">
        <v>2666</v>
      </c>
      <c r="B5445" s="550" t="s">
        <v>2207</v>
      </c>
      <c r="C5445" s="550" t="s">
        <v>55</v>
      </c>
      <c r="D5445" s="549" t="s">
        <v>2208</v>
      </c>
      <c r="E5445" s="593" t="s">
        <v>1220</v>
      </c>
      <c r="F5445" s="593"/>
      <c r="G5445" s="550" t="s">
        <v>115</v>
      </c>
      <c r="H5445" s="551">
        <v>1.08</v>
      </c>
      <c r="I5445" s="552" t="s">
        <v>3001</v>
      </c>
      <c r="J5445" s="561" t="s">
        <v>3815</v>
      </c>
    </row>
    <row r="5446" spans="1:10">
      <c r="A5446" s="589" t="s">
        <v>2820</v>
      </c>
      <c r="B5446" s="597"/>
      <c r="C5446" s="597"/>
      <c r="D5446" s="597"/>
      <c r="E5446" s="597"/>
      <c r="F5446" s="597"/>
      <c r="G5446" s="597"/>
      <c r="H5446" s="597"/>
      <c r="I5446" s="597"/>
      <c r="J5446" s="597"/>
    </row>
    <row r="5447" spans="1:10">
      <c r="A5447" s="543" t="s">
        <v>9</v>
      </c>
      <c r="B5447" s="461" t="s">
        <v>10</v>
      </c>
      <c r="C5447" s="461" t="s">
        <v>11</v>
      </c>
      <c r="D5447" s="543" t="s">
        <v>12</v>
      </c>
      <c r="E5447" s="589" t="s">
        <v>1209</v>
      </c>
      <c r="F5447" s="589"/>
      <c r="G5447" s="461" t="s">
        <v>13</v>
      </c>
      <c r="H5447" s="544" t="s">
        <v>14</v>
      </c>
      <c r="I5447" s="544" t="s">
        <v>1210</v>
      </c>
      <c r="J5447" s="544" t="s">
        <v>16</v>
      </c>
    </row>
    <row r="5448" spans="1:10" ht="26.45">
      <c r="A5448" s="549" t="s">
        <v>2666</v>
      </c>
      <c r="B5448" s="550" t="s">
        <v>2303</v>
      </c>
      <c r="C5448" s="550" t="s">
        <v>55</v>
      </c>
      <c r="D5448" s="549" t="s">
        <v>2304</v>
      </c>
      <c r="E5448" s="593" t="s">
        <v>1220</v>
      </c>
      <c r="F5448" s="593"/>
      <c r="G5448" s="550" t="s">
        <v>57</v>
      </c>
      <c r="H5448" s="551">
        <v>2.3999999999999998E-3</v>
      </c>
      <c r="I5448" s="552" t="s">
        <v>2821</v>
      </c>
      <c r="J5448" s="561" t="s">
        <v>3133</v>
      </c>
    </row>
    <row r="5449" spans="1:10">
      <c r="A5449" s="549" t="s">
        <v>2666</v>
      </c>
      <c r="B5449" s="550" t="s">
        <v>2412</v>
      </c>
      <c r="C5449" s="550" t="s">
        <v>55</v>
      </c>
      <c r="D5449" s="549" t="s">
        <v>2413</v>
      </c>
      <c r="E5449" s="593" t="s">
        <v>1220</v>
      </c>
      <c r="F5449" s="593"/>
      <c r="G5449" s="550" t="s">
        <v>57</v>
      </c>
      <c r="H5449" s="551">
        <v>1.1999999999999999E-3</v>
      </c>
      <c r="I5449" s="552" t="s">
        <v>2823</v>
      </c>
      <c r="J5449" s="561" t="s">
        <v>3254</v>
      </c>
    </row>
    <row r="5450" spans="1:10">
      <c r="A5450" s="549" t="s">
        <v>2666</v>
      </c>
      <c r="B5450" s="550" t="s">
        <v>2169</v>
      </c>
      <c r="C5450" s="550" t="s">
        <v>55</v>
      </c>
      <c r="D5450" s="549" t="s">
        <v>2170</v>
      </c>
      <c r="E5450" s="593" t="s">
        <v>1220</v>
      </c>
      <c r="F5450" s="593"/>
      <c r="G5450" s="550" t="s">
        <v>57</v>
      </c>
      <c r="H5450" s="551">
        <v>1.7999999999999999E-2</v>
      </c>
      <c r="I5450" s="552" t="s">
        <v>2825</v>
      </c>
      <c r="J5450" s="561" t="s">
        <v>2975</v>
      </c>
    </row>
    <row r="5451" spans="1:10" ht="26.45">
      <c r="A5451" s="549" t="s">
        <v>2666</v>
      </c>
      <c r="B5451" s="550" t="s">
        <v>2391</v>
      </c>
      <c r="C5451" s="550" t="s">
        <v>55</v>
      </c>
      <c r="D5451" s="549" t="s">
        <v>2392</v>
      </c>
      <c r="E5451" s="593" t="s">
        <v>1220</v>
      </c>
      <c r="F5451" s="593"/>
      <c r="G5451" s="550" t="s">
        <v>57</v>
      </c>
      <c r="H5451" s="551">
        <v>8.0000000000000004E-4</v>
      </c>
      <c r="I5451" s="552" t="s">
        <v>2827</v>
      </c>
      <c r="J5451" s="561" t="s">
        <v>2880</v>
      </c>
    </row>
    <row r="5452" spans="1:10">
      <c r="A5452" s="549" t="s">
        <v>2666</v>
      </c>
      <c r="B5452" s="550" t="s">
        <v>1693</v>
      </c>
      <c r="C5452" s="550" t="s">
        <v>55</v>
      </c>
      <c r="D5452" s="549" t="s">
        <v>1694</v>
      </c>
      <c r="E5452" s="593" t="s">
        <v>1220</v>
      </c>
      <c r="F5452" s="593"/>
      <c r="G5452" s="550" t="s">
        <v>57</v>
      </c>
      <c r="H5452" s="551">
        <v>0.37640000000000001</v>
      </c>
      <c r="I5452" s="552" t="s">
        <v>2829</v>
      </c>
      <c r="J5452" s="561" t="s">
        <v>3156</v>
      </c>
    </row>
    <row r="5453" spans="1:10">
      <c r="A5453" s="549" t="s">
        <v>2666</v>
      </c>
      <c r="B5453" s="550" t="s">
        <v>2360</v>
      </c>
      <c r="C5453" s="550" t="s">
        <v>55</v>
      </c>
      <c r="D5453" s="549" t="s">
        <v>2361</v>
      </c>
      <c r="E5453" s="593" t="s">
        <v>1220</v>
      </c>
      <c r="F5453" s="593"/>
      <c r="G5453" s="550" t="s">
        <v>2362</v>
      </c>
      <c r="H5453" s="551">
        <v>3.2000000000000002E-3</v>
      </c>
      <c r="I5453" s="552" t="s">
        <v>2831</v>
      </c>
      <c r="J5453" s="561" t="s">
        <v>2880</v>
      </c>
    </row>
    <row r="5454" spans="1:10">
      <c r="A5454" s="549" t="s">
        <v>2666</v>
      </c>
      <c r="B5454" s="550" t="s">
        <v>1729</v>
      </c>
      <c r="C5454" s="550" t="s">
        <v>55</v>
      </c>
      <c r="D5454" s="549" t="s">
        <v>1730</v>
      </c>
      <c r="E5454" s="593" t="s">
        <v>1220</v>
      </c>
      <c r="F5454" s="593"/>
      <c r="G5454" s="550" t="s">
        <v>57</v>
      </c>
      <c r="H5454" s="551">
        <v>6.0000000000000001E-3</v>
      </c>
      <c r="I5454" s="552" t="s">
        <v>2833</v>
      </c>
      <c r="J5454" s="561" t="s">
        <v>2914</v>
      </c>
    </row>
    <row r="5455" spans="1:10" ht="14.45" customHeight="1">
      <c r="A5455" s="549" t="s">
        <v>2666</v>
      </c>
      <c r="B5455" s="550" t="s">
        <v>1587</v>
      </c>
      <c r="C5455" s="550" t="s">
        <v>55</v>
      </c>
      <c r="D5455" s="549" t="s">
        <v>1588</v>
      </c>
      <c r="E5455" s="593" t="s">
        <v>1220</v>
      </c>
      <c r="F5455" s="593"/>
      <c r="G5455" s="550" t="s">
        <v>57</v>
      </c>
      <c r="H5455" s="551">
        <v>1.7999999999999999E-2</v>
      </c>
      <c r="I5455" s="552" t="s">
        <v>2835</v>
      </c>
      <c r="J5455" s="561" t="s">
        <v>3410</v>
      </c>
    </row>
    <row r="5456" spans="1:10">
      <c r="A5456" s="549" t="s">
        <v>2666</v>
      </c>
      <c r="B5456" s="550" t="s">
        <v>2381</v>
      </c>
      <c r="C5456" s="550" t="s">
        <v>55</v>
      </c>
      <c r="D5456" s="549" t="s">
        <v>2382</v>
      </c>
      <c r="E5456" s="593" t="s">
        <v>1220</v>
      </c>
      <c r="F5456" s="593"/>
      <c r="G5456" s="550" t="s">
        <v>57</v>
      </c>
      <c r="H5456" s="551">
        <v>8.0000000000000004E-4</v>
      </c>
      <c r="I5456" s="552" t="s">
        <v>2837</v>
      </c>
      <c r="J5456" s="561" t="s">
        <v>3254</v>
      </c>
    </row>
    <row r="5457" spans="1:10">
      <c r="A5457" s="549" t="s">
        <v>2666</v>
      </c>
      <c r="B5457" s="550" t="s">
        <v>1982</v>
      </c>
      <c r="C5457" s="550" t="s">
        <v>55</v>
      </c>
      <c r="D5457" s="549" t="s">
        <v>1983</v>
      </c>
      <c r="E5457" s="593" t="s">
        <v>1298</v>
      </c>
      <c r="F5457" s="593"/>
      <c r="G5457" s="550" t="s">
        <v>57</v>
      </c>
      <c r="H5457" s="551">
        <v>1.7999999999999999E-2</v>
      </c>
      <c r="I5457" s="552" t="s">
        <v>2839</v>
      </c>
      <c r="J5457" s="561" t="s">
        <v>2884</v>
      </c>
    </row>
    <row r="5458" spans="1:10">
      <c r="A5458" s="549" t="s">
        <v>2666</v>
      </c>
      <c r="B5458" s="550" t="s">
        <v>1855</v>
      </c>
      <c r="C5458" s="550" t="s">
        <v>55</v>
      </c>
      <c r="D5458" s="549" t="s">
        <v>1856</v>
      </c>
      <c r="E5458" s="593" t="s">
        <v>1298</v>
      </c>
      <c r="F5458" s="593"/>
      <c r="G5458" s="550" t="s">
        <v>1857</v>
      </c>
      <c r="H5458" s="551">
        <v>1.6000000000000001E-3</v>
      </c>
      <c r="I5458" s="552" t="s">
        <v>2841</v>
      </c>
      <c r="J5458" s="561" t="s">
        <v>3547</v>
      </c>
    </row>
    <row r="5459" spans="1:10" ht="26.45">
      <c r="A5459" s="549" t="s">
        <v>2666</v>
      </c>
      <c r="B5459" s="550" t="s">
        <v>2182</v>
      </c>
      <c r="C5459" s="550" t="s">
        <v>55</v>
      </c>
      <c r="D5459" s="549" t="s">
        <v>2183</v>
      </c>
      <c r="E5459" s="593" t="s">
        <v>1220</v>
      </c>
      <c r="F5459" s="593"/>
      <c r="G5459" s="550" t="s">
        <v>57</v>
      </c>
      <c r="H5459" s="551">
        <v>8.0000000000000004E-4</v>
      </c>
      <c r="I5459" s="552" t="s">
        <v>2843</v>
      </c>
      <c r="J5459" s="561" t="s">
        <v>3347</v>
      </c>
    </row>
    <row r="5460" spans="1:10">
      <c r="A5460" s="549" t="s">
        <v>2666</v>
      </c>
      <c r="B5460" s="550" t="s">
        <v>1652</v>
      </c>
      <c r="C5460" s="550" t="s">
        <v>55</v>
      </c>
      <c r="D5460" s="549" t="s">
        <v>1653</v>
      </c>
      <c r="E5460" s="593" t="s">
        <v>1298</v>
      </c>
      <c r="F5460" s="593"/>
      <c r="G5460" s="550" t="s">
        <v>57</v>
      </c>
      <c r="H5460" s="551">
        <v>0.40720000000000001</v>
      </c>
      <c r="I5460" s="552" t="s">
        <v>2845</v>
      </c>
      <c r="J5460" s="561" t="s">
        <v>3816</v>
      </c>
    </row>
    <row r="5461" spans="1:10">
      <c r="A5461" s="549" t="s">
        <v>2666</v>
      </c>
      <c r="B5461" s="550" t="s">
        <v>2090</v>
      </c>
      <c r="C5461" s="550" t="s">
        <v>55</v>
      </c>
      <c r="D5461" s="549" t="s">
        <v>2091</v>
      </c>
      <c r="E5461" s="593" t="s">
        <v>1220</v>
      </c>
      <c r="F5461" s="593"/>
      <c r="G5461" s="550" t="s">
        <v>57</v>
      </c>
      <c r="H5461" s="551">
        <v>7.1999999999999998E-3</v>
      </c>
      <c r="I5461" s="552" t="s">
        <v>2847</v>
      </c>
      <c r="J5461" s="561" t="s">
        <v>3126</v>
      </c>
    </row>
    <row r="5462" spans="1:10">
      <c r="A5462" s="549" t="s">
        <v>2666</v>
      </c>
      <c r="B5462" s="550" t="s">
        <v>1543</v>
      </c>
      <c r="C5462" s="550" t="s">
        <v>55</v>
      </c>
      <c r="D5462" s="549" t="s">
        <v>1544</v>
      </c>
      <c r="E5462" s="593" t="s">
        <v>1220</v>
      </c>
      <c r="F5462" s="593"/>
      <c r="G5462" s="550" t="s">
        <v>57</v>
      </c>
      <c r="H5462" s="551">
        <v>0.40720000000000001</v>
      </c>
      <c r="I5462" s="552" t="s">
        <v>2849</v>
      </c>
      <c r="J5462" s="561" t="s">
        <v>3817</v>
      </c>
    </row>
    <row r="5463" spans="1:10">
      <c r="A5463" s="549" t="s">
        <v>2666</v>
      </c>
      <c r="B5463" s="550" t="s">
        <v>2442</v>
      </c>
      <c r="C5463" s="550" t="s">
        <v>55</v>
      </c>
      <c r="D5463" s="549" t="s">
        <v>2443</v>
      </c>
      <c r="E5463" s="593" t="s">
        <v>1220</v>
      </c>
      <c r="F5463" s="593"/>
      <c r="G5463" s="550" t="s">
        <v>57</v>
      </c>
      <c r="H5463" s="551">
        <v>4.0000000000000002E-4</v>
      </c>
      <c r="I5463" s="552" t="s">
        <v>2851</v>
      </c>
      <c r="J5463" s="561" t="s">
        <v>2880</v>
      </c>
    </row>
    <row r="5464" spans="1:10" ht="13.9" customHeight="1">
      <c r="A5464" s="549" t="s">
        <v>2666</v>
      </c>
      <c r="B5464" s="550" t="s">
        <v>2139</v>
      </c>
      <c r="C5464" s="550" t="s">
        <v>55</v>
      </c>
      <c r="D5464" s="549" t="s">
        <v>2140</v>
      </c>
      <c r="E5464" s="593" t="s">
        <v>1220</v>
      </c>
      <c r="F5464" s="593"/>
      <c r="G5464" s="550" t="s">
        <v>1739</v>
      </c>
      <c r="H5464" s="551">
        <v>9.1999999999999998E-3</v>
      </c>
      <c r="I5464" s="552" t="s">
        <v>2853</v>
      </c>
      <c r="J5464" s="561" t="s">
        <v>3114</v>
      </c>
    </row>
    <row r="5465" spans="1:10" ht="26.45">
      <c r="A5465" s="549" t="s">
        <v>2666</v>
      </c>
      <c r="B5465" s="550" t="s">
        <v>1978</v>
      </c>
      <c r="C5465" s="550" t="s">
        <v>55</v>
      </c>
      <c r="D5465" s="549" t="s">
        <v>1979</v>
      </c>
      <c r="E5465" s="593" t="s">
        <v>1220</v>
      </c>
      <c r="F5465" s="593"/>
      <c r="G5465" s="550" t="s">
        <v>1739</v>
      </c>
      <c r="H5465" s="551">
        <v>3.2000000000000002E-3</v>
      </c>
      <c r="I5465" s="552" t="s">
        <v>2855</v>
      </c>
      <c r="J5465" s="561" t="s">
        <v>2900</v>
      </c>
    </row>
    <row r="5466" spans="1:10" ht="26.45">
      <c r="A5466" s="549" t="s">
        <v>2666</v>
      </c>
      <c r="B5466" s="550" t="s">
        <v>1677</v>
      </c>
      <c r="C5466" s="550" t="s">
        <v>55</v>
      </c>
      <c r="D5466" s="549" t="s">
        <v>1678</v>
      </c>
      <c r="E5466" s="593" t="s">
        <v>1220</v>
      </c>
      <c r="F5466" s="593"/>
      <c r="G5466" s="550" t="s">
        <v>1456</v>
      </c>
      <c r="H5466" s="551">
        <v>300</v>
      </c>
      <c r="I5466" s="552" t="s">
        <v>2969</v>
      </c>
      <c r="J5466" s="561" t="s">
        <v>3821</v>
      </c>
    </row>
    <row r="5467" spans="1:10" ht="26.45">
      <c r="A5467" s="549" t="s">
        <v>2666</v>
      </c>
      <c r="B5467" s="550" t="s">
        <v>1449</v>
      </c>
      <c r="C5467" s="550" t="s">
        <v>55</v>
      </c>
      <c r="D5467" s="549" t="s">
        <v>1450</v>
      </c>
      <c r="E5467" s="593" t="s">
        <v>1440</v>
      </c>
      <c r="F5467" s="593"/>
      <c r="G5467" s="550" t="s">
        <v>1451</v>
      </c>
      <c r="H5467" s="551">
        <v>4</v>
      </c>
      <c r="I5467" s="552" t="s">
        <v>2742</v>
      </c>
      <c r="J5467" s="561" t="s">
        <v>3814</v>
      </c>
    </row>
    <row r="5468" spans="1:10" ht="26.45">
      <c r="A5468" s="549" t="s">
        <v>2666</v>
      </c>
      <c r="B5468" s="550" t="s">
        <v>2207</v>
      </c>
      <c r="C5468" s="550" t="s">
        <v>55</v>
      </c>
      <c r="D5468" s="549" t="s">
        <v>2208</v>
      </c>
      <c r="E5468" s="593" t="s">
        <v>1220</v>
      </c>
      <c r="F5468" s="593"/>
      <c r="G5468" s="550" t="s">
        <v>115</v>
      </c>
      <c r="H5468" s="551">
        <v>1.08</v>
      </c>
      <c r="I5468" s="552" t="s">
        <v>3001</v>
      </c>
      <c r="J5468" s="561" t="s">
        <v>3815</v>
      </c>
    </row>
    <row r="5469" spans="1:10">
      <c r="A5469" s="553"/>
      <c r="B5469" s="563"/>
      <c r="C5469" s="563"/>
      <c r="D5469" s="553"/>
      <c r="E5469" s="563" t="s">
        <v>2669</v>
      </c>
      <c r="F5469" s="566">
        <v>62.36</v>
      </c>
      <c r="G5469" s="553" t="s">
        <v>2670</v>
      </c>
      <c r="H5469" s="554">
        <v>0</v>
      </c>
      <c r="I5469" s="553" t="s">
        <v>2671</v>
      </c>
      <c r="J5469" s="554">
        <v>62.36</v>
      </c>
    </row>
    <row r="5470" spans="1:10" ht="14.45" thickBot="1">
      <c r="A5470" s="553"/>
      <c r="B5470" s="563"/>
      <c r="C5470" s="563"/>
      <c r="D5470" s="553"/>
      <c r="E5470" s="563" t="s">
        <v>2672</v>
      </c>
      <c r="F5470" s="566">
        <v>0</v>
      </c>
      <c r="G5470" s="553"/>
      <c r="H5470" s="595" t="s">
        <v>2673</v>
      </c>
      <c r="I5470" s="595"/>
      <c r="J5470" s="554">
        <v>456.09</v>
      </c>
    </row>
    <row r="5471" spans="1:10" ht="14.45" thickTop="1">
      <c r="A5471" s="555"/>
      <c r="B5471" s="564"/>
      <c r="C5471" s="564"/>
      <c r="D5471" s="555"/>
      <c r="E5471" s="564"/>
      <c r="F5471" s="564"/>
      <c r="G5471" s="555"/>
      <c r="H5471" s="555"/>
      <c r="I5471" s="555"/>
      <c r="J5471" s="555"/>
    </row>
    <row r="5472" spans="1:10">
      <c r="A5472" s="543"/>
      <c r="B5472" s="461" t="s">
        <v>10</v>
      </c>
      <c r="C5472" s="461" t="s">
        <v>11</v>
      </c>
      <c r="D5472" s="543" t="s">
        <v>12</v>
      </c>
      <c r="E5472" s="589" t="s">
        <v>1209</v>
      </c>
      <c r="F5472" s="589"/>
      <c r="G5472" s="461" t="s">
        <v>13</v>
      </c>
      <c r="H5472" s="544" t="s">
        <v>14</v>
      </c>
      <c r="I5472" s="544" t="s">
        <v>1210</v>
      </c>
      <c r="J5472" s="544" t="s">
        <v>16</v>
      </c>
    </row>
    <row r="5473" spans="1:10" ht="26.45">
      <c r="A5473" s="545" t="s">
        <v>2661</v>
      </c>
      <c r="B5473" s="546" t="s">
        <v>3538</v>
      </c>
      <c r="C5473" s="546" t="s">
        <v>55</v>
      </c>
      <c r="D5473" s="545" t="s">
        <v>3539</v>
      </c>
      <c r="E5473" s="596" t="s">
        <v>1413</v>
      </c>
      <c r="F5473" s="596"/>
      <c r="G5473" s="546" t="s">
        <v>115</v>
      </c>
      <c r="H5473" s="547">
        <v>1</v>
      </c>
      <c r="I5473" s="548">
        <v>365.07</v>
      </c>
      <c r="J5473" s="548">
        <v>365.07</v>
      </c>
    </row>
    <row r="5474" spans="1:10">
      <c r="A5474" s="543" t="s">
        <v>9</v>
      </c>
      <c r="B5474" s="461" t="s">
        <v>10</v>
      </c>
      <c r="C5474" s="461" t="s">
        <v>11</v>
      </c>
      <c r="D5474" s="543" t="s">
        <v>12</v>
      </c>
      <c r="E5474" s="589" t="s">
        <v>1209</v>
      </c>
      <c r="F5474" s="589"/>
      <c r="G5474" s="461" t="s">
        <v>13</v>
      </c>
      <c r="H5474" s="544" t="s">
        <v>14</v>
      </c>
      <c r="I5474" s="544" t="s">
        <v>1210</v>
      </c>
      <c r="J5474" s="544" t="s">
        <v>16</v>
      </c>
    </row>
    <row r="5475" spans="1:10">
      <c r="A5475" s="556" t="s">
        <v>2661</v>
      </c>
      <c r="B5475" s="557" t="s">
        <v>2769</v>
      </c>
      <c r="C5475" s="557" t="s">
        <v>55</v>
      </c>
      <c r="D5475" s="556" t="s">
        <v>2770</v>
      </c>
      <c r="E5475" s="594" t="s">
        <v>1393</v>
      </c>
      <c r="F5475" s="594"/>
      <c r="G5475" s="557" t="s">
        <v>1451</v>
      </c>
      <c r="H5475" s="558">
        <v>4</v>
      </c>
      <c r="I5475" s="559" t="s">
        <v>2771</v>
      </c>
      <c r="J5475" s="560" t="s">
        <v>3812</v>
      </c>
    </row>
    <row r="5476" spans="1:10" ht="26.45">
      <c r="A5476" s="549" t="s">
        <v>2666</v>
      </c>
      <c r="B5476" s="550" t="s">
        <v>1804</v>
      </c>
      <c r="C5476" s="550" t="s">
        <v>55</v>
      </c>
      <c r="D5476" s="549" t="s">
        <v>1805</v>
      </c>
      <c r="E5476" s="593" t="s">
        <v>1220</v>
      </c>
      <c r="F5476" s="593"/>
      <c r="G5476" s="550" t="s">
        <v>115</v>
      </c>
      <c r="H5476" s="551">
        <v>1.216</v>
      </c>
      <c r="I5476" s="552" t="s">
        <v>2965</v>
      </c>
      <c r="J5476" s="561" t="s">
        <v>3248</v>
      </c>
    </row>
    <row r="5477" spans="1:10" ht="26.45">
      <c r="A5477" s="549" t="s">
        <v>2666</v>
      </c>
      <c r="B5477" s="550" t="s">
        <v>1449</v>
      </c>
      <c r="C5477" s="550" t="s">
        <v>55</v>
      </c>
      <c r="D5477" s="549" t="s">
        <v>1450</v>
      </c>
      <c r="E5477" s="593" t="s">
        <v>1440</v>
      </c>
      <c r="F5477" s="593"/>
      <c r="G5477" s="550" t="s">
        <v>1451</v>
      </c>
      <c r="H5477" s="551">
        <v>4</v>
      </c>
      <c r="I5477" s="552" t="s">
        <v>2742</v>
      </c>
      <c r="J5477" s="561" t="s">
        <v>3814</v>
      </c>
    </row>
    <row r="5478" spans="1:10" ht="26.45">
      <c r="A5478" s="549" t="s">
        <v>2666</v>
      </c>
      <c r="B5478" s="550" t="s">
        <v>1677</v>
      </c>
      <c r="C5478" s="550" t="s">
        <v>55</v>
      </c>
      <c r="D5478" s="549" t="s">
        <v>1678</v>
      </c>
      <c r="E5478" s="593" t="s">
        <v>1220</v>
      </c>
      <c r="F5478" s="593"/>
      <c r="G5478" s="550" t="s">
        <v>1456</v>
      </c>
      <c r="H5478" s="551">
        <v>182</v>
      </c>
      <c r="I5478" s="552" t="s">
        <v>2969</v>
      </c>
      <c r="J5478" s="561" t="s">
        <v>3822</v>
      </c>
    </row>
    <row r="5479" spans="1:10">
      <c r="A5479" s="589" t="s">
        <v>2820</v>
      </c>
      <c r="B5479" s="597"/>
      <c r="C5479" s="597"/>
      <c r="D5479" s="597"/>
      <c r="E5479" s="597"/>
      <c r="F5479" s="597"/>
      <c r="G5479" s="597"/>
      <c r="H5479" s="597"/>
      <c r="I5479" s="597"/>
      <c r="J5479" s="597"/>
    </row>
    <row r="5480" spans="1:10">
      <c r="A5480" s="543" t="s">
        <v>9</v>
      </c>
      <c r="B5480" s="461" t="s">
        <v>10</v>
      </c>
      <c r="C5480" s="461" t="s">
        <v>11</v>
      </c>
      <c r="D5480" s="543" t="s">
        <v>12</v>
      </c>
      <c r="E5480" s="589" t="s">
        <v>1209</v>
      </c>
      <c r="F5480" s="589"/>
      <c r="G5480" s="461" t="s">
        <v>13</v>
      </c>
      <c r="H5480" s="544" t="s">
        <v>14</v>
      </c>
      <c r="I5480" s="544" t="s">
        <v>1210</v>
      </c>
      <c r="J5480" s="544" t="s">
        <v>16</v>
      </c>
    </row>
    <row r="5481" spans="1:10" ht="26.45">
      <c r="A5481" s="549" t="s">
        <v>2666</v>
      </c>
      <c r="B5481" s="550" t="s">
        <v>2303</v>
      </c>
      <c r="C5481" s="550" t="s">
        <v>55</v>
      </c>
      <c r="D5481" s="549" t="s">
        <v>2304</v>
      </c>
      <c r="E5481" s="593" t="s">
        <v>1220</v>
      </c>
      <c r="F5481" s="593"/>
      <c r="G5481" s="550" t="s">
        <v>57</v>
      </c>
      <c r="H5481" s="551">
        <v>2.3999999999999998E-3</v>
      </c>
      <c r="I5481" s="552" t="s">
        <v>2821</v>
      </c>
      <c r="J5481" s="561" t="s">
        <v>3133</v>
      </c>
    </row>
    <row r="5482" spans="1:10">
      <c r="A5482" s="549" t="s">
        <v>2666</v>
      </c>
      <c r="B5482" s="550" t="s">
        <v>2412</v>
      </c>
      <c r="C5482" s="550" t="s">
        <v>55</v>
      </c>
      <c r="D5482" s="549" t="s">
        <v>2413</v>
      </c>
      <c r="E5482" s="593" t="s">
        <v>1220</v>
      </c>
      <c r="F5482" s="593"/>
      <c r="G5482" s="550" t="s">
        <v>57</v>
      </c>
      <c r="H5482" s="551">
        <v>1.1999999999999999E-3</v>
      </c>
      <c r="I5482" s="552" t="s">
        <v>2823</v>
      </c>
      <c r="J5482" s="561" t="s">
        <v>3254</v>
      </c>
    </row>
    <row r="5483" spans="1:10">
      <c r="A5483" s="549" t="s">
        <v>2666</v>
      </c>
      <c r="B5483" s="550" t="s">
        <v>2169</v>
      </c>
      <c r="C5483" s="550" t="s">
        <v>55</v>
      </c>
      <c r="D5483" s="549" t="s">
        <v>2170</v>
      </c>
      <c r="E5483" s="593" t="s">
        <v>1220</v>
      </c>
      <c r="F5483" s="593"/>
      <c r="G5483" s="550" t="s">
        <v>57</v>
      </c>
      <c r="H5483" s="551">
        <v>1.7999999999999999E-2</v>
      </c>
      <c r="I5483" s="552" t="s">
        <v>2825</v>
      </c>
      <c r="J5483" s="561" t="s">
        <v>2975</v>
      </c>
    </row>
    <row r="5484" spans="1:10" ht="26.45">
      <c r="A5484" s="549" t="s">
        <v>2666</v>
      </c>
      <c r="B5484" s="550" t="s">
        <v>2391</v>
      </c>
      <c r="C5484" s="550" t="s">
        <v>55</v>
      </c>
      <c r="D5484" s="549" t="s">
        <v>2392</v>
      </c>
      <c r="E5484" s="593" t="s">
        <v>1220</v>
      </c>
      <c r="F5484" s="593"/>
      <c r="G5484" s="550" t="s">
        <v>57</v>
      </c>
      <c r="H5484" s="551">
        <v>8.0000000000000004E-4</v>
      </c>
      <c r="I5484" s="552" t="s">
        <v>2827</v>
      </c>
      <c r="J5484" s="561" t="s">
        <v>2880</v>
      </c>
    </row>
    <row r="5485" spans="1:10">
      <c r="A5485" s="549" t="s">
        <v>2666</v>
      </c>
      <c r="B5485" s="550" t="s">
        <v>1693</v>
      </c>
      <c r="C5485" s="550" t="s">
        <v>55</v>
      </c>
      <c r="D5485" s="549" t="s">
        <v>1694</v>
      </c>
      <c r="E5485" s="593" t="s">
        <v>1220</v>
      </c>
      <c r="F5485" s="593"/>
      <c r="G5485" s="550" t="s">
        <v>57</v>
      </c>
      <c r="H5485" s="551">
        <v>0.37640000000000001</v>
      </c>
      <c r="I5485" s="552" t="s">
        <v>2829</v>
      </c>
      <c r="J5485" s="561" t="s">
        <v>3156</v>
      </c>
    </row>
    <row r="5486" spans="1:10">
      <c r="A5486" s="549" t="s">
        <v>2666</v>
      </c>
      <c r="B5486" s="550" t="s">
        <v>2360</v>
      </c>
      <c r="C5486" s="550" t="s">
        <v>55</v>
      </c>
      <c r="D5486" s="549" t="s">
        <v>2361</v>
      </c>
      <c r="E5486" s="593" t="s">
        <v>1220</v>
      </c>
      <c r="F5486" s="593"/>
      <c r="G5486" s="550" t="s">
        <v>2362</v>
      </c>
      <c r="H5486" s="551">
        <v>3.2000000000000002E-3</v>
      </c>
      <c r="I5486" s="552" t="s">
        <v>2831</v>
      </c>
      <c r="J5486" s="561" t="s">
        <v>2880</v>
      </c>
    </row>
    <row r="5487" spans="1:10">
      <c r="A5487" s="549" t="s">
        <v>2666</v>
      </c>
      <c r="B5487" s="550" t="s">
        <v>1729</v>
      </c>
      <c r="C5487" s="550" t="s">
        <v>55</v>
      </c>
      <c r="D5487" s="549" t="s">
        <v>1730</v>
      </c>
      <c r="E5487" s="593" t="s">
        <v>1220</v>
      </c>
      <c r="F5487" s="593"/>
      <c r="G5487" s="550" t="s">
        <v>57</v>
      </c>
      <c r="H5487" s="551">
        <v>6.0000000000000001E-3</v>
      </c>
      <c r="I5487" s="552" t="s">
        <v>2833</v>
      </c>
      <c r="J5487" s="561" t="s">
        <v>2914</v>
      </c>
    </row>
    <row r="5488" spans="1:10" ht="14.45" customHeight="1">
      <c r="A5488" s="549" t="s">
        <v>2666</v>
      </c>
      <c r="B5488" s="550" t="s">
        <v>1587</v>
      </c>
      <c r="C5488" s="550" t="s">
        <v>55</v>
      </c>
      <c r="D5488" s="549" t="s">
        <v>1588</v>
      </c>
      <c r="E5488" s="593" t="s">
        <v>1220</v>
      </c>
      <c r="F5488" s="593"/>
      <c r="G5488" s="550" t="s">
        <v>57</v>
      </c>
      <c r="H5488" s="551">
        <v>1.7999999999999999E-2</v>
      </c>
      <c r="I5488" s="552" t="s">
        <v>2835</v>
      </c>
      <c r="J5488" s="561" t="s">
        <v>3410</v>
      </c>
    </row>
    <row r="5489" spans="1:10">
      <c r="A5489" s="549" t="s">
        <v>2666</v>
      </c>
      <c r="B5489" s="550" t="s">
        <v>2381</v>
      </c>
      <c r="C5489" s="550" t="s">
        <v>55</v>
      </c>
      <c r="D5489" s="549" t="s">
        <v>2382</v>
      </c>
      <c r="E5489" s="593" t="s">
        <v>1220</v>
      </c>
      <c r="F5489" s="593"/>
      <c r="G5489" s="550" t="s">
        <v>57</v>
      </c>
      <c r="H5489" s="551">
        <v>8.0000000000000004E-4</v>
      </c>
      <c r="I5489" s="552" t="s">
        <v>2837</v>
      </c>
      <c r="J5489" s="561" t="s">
        <v>3254</v>
      </c>
    </row>
    <row r="5490" spans="1:10">
      <c r="A5490" s="549" t="s">
        <v>2666</v>
      </c>
      <c r="B5490" s="550" t="s">
        <v>1982</v>
      </c>
      <c r="C5490" s="550" t="s">
        <v>55</v>
      </c>
      <c r="D5490" s="549" t="s">
        <v>1983</v>
      </c>
      <c r="E5490" s="593" t="s">
        <v>1298</v>
      </c>
      <c r="F5490" s="593"/>
      <c r="G5490" s="550" t="s">
        <v>57</v>
      </c>
      <c r="H5490" s="551">
        <v>1.7999999999999999E-2</v>
      </c>
      <c r="I5490" s="552" t="s">
        <v>2839</v>
      </c>
      <c r="J5490" s="561" t="s">
        <v>2884</v>
      </c>
    </row>
    <row r="5491" spans="1:10">
      <c r="A5491" s="549" t="s">
        <v>2666</v>
      </c>
      <c r="B5491" s="550" t="s">
        <v>1855</v>
      </c>
      <c r="C5491" s="550" t="s">
        <v>55</v>
      </c>
      <c r="D5491" s="549" t="s">
        <v>1856</v>
      </c>
      <c r="E5491" s="593" t="s">
        <v>1298</v>
      </c>
      <c r="F5491" s="593"/>
      <c r="G5491" s="550" t="s">
        <v>1857</v>
      </c>
      <c r="H5491" s="551">
        <v>1.6000000000000001E-3</v>
      </c>
      <c r="I5491" s="552" t="s">
        <v>2841</v>
      </c>
      <c r="J5491" s="561" t="s">
        <v>3547</v>
      </c>
    </row>
    <row r="5492" spans="1:10" ht="26.45">
      <c r="A5492" s="549" t="s">
        <v>2666</v>
      </c>
      <c r="B5492" s="550" t="s">
        <v>2182</v>
      </c>
      <c r="C5492" s="550" t="s">
        <v>55</v>
      </c>
      <c r="D5492" s="549" t="s">
        <v>2183</v>
      </c>
      <c r="E5492" s="593" t="s">
        <v>1220</v>
      </c>
      <c r="F5492" s="593"/>
      <c r="G5492" s="550" t="s">
        <v>57</v>
      </c>
      <c r="H5492" s="551">
        <v>8.0000000000000004E-4</v>
      </c>
      <c r="I5492" s="552" t="s">
        <v>2843</v>
      </c>
      <c r="J5492" s="561" t="s">
        <v>3347</v>
      </c>
    </row>
    <row r="5493" spans="1:10">
      <c r="A5493" s="549" t="s">
        <v>2666</v>
      </c>
      <c r="B5493" s="550" t="s">
        <v>1652</v>
      </c>
      <c r="C5493" s="550" t="s">
        <v>55</v>
      </c>
      <c r="D5493" s="549" t="s">
        <v>1653</v>
      </c>
      <c r="E5493" s="593" t="s">
        <v>1298</v>
      </c>
      <c r="F5493" s="593"/>
      <c r="G5493" s="550" t="s">
        <v>57</v>
      </c>
      <c r="H5493" s="551">
        <v>0.40720000000000001</v>
      </c>
      <c r="I5493" s="552" t="s">
        <v>2845</v>
      </c>
      <c r="J5493" s="561" t="s">
        <v>3816</v>
      </c>
    </row>
    <row r="5494" spans="1:10">
      <c r="A5494" s="549" t="s">
        <v>2666</v>
      </c>
      <c r="B5494" s="550" t="s">
        <v>2090</v>
      </c>
      <c r="C5494" s="550" t="s">
        <v>55</v>
      </c>
      <c r="D5494" s="549" t="s">
        <v>2091</v>
      </c>
      <c r="E5494" s="593" t="s">
        <v>1220</v>
      </c>
      <c r="F5494" s="593"/>
      <c r="G5494" s="550" t="s">
        <v>57</v>
      </c>
      <c r="H5494" s="551">
        <v>7.1999999999999998E-3</v>
      </c>
      <c r="I5494" s="552" t="s">
        <v>2847</v>
      </c>
      <c r="J5494" s="561" t="s">
        <v>3126</v>
      </c>
    </row>
    <row r="5495" spans="1:10">
      <c r="A5495" s="549" t="s">
        <v>2666</v>
      </c>
      <c r="B5495" s="550" t="s">
        <v>1543</v>
      </c>
      <c r="C5495" s="550" t="s">
        <v>55</v>
      </c>
      <c r="D5495" s="549" t="s">
        <v>1544</v>
      </c>
      <c r="E5495" s="593" t="s">
        <v>1220</v>
      </c>
      <c r="F5495" s="593"/>
      <c r="G5495" s="550" t="s">
        <v>57</v>
      </c>
      <c r="H5495" s="551">
        <v>0.40720000000000001</v>
      </c>
      <c r="I5495" s="552" t="s">
        <v>2849</v>
      </c>
      <c r="J5495" s="561" t="s">
        <v>3817</v>
      </c>
    </row>
    <row r="5496" spans="1:10">
      <c r="A5496" s="549" t="s">
        <v>2666</v>
      </c>
      <c r="B5496" s="550" t="s">
        <v>2442</v>
      </c>
      <c r="C5496" s="550" t="s">
        <v>55</v>
      </c>
      <c r="D5496" s="549" t="s">
        <v>2443</v>
      </c>
      <c r="E5496" s="593" t="s">
        <v>1220</v>
      </c>
      <c r="F5496" s="593"/>
      <c r="G5496" s="550" t="s">
        <v>57</v>
      </c>
      <c r="H5496" s="551">
        <v>4.0000000000000002E-4</v>
      </c>
      <c r="I5496" s="552" t="s">
        <v>2851</v>
      </c>
      <c r="J5496" s="561" t="s">
        <v>2880</v>
      </c>
    </row>
    <row r="5497" spans="1:10" ht="13.9" customHeight="1">
      <c r="A5497" s="549" t="s">
        <v>2666</v>
      </c>
      <c r="B5497" s="550" t="s">
        <v>2139</v>
      </c>
      <c r="C5497" s="550" t="s">
        <v>55</v>
      </c>
      <c r="D5497" s="549" t="s">
        <v>2140</v>
      </c>
      <c r="E5497" s="593" t="s">
        <v>1220</v>
      </c>
      <c r="F5497" s="593"/>
      <c r="G5497" s="550" t="s">
        <v>1739</v>
      </c>
      <c r="H5497" s="551">
        <v>9.1999999999999998E-3</v>
      </c>
      <c r="I5497" s="552" t="s">
        <v>2853</v>
      </c>
      <c r="J5497" s="561" t="s">
        <v>3114</v>
      </c>
    </row>
    <row r="5498" spans="1:10" ht="26.45">
      <c r="A5498" s="549" t="s">
        <v>2666</v>
      </c>
      <c r="B5498" s="550" t="s">
        <v>1978</v>
      </c>
      <c r="C5498" s="550" t="s">
        <v>55</v>
      </c>
      <c r="D5498" s="549" t="s">
        <v>1979</v>
      </c>
      <c r="E5498" s="593" t="s">
        <v>1220</v>
      </c>
      <c r="F5498" s="593"/>
      <c r="G5498" s="550" t="s">
        <v>1739</v>
      </c>
      <c r="H5498" s="551">
        <v>3.2000000000000002E-3</v>
      </c>
      <c r="I5498" s="552" t="s">
        <v>2855</v>
      </c>
      <c r="J5498" s="561" t="s">
        <v>2900</v>
      </c>
    </row>
    <row r="5499" spans="1:10" ht="26.45">
      <c r="A5499" s="549" t="s">
        <v>2666</v>
      </c>
      <c r="B5499" s="550" t="s">
        <v>1804</v>
      </c>
      <c r="C5499" s="550" t="s">
        <v>55</v>
      </c>
      <c r="D5499" s="549" t="s">
        <v>1805</v>
      </c>
      <c r="E5499" s="593" t="s">
        <v>1220</v>
      </c>
      <c r="F5499" s="593"/>
      <c r="G5499" s="550" t="s">
        <v>115</v>
      </c>
      <c r="H5499" s="551">
        <v>1.216</v>
      </c>
      <c r="I5499" s="552" t="s">
        <v>2965</v>
      </c>
      <c r="J5499" s="561" t="s">
        <v>3248</v>
      </c>
    </row>
    <row r="5500" spans="1:10" ht="26.45">
      <c r="A5500" s="549" t="s">
        <v>2666</v>
      </c>
      <c r="B5500" s="550" t="s">
        <v>1449</v>
      </c>
      <c r="C5500" s="550" t="s">
        <v>55</v>
      </c>
      <c r="D5500" s="549" t="s">
        <v>1450</v>
      </c>
      <c r="E5500" s="593" t="s">
        <v>1440</v>
      </c>
      <c r="F5500" s="593"/>
      <c r="G5500" s="550" t="s">
        <v>1451</v>
      </c>
      <c r="H5500" s="551">
        <v>4</v>
      </c>
      <c r="I5500" s="552" t="s">
        <v>2742</v>
      </c>
      <c r="J5500" s="561" t="s">
        <v>3814</v>
      </c>
    </row>
    <row r="5501" spans="1:10" ht="26.45">
      <c r="A5501" s="549" t="s">
        <v>2666</v>
      </c>
      <c r="B5501" s="550" t="s">
        <v>1677</v>
      </c>
      <c r="C5501" s="550" t="s">
        <v>55</v>
      </c>
      <c r="D5501" s="549" t="s">
        <v>1678</v>
      </c>
      <c r="E5501" s="593" t="s">
        <v>1220</v>
      </c>
      <c r="F5501" s="593"/>
      <c r="G5501" s="550" t="s">
        <v>1456</v>
      </c>
      <c r="H5501" s="551">
        <v>182</v>
      </c>
      <c r="I5501" s="552" t="s">
        <v>2969</v>
      </c>
      <c r="J5501" s="561" t="s">
        <v>3822</v>
      </c>
    </row>
    <row r="5502" spans="1:10">
      <c r="A5502" s="553"/>
      <c r="B5502" s="563"/>
      <c r="C5502" s="563"/>
      <c r="D5502" s="553"/>
      <c r="E5502" s="563" t="s">
        <v>2669</v>
      </c>
      <c r="F5502" s="566">
        <v>62.36</v>
      </c>
      <c r="G5502" s="553" t="s">
        <v>2670</v>
      </c>
      <c r="H5502" s="554">
        <v>0</v>
      </c>
      <c r="I5502" s="553" t="s">
        <v>2671</v>
      </c>
      <c r="J5502" s="554">
        <v>62.36</v>
      </c>
    </row>
    <row r="5503" spans="1:10" ht="14.45" thickBot="1">
      <c r="A5503" s="553"/>
      <c r="B5503" s="563"/>
      <c r="C5503" s="563"/>
      <c r="D5503" s="553"/>
      <c r="E5503" s="563" t="s">
        <v>2672</v>
      </c>
      <c r="F5503" s="566">
        <v>0</v>
      </c>
      <c r="G5503" s="553"/>
      <c r="H5503" s="595" t="s">
        <v>2673</v>
      </c>
      <c r="I5503" s="595"/>
      <c r="J5503" s="554">
        <v>365.07</v>
      </c>
    </row>
    <row r="5504" spans="1:10" ht="14.45" thickTop="1">
      <c r="A5504" s="555"/>
      <c r="B5504" s="564"/>
      <c r="C5504" s="564"/>
      <c r="D5504" s="555"/>
      <c r="E5504" s="564"/>
      <c r="F5504" s="564"/>
      <c r="G5504" s="555"/>
      <c r="H5504" s="555"/>
      <c r="I5504" s="555"/>
      <c r="J5504" s="555"/>
    </row>
    <row r="5505" spans="1:10">
      <c r="A5505" s="543"/>
      <c r="B5505" s="461" t="s">
        <v>10</v>
      </c>
      <c r="C5505" s="461" t="s">
        <v>11</v>
      </c>
      <c r="D5505" s="543" t="s">
        <v>12</v>
      </c>
      <c r="E5505" s="589" t="s">
        <v>1209</v>
      </c>
      <c r="F5505" s="589"/>
      <c r="G5505" s="461" t="s">
        <v>13</v>
      </c>
      <c r="H5505" s="544" t="s">
        <v>14</v>
      </c>
      <c r="I5505" s="544" t="s">
        <v>1210</v>
      </c>
      <c r="J5505" s="544" t="s">
        <v>16</v>
      </c>
    </row>
    <row r="5506" spans="1:10" ht="39.6">
      <c r="A5506" s="545" t="s">
        <v>2661</v>
      </c>
      <c r="B5506" s="546" t="s">
        <v>3771</v>
      </c>
      <c r="C5506" s="546" t="s">
        <v>55</v>
      </c>
      <c r="D5506" s="545" t="s">
        <v>3772</v>
      </c>
      <c r="E5506" s="596" t="s">
        <v>1413</v>
      </c>
      <c r="F5506" s="596"/>
      <c r="G5506" s="546" t="s">
        <v>115</v>
      </c>
      <c r="H5506" s="547">
        <v>1</v>
      </c>
      <c r="I5506" s="548">
        <v>619.87</v>
      </c>
      <c r="J5506" s="548">
        <v>619.87</v>
      </c>
    </row>
    <row r="5507" spans="1:10">
      <c r="A5507" s="543" t="s">
        <v>9</v>
      </c>
      <c r="B5507" s="461" t="s">
        <v>10</v>
      </c>
      <c r="C5507" s="461" t="s">
        <v>11</v>
      </c>
      <c r="D5507" s="543" t="s">
        <v>12</v>
      </c>
      <c r="E5507" s="589" t="s">
        <v>1209</v>
      </c>
      <c r="F5507" s="589"/>
      <c r="G5507" s="461" t="s">
        <v>13</v>
      </c>
      <c r="H5507" s="544" t="s">
        <v>14</v>
      </c>
      <c r="I5507" s="544" t="s">
        <v>1210</v>
      </c>
      <c r="J5507" s="544" t="s">
        <v>16</v>
      </c>
    </row>
    <row r="5508" spans="1:10" ht="26.45">
      <c r="A5508" s="549" t="s">
        <v>2666</v>
      </c>
      <c r="B5508" s="550" t="s">
        <v>1804</v>
      </c>
      <c r="C5508" s="550" t="s">
        <v>55</v>
      </c>
      <c r="D5508" s="549" t="s">
        <v>1805</v>
      </c>
      <c r="E5508" s="593" t="s">
        <v>1220</v>
      </c>
      <c r="F5508" s="593"/>
      <c r="G5508" s="550" t="s">
        <v>115</v>
      </c>
      <c r="H5508" s="551">
        <v>1.216</v>
      </c>
      <c r="I5508" s="552" t="s">
        <v>2965</v>
      </c>
      <c r="J5508" s="561" t="s">
        <v>3248</v>
      </c>
    </row>
    <row r="5509" spans="1:10" ht="26.45">
      <c r="A5509" s="549" t="s">
        <v>2666</v>
      </c>
      <c r="B5509" s="550" t="s">
        <v>1946</v>
      </c>
      <c r="C5509" s="550" t="s">
        <v>55</v>
      </c>
      <c r="D5509" s="549" t="s">
        <v>1947</v>
      </c>
      <c r="E5509" s="593" t="s">
        <v>1220</v>
      </c>
      <c r="F5509" s="593"/>
      <c r="G5509" s="550" t="s">
        <v>1456</v>
      </c>
      <c r="H5509" s="551">
        <v>182</v>
      </c>
      <c r="I5509" s="552" t="s">
        <v>3012</v>
      </c>
      <c r="J5509" s="561" t="s">
        <v>3823</v>
      </c>
    </row>
    <row r="5510" spans="1:10" ht="26.45">
      <c r="A5510" s="549" t="s">
        <v>2666</v>
      </c>
      <c r="B5510" s="550" t="s">
        <v>1677</v>
      </c>
      <c r="C5510" s="550" t="s">
        <v>55</v>
      </c>
      <c r="D5510" s="549" t="s">
        <v>1678</v>
      </c>
      <c r="E5510" s="593" t="s">
        <v>1220</v>
      </c>
      <c r="F5510" s="593"/>
      <c r="G5510" s="550" t="s">
        <v>1456</v>
      </c>
      <c r="H5510" s="551">
        <v>182</v>
      </c>
      <c r="I5510" s="552" t="s">
        <v>2969</v>
      </c>
      <c r="J5510" s="561" t="s">
        <v>3822</v>
      </c>
    </row>
    <row r="5511" spans="1:10">
      <c r="A5511" s="556" t="s">
        <v>2661</v>
      </c>
      <c r="B5511" s="557" t="s">
        <v>2769</v>
      </c>
      <c r="C5511" s="557" t="s">
        <v>55</v>
      </c>
      <c r="D5511" s="556" t="s">
        <v>2770</v>
      </c>
      <c r="E5511" s="594" t="s">
        <v>1393</v>
      </c>
      <c r="F5511" s="594"/>
      <c r="G5511" s="557" t="s">
        <v>1451</v>
      </c>
      <c r="H5511" s="558">
        <v>4</v>
      </c>
      <c r="I5511" s="559" t="s">
        <v>2771</v>
      </c>
      <c r="J5511" s="560" t="s">
        <v>3812</v>
      </c>
    </row>
    <row r="5512" spans="1:10" ht="26.45">
      <c r="A5512" s="549" t="s">
        <v>2666</v>
      </c>
      <c r="B5512" s="550" t="s">
        <v>1449</v>
      </c>
      <c r="C5512" s="550" t="s">
        <v>55</v>
      </c>
      <c r="D5512" s="549" t="s">
        <v>1450</v>
      </c>
      <c r="E5512" s="593" t="s">
        <v>1440</v>
      </c>
      <c r="F5512" s="593"/>
      <c r="G5512" s="550" t="s">
        <v>1451</v>
      </c>
      <c r="H5512" s="551">
        <v>4</v>
      </c>
      <c r="I5512" s="552" t="s">
        <v>2742</v>
      </c>
      <c r="J5512" s="561" t="s">
        <v>3814</v>
      </c>
    </row>
    <row r="5513" spans="1:10">
      <c r="A5513" s="589" t="s">
        <v>2820</v>
      </c>
      <c r="B5513" s="597"/>
      <c r="C5513" s="597"/>
      <c r="D5513" s="597"/>
      <c r="E5513" s="597"/>
      <c r="F5513" s="597"/>
      <c r="G5513" s="597"/>
      <c r="H5513" s="597"/>
      <c r="I5513" s="597"/>
      <c r="J5513" s="597"/>
    </row>
    <row r="5514" spans="1:10">
      <c r="A5514" s="543" t="s">
        <v>9</v>
      </c>
      <c r="B5514" s="461" t="s">
        <v>10</v>
      </c>
      <c r="C5514" s="461" t="s">
        <v>11</v>
      </c>
      <c r="D5514" s="543" t="s">
        <v>12</v>
      </c>
      <c r="E5514" s="589" t="s">
        <v>1209</v>
      </c>
      <c r="F5514" s="589"/>
      <c r="G5514" s="461" t="s">
        <v>13</v>
      </c>
      <c r="H5514" s="544" t="s">
        <v>14</v>
      </c>
      <c r="I5514" s="544" t="s">
        <v>1210</v>
      </c>
      <c r="J5514" s="544" t="s">
        <v>16</v>
      </c>
    </row>
    <row r="5515" spans="1:10" ht="26.45">
      <c r="A5515" s="549" t="s">
        <v>2666</v>
      </c>
      <c r="B5515" s="550" t="s">
        <v>1804</v>
      </c>
      <c r="C5515" s="550" t="s">
        <v>55</v>
      </c>
      <c r="D5515" s="549" t="s">
        <v>1805</v>
      </c>
      <c r="E5515" s="593" t="s">
        <v>1220</v>
      </c>
      <c r="F5515" s="593"/>
      <c r="G5515" s="550" t="s">
        <v>115</v>
      </c>
      <c r="H5515" s="551">
        <v>1.216</v>
      </c>
      <c r="I5515" s="552" t="s">
        <v>2965</v>
      </c>
      <c r="J5515" s="561" t="s">
        <v>3248</v>
      </c>
    </row>
    <row r="5516" spans="1:10" ht="26.45">
      <c r="A5516" s="549" t="s">
        <v>2666</v>
      </c>
      <c r="B5516" s="550" t="s">
        <v>1946</v>
      </c>
      <c r="C5516" s="550" t="s">
        <v>55</v>
      </c>
      <c r="D5516" s="549" t="s">
        <v>1947</v>
      </c>
      <c r="E5516" s="593" t="s">
        <v>1220</v>
      </c>
      <c r="F5516" s="593"/>
      <c r="G5516" s="550" t="s">
        <v>1456</v>
      </c>
      <c r="H5516" s="551">
        <v>182</v>
      </c>
      <c r="I5516" s="552" t="s">
        <v>3012</v>
      </c>
      <c r="J5516" s="561" t="s">
        <v>3823</v>
      </c>
    </row>
    <row r="5517" spans="1:10" ht="26.45">
      <c r="A5517" s="549" t="s">
        <v>2666</v>
      </c>
      <c r="B5517" s="550" t="s">
        <v>1677</v>
      </c>
      <c r="C5517" s="550" t="s">
        <v>55</v>
      </c>
      <c r="D5517" s="549" t="s">
        <v>1678</v>
      </c>
      <c r="E5517" s="593" t="s">
        <v>1220</v>
      </c>
      <c r="F5517" s="593"/>
      <c r="G5517" s="550" t="s">
        <v>1456</v>
      </c>
      <c r="H5517" s="551">
        <v>182</v>
      </c>
      <c r="I5517" s="552" t="s">
        <v>2969</v>
      </c>
      <c r="J5517" s="561" t="s">
        <v>3822</v>
      </c>
    </row>
    <row r="5518" spans="1:10" ht="26.45">
      <c r="A5518" s="549" t="s">
        <v>2666</v>
      </c>
      <c r="B5518" s="550" t="s">
        <v>2303</v>
      </c>
      <c r="C5518" s="550" t="s">
        <v>55</v>
      </c>
      <c r="D5518" s="549" t="s">
        <v>2304</v>
      </c>
      <c r="E5518" s="593" t="s">
        <v>1220</v>
      </c>
      <c r="F5518" s="593"/>
      <c r="G5518" s="550" t="s">
        <v>57</v>
      </c>
      <c r="H5518" s="551">
        <v>2.3999999999999998E-3</v>
      </c>
      <c r="I5518" s="552" t="s">
        <v>2821</v>
      </c>
      <c r="J5518" s="561" t="s">
        <v>3133</v>
      </c>
    </row>
    <row r="5519" spans="1:10">
      <c r="A5519" s="549" t="s">
        <v>2666</v>
      </c>
      <c r="B5519" s="550" t="s">
        <v>2412</v>
      </c>
      <c r="C5519" s="550" t="s">
        <v>55</v>
      </c>
      <c r="D5519" s="549" t="s">
        <v>2413</v>
      </c>
      <c r="E5519" s="593" t="s">
        <v>1220</v>
      </c>
      <c r="F5519" s="593"/>
      <c r="G5519" s="550" t="s">
        <v>57</v>
      </c>
      <c r="H5519" s="551">
        <v>1.1999999999999999E-3</v>
      </c>
      <c r="I5519" s="552" t="s">
        <v>2823</v>
      </c>
      <c r="J5519" s="561" t="s">
        <v>3254</v>
      </c>
    </row>
    <row r="5520" spans="1:10">
      <c r="A5520" s="549" t="s">
        <v>2666</v>
      </c>
      <c r="B5520" s="550" t="s">
        <v>2169</v>
      </c>
      <c r="C5520" s="550" t="s">
        <v>55</v>
      </c>
      <c r="D5520" s="549" t="s">
        <v>2170</v>
      </c>
      <c r="E5520" s="593" t="s">
        <v>1220</v>
      </c>
      <c r="F5520" s="593"/>
      <c r="G5520" s="550" t="s">
        <v>57</v>
      </c>
      <c r="H5520" s="551">
        <v>1.7999999999999999E-2</v>
      </c>
      <c r="I5520" s="552" t="s">
        <v>2825</v>
      </c>
      <c r="J5520" s="561" t="s">
        <v>2975</v>
      </c>
    </row>
    <row r="5521" spans="1:10" ht="14.45" customHeight="1">
      <c r="A5521" s="549" t="s">
        <v>2666</v>
      </c>
      <c r="B5521" s="550" t="s">
        <v>2391</v>
      </c>
      <c r="C5521" s="550" t="s">
        <v>55</v>
      </c>
      <c r="D5521" s="549" t="s">
        <v>2392</v>
      </c>
      <c r="E5521" s="593" t="s">
        <v>1220</v>
      </c>
      <c r="F5521" s="593"/>
      <c r="G5521" s="550" t="s">
        <v>57</v>
      </c>
      <c r="H5521" s="551">
        <v>8.0000000000000004E-4</v>
      </c>
      <c r="I5521" s="552" t="s">
        <v>2827</v>
      </c>
      <c r="J5521" s="561" t="s">
        <v>2880</v>
      </c>
    </row>
    <row r="5522" spans="1:10">
      <c r="A5522" s="549" t="s">
        <v>2666</v>
      </c>
      <c r="B5522" s="550" t="s">
        <v>1693</v>
      </c>
      <c r="C5522" s="550" t="s">
        <v>55</v>
      </c>
      <c r="D5522" s="549" t="s">
        <v>1694</v>
      </c>
      <c r="E5522" s="593" t="s">
        <v>1220</v>
      </c>
      <c r="F5522" s="593"/>
      <c r="G5522" s="550" t="s">
        <v>57</v>
      </c>
      <c r="H5522" s="551">
        <v>0.37640000000000001</v>
      </c>
      <c r="I5522" s="552" t="s">
        <v>2829</v>
      </c>
      <c r="J5522" s="561" t="s">
        <v>3156</v>
      </c>
    </row>
    <row r="5523" spans="1:10">
      <c r="A5523" s="549" t="s">
        <v>2666</v>
      </c>
      <c r="B5523" s="550" t="s">
        <v>2360</v>
      </c>
      <c r="C5523" s="550" t="s">
        <v>55</v>
      </c>
      <c r="D5523" s="549" t="s">
        <v>2361</v>
      </c>
      <c r="E5523" s="593" t="s">
        <v>1220</v>
      </c>
      <c r="F5523" s="593"/>
      <c r="G5523" s="550" t="s">
        <v>2362</v>
      </c>
      <c r="H5523" s="551">
        <v>3.2000000000000002E-3</v>
      </c>
      <c r="I5523" s="552" t="s">
        <v>2831</v>
      </c>
      <c r="J5523" s="561" t="s">
        <v>2880</v>
      </c>
    </row>
    <row r="5524" spans="1:10">
      <c r="A5524" s="549" t="s">
        <v>2666</v>
      </c>
      <c r="B5524" s="550" t="s">
        <v>1729</v>
      </c>
      <c r="C5524" s="550" t="s">
        <v>55</v>
      </c>
      <c r="D5524" s="549" t="s">
        <v>1730</v>
      </c>
      <c r="E5524" s="593" t="s">
        <v>1220</v>
      </c>
      <c r="F5524" s="593"/>
      <c r="G5524" s="550" t="s">
        <v>57</v>
      </c>
      <c r="H5524" s="551">
        <v>6.0000000000000001E-3</v>
      </c>
      <c r="I5524" s="552" t="s">
        <v>2833</v>
      </c>
      <c r="J5524" s="561" t="s">
        <v>2914</v>
      </c>
    </row>
    <row r="5525" spans="1:10">
      <c r="A5525" s="549" t="s">
        <v>2666</v>
      </c>
      <c r="B5525" s="550" t="s">
        <v>1587</v>
      </c>
      <c r="C5525" s="550" t="s">
        <v>55</v>
      </c>
      <c r="D5525" s="549" t="s">
        <v>1588</v>
      </c>
      <c r="E5525" s="593" t="s">
        <v>1220</v>
      </c>
      <c r="F5525" s="593"/>
      <c r="G5525" s="550" t="s">
        <v>57</v>
      </c>
      <c r="H5525" s="551">
        <v>1.7999999999999999E-2</v>
      </c>
      <c r="I5525" s="552" t="s">
        <v>2835</v>
      </c>
      <c r="J5525" s="561" t="s">
        <v>3410</v>
      </c>
    </row>
    <row r="5526" spans="1:10">
      <c r="A5526" s="549" t="s">
        <v>2666</v>
      </c>
      <c r="B5526" s="550" t="s">
        <v>2381</v>
      </c>
      <c r="C5526" s="550" t="s">
        <v>55</v>
      </c>
      <c r="D5526" s="549" t="s">
        <v>2382</v>
      </c>
      <c r="E5526" s="593" t="s">
        <v>1220</v>
      </c>
      <c r="F5526" s="593"/>
      <c r="G5526" s="550" t="s">
        <v>57</v>
      </c>
      <c r="H5526" s="551">
        <v>8.0000000000000004E-4</v>
      </c>
      <c r="I5526" s="552" t="s">
        <v>2837</v>
      </c>
      <c r="J5526" s="561" t="s">
        <v>3254</v>
      </c>
    </row>
    <row r="5527" spans="1:10">
      <c r="A5527" s="549" t="s">
        <v>2666</v>
      </c>
      <c r="B5527" s="550" t="s">
        <v>1982</v>
      </c>
      <c r="C5527" s="550" t="s">
        <v>55</v>
      </c>
      <c r="D5527" s="549" t="s">
        <v>1983</v>
      </c>
      <c r="E5527" s="593" t="s">
        <v>1298</v>
      </c>
      <c r="F5527" s="593"/>
      <c r="G5527" s="550" t="s">
        <v>57</v>
      </c>
      <c r="H5527" s="551">
        <v>1.7999999999999999E-2</v>
      </c>
      <c r="I5527" s="552" t="s">
        <v>2839</v>
      </c>
      <c r="J5527" s="561" t="s">
        <v>2884</v>
      </c>
    </row>
    <row r="5528" spans="1:10">
      <c r="A5528" s="549" t="s">
        <v>2666</v>
      </c>
      <c r="B5528" s="550" t="s">
        <v>1855</v>
      </c>
      <c r="C5528" s="550" t="s">
        <v>55</v>
      </c>
      <c r="D5528" s="549" t="s">
        <v>1856</v>
      </c>
      <c r="E5528" s="593" t="s">
        <v>1298</v>
      </c>
      <c r="F5528" s="593"/>
      <c r="G5528" s="550" t="s">
        <v>1857</v>
      </c>
      <c r="H5528" s="551">
        <v>1.6000000000000001E-3</v>
      </c>
      <c r="I5528" s="552" t="s">
        <v>2841</v>
      </c>
      <c r="J5528" s="561" t="s">
        <v>3547</v>
      </c>
    </row>
    <row r="5529" spans="1:10" ht="26.45">
      <c r="A5529" s="549" t="s">
        <v>2666</v>
      </c>
      <c r="B5529" s="550" t="s">
        <v>2182</v>
      </c>
      <c r="C5529" s="550" t="s">
        <v>55</v>
      </c>
      <c r="D5529" s="549" t="s">
        <v>2183</v>
      </c>
      <c r="E5529" s="593" t="s">
        <v>1220</v>
      </c>
      <c r="F5529" s="593"/>
      <c r="G5529" s="550" t="s">
        <v>57</v>
      </c>
      <c r="H5529" s="551">
        <v>8.0000000000000004E-4</v>
      </c>
      <c r="I5529" s="552" t="s">
        <v>2843</v>
      </c>
      <c r="J5529" s="561" t="s">
        <v>3347</v>
      </c>
    </row>
    <row r="5530" spans="1:10">
      <c r="A5530" s="549" t="s">
        <v>2666</v>
      </c>
      <c r="B5530" s="550" t="s">
        <v>1652</v>
      </c>
      <c r="C5530" s="550" t="s">
        <v>55</v>
      </c>
      <c r="D5530" s="549" t="s">
        <v>1653</v>
      </c>
      <c r="E5530" s="593" t="s">
        <v>1298</v>
      </c>
      <c r="F5530" s="593"/>
      <c r="G5530" s="550" t="s">
        <v>57</v>
      </c>
      <c r="H5530" s="551">
        <v>0.40720000000000001</v>
      </c>
      <c r="I5530" s="552" t="s">
        <v>2845</v>
      </c>
      <c r="J5530" s="561" t="s">
        <v>3816</v>
      </c>
    </row>
    <row r="5531" spans="1:10" ht="13.9" customHeight="1">
      <c r="A5531" s="549" t="s">
        <v>2666</v>
      </c>
      <c r="B5531" s="550" t="s">
        <v>2090</v>
      </c>
      <c r="C5531" s="550" t="s">
        <v>55</v>
      </c>
      <c r="D5531" s="549" t="s">
        <v>2091</v>
      </c>
      <c r="E5531" s="593" t="s">
        <v>1220</v>
      </c>
      <c r="F5531" s="593"/>
      <c r="G5531" s="550" t="s">
        <v>57</v>
      </c>
      <c r="H5531" s="551">
        <v>7.1999999999999998E-3</v>
      </c>
      <c r="I5531" s="552" t="s">
        <v>2847</v>
      </c>
      <c r="J5531" s="561" t="s">
        <v>3126</v>
      </c>
    </row>
    <row r="5532" spans="1:10">
      <c r="A5532" s="549" t="s">
        <v>2666</v>
      </c>
      <c r="B5532" s="550" t="s">
        <v>1543</v>
      </c>
      <c r="C5532" s="550" t="s">
        <v>55</v>
      </c>
      <c r="D5532" s="549" t="s">
        <v>1544</v>
      </c>
      <c r="E5532" s="593" t="s">
        <v>1220</v>
      </c>
      <c r="F5532" s="593"/>
      <c r="G5532" s="550" t="s">
        <v>57</v>
      </c>
      <c r="H5532" s="551">
        <v>0.40720000000000001</v>
      </c>
      <c r="I5532" s="552" t="s">
        <v>2849</v>
      </c>
      <c r="J5532" s="561" t="s">
        <v>3817</v>
      </c>
    </row>
    <row r="5533" spans="1:10">
      <c r="A5533" s="549" t="s">
        <v>2666</v>
      </c>
      <c r="B5533" s="550" t="s">
        <v>2442</v>
      </c>
      <c r="C5533" s="550" t="s">
        <v>55</v>
      </c>
      <c r="D5533" s="549" t="s">
        <v>2443</v>
      </c>
      <c r="E5533" s="593" t="s">
        <v>1220</v>
      </c>
      <c r="F5533" s="593"/>
      <c r="G5533" s="550" t="s">
        <v>57</v>
      </c>
      <c r="H5533" s="551">
        <v>4.0000000000000002E-4</v>
      </c>
      <c r="I5533" s="552" t="s">
        <v>2851</v>
      </c>
      <c r="J5533" s="561" t="s">
        <v>2880</v>
      </c>
    </row>
    <row r="5534" spans="1:10" ht="26.45">
      <c r="A5534" s="549" t="s">
        <v>2666</v>
      </c>
      <c r="B5534" s="550" t="s">
        <v>2139</v>
      </c>
      <c r="C5534" s="550" t="s">
        <v>55</v>
      </c>
      <c r="D5534" s="549" t="s">
        <v>2140</v>
      </c>
      <c r="E5534" s="593" t="s">
        <v>1220</v>
      </c>
      <c r="F5534" s="593"/>
      <c r="G5534" s="550" t="s">
        <v>1739</v>
      </c>
      <c r="H5534" s="551">
        <v>9.1999999999999998E-3</v>
      </c>
      <c r="I5534" s="552" t="s">
        <v>2853</v>
      </c>
      <c r="J5534" s="561" t="s">
        <v>3114</v>
      </c>
    </row>
    <row r="5535" spans="1:10" ht="26.45">
      <c r="A5535" s="549" t="s">
        <v>2666</v>
      </c>
      <c r="B5535" s="550" t="s">
        <v>1978</v>
      </c>
      <c r="C5535" s="550" t="s">
        <v>55</v>
      </c>
      <c r="D5535" s="549" t="s">
        <v>1979</v>
      </c>
      <c r="E5535" s="593" t="s">
        <v>1220</v>
      </c>
      <c r="F5535" s="593"/>
      <c r="G5535" s="550" t="s">
        <v>1739</v>
      </c>
      <c r="H5535" s="551">
        <v>3.2000000000000002E-3</v>
      </c>
      <c r="I5535" s="552" t="s">
        <v>2855</v>
      </c>
      <c r="J5535" s="561" t="s">
        <v>2900</v>
      </c>
    </row>
    <row r="5536" spans="1:10" ht="26.45">
      <c r="A5536" s="549" t="s">
        <v>2666</v>
      </c>
      <c r="B5536" s="550" t="s">
        <v>1449</v>
      </c>
      <c r="C5536" s="550" t="s">
        <v>55</v>
      </c>
      <c r="D5536" s="549" t="s">
        <v>1450</v>
      </c>
      <c r="E5536" s="593" t="s">
        <v>1440</v>
      </c>
      <c r="F5536" s="593"/>
      <c r="G5536" s="550" t="s">
        <v>1451</v>
      </c>
      <c r="H5536" s="551">
        <v>4</v>
      </c>
      <c r="I5536" s="552" t="s">
        <v>2742</v>
      </c>
      <c r="J5536" s="561" t="s">
        <v>3814</v>
      </c>
    </row>
    <row r="5537" spans="1:10">
      <c r="A5537" s="553"/>
      <c r="B5537" s="563"/>
      <c r="C5537" s="563"/>
      <c r="D5537" s="553"/>
      <c r="E5537" s="563" t="s">
        <v>2669</v>
      </c>
      <c r="F5537" s="566">
        <v>62.36</v>
      </c>
      <c r="G5537" s="553" t="s">
        <v>2670</v>
      </c>
      <c r="H5537" s="554">
        <v>0</v>
      </c>
      <c r="I5537" s="553" t="s">
        <v>2671</v>
      </c>
      <c r="J5537" s="554">
        <v>62.36</v>
      </c>
    </row>
    <row r="5538" spans="1:10" ht="14.45" thickBot="1">
      <c r="A5538" s="553"/>
      <c r="B5538" s="563"/>
      <c r="C5538" s="563"/>
      <c r="D5538" s="553"/>
      <c r="E5538" s="563" t="s">
        <v>2672</v>
      </c>
      <c r="F5538" s="566">
        <v>0</v>
      </c>
      <c r="G5538" s="553"/>
      <c r="H5538" s="595" t="s">
        <v>2673</v>
      </c>
      <c r="I5538" s="595"/>
      <c r="J5538" s="554">
        <v>619.87</v>
      </c>
    </row>
    <row r="5539" spans="1:10" ht="14.45" thickTop="1">
      <c r="A5539" s="555"/>
      <c r="B5539" s="564"/>
      <c r="C5539" s="564"/>
      <c r="D5539" s="555"/>
      <c r="E5539" s="564"/>
      <c r="F5539" s="564"/>
      <c r="G5539" s="555"/>
      <c r="H5539" s="555"/>
      <c r="I5539" s="555"/>
      <c r="J5539" s="555"/>
    </row>
    <row r="5540" spans="1:10">
      <c r="A5540" s="543"/>
      <c r="B5540" s="461" t="s">
        <v>10</v>
      </c>
      <c r="C5540" s="461" t="s">
        <v>11</v>
      </c>
      <c r="D5540" s="543" t="s">
        <v>12</v>
      </c>
      <c r="E5540" s="589" t="s">
        <v>1209</v>
      </c>
      <c r="F5540" s="589"/>
      <c r="G5540" s="461" t="s">
        <v>13</v>
      </c>
      <c r="H5540" s="544" t="s">
        <v>14</v>
      </c>
      <c r="I5540" s="544" t="s">
        <v>1210</v>
      </c>
      <c r="J5540" s="544" t="s">
        <v>16</v>
      </c>
    </row>
    <row r="5541" spans="1:10">
      <c r="A5541" s="545" t="s">
        <v>2661</v>
      </c>
      <c r="B5541" s="546" t="s">
        <v>3691</v>
      </c>
      <c r="C5541" s="546" t="s">
        <v>55</v>
      </c>
      <c r="D5541" s="545" t="s">
        <v>3692</v>
      </c>
      <c r="E5541" s="596" t="s">
        <v>3371</v>
      </c>
      <c r="F5541" s="596"/>
      <c r="G5541" s="546" t="s">
        <v>1456</v>
      </c>
      <c r="H5541" s="547">
        <v>1</v>
      </c>
      <c r="I5541" s="548">
        <v>0.94</v>
      </c>
      <c r="J5541" s="548">
        <v>0.94</v>
      </c>
    </row>
    <row r="5542" spans="1:10">
      <c r="A5542" s="543" t="s">
        <v>9</v>
      </c>
      <c r="B5542" s="461" t="s">
        <v>10</v>
      </c>
      <c r="C5542" s="461" t="s">
        <v>11</v>
      </c>
      <c r="D5542" s="543" t="s">
        <v>12</v>
      </c>
      <c r="E5542" s="589" t="s">
        <v>1209</v>
      </c>
      <c r="F5542" s="589"/>
      <c r="G5542" s="461" t="s">
        <v>13</v>
      </c>
      <c r="H5542" s="544" t="s">
        <v>14</v>
      </c>
      <c r="I5542" s="544" t="s">
        <v>1210</v>
      </c>
      <c r="J5542" s="544" t="s">
        <v>16</v>
      </c>
    </row>
    <row r="5543" spans="1:10" ht="26.45">
      <c r="A5543" s="549" t="s">
        <v>2666</v>
      </c>
      <c r="B5543" s="550" t="s">
        <v>2264</v>
      </c>
      <c r="C5543" s="550" t="s">
        <v>55</v>
      </c>
      <c r="D5543" s="549" t="s">
        <v>2265</v>
      </c>
      <c r="E5543" s="593" t="s">
        <v>1220</v>
      </c>
      <c r="F5543" s="593"/>
      <c r="G5543" s="550" t="s">
        <v>1456</v>
      </c>
      <c r="H5543" s="551">
        <v>0.84</v>
      </c>
      <c r="I5543" s="552" t="s">
        <v>3361</v>
      </c>
      <c r="J5543" s="561" t="s">
        <v>3824</v>
      </c>
    </row>
    <row r="5544" spans="1:10" ht="26.45">
      <c r="A5544" s="549" t="s">
        <v>2666</v>
      </c>
      <c r="B5544" s="550" t="s">
        <v>1449</v>
      </c>
      <c r="C5544" s="550" t="s">
        <v>55</v>
      </c>
      <c r="D5544" s="549" t="s">
        <v>1450</v>
      </c>
      <c r="E5544" s="593" t="s">
        <v>1440</v>
      </c>
      <c r="F5544" s="593"/>
      <c r="G5544" s="550" t="s">
        <v>1451</v>
      </c>
      <c r="H5544" s="551">
        <v>7.0000000000000001E-3</v>
      </c>
      <c r="I5544" s="552" t="s">
        <v>2742</v>
      </c>
      <c r="J5544" s="561" t="s">
        <v>3114</v>
      </c>
    </row>
    <row r="5545" spans="1:10">
      <c r="A5545" s="556" t="s">
        <v>2661</v>
      </c>
      <c r="B5545" s="557" t="s">
        <v>2769</v>
      </c>
      <c r="C5545" s="557" t="s">
        <v>55</v>
      </c>
      <c r="D5545" s="556" t="s">
        <v>2770</v>
      </c>
      <c r="E5545" s="594" t="s">
        <v>1393</v>
      </c>
      <c r="F5545" s="594"/>
      <c r="G5545" s="557" t="s">
        <v>1451</v>
      </c>
      <c r="H5545" s="558">
        <v>7.0000000000000001E-3</v>
      </c>
      <c r="I5545" s="559" t="s">
        <v>2771</v>
      </c>
      <c r="J5545" s="560" t="s">
        <v>3254</v>
      </c>
    </row>
    <row r="5546" spans="1:10">
      <c r="A5546" s="589" t="s">
        <v>2820</v>
      </c>
      <c r="B5546" s="597"/>
      <c r="C5546" s="597"/>
      <c r="D5546" s="597"/>
      <c r="E5546" s="597"/>
      <c r="F5546" s="597"/>
      <c r="G5546" s="597"/>
      <c r="H5546" s="597"/>
      <c r="I5546" s="597"/>
      <c r="J5546" s="597"/>
    </row>
    <row r="5547" spans="1:10">
      <c r="A5547" s="543" t="s">
        <v>9</v>
      </c>
      <c r="B5547" s="461" t="s">
        <v>10</v>
      </c>
      <c r="C5547" s="461" t="s">
        <v>11</v>
      </c>
      <c r="D5547" s="543" t="s">
        <v>12</v>
      </c>
      <c r="E5547" s="589" t="s">
        <v>1209</v>
      </c>
      <c r="F5547" s="589"/>
      <c r="G5547" s="461" t="s">
        <v>13</v>
      </c>
      <c r="H5547" s="544" t="s">
        <v>14</v>
      </c>
      <c r="I5547" s="544" t="s">
        <v>1210</v>
      </c>
      <c r="J5547" s="544" t="s">
        <v>16</v>
      </c>
    </row>
    <row r="5548" spans="1:10" ht="26.45">
      <c r="A5548" s="549" t="s">
        <v>2666</v>
      </c>
      <c r="B5548" s="550" t="s">
        <v>2264</v>
      </c>
      <c r="C5548" s="550" t="s">
        <v>55</v>
      </c>
      <c r="D5548" s="549" t="s">
        <v>2265</v>
      </c>
      <c r="E5548" s="593" t="s">
        <v>1220</v>
      </c>
      <c r="F5548" s="593"/>
      <c r="G5548" s="550" t="s">
        <v>1456</v>
      </c>
      <c r="H5548" s="551">
        <v>0.84</v>
      </c>
      <c r="I5548" s="552" t="s">
        <v>3361</v>
      </c>
      <c r="J5548" s="561" t="s">
        <v>3824</v>
      </c>
    </row>
    <row r="5549" spans="1:10" ht="26.45">
      <c r="A5549" s="549" t="s">
        <v>2666</v>
      </c>
      <c r="B5549" s="550" t="s">
        <v>1449</v>
      </c>
      <c r="C5549" s="550" t="s">
        <v>55</v>
      </c>
      <c r="D5549" s="549" t="s">
        <v>1450</v>
      </c>
      <c r="E5549" s="593" t="s">
        <v>1440</v>
      </c>
      <c r="F5549" s="593"/>
      <c r="G5549" s="550" t="s">
        <v>1451</v>
      </c>
      <c r="H5549" s="551">
        <v>7.0000000000000001E-3</v>
      </c>
      <c r="I5549" s="552" t="s">
        <v>2742</v>
      </c>
      <c r="J5549" s="561" t="s">
        <v>3114</v>
      </c>
    </row>
    <row r="5550" spans="1:10" ht="26.45">
      <c r="A5550" s="549" t="s">
        <v>2666</v>
      </c>
      <c r="B5550" s="550" t="s">
        <v>2303</v>
      </c>
      <c r="C5550" s="550" t="s">
        <v>55</v>
      </c>
      <c r="D5550" s="549" t="s">
        <v>2304</v>
      </c>
      <c r="E5550" s="593" t="s">
        <v>1220</v>
      </c>
      <c r="F5550" s="593"/>
      <c r="G5550" s="550" t="s">
        <v>57</v>
      </c>
      <c r="H5550" s="551">
        <v>4.1999999999999996E-6</v>
      </c>
      <c r="I5550" s="552" t="s">
        <v>2821</v>
      </c>
      <c r="J5550" s="561" t="s">
        <v>2972</v>
      </c>
    </row>
    <row r="5551" spans="1:10">
      <c r="A5551" s="549" t="s">
        <v>2666</v>
      </c>
      <c r="B5551" s="550" t="s">
        <v>2412</v>
      </c>
      <c r="C5551" s="550" t="s">
        <v>55</v>
      </c>
      <c r="D5551" s="549" t="s">
        <v>2413</v>
      </c>
      <c r="E5551" s="593" t="s">
        <v>1220</v>
      </c>
      <c r="F5551" s="593"/>
      <c r="G5551" s="550" t="s">
        <v>57</v>
      </c>
      <c r="H5551" s="551">
        <v>2.0999999999999998E-6</v>
      </c>
      <c r="I5551" s="552" t="s">
        <v>2823</v>
      </c>
      <c r="J5551" s="561" t="s">
        <v>2972</v>
      </c>
    </row>
    <row r="5552" spans="1:10">
      <c r="A5552" s="549" t="s">
        <v>2666</v>
      </c>
      <c r="B5552" s="550" t="s">
        <v>2169</v>
      </c>
      <c r="C5552" s="550" t="s">
        <v>55</v>
      </c>
      <c r="D5552" s="549" t="s">
        <v>2170</v>
      </c>
      <c r="E5552" s="593" t="s">
        <v>1220</v>
      </c>
      <c r="F5552" s="593"/>
      <c r="G5552" s="550" t="s">
        <v>57</v>
      </c>
      <c r="H5552" s="551">
        <v>3.15E-5</v>
      </c>
      <c r="I5552" s="552" t="s">
        <v>2825</v>
      </c>
      <c r="J5552" s="561" t="s">
        <v>2972</v>
      </c>
    </row>
    <row r="5553" spans="1:10" ht="26.45">
      <c r="A5553" s="549" t="s">
        <v>2666</v>
      </c>
      <c r="B5553" s="550" t="s">
        <v>2391</v>
      </c>
      <c r="C5553" s="550" t="s">
        <v>55</v>
      </c>
      <c r="D5553" s="549" t="s">
        <v>2392</v>
      </c>
      <c r="E5553" s="593" t="s">
        <v>1220</v>
      </c>
      <c r="F5553" s="593"/>
      <c r="G5553" s="550" t="s">
        <v>57</v>
      </c>
      <c r="H5553" s="551">
        <v>1.3999999999999999E-6</v>
      </c>
      <c r="I5553" s="552" t="s">
        <v>2827</v>
      </c>
      <c r="J5553" s="561" t="s">
        <v>2972</v>
      </c>
    </row>
    <row r="5554" spans="1:10">
      <c r="A5554" s="549" t="s">
        <v>2666</v>
      </c>
      <c r="B5554" s="550" t="s">
        <v>1693</v>
      </c>
      <c r="C5554" s="550" t="s">
        <v>55</v>
      </c>
      <c r="D5554" s="549" t="s">
        <v>1694</v>
      </c>
      <c r="E5554" s="593" t="s">
        <v>1220</v>
      </c>
      <c r="F5554" s="593"/>
      <c r="G5554" s="550" t="s">
        <v>57</v>
      </c>
      <c r="H5554" s="551">
        <v>6.5870000000000002E-4</v>
      </c>
      <c r="I5554" s="552" t="s">
        <v>2829</v>
      </c>
      <c r="J5554" s="561" t="s">
        <v>2972</v>
      </c>
    </row>
    <row r="5555" spans="1:10">
      <c r="A5555" s="549" t="s">
        <v>2666</v>
      </c>
      <c r="B5555" s="550" t="s">
        <v>2360</v>
      </c>
      <c r="C5555" s="550" t="s">
        <v>55</v>
      </c>
      <c r="D5555" s="549" t="s">
        <v>2361</v>
      </c>
      <c r="E5555" s="593" t="s">
        <v>1220</v>
      </c>
      <c r="F5555" s="593"/>
      <c r="G5555" s="550" t="s">
        <v>2362</v>
      </c>
      <c r="H5555" s="551">
        <v>5.5999999999999997E-6</v>
      </c>
      <c r="I5555" s="552" t="s">
        <v>2831</v>
      </c>
      <c r="J5555" s="561" t="s">
        <v>2972</v>
      </c>
    </row>
    <row r="5556" spans="1:10" ht="14.45" customHeight="1">
      <c r="A5556" s="549" t="s">
        <v>2666</v>
      </c>
      <c r="B5556" s="550" t="s">
        <v>1729</v>
      </c>
      <c r="C5556" s="550" t="s">
        <v>55</v>
      </c>
      <c r="D5556" s="549" t="s">
        <v>1730</v>
      </c>
      <c r="E5556" s="593" t="s">
        <v>1220</v>
      </c>
      <c r="F5556" s="593"/>
      <c r="G5556" s="550" t="s">
        <v>57</v>
      </c>
      <c r="H5556" s="551">
        <v>1.0499999999999999E-5</v>
      </c>
      <c r="I5556" s="552" t="s">
        <v>2833</v>
      </c>
      <c r="J5556" s="561" t="s">
        <v>2972</v>
      </c>
    </row>
    <row r="5557" spans="1:10">
      <c r="A5557" s="549" t="s">
        <v>2666</v>
      </c>
      <c r="B5557" s="550" t="s">
        <v>1587</v>
      </c>
      <c r="C5557" s="550" t="s">
        <v>55</v>
      </c>
      <c r="D5557" s="549" t="s">
        <v>1588</v>
      </c>
      <c r="E5557" s="593" t="s">
        <v>1220</v>
      </c>
      <c r="F5557" s="593"/>
      <c r="G5557" s="550" t="s">
        <v>57</v>
      </c>
      <c r="H5557" s="551">
        <v>3.15E-5</v>
      </c>
      <c r="I5557" s="552" t="s">
        <v>2835</v>
      </c>
      <c r="J5557" s="561" t="s">
        <v>2972</v>
      </c>
    </row>
    <row r="5558" spans="1:10">
      <c r="A5558" s="549" t="s">
        <v>2666</v>
      </c>
      <c r="B5558" s="550" t="s">
        <v>2381</v>
      </c>
      <c r="C5558" s="550" t="s">
        <v>55</v>
      </c>
      <c r="D5558" s="549" t="s">
        <v>2382</v>
      </c>
      <c r="E5558" s="593" t="s">
        <v>1220</v>
      </c>
      <c r="F5558" s="593"/>
      <c r="G5558" s="550" t="s">
        <v>57</v>
      </c>
      <c r="H5558" s="551">
        <v>1.3999999999999999E-6</v>
      </c>
      <c r="I5558" s="552" t="s">
        <v>2837</v>
      </c>
      <c r="J5558" s="561" t="s">
        <v>2972</v>
      </c>
    </row>
    <row r="5559" spans="1:10">
      <c r="A5559" s="549" t="s">
        <v>2666</v>
      </c>
      <c r="B5559" s="550" t="s">
        <v>1982</v>
      </c>
      <c r="C5559" s="550" t="s">
        <v>55</v>
      </c>
      <c r="D5559" s="549" t="s">
        <v>1983</v>
      </c>
      <c r="E5559" s="593" t="s">
        <v>1298</v>
      </c>
      <c r="F5559" s="593"/>
      <c r="G5559" s="550" t="s">
        <v>57</v>
      </c>
      <c r="H5559" s="551">
        <v>3.15E-5</v>
      </c>
      <c r="I5559" s="552" t="s">
        <v>2839</v>
      </c>
      <c r="J5559" s="561" t="s">
        <v>2972</v>
      </c>
    </row>
    <row r="5560" spans="1:10">
      <c r="A5560" s="549" t="s">
        <v>2666</v>
      </c>
      <c r="B5560" s="550" t="s">
        <v>1855</v>
      </c>
      <c r="C5560" s="550" t="s">
        <v>55</v>
      </c>
      <c r="D5560" s="549" t="s">
        <v>1856</v>
      </c>
      <c r="E5560" s="593" t="s">
        <v>1298</v>
      </c>
      <c r="F5560" s="593"/>
      <c r="G5560" s="550" t="s">
        <v>1857</v>
      </c>
      <c r="H5560" s="551">
        <v>2.7999999999999999E-6</v>
      </c>
      <c r="I5560" s="552" t="s">
        <v>2841</v>
      </c>
      <c r="J5560" s="561" t="s">
        <v>2972</v>
      </c>
    </row>
    <row r="5561" spans="1:10" ht="26.45">
      <c r="A5561" s="549" t="s">
        <v>2666</v>
      </c>
      <c r="B5561" s="550" t="s">
        <v>2182</v>
      </c>
      <c r="C5561" s="550" t="s">
        <v>55</v>
      </c>
      <c r="D5561" s="549" t="s">
        <v>2183</v>
      </c>
      <c r="E5561" s="593" t="s">
        <v>1220</v>
      </c>
      <c r="F5561" s="593"/>
      <c r="G5561" s="550" t="s">
        <v>57</v>
      </c>
      <c r="H5561" s="551">
        <v>1.3999999999999999E-6</v>
      </c>
      <c r="I5561" s="552" t="s">
        <v>2843</v>
      </c>
      <c r="J5561" s="561" t="s">
        <v>2972</v>
      </c>
    </row>
    <row r="5562" spans="1:10">
      <c r="A5562" s="549" t="s">
        <v>2666</v>
      </c>
      <c r="B5562" s="550" t="s">
        <v>1652</v>
      </c>
      <c r="C5562" s="550" t="s">
        <v>55</v>
      </c>
      <c r="D5562" s="549" t="s">
        <v>1653</v>
      </c>
      <c r="E5562" s="593" t="s">
        <v>1298</v>
      </c>
      <c r="F5562" s="593"/>
      <c r="G5562" s="550" t="s">
        <v>57</v>
      </c>
      <c r="H5562" s="551">
        <v>7.1259999999999997E-4</v>
      </c>
      <c r="I5562" s="552" t="s">
        <v>2845</v>
      </c>
      <c r="J5562" s="561" t="s">
        <v>2972</v>
      </c>
    </row>
    <row r="5563" spans="1:10">
      <c r="A5563" s="549" t="s">
        <v>2666</v>
      </c>
      <c r="B5563" s="550" t="s">
        <v>2090</v>
      </c>
      <c r="C5563" s="550" t="s">
        <v>55</v>
      </c>
      <c r="D5563" s="549" t="s">
        <v>2091</v>
      </c>
      <c r="E5563" s="593" t="s">
        <v>1220</v>
      </c>
      <c r="F5563" s="593"/>
      <c r="G5563" s="550" t="s">
        <v>57</v>
      </c>
      <c r="H5563" s="551">
        <v>1.26E-5</v>
      </c>
      <c r="I5563" s="552" t="s">
        <v>2847</v>
      </c>
      <c r="J5563" s="561" t="s">
        <v>2972</v>
      </c>
    </row>
    <row r="5564" spans="1:10" ht="13.9" customHeight="1">
      <c r="A5564" s="549" t="s">
        <v>2666</v>
      </c>
      <c r="B5564" s="550" t="s">
        <v>1543</v>
      </c>
      <c r="C5564" s="550" t="s">
        <v>55</v>
      </c>
      <c r="D5564" s="549" t="s">
        <v>1544</v>
      </c>
      <c r="E5564" s="593" t="s">
        <v>1220</v>
      </c>
      <c r="F5564" s="593"/>
      <c r="G5564" s="550" t="s">
        <v>57</v>
      </c>
      <c r="H5564" s="551">
        <v>7.1259999999999997E-4</v>
      </c>
      <c r="I5564" s="552" t="s">
        <v>2849</v>
      </c>
      <c r="J5564" s="561" t="s">
        <v>2972</v>
      </c>
    </row>
    <row r="5565" spans="1:10">
      <c r="A5565" s="549" t="s">
        <v>2666</v>
      </c>
      <c r="B5565" s="550" t="s">
        <v>2442</v>
      </c>
      <c r="C5565" s="550" t="s">
        <v>55</v>
      </c>
      <c r="D5565" s="549" t="s">
        <v>2443</v>
      </c>
      <c r="E5565" s="593" t="s">
        <v>1220</v>
      </c>
      <c r="F5565" s="593"/>
      <c r="G5565" s="550" t="s">
        <v>57</v>
      </c>
      <c r="H5565" s="551">
        <v>6.9999999999999997E-7</v>
      </c>
      <c r="I5565" s="552" t="s">
        <v>2851</v>
      </c>
      <c r="J5565" s="561" t="s">
        <v>2972</v>
      </c>
    </row>
    <row r="5566" spans="1:10" ht="26.45">
      <c r="A5566" s="549" t="s">
        <v>2666</v>
      </c>
      <c r="B5566" s="550" t="s">
        <v>2139</v>
      </c>
      <c r="C5566" s="550" t="s">
        <v>55</v>
      </c>
      <c r="D5566" s="549" t="s">
        <v>2140</v>
      </c>
      <c r="E5566" s="593" t="s">
        <v>1220</v>
      </c>
      <c r="F5566" s="593"/>
      <c r="G5566" s="550" t="s">
        <v>1739</v>
      </c>
      <c r="H5566" s="551">
        <v>1.6099999999999998E-5</v>
      </c>
      <c r="I5566" s="552" t="s">
        <v>2853</v>
      </c>
      <c r="J5566" s="561" t="s">
        <v>2972</v>
      </c>
    </row>
    <row r="5567" spans="1:10" ht="26.45">
      <c r="A5567" s="549" t="s">
        <v>2666</v>
      </c>
      <c r="B5567" s="550" t="s">
        <v>1978</v>
      </c>
      <c r="C5567" s="550" t="s">
        <v>55</v>
      </c>
      <c r="D5567" s="549" t="s">
        <v>1979</v>
      </c>
      <c r="E5567" s="593" t="s">
        <v>1220</v>
      </c>
      <c r="F5567" s="593"/>
      <c r="G5567" s="550" t="s">
        <v>1739</v>
      </c>
      <c r="H5567" s="551">
        <v>5.5999999999999997E-6</v>
      </c>
      <c r="I5567" s="552" t="s">
        <v>2855</v>
      </c>
      <c r="J5567" s="561" t="s">
        <v>2972</v>
      </c>
    </row>
    <row r="5568" spans="1:10">
      <c r="A5568" s="553"/>
      <c r="B5568" s="563"/>
      <c r="C5568" s="563"/>
      <c r="D5568" s="553"/>
      <c r="E5568" s="563" t="s">
        <v>2669</v>
      </c>
      <c r="F5568" s="566">
        <v>0.1</v>
      </c>
      <c r="G5568" s="553" t="s">
        <v>2670</v>
      </c>
      <c r="H5568" s="554">
        <v>0</v>
      </c>
      <c r="I5568" s="553" t="s">
        <v>2671</v>
      </c>
      <c r="J5568" s="554">
        <v>0.1</v>
      </c>
    </row>
    <row r="5569" spans="1:10" ht="14.45" thickBot="1">
      <c r="A5569" s="553"/>
      <c r="B5569" s="563"/>
      <c r="C5569" s="563"/>
      <c r="D5569" s="553"/>
      <c r="E5569" s="563" t="s">
        <v>2672</v>
      </c>
      <c r="F5569" s="566">
        <v>0</v>
      </c>
      <c r="G5569" s="553"/>
      <c r="H5569" s="595" t="s">
        <v>2673</v>
      </c>
      <c r="I5569" s="595"/>
      <c r="J5569" s="554">
        <v>0.94</v>
      </c>
    </row>
    <row r="5570" spans="1:10" ht="14.45" thickTop="1">
      <c r="A5570" s="555"/>
      <c r="B5570" s="564"/>
      <c r="C5570" s="564"/>
      <c r="D5570" s="555"/>
      <c r="E5570" s="564"/>
      <c r="F5570" s="564"/>
      <c r="G5570" s="555"/>
      <c r="H5570" s="555"/>
      <c r="I5570" s="555"/>
      <c r="J5570" s="555"/>
    </row>
    <row r="5571" spans="1:10">
      <c r="A5571" s="543"/>
      <c r="B5571" s="461" t="s">
        <v>10</v>
      </c>
      <c r="C5571" s="461" t="s">
        <v>11</v>
      </c>
      <c r="D5571" s="543" t="s">
        <v>12</v>
      </c>
      <c r="E5571" s="589" t="s">
        <v>1209</v>
      </c>
      <c r="F5571" s="589"/>
      <c r="G5571" s="461" t="s">
        <v>13</v>
      </c>
      <c r="H5571" s="544" t="s">
        <v>14</v>
      </c>
      <c r="I5571" s="544" t="s">
        <v>1210</v>
      </c>
      <c r="J5571" s="544" t="s">
        <v>16</v>
      </c>
    </row>
    <row r="5572" spans="1:10">
      <c r="A5572" s="545" t="s">
        <v>2661</v>
      </c>
      <c r="B5572" s="546" t="s">
        <v>3486</v>
      </c>
      <c r="C5572" s="546" t="s">
        <v>55</v>
      </c>
      <c r="D5572" s="545" t="s">
        <v>3487</v>
      </c>
      <c r="E5572" s="596" t="s">
        <v>3371</v>
      </c>
      <c r="F5572" s="596"/>
      <c r="G5572" s="546" t="s">
        <v>1456</v>
      </c>
      <c r="H5572" s="547">
        <v>1</v>
      </c>
      <c r="I5572" s="548">
        <v>1.55</v>
      </c>
      <c r="J5572" s="548">
        <v>1.55</v>
      </c>
    </row>
    <row r="5573" spans="1:10">
      <c r="A5573" s="543" t="s">
        <v>9</v>
      </c>
      <c r="B5573" s="461" t="s">
        <v>10</v>
      </c>
      <c r="C5573" s="461" t="s">
        <v>11</v>
      </c>
      <c r="D5573" s="543" t="s">
        <v>12</v>
      </c>
      <c r="E5573" s="589" t="s">
        <v>1209</v>
      </c>
      <c r="F5573" s="589"/>
      <c r="G5573" s="461" t="s">
        <v>13</v>
      </c>
      <c r="H5573" s="544" t="s">
        <v>14</v>
      </c>
      <c r="I5573" s="544" t="s">
        <v>1210</v>
      </c>
      <c r="J5573" s="544" t="s">
        <v>16</v>
      </c>
    </row>
    <row r="5574" spans="1:10">
      <c r="A5574" s="556" t="s">
        <v>2661</v>
      </c>
      <c r="B5574" s="557" t="s">
        <v>2769</v>
      </c>
      <c r="C5574" s="557" t="s">
        <v>55</v>
      </c>
      <c r="D5574" s="556" t="s">
        <v>2770</v>
      </c>
      <c r="E5574" s="594" t="s">
        <v>1393</v>
      </c>
      <c r="F5574" s="594"/>
      <c r="G5574" s="557" t="s">
        <v>1451</v>
      </c>
      <c r="H5574" s="558">
        <v>7.0000000000000001E-3</v>
      </c>
      <c r="I5574" s="559" t="s">
        <v>2771</v>
      </c>
      <c r="J5574" s="560" t="s">
        <v>3254</v>
      </c>
    </row>
    <row r="5575" spans="1:10">
      <c r="A5575" s="549" t="s">
        <v>2666</v>
      </c>
      <c r="B5575" s="550" t="s">
        <v>2270</v>
      </c>
      <c r="C5575" s="550" t="s">
        <v>55</v>
      </c>
      <c r="D5575" s="549" t="s">
        <v>2271</v>
      </c>
      <c r="E5575" s="593" t="s">
        <v>1220</v>
      </c>
      <c r="F5575" s="593"/>
      <c r="G5575" s="550" t="s">
        <v>1456</v>
      </c>
      <c r="H5575" s="551">
        <v>0.84</v>
      </c>
      <c r="I5575" s="552" t="s">
        <v>3473</v>
      </c>
      <c r="J5575" s="561" t="s">
        <v>3291</v>
      </c>
    </row>
    <row r="5576" spans="1:10" ht="26.45">
      <c r="A5576" s="549" t="s">
        <v>2666</v>
      </c>
      <c r="B5576" s="550" t="s">
        <v>1449</v>
      </c>
      <c r="C5576" s="550" t="s">
        <v>55</v>
      </c>
      <c r="D5576" s="549" t="s">
        <v>1450</v>
      </c>
      <c r="E5576" s="593" t="s">
        <v>1440</v>
      </c>
      <c r="F5576" s="593"/>
      <c r="G5576" s="550" t="s">
        <v>1451</v>
      </c>
      <c r="H5576" s="551">
        <v>7.0000000000000001E-3</v>
      </c>
      <c r="I5576" s="552" t="s">
        <v>2742</v>
      </c>
      <c r="J5576" s="561" t="s">
        <v>3114</v>
      </c>
    </row>
    <row r="5577" spans="1:10">
      <c r="A5577" s="589" t="s">
        <v>2820</v>
      </c>
      <c r="B5577" s="597"/>
      <c r="C5577" s="597"/>
      <c r="D5577" s="597"/>
      <c r="E5577" s="597"/>
      <c r="F5577" s="597"/>
      <c r="G5577" s="597"/>
      <c r="H5577" s="597"/>
      <c r="I5577" s="597"/>
      <c r="J5577" s="597"/>
    </row>
    <row r="5578" spans="1:10">
      <c r="A5578" s="543" t="s">
        <v>9</v>
      </c>
      <c r="B5578" s="461" t="s">
        <v>10</v>
      </c>
      <c r="C5578" s="461" t="s">
        <v>11</v>
      </c>
      <c r="D5578" s="543" t="s">
        <v>12</v>
      </c>
      <c r="E5578" s="589" t="s">
        <v>1209</v>
      </c>
      <c r="F5578" s="589"/>
      <c r="G5578" s="461" t="s">
        <v>13</v>
      </c>
      <c r="H5578" s="544" t="s">
        <v>14</v>
      </c>
      <c r="I5578" s="544" t="s">
        <v>1210</v>
      </c>
      <c r="J5578" s="544" t="s">
        <v>16</v>
      </c>
    </row>
    <row r="5579" spans="1:10" ht="26.45">
      <c r="A5579" s="549" t="s">
        <v>2666</v>
      </c>
      <c r="B5579" s="550" t="s">
        <v>2303</v>
      </c>
      <c r="C5579" s="550" t="s">
        <v>55</v>
      </c>
      <c r="D5579" s="549" t="s">
        <v>2304</v>
      </c>
      <c r="E5579" s="593" t="s">
        <v>1220</v>
      </c>
      <c r="F5579" s="593"/>
      <c r="G5579" s="550" t="s">
        <v>57</v>
      </c>
      <c r="H5579" s="551">
        <v>4.1999999999999996E-6</v>
      </c>
      <c r="I5579" s="552" t="s">
        <v>2821</v>
      </c>
      <c r="J5579" s="561" t="s">
        <v>2972</v>
      </c>
    </row>
    <row r="5580" spans="1:10">
      <c r="A5580" s="549" t="s">
        <v>2666</v>
      </c>
      <c r="B5580" s="550" t="s">
        <v>2412</v>
      </c>
      <c r="C5580" s="550" t="s">
        <v>55</v>
      </c>
      <c r="D5580" s="549" t="s">
        <v>2413</v>
      </c>
      <c r="E5580" s="593" t="s">
        <v>1220</v>
      </c>
      <c r="F5580" s="593"/>
      <c r="G5580" s="550" t="s">
        <v>57</v>
      </c>
      <c r="H5580" s="551">
        <v>2.0999999999999998E-6</v>
      </c>
      <c r="I5580" s="552" t="s">
        <v>2823</v>
      </c>
      <c r="J5580" s="561" t="s">
        <v>2972</v>
      </c>
    </row>
    <row r="5581" spans="1:10">
      <c r="A5581" s="549" t="s">
        <v>2666</v>
      </c>
      <c r="B5581" s="550" t="s">
        <v>2169</v>
      </c>
      <c r="C5581" s="550" t="s">
        <v>55</v>
      </c>
      <c r="D5581" s="549" t="s">
        <v>2170</v>
      </c>
      <c r="E5581" s="593" t="s">
        <v>1220</v>
      </c>
      <c r="F5581" s="593"/>
      <c r="G5581" s="550" t="s">
        <v>57</v>
      </c>
      <c r="H5581" s="551">
        <v>3.15E-5</v>
      </c>
      <c r="I5581" s="552" t="s">
        <v>2825</v>
      </c>
      <c r="J5581" s="561" t="s">
        <v>2972</v>
      </c>
    </row>
    <row r="5582" spans="1:10" ht="26.45">
      <c r="A5582" s="549" t="s">
        <v>2666</v>
      </c>
      <c r="B5582" s="550" t="s">
        <v>2391</v>
      </c>
      <c r="C5582" s="550" t="s">
        <v>55</v>
      </c>
      <c r="D5582" s="549" t="s">
        <v>2392</v>
      </c>
      <c r="E5582" s="593" t="s">
        <v>1220</v>
      </c>
      <c r="F5582" s="593"/>
      <c r="G5582" s="550" t="s">
        <v>57</v>
      </c>
      <c r="H5582" s="551">
        <v>1.3999999999999999E-6</v>
      </c>
      <c r="I5582" s="552" t="s">
        <v>2827</v>
      </c>
      <c r="J5582" s="561" t="s">
        <v>2972</v>
      </c>
    </row>
    <row r="5583" spans="1:10">
      <c r="A5583" s="549" t="s">
        <v>2666</v>
      </c>
      <c r="B5583" s="550" t="s">
        <v>1693</v>
      </c>
      <c r="C5583" s="550" t="s">
        <v>55</v>
      </c>
      <c r="D5583" s="549" t="s">
        <v>1694</v>
      </c>
      <c r="E5583" s="593" t="s">
        <v>1220</v>
      </c>
      <c r="F5583" s="593"/>
      <c r="G5583" s="550" t="s">
        <v>57</v>
      </c>
      <c r="H5583" s="551">
        <v>6.5870000000000002E-4</v>
      </c>
      <c r="I5583" s="552" t="s">
        <v>2829</v>
      </c>
      <c r="J5583" s="561" t="s">
        <v>2972</v>
      </c>
    </row>
    <row r="5584" spans="1:10">
      <c r="A5584" s="549" t="s">
        <v>2666</v>
      </c>
      <c r="B5584" s="550" t="s">
        <v>2360</v>
      </c>
      <c r="C5584" s="550" t="s">
        <v>55</v>
      </c>
      <c r="D5584" s="549" t="s">
        <v>2361</v>
      </c>
      <c r="E5584" s="593" t="s">
        <v>1220</v>
      </c>
      <c r="F5584" s="593"/>
      <c r="G5584" s="550" t="s">
        <v>2362</v>
      </c>
      <c r="H5584" s="551">
        <v>5.5999999999999997E-6</v>
      </c>
      <c r="I5584" s="552" t="s">
        <v>2831</v>
      </c>
      <c r="J5584" s="561" t="s">
        <v>2972</v>
      </c>
    </row>
    <row r="5585" spans="1:10">
      <c r="A5585" s="549" t="s">
        <v>2666</v>
      </c>
      <c r="B5585" s="550" t="s">
        <v>1729</v>
      </c>
      <c r="C5585" s="550" t="s">
        <v>55</v>
      </c>
      <c r="D5585" s="549" t="s">
        <v>1730</v>
      </c>
      <c r="E5585" s="593" t="s">
        <v>1220</v>
      </c>
      <c r="F5585" s="593"/>
      <c r="G5585" s="550" t="s">
        <v>57</v>
      </c>
      <c r="H5585" s="551">
        <v>1.0499999999999999E-5</v>
      </c>
      <c r="I5585" s="552" t="s">
        <v>2833</v>
      </c>
      <c r="J5585" s="561" t="s">
        <v>2972</v>
      </c>
    </row>
    <row r="5586" spans="1:10">
      <c r="A5586" s="549" t="s">
        <v>2666</v>
      </c>
      <c r="B5586" s="550" t="s">
        <v>1587</v>
      </c>
      <c r="C5586" s="550" t="s">
        <v>55</v>
      </c>
      <c r="D5586" s="549" t="s">
        <v>1588</v>
      </c>
      <c r="E5586" s="593" t="s">
        <v>1220</v>
      </c>
      <c r="F5586" s="593"/>
      <c r="G5586" s="550" t="s">
        <v>57</v>
      </c>
      <c r="H5586" s="551">
        <v>3.15E-5</v>
      </c>
      <c r="I5586" s="552" t="s">
        <v>2835</v>
      </c>
      <c r="J5586" s="561" t="s">
        <v>2972</v>
      </c>
    </row>
    <row r="5587" spans="1:10" ht="14.45" customHeight="1">
      <c r="A5587" s="549" t="s">
        <v>2666</v>
      </c>
      <c r="B5587" s="550" t="s">
        <v>2381</v>
      </c>
      <c r="C5587" s="550" t="s">
        <v>55</v>
      </c>
      <c r="D5587" s="549" t="s">
        <v>2382</v>
      </c>
      <c r="E5587" s="593" t="s">
        <v>1220</v>
      </c>
      <c r="F5587" s="593"/>
      <c r="G5587" s="550" t="s">
        <v>57</v>
      </c>
      <c r="H5587" s="551">
        <v>1.3999999999999999E-6</v>
      </c>
      <c r="I5587" s="552" t="s">
        <v>2837</v>
      </c>
      <c r="J5587" s="561" t="s">
        <v>2972</v>
      </c>
    </row>
    <row r="5588" spans="1:10">
      <c r="A5588" s="549" t="s">
        <v>2666</v>
      </c>
      <c r="B5588" s="550" t="s">
        <v>1982</v>
      </c>
      <c r="C5588" s="550" t="s">
        <v>55</v>
      </c>
      <c r="D5588" s="549" t="s">
        <v>1983</v>
      </c>
      <c r="E5588" s="593" t="s">
        <v>1298</v>
      </c>
      <c r="F5588" s="593"/>
      <c r="G5588" s="550" t="s">
        <v>57</v>
      </c>
      <c r="H5588" s="551">
        <v>3.15E-5</v>
      </c>
      <c r="I5588" s="552" t="s">
        <v>2839</v>
      </c>
      <c r="J5588" s="561" t="s">
        <v>2972</v>
      </c>
    </row>
    <row r="5589" spans="1:10">
      <c r="A5589" s="549" t="s">
        <v>2666</v>
      </c>
      <c r="B5589" s="550" t="s">
        <v>1855</v>
      </c>
      <c r="C5589" s="550" t="s">
        <v>55</v>
      </c>
      <c r="D5589" s="549" t="s">
        <v>1856</v>
      </c>
      <c r="E5589" s="593" t="s">
        <v>1298</v>
      </c>
      <c r="F5589" s="593"/>
      <c r="G5589" s="550" t="s">
        <v>1857</v>
      </c>
      <c r="H5589" s="551">
        <v>2.7999999999999999E-6</v>
      </c>
      <c r="I5589" s="552" t="s">
        <v>2841</v>
      </c>
      <c r="J5589" s="561" t="s">
        <v>2972</v>
      </c>
    </row>
    <row r="5590" spans="1:10" ht="26.45">
      <c r="A5590" s="549" t="s">
        <v>2666</v>
      </c>
      <c r="B5590" s="550" t="s">
        <v>2182</v>
      </c>
      <c r="C5590" s="550" t="s">
        <v>55</v>
      </c>
      <c r="D5590" s="549" t="s">
        <v>2183</v>
      </c>
      <c r="E5590" s="593" t="s">
        <v>1220</v>
      </c>
      <c r="F5590" s="593"/>
      <c r="G5590" s="550" t="s">
        <v>57</v>
      </c>
      <c r="H5590" s="551">
        <v>1.3999999999999999E-6</v>
      </c>
      <c r="I5590" s="552" t="s">
        <v>2843</v>
      </c>
      <c r="J5590" s="561" t="s">
        <v>2972</v>
      </c>
    </row>
    <row r="5591" spans="1:10">
      <c r="A5591" s="549" t="s">
        <v>2666</v>
      </c>
      <c r="B5591" s="550" t="s">
        <v>1652</v>
      </c>
      <c r="C5591" s="550" t="s">
        <v>55</v>
      </c>
      <c r="D5591" s="549" t="s">
        <v>1653</v>
      </c>
      <c r="E5591" s="593" t="s">
        <v>1298</v>
      </c>
      <c r="F5591" s="593"/>
      <c r="G5591" s="550" t="s">
        <v>57</v>
      </c>
      <c r="H5591" s="551">
        <v>7.1259999999999997E-4</v>
      </c>
      <c r="I5591" s="552" t="s">
        <v>2845</v>
      </c>
      <c r="J5591" s="561" t="s">
        <v>2972</v>
      </c>
    </row>
    <row r="5592" spans="1:10">
      <c r="A5592" s="549" t="s">
        <v>2666</v>
      </c>
      <c r="B5592" s="550" t="s">
        <v>2090</v>
      </c>
      <c r="C5592" s="550" t="s">
        <v>55</v>
      </c>
      <c r="D5592" s="549" t="s">
        <v>2091</v>
      </c>
      <c r="E5592" s="593" t="s">
        <v>1220</v>
      </c>
      <c r="F5592" s="593"/>
      <c r="G5592" s="550" t="s">
        <v>57</v>
      </c>
      <c r="H5592" s="551">
        <v>1.26E-5</v>
      </c>
      <c r="I5592" s="552" t="s">
        <v>2847</v>
      </c>
      <c r="J5592" s="561" t="s">
        <v>2972</v>
      </c>
    </row>
    <row r="5593" spans="1:10">
      <c r="A5593" s="549" t="s">
        <v>2666</v>
      </c>
      <c r="B5593" s="550" t="s">
        <v>1543</v>
      </c>
      <c r="C5593" s="550" t="s">
        <v>55</v>
      </c>
      <c r="D5593" s="549" t="s">
        <v>1544</v>
      </c>
      <c r="E5593" s="593" t="s">
        <v>1220</v>
      </c>
      <c r="F5593" s="593"/>
      <c r="G5593" s="550" t="s">
        <v>57</v>
      </c>
      <c r="H5593" s="551">
        <v>7.1259999999999997E-4</v>
      </c>
      <c r="I5593" s="552" t="s">
        <v>2849</v>
      </c>
      <c r="J5593" s="561" t="s">
        <v>2972</v>
      </c>
    </row>
    <row r="5594" spans="1:10">
      <c r="A5594" s="549" t="s">
        <v>2666</v>
      </c>
      <c r="B5594" s="550" t="s">
        <v>2442</v>
      </c>
      <c r="C5594" s="550" t="s">
        <v>55</v>
      </c>
      <c r="D5594" s="549" t="s">
        <v>2443</v>
      </c>
      <c r="E5594" s="593" t="s">
        <v>1220</v>
      </c>
      <c r="F5594" s="593"/>
      <c r="G5594" s="550" t="s">
        <v>57</v>
      </c>
      <c r="H5594" s="551">
        <v>6.9999999999999997E-7</v>
      </c>
      <c r="I5594" s="552" t="s">
        <v>2851</v>
      </c>
      <c r="J5594" s="561" t="s">
        <v>2972</v>
      </c>
    </row>
    <row r="5595" spans="1:10" ht="13.9" customHeight="1">
      <c r="A5595" s="549" t="s">
        <v>2666</v>
      </c>
      <c r="B5595" s="550" t="s">
        <v>2139</v>
      </c>
      <c r="C5595" s="550" t="s">
        <v>55</v>
      </c>
      <c r="D5595" s="549" t="s">
        <v>2140</v>
      </c>
      <c r="E5595" s="593" t="s">
        <v>1220</v>
      </c>
      <c r="F5595" s="593"/>
      <c r="G5595" s="550" t="s">
        <v>1739</v>
      </c>
      <c r="H5595" s="551">
        <v>1.6099999999999998E-5</v>
      </c>
      <c r="I5595" s="552" t="s">
        <v>2853</v>
      </c>
      <c r="J5595" s="561" t="s">
        <v>2972</v>
      </c>
    </row>
    <row r="5596" spans="1:10" ht="26.45">
      <c r="A5596" s="549" t="s">
        <v>2666</v>
      </c>
      <c r="B5596" s="550" t="s">
        <v>1978</v>
      </c>
      <c r="C5596" s="550" t="s">
        <v>55</v>
      </c>
      <c r="D5596" s="549" t="s">
        <v>1979</v>
      </c>
      <c r="E5596" s="593" t="s">
        <v>1220</v>
      </c>
      <c r="F5596" s="593"/>
      <c r="G5596" s="550" t="s">
        <v>1739</v>
      </c>
      <c r="H5596" s="551">
        <v>5.5999999999999997E-6</v>
      </c>
      <c r="I5596" s="552" t="s">
        <v>2855</v>
      </c>
      <c r="J5596" s="561" t="s">
        <v>2972</v>
      </c>
    </row>
    <row r="5597" spans="1:10">
      <c r="A5597" s="549" t="s">
        <v>2666</v>
      </c>
      <c r="B5597" s="550" t="s">
        <v>2270</v>
      </c>
      <c r="C5597" s="550" t="s">
        <v>55</v>
      </c>
      <c r="D5597" s="549" t="s">
        <v>2271</v>
      </c>
      <c r="E5597" s="593" t="s">
        <v>1220</v>
      </c>
      <c r="F5597" s="593"/>
      <c r="G5597" s="550" t="s">
        <v>1456</v>
      </c>
      <c r="H5597" s="551">
        <v>0.84</v>
      </c>
      <c r="I5597" s="552" t="s">
        <v>3473</v>
      </c>
      <c r="J5597" s="561" t="s">
        <v>3291</v>
      </c>
    </row>
    <row r="5598" spans="1:10" ht="26.45">
      <c r="A5598" s="549" t="s">
        <v>2666</v>
      </c>
      <c r="B5598" s="550" t="s">
        <v>1449</v>
      </c>
      <c r="C5598" s="550" t="s">
        <v>55</v>
      </c>
      <c r="D5598" s="549" t="s">
        <v>1450</v>
      </c>
      <c r="E5598" s="593" t="s">
        <v>1440</v>
      </c>
      <c r="F5598" s="593"/>
      <c r="G5598" s="550" t="s">
        <v>1451</v>
      </c>
      <c r="H5598" s="551">
        <v>7.0000000000000001E-3</v>
      </c>
      <c r="I5598" s="552" t="s">
        <v>2742</v>
      </c>
      <c r="J5598" s="561" t="s">
        <v>3114</v>
      </c>
    </row>
    <row r="5599" spans="1:10">
      <c r="A5599" s="553"/>
      <c r="B5599" s="563"/>
      <c r="C5599" s="563"/>
      <c r="D5599" s="553"/>
      <c r="E5599" s="563" t="s">
        <v>2669</v>
      </c>
      <c r="F5599" s="566">
        <v>0.1</v>
      </c>
      <c r="G5599" s="553" t="s">
        <v>2670</v>
      </c>
      <c r="H5599" s="554">
        <v>0</v>
      </c>
      <c r="I5599" s="553" t="s">
        <v>2671</v>
      </c>
      <c r="J5599" s="554">
        <v>0.1</v>
      </c>
    </row>
    <row r="5600" spans="1:10" ht="14.45" thickBot="1">
      <c r="A5600" s="553"/>
      <c r="B5600" s="563"/>
      <c r="C5600" s="563"/>
      <c r="D5600" s="553"/>
      <c r="E5600" s="563" t="s">
        <v>2672</v>
      </c>
      <c r="F5600" s="566">
        <v>0</v>
      </c>
      <c r="G5600" s="553"/>
      <c r="H5600" s="595" t="s">
        <v>2673</v>
      </c>
      <c r="I5600" s="595"/>
      <c r="J5600" s="554">
        <v>1.55</v>
      </c>
    </row>
    <row r="5601" spans="1:10" ht="14.45" thickTop="1">
      <c r="A5601" s="555"/>
      <c r="B5601" s="564"/>
      <c r="C5601" s="564"/>
      <c r="D5601" s="555"/>
      <c r="E5601" s="564"/>
      <c r="F5601" s="564"/>
      <c r="G5601" s="555"/>
      <c r="H5601" s="555"/>
      <c r="I5601" s="555"/>
      <c r="J5601" s="555"/>
    </row>
    <row r="5602" spans="1:10">
      <c r="A5602" s="543"/>
      <c r="B5602" s="461" t="s">
        <v>10</v>
      </c>
      <c r="C5602" s="461" t="s">
        <v>11</v>
      </c>
      <c r="D5602" s="543" t="s">
        <v>12</v>
      </c>
      <c r="E5602" s="589" t="s">
        <v>1209</v>
      </c>
      <c r="F5602" s="589"/>
      <c r="G5602" s="461" t="s">
        <v>13</v>
      </c>
      <c r="H5602" s="544" t="s">
        <v>14</v>
      </c>
      <c r="I5602" s="544" t="s">
        <v>1210</v>
      </c>
      <c r="J5602" s="544" t="s">
        <v>16</v>
      </c>
    </row>
    <row r="5603" spans="1:10">
      <c r="A5603" s="545" t="s">
        <v>2661</v>
      </c>
      <c r="B5603" s="546" t="s">
        <v>3465</v>
      </c>
      <c r="C5603" s="546" t="s">
        <v>55</v>
      </c>
      <c r="D5603" s="545" t="s">
        <v>3466</v>
      </c>
      <c r="E5603" s="596" t="s">
        <v>3371</v>
      </c>
      <c r="F5603" s="596"/>
      <c r="G5603" s="546" t="s">
        <v>1456</v>
      </c>
      <c r="H5603" s="547">
        <v>1</v>
      </c>
      <c r="I5603" s="548">
        <v>2.5</v>
      </c>
      <c r="J5603" s="548">
        <v>2.5</v>
      </c>
    </row>
    <row r="5604" spans="1:10">
      <c r="A5604" s="543" t="s">
        <v>9</v>
      </c>
      <c r="B5604" s="461" t="s">
        <v>10</v>
      </c>
      <c r="C5604" s="461" t="s">
        <v>11</v>
      </c>
      <c r="D5604" s="543" t="s">
        <v>12</v>
      </c>
      <c r="E5604" s="589" t="s">
        <v>1209</v>
      </c>
      <c r="F5604" s="589"/>
      <c r="G5604" s="461" t="s">
        <v>13</v>
      </c>
      <c r="H5604" s="544" t="s">
        <v>14</v>
      </c>
      <c r="I5604" s="544" t="s">
        <v>1210</v>
      </c>
      <c r="J5604" s="544" t="s">
        <v>16</v>
      </c>
    </row>
    <row r="5605" spans="1:10">
      <c r="A5605" s="556" t="s">
        <v>2661</v>
      </c>
      <c r="B5605" s="557" t="s">
        <v>2769</v>
      </c>
      <c r="C5605" s="557" t="s">
        <v>55</v>
      </c>
      <c r="D5605" s="556" t="s">
        <v>2770</v>
      </c>
      <c r="E5605" s="594" t="s">
        <v>1393</v>
      </c>
      <c r="F5605" s="594"/>
      <c r="G5605" s="557" t="s">
        <v>1451</v>
      </c>
      <c r="H5605" s="558">
        <v>7.0000000000000001E-3</v>
      </c>
      <c r="I5605" s="559" t="s">
        <v>2771</v>
      </c>
      <c r="J5605" s="560" t="s">
        <v>3254</v>
      </c>
    </row>
    <row r="5606" spans="1:10" ht="26.45">
      <c r="A5606" s="549" t="s">
        <v>2666</v>
      </c>
      <c r="B5606" s="550" t="s">
        <v>1449</v>
      </c>
      <c r="C5606" s="550" t="s">
        <v>55</v>
      </c>
      <c r="D5606" s="549" t="s">
        <v>1450</v>
      </c>
      <c r="E5606" s="593" t="s">
        <v>1440</v>
      </c>
      <c r="F5606" s="593"/>
      <c r="G5606" s="550" t="s">
        <v>1451</v>
      </c>
      <c r="H5606" s="551">
        <v>7.0000000000000001E-3</v>
      </c>
      <c r="I5606" s="552" t="s">
        <v>2742</v>
      </c>
      <c r="J5606" s="561" t="s">
        <v>3114</v>
      </c>
    </row>
    <row r="5607" spans="1:10">
      <c r="A5607" s="549" t="s">
        <v>2666</v>
      </c>
      <c r="B5607" s="550" t="s">
        <v>1485</v>
      </c>
      <c r="C5607" s="550" t="s">
        <v>55</v>
      </c>
      <c r="D5607" s="549" t="s">
        <v>1486</v>
      </c>
      <c r="E5607" s="593" t="s">
        <v>1220</v>
      </c>
      <c r="F5607" s="593"/>
      <c r="G5607" s="550" t="s">
        <v>1456</v>
      </c>
      <c r="H5607" s="551">
        <v>0.84</v>
      </c>
      <c r="I5607" s="552" t="s">
        <v>3475</v>
      </c>
      <c r="J5607" s="561" t="s">
        <v>3825</v>
      </c>
    </row>
    <row r="5608" spans="1:10">
      <c r="A5608" s="589" t="s">
        <v>2820</v>
      </c>
      <c r="B5608" s="597"/>
      <c r="C5608" s="597"/>
      <c r="D5608" s="597"/>
      <c r="E5608" s="597"/>
      <c r="F5608" s="597"/>
      <c r="G5608" s="597"/>
      <c r="H5608" s="597"/>
      <c r="I5608" s="597"/>
      <c r="J5608" s="597"/>
    </row>
    <row r="5609" spans="1:10">
      <c r="A5609" s="543" t="s">
        <v>9</v>
      </c>
      <c r="B5609" s="461" t="s">
        <v>10</v>
      </c>
      <c r="C5609" s="461" t="s">
        <v>11</v>
      </c>
      <c r="D5609" s="543" t="s">
        <v>12</v>
      </c>
      <c r="E5609" s="589" t="s">
        <v>1209</v>
      </c>
      <c r="F5609" s="589"/>
      <c r="G5609" s="461" t="s">
        <v>13</v>
      </c>
      <c r="H5609" s="544" t="s">
        <v>14</v>
      </c>
      <c r="I5609" s="544" t="s">
        <v>1210</v>
      </c>
      <c r="J5609" s="544" t="s">
        <v>16</v>
      </c>
    </row>
    <row r="5610" spans="1:10" ht="26.45">
      <c r="A5610" s="549" t="s">
        <v>2666</v>
      </c>
      <c r="B5610" s="550" t="s">
        <v>2303</v>
      </c>
      <c r="C5610" s="550" t="s">
        <v>55</v>
      </c>
      <c r="D5610" s="549" t="s">
        <v>2304</v>
      </c>
      <c r="E5610" s="593" t="s">
        <v>1220</v>
      </c>
      <c r="F5610" s="593"/>
      <c r="G5610" s="550" t="s">
        <v>57</v>
      </c>
      <c r="H5610" s="551">
        <v>4.1999999999999996E-6</v>
      </c>
      <c r="I5610" s="552" t="s">
        <v>2821</v>
      </c>
      <c r="J5610" s="561" t="s">
        <v>2972</v>
      </c>
    </row>
    <row r="5611" spans="1:10">
      <c r="A5611" s="549" t="s">
        <v>2666</v>
      </c>
      <c r="B5611" s="550" t="s">
        <v>2412</v>
      </c>
      <c r="C5611" s="550" t="s">
        <v>55</v>
      </c>
      <c r="D5611" s="549" t="s">
        <v>2413</v>
      </c>
      <c r="E5611" s="593" t="s">
        <v>1220</v>
      </c>
      <c r="F5611" s="593"/>
      <c r="G5611" s="550" t="s">
        <v>57</v>
      </c>
      <c r="H5611" s="551">
        <v>2.0999999999999998E-6</v>
      </c>
      <c r="I5611" s="552" t="s">
        <v>2823</v>
      </c>
      <c r="J5611" s="561" t="s">
        <v>2972</v>
      </c>
    </row>
    <row r="5612" spans="1:10">
      <c r="A5612" s="549" t="s">
        <v>2666</v>
      </c>
      <c r="B5612" s="550" t="s">
        <v>2169</v>
      </c>
      <c r="C5612" s="550" t="s">
        <v>55</v>
      </c>
      <c r="D5612" s="549" t="s">
        <v>2170</v>
      </c>
      <c r="E5612" s="593" t="s">
        <v>1220</v>
      </c>
      <c r="F5612" s="593"/>
      <c r="G5612" s="550" t="s">
        <v>57</v>
      </c>
      <c r="H5612" s="551">
        <v>3.15E-5</v>
      </c>
      <c r="I5612" s="552" t="s">
        <v>2825</v>
      </c>
      <c r="J5612" s="561" t="s">
        <v>2972</v>
      </c>
    </row>
    <row r="5613" spans="1:10" ht="26.45">
      <c r="A5613" s="549" t="s">
        <v>2666</v>
      </c>
      <c r="B5613" s="550" t="s">
        <v>2391</v>
      </c>
      <c r="C5613" s="550" t="s">
        <v>55</v>
      </c>
      <c r="D5613" s="549" t="s">
        <v>2392</v>
      </c>
      <c r="E5613" s="593" t="s">
        <v>1220</v>
      </c>
      <c r="F5613" s="593"/>
      <c r="G5613" s="550" t="s">
        <v>57</v>
      </c>
      <c r="H5613" s="551">
        <v>1.3999999999999999E-6</v>
      </c>
      <c r="I5613" s="552" t="s">
        <v>2827</v>
      </c>
      <c r="J5613" s="561" t="s">
        <v>2972</v>
      </c>
    </row>
    <row r="5614" spans="1:10">
      <c r="A5614" s="549" t="s">
        <v>2666</v>
      </c>
      <c r="B5614" s="550" t="s">
        <v>1693</v>
      </c>
      <c r="C5614" s="550" t="s">
        <v>55</v>
      </c>
      <c r="D5614" s="549" t="s">
        <v>1694</v>
      </c>
      <c r="E5614" s="593" t="s">
        <v>1220</v>
      </c>
      <c r="F5614" s="593"/>
      <c r="G5614" s="550" t="s">
        <v>57</v>
      </c>
      <c r="H5614" s="551">
        <v>6.5870000000000002E-4</v>
      </c>
      <c r="I5614" s="552" t="s">
        <v>2829</v>
      </c>
      <c r="J5614" s="561" t="s">
        <v>2972</v>
      </c>
    </row>
    <row r="5615" spans="1:10">
      <c r="A5615" s="549" t="s">
        <v>2666</v>
      </c>
      <c r="B5615" s="550" t="s">
        <v>2360</v>
      </c>
      <c r="C5615" s="550" t="s">
        <v>55</v>
      </c>
      <c r="D5615" s="549" t="s">
        <v>2361</v>
      </c>
      <c r="E5615" s="593" t="s">
        <v>1220</v>
      </c>
      <c r="F5615" s="593"/>
      <c r="G5615" s="550" t="s">
        <v>2362</v>
      </c>
      <c r="H5615" s="551">
        <v>5.5999999999999997E-6</v>
      </c>
      <c r="I5615" s="552" t="s">
        <v>2831</v>
      </c>
      <c r="J5615" s="561" t="s">
        <v>2972</v>
      </c>
    </row>
    <row r="5616" spans="1:10">
      <c r="A5616" s="549" t="s">
        <v>2666</v>
      </c>
      <c r="B5616" s="550" t="s">
        <v>1729</v>
      </c>
      <c r="C5616" s="550" t="s">
        <v>55</v>
      </c>
      <c r="D5616" s="549" t="s">
        <v>1730</v>
      </c>
      <c r="E5616" s="593" t="s">
        <v>1220</v>
      </c>
      <c r="F5616" s="593"/>
      <c r="G5616" s="550" t="s">
        <v>57</v>
      </c>
      <c r="H5616" s="551">
        <v>1.0499999999999999E-5</v>
      </c>
      <c r="I5616" s="552" t="s">
        <v>2833</v>
      </c>
      <c r="J5616" s="561" t="s">
        <v>2972</v>
      </c>
    </row>
    <row r="5617" spans="1:10">
      <c r="A5617" s="549" t="s">
        <v>2666</v>
      </c>
      <c r="B5617" s="550" t="s">
        <v>1587</v>
      </c>
      <c r="C5617" s="550" t="s">
        <v>55</v>
      </c>
      <c r="D5617" s="549" t="s">
        <v>1588</v>
      </c>
      <c r="E5617" s="593" t="s">
        <v>1220</v>
      </c>
      <c r="F5617" s="593"/>
      <c r="G5617" s="550" t="s">
        <v>57</v>
      </c>
      <c r="H5617" s="551">
        <v>3.15E-5</v>
      </c>
      <c r="I5617" s="552" t="s">
        <v>2835</v>
      </c>
      <c r="J5617" s="561" t="s">
        <v>2972</v>
      </c>
    </row>
    <row r="5618" spans="1:10" ht="14.45" customHeight="1">
      <c r="A5618" s="549" t="s">
        <v>2666</v>
      </c>
      <c r="B5618" s="550" t="s">
        <v>2381</v>
      </c>
      <c r="C5618" s="550" t="s">
        <v>55</v>
      </c>
      <c r="D5618" s="549" t="s">
        <v>2382</v>
      </c>
      <c r="E5618" s="593" t="s">
        <v>1220</v>
      </c>
      <c r="F5618" s="593"/>
      <c r="G5618" s="550" t="s">
        <v>57</v>
      </c>
      <c r="H5618" s="551">
        <v>1.3999999999999999E-6</v>
      </c>
      <c r="I5618" s="552" t="s">
        <v>2837</v>
      </c>
      <c r="J5618" s="561" t="s">
        <v>2972</v>
      </c>
    </row>
    <row r="5619" spans="1:10">
      <c r="A5619" s="549" t="s">
        <v>2666</v>
      </c>
      <c r="B5619" s="550" t="s">
        <v>1982</v>
      </c>
      <c r="C5619" s="550" t="s">
        <v>55</v>
      </c>
      <c r="D5619" s="549" t="s">
        <v>1983</v>
      </c>
      <c r="E5619" s="593" t="s">
        <v>1298</v>
      </c>
      <c r="F5619" s="593"/>
      <c r="G5619" s="550" t="s">
        <v>57</v>
      </c>
      <c r="H5619" s="551">
        <v>3.15E-5</v>
      </c>
      <c r="I5619" s="552" t="s">
        <v>2839</v>
      </c>
      <c r="J5619" s="561" t="s">
        <v>2972</v>
      </c>
    </row>
    <row r="5620" spans="1:10">
      <c r="A5620" s="549" t="s">
        <v>2666</v>
      </c>
      <c r="B5620" s="550" t="s">
        <v>1855</v>
      </c>
      <c r="C5620" s="550" t="s">
        <v>55</v>
      </c>
      <c r="D5620" s="549" t="s">
        <v>1856</v>
      </c>
      <c r="E5620" s="593" t="s">
        <v>1298</v>
      </c>
      <c r="F5620" s="593"/>
      <c r="G5620" s="550" t="s">
        <v>1857</v>
      </c>
      <c r="H5620" s="551">
        <v>2.7999999999999999E-6</v>
      </c>
      <c r="I5620" s="552" t="s">
        <v>2841</v>
      </c>
      <c r="J5620" s="561" t="s">
        <v>2972</v>
      </c>
    </row>
    <row r="5621" spans="1:10" ht="26.45">
      <c r="A5621" s="549" t="s">
        <v>2666</v>
      </c>
      <c r="B5621" s="550" t="s">
        <v>2182</v>
      </c>
      <c r="C5621" s="550" t="s">
        <v>55</v>
      </c>
      <c r="D5621" s="549" t="s">
        <v>2183</v>
      </c>
      <c r="E5621" s="593" t="s">
        <v>1220</v>
      </c>
      <c r="F5621" s="593"/>
      <c r="G5621" s="550" t="s">
        <v>57</v>
      </c>
      <c r="H5621" s="551">
        <v>1.3999999999999999E-6</v>
      </c>
      <c r="I5621" s="552" t="s">
        <v>2843</v>
      </c>
      <c r="J5621" s="561" t="s">
        <v>2972</v>
      </c>
    </row>
    <row r="5622" spans="1:10">
      <c r="A5622" s="549" t="s">
        <v>2666</v>
      </c>
      <c r="B5622" s="550" t="s">
        <v>1652</v>
      </c>
      <c r="C5622" s="550" t="s">
        <v>55</v>
      </c>
      <c r="D5622" s="549" t="s">
        <v>1653</v>
      </c>
      <c r="E5622" s="593" t="s">
        <v>1298</v>
      </c>
      <c r="F5622" s="593"/>
      <c r="G5622" s="550" t="s">
        <v>57</v>
      </c>
      <c r="H5622" s="551">
        <v>7.1259999999999997E-4</v>
      </c>
      <c r="I5622" s="552" t="s">
        <v>2845</v>
      </c>
      <c r="J5622" s="561" t="s">
        <v>2972</v>
      </c>
    </row>
    <row r="5623" spans="1:10">
      <c r="A5623" s="549" t="s">
        <v>2666</v>
      </c>
      <c r="B5623" s="550" t="s">
        <v>2090</v>
      </c>
      <c r="C5623" s="550" t="s">
        <v>55</v>
      </c>
      <c r="D5623" s="549" t="s">
        <v>2091</v>
      </c>
      <c r="E5623" s="593" t="s">
        <v>1220</v>
      </c>
      <c r="F5623" s="593"/>
      <c r="G5623" s="550" t="s">
        <v>57</v>
      </c>
      <c r="H5623" s="551">
        <v>1.26E-5</v>
      </c>
      <c r="I5623" s="552" t="s">
        <v>2847</v>
      </c>
      <c r="J5623" s="561" t="s">
        <v>2972</v>
      </c>
    </row>
    <row r="5624" spans="1:10">
      <c r="A5624" s="549" t="s">
        <v>2666</v>
      </c>
      <c r="B5624" s="550" t="s">
        <v>1543</v>
      </c>
      <c r="C5624" s="550" t="s">
        <v>55</v>
      </c>
      <c r="D5624" s="549" t="s">
        <v>1544</v>
      </c>
      <c r="E5624" s="593" t="s">
        <v>1220</v>
      </c>
      <c r="F5624" s="593"/>
      <c r="G5624" s="550" t="s">
        <v>57</v>
      </c>
      <c r="H5624" s="551">
        <v>7.1259999999999997E-4</v>
      </c>
      <c r="I5624" s="552" t="s">
        <v>2849</v>
      </c>
      <c r="J5624" s="561" t="s">
        <v>2972</v>
      </c>
    </row>
    <row r="5625" spans="1:10">
      <c r="A5625" s="549" t="s">
        <v>2666</v>
      </c>
      <c r="B5625" s="550" t="s">
        <v>2442</v>
      </c>
      <c r="C5625" s="550" t="s">
        <v>55</v>
      </c>
      <c r="D5625" s="549" t="s">
        <v>2443</v>
      </c>
      <c r="E5625" s="593" t="s">
        <v>1220</v>
      </c>
      <c r="F5625" s="593"/>
      <c r="G5625" s="550" t="s">
        <v>57</v>
      </c>
      <c r="H5625" s="551">
        <v>6.9999999999999997E-7</v>
      </c>
      <c r="I5625" s="552" t="s">
        <v>2851</v>
      </c>
      <c r="J5625" s="561" t="s">
        <v>2972</v>
      </c>
    </row>
    <row r="5626" spans="1:10" ht="13.9" customHeight="1">
      <c r="A5626" s="549" t="s">
        <v>2666</v>
      </c>
      <c r="B5626" s="550" t="s">
        <v>2139</v>
      </c>
      <c r="C5626" s="550" t="s">
        <v>55</v>
      </c>
      <c r="D5626" s="549" t="s">
        <v>2140</v>
      </c>
      <c r="E5626" s="593" t="s">
        <v>1220</v>
      </c>
      <c r="F5626" s="593"/>
      <c r="G5626" s="550" t="s">
        <v>1739</v>
      </c>
      <c r="H5626" s="551">
        <v>1.6099999999999998E-5</v>
      </c>
      <c r="I5626" s="552" t="s">
        <v>2853</v>
      </c>
      <c r="J5626" s="561" t="s">
        <v>2972</v>
      </c>
    </row>
    <row r="5627" spans="1:10" ht="26.45">
      <c r="A5627" s="549" t="s">
        <v>2666</v>
      </c>
      <c r="B5627" s="550" t="s">
        <v>1978</v>
      </c>
      <c r="C5627" s="550" t="s">
        <v>55</v>
      </c>
      <c r="D5627" s="549" t="s">
        <v>1979</v>
      </c>
      <c r="E5627" s="593" t="s">
        <v>1220</v>
      </c>
      <c r="F5627" s="593"/>
      <c r="G5627" s="550" t="s">
        <v>1739</v>
      </c>
      <c r="H5627" s="551">
        <v>5.5999999999999997E-6</v>
      </c>
      <c r="I5627" s="552" t="s">
        <v>2855</v>
      </c>
      <c r="J5627" s="561" t="s">
        <v>2972</v>
      </c>
    </row>
    <row r="5628" spans="1:10" ht="26.45">
      <c r="A5628" s="549" t="s">
        <v>2666</v>
      </c>
      <c r="B5628" s="550" t="s">
        <v>1449</v>
      </c>
      <c r="C5628" s="550" t="s">
        <v>55</v>
      </c>
      <c r="D5628" s="549" t="s">
        <v>1450</v>
      </c>
      <c r="E5628" s="593" t="s">
        <v>1440</v>
      </c>
      <c r="F5628" s="593"/>
      <c r="G5628" s="550" t="s">
        <v>1451</v>
      </c>
      <c r="H5628" s="551">
        <v>7.0000000000000001E-3</v>
      </c>
      <c r="I5628" s="552" t="s">
        <v>2742</v>
      </c>
      <c r="J5628" s="561" t="s">
        <v>3114</v>
      </c>
    </row>
    <row r="5629" spans="1:10">
      <c r="A5629" s="549" t="s">
        <v>2666</v>
      </c>
      <c r="B5629" s="550" t="s">
        <v>1485</v>
      </c>
      <c r="C5629" s="550" t="s">
        <v>55</v>
      </c>
      <c r="D5629" s="549" t="s">
        <v>1486</v>
      </c>
      <c r="E5629" s="593" t="s">
        <v>1220</v>
      </c>
      <c r="F5629" s="593"/>
      <c r="G5629" s="550" t="s">
        <v>1456</v>
      </c>
      <c r="H5629" s="551">
        <v>0.84</v>
      </c>
      <c r="I5629" s="552" t="s">
        <v>3475</v>
      </c>
      <c r="J5629" s="561" t="s">
        <v>3825</v>
      </c>
    </row>
    <row r="5630" spans="1:10">
      <c r="A5630" s="553"/>
      <c r="B5630" s="563"/>
      <c r="C5630" s="563"/>
      <c r="D5630" s="553"/>
      <c r="E5630" s="563" t="s">
        <v>2669</v>
      </c>
      <c r="F5630" s="566">
        <v>0.1</v>
      </c>
      <c r="G5630" s="553" t="s">
        <v>2670</v>
      </c>
      <c r="H5630" s="554">
        <v>0</v>
      </c>
      <c r="I5630" s="553" t="s">
        <v>2671</v>
      </c>
      <c r="J5630" s="554">
        <v>0.1</v>
      </c>
    </row>
    <row r="5631" spans="1:10" ht="14.45" thickBot="1">
      <c r="A5631" s="553"/>
      <c r="B5631" s="563"/>
      <c r="C5631" s="563"/>
      <c r="D5631" s="553"/>
      <c r="E5631" s="563" t="s">
        <v>2672</v>
      </c>
      <c r="F5631" s="566">
        <v>0</v>
      </c>
      <c r="G5631" s="553"/>
      <c r="H5631" s="595" t="s">
        <v>2673</v>
      </c>
      <c r="I5631" s="595"/>
      <c r="J5631" s="554">
        <v>2.5</v>
      </c>
    </row>
    <row r="5632" spans="1:10" ht="14.45" thickTop="1">
      <c r="A5632" s="555"/>
      <c r="B5632" s="564"/>
      <c r="C5632" s="564"/>
      <c r="D5632" s="555"/>
      <c r="E5632" s="564"/>
      <c r="F5632" s="564"/>
      <c r="G5632" s="555"/>
      <c r="H5632" s="555"/>
      <c r="I5632" s="555"/>
      <c r="J5632" s="555"/>
    </row>
    <row r="5633" spans="1:10">
      <c r="A5633" s="543"/>
      <c r="B5633" s="461" t="s">
        <v>10</v>
      </c>
      <c r="C5633" s="461" t="s">
        <v>11</v>
      </c>
      <c r="D5633" s="543" t="s">
        <v>12</v>
      </c>
      <c r="E5633" s="589" t="s">
        <v>1209</v>
      </c>
      <c r="F5633" s="589"/>
      <c r="G5633" s="461" t="s">
        <v>13</v>
      </c>
      <c r="H5633" s="544" t="s">
        <v>14</v>
      </c>
      <c r="I5633" s="544" t="s">
        <v>1210</v>
      </c>
      <c r="J5633" s="544" t="s">
        <v>16</v>
      </c>
    </row>
    <row r="5634" spans="1:10" ht="26.45">
      <c r="A5634" s="545" t="s">
        <v>2661</v>
      </c>
      <c r="B5634" s="546" t="s">
        <v>3826</v>
      </c>
      <c r="C5634" s="546" t="s">
        <v>55</v>
      </c>
      <c r="D5634" s="545" t="s">
        <v>3827</v>
      </c>
      <c r="E5634" s="596" t="s">
        <v>3828</v>
      </c>
      <c r="F5634" s="596"/>
      <c r="G5634" s="546" t="s">
        <v>1456</v>
      </c>
      <c r="H5634" s="547">
        <v>1</v>
      </c>
      <c r="I5634" s="548">
        <v>12.43</v>
      </c>
      <c r="J5634" s="548">
        <v>12.43</v>
      </c>
    </row>
    <row r="5635" spans="1:10">
      <c r="A5635" s="543" t="s">
        <v>9</v>
      </c>
      <c r="B5635" s="461" t="s">
        <v>10</v>
      </c>
      <c r="C5635" s="461" t="s">
        <v>11</v>
      </c>
      <c r="D5635" s="543" t="s">
        <v>12</v>
      </c>
      <c r="E5635" s="589" t="s">
        <v>1209</v>
      </c>
      <c r="F5635" s="589"/>
      <c r="G5635" s="461" t="s">
        <v>13</v>
      </c>
      <c r="H5635" s="544" t="s">
        <v>14</v>
      </c>
      <c r="I5635" s="544" t="s">
        <v>1210</v>
      </c>
      <c r="J5635" s="544" t="s">
        <v>16</v>
      </c>
    </row>
    <row r="5636" spans="1:10" ht="26.45">
      <c r="A5636" s="549" t="s">
        <v>2666</v>
      </c>
      <c r="B5636" s="550" t="s">
        <v>2487</v>
      </c>
      <c r="C5636" s="550" t="s">
        <v>55</v>
      </c>
      <c r="D5636" s="549" t="s">
        <v>2488</v>
      </c>
      <c r="E5636" s="593" t="s">
        <v>1220</v>
      </c>
      <c r="F5636" s="593"/>
      <c r="G5636" s="550" t="s">
        <v>1456</v>
      </c>
      <c r="H5636" s="551">
        <v>0.02</v>
      </c>
      <c r="I5636" s="552" t="s">
        <v>2996</v>
      </c>
      <c r="J5636" s="561" t="s">
        <v>3108</v>
      </c>
    </row>
    <row r="5637" spans="1:10" ht="26.45">
      <c r="A5637" s="549" t="s">
        <v>2666</v>
      </c>
      <c r="B5637" s="550" t="s">
        <v>2571</v>
      </c>
      <c r="C5637" s="550" t="s">
        <v>55</v>
      </c>
      <c r="D5637" s="549" t="s">
        <v>2572</v>
      </c>
      <c r="E5637" s="593" t="s">
        <v>1220</v>
      </c>
      <c r="F5637" s="593"/>
      <c r="G5637" s="550" t="s">
        <v>57</v>
      </c>
      <c r="H5637" s="551">
        <v>0.4</v>
      </c>
      <c r="I5637" s="552" t="s">
        <v>2998</v>
      </c>
      <c r="J5637" s="561" t="s">
        <v>3347</v>
      </c>
    </row>
    <row r="5638" spans="1:10">
      <c r="A5638" s="549" t="s">
        <v>2666</v>
      </c>
      <c r="B5638" s="550" t="s">
        <v>2180</v>
      </c>
      <c r="C5638" s="550" t="s">
        <v>55</v>
      </c>
      <c r="D5638" s="549" t="s">
        <v>2181</v>
      </c>
      <c r="E5638" s="593" t="s">
        <v>1220</v>
      </c>
      <c r="F5638" s="593"/>
      <c r="G5638" s="550" t="s">
        <v>1456</v>
      </c>
      <c r="H5638" s="551">
        <v>1</v>
      </c>
      <c r="I5638" s="552" t="s">
        <v>3025</v>
      </c>
      <c r="J5638" s="561" t="s">
        <v>3025</v>
      </c>
    </row>
    <row r="5639" spans="1:10" ht="26.45">
      <c r="A5639" s="549" t="s">
        <v>2666</v>
      </c>
      <c r="B5639" s="550" t="s">
        <v>1449</v>
      </c>
      <c r="C5639" s="550" t="s">
        <v>55</v>
      </c>
      <c r="D5639" s="549" t="s">
        <v>1450</v>
      </c>
      <c r="E5639" s="593" t="s">
        <v>1440</v>
      </c>
      <c r="F5639" s="593"/>
      <c r="G5639" s="550" t="s">
        <v>1451</v>
      </c>
      <c r="H5639" s="551">
        <v>0.08</v>
      </c>
      <c r="I5639" s="552" t="s">
        <v>2742</v>
      </c>
      <c r="J5639" s="561" t="s">
        <v>3216</v>
      </c>
    </row>
    <row r="5640" spans="1:10">
      <c r="A5640" s="556" t="s">
        <v>2661</v>
      </c>
      <c r="B5640" s="557" t="s">
        <v>2769</v>
      </c>
      <c r="C5640" s="557" t="s">
        <v>55</v>
      </c>
      <c r="D5640" s="556" t="s">
        <v>2770</v>
      </c>
      <c r="E5640" s="594" t="s">
        <v>1393</v>
      </c>
      <c r="F5640" s="594"/>
      <c r="G5640" s="557" t="s">
        <v>1451</v>
      </c>
      <c r="H5640" s="558">
        <v>0.08</v>
      </c>
      <c r="I5640" s="559" t="s">
        <v>2771</v>
      </c>
      <c r="J5640" s="560" t="s">
        <v>2890</v>
      </c>
    </row>
    <row r="5641" spans="1:10" ht="26.45">
      <c r="A5641" s="549" t="s">
        <v>2666</v>
      </c>
      <c r="B5641" s="550" t="s">
        <v>2605</v>
      </c>
      <c r="C5641" s="550" t="s">
        <v>55</v>
      </c>
      <c r="D5641" s="549" t="s">
        <v>2606</v>
      </c>
      <c r="E5641" s="593" t="s">
        <v>1220</v>
      </c>
      <c r="F5641" s="593"/>
      <c r="G5641" s="550" t="s">
        <v>57</v>
      </c>
      <c r="H5641" s="551">
        <v>0.4</v>
      </c>
      <c r="I5641" s="552" t="s">
        <v>2884</v>
      </c>
      <c r="J5641" s="561" t="s">
        <v>2975</v>
      </c>
    </row>
    <row r="5642" spans="1:10">
      <c r="A5642" s="556" t="s">
        <v>2661</v>
      </c>
      <c r="B5642" s="557" t="s">
        <v>3829</v>
      </c>
      <c r="C5642" s="557" t="s">
        <v>55</v>
      </c>
      <c r="D5642" s="556" t="s">
        <v>3830</v>
      </c>
      <c r="E5642" s="594" t="s">
        <v>1393</v>
      </c>
      <c r="F5642" s="594"/>
      <c r="G5642" s="557" t="s">
        <v>1451</v>
      </c>
      <c r="H5642" s="558">
        <v>0.08</v>
      </c>
      <c r="I5642" s="559" t="s">
        <v>3831</v>
      </c>
      <c r="J5642" s="560" t="s">
        <v>3113</v>
      </c>
    </row>
    <row r="5643" spans="1:10" ht="26.45">
      <c r="A5643" s="549" t="s">
        <v>2666</v>
      </c>
      <c r="B5643" s="550" t="s">
        <v>2186</v>
      </c>
      <c r="C5643" s="550" t="s">
        <v>55</v>
      </c>
      <c r="D5643" s="549" t="s">
        <v>2187</v>
      </c>
      <c r="E5643" s="593" t="s">
        <v>1440</v>
      </c>
      <c r="F5643" s="593"/>
      <c r="G5643" s="550" t="s">
        <v>1451</v>
      </c>
      <c r="H5643" s="551">
        <v>0.08</v>
      </c>
      <c r="I5643" s="552" t="s">
        <v>2767</v>
      </c>
      <c r="J5643" s="561" t="s">
        <v>3357</v>
      </c>
    </row>
    <row r="5644" spans="1:10">
      <c r="A5644" s="589" t="s">
        <v>2820</v>
      </c>
      <c r="B5644" s="597"/>
      <c r="C5644" s="597"/>
      <c r="D5644" s="597"/>
      <c r="E5644" s="597"/>
      <c r="F5644" s="597"/>
      <c r="G5644" s="597"/>
      <c r="H5644" s="597"/>
      <c r="I5644" s="597"/>
      <c r="J5644" s="597"/>
    </row>
    <row r="5645" spans="1:10">
      <c r="A5645" s="543" t="s">
        <v>9</v>
      </c>
      <c r="B5645" s="461" t="s">
        <v>10</v>
      </c>
      <c r="C5645" s="461" t="s">
        <v>11</v>
      </c>
      <c r="D5645" s="543" t="s">
        <v>12</v>
      </c>
      <c r="E5645" s="589" t="s">
        <v>1209</v>
      </c>
      <c r="F5645" s="589"/>
      <c r="G5645" s="461" t="s">
        <v>13</v>
      </c>
      <c r="H5645" s="544" t="s">
        <v>14</v>
      </c>
      <c r="I5645" s="544" t="s">
        <v>1210</v>
      </c>
      <c r="J5645" s="544" t="s">
        <v>16</v>
      </c>
    </row>
    <row r="5646" spans="1:10" ht="26.45">
      <c r="A5646" s="549" t="s">
        <v>2666</v>
      </c>
      <c r="B5646" s="550" t="s">
        <v>2487</v>
      </c>
      <c r="C5646" s="550" t="s">
        <v>55</v>
      </c>
      <c r="D5646" s="549" t="s">
        <v>2488</v>
      </c>
      <c r="E5646" s="593" t="s">
        <v>1220</v>
      </c>
      <c r="F5646" s="593"/>
      <c r="G5646" s="550" t="s">
        <v>1456</v>
      </c>
      <c r="H5646" s="551">
        <v>0.02</v>
      </c>
      <c r="I5646" s="552" t="s">
        <v>2996</v>
      </c>
      <c r="J5646" s="561" t="s">
        <v>3108</v>
      </c>
    </row>
    <row r="5647" spans="1:10" ht="26.45">
      <c r="A5647" s="549" t="s">
        <v>2666</v>
      </c>
      <c r="B5647" s="550" t="s">
        <v>2571</v>
      </c>
      <c r="C5647" s="550" t="s">
        <v>55</v>
      </c>
      <c r="D5647" s="549" t="s">
        <v>2572</v>
      </c>
      <c r="E5647" s="593" t="s">
        <v>1220</v>
      </c>
      <c r="F5647" s="593"/>
      <c r="G5647" s="550" t="s">
        <v>57</v>
      </c>
      <c r="H5647" s="551">
        <v>0.4</v>
      </c>
      <c r="I5647" s="552" t="s">
        <v>2998</v>
      </c>
      <c r="J5647" s="561" t="s">
        <v>3347</v>
      </c>
    </row>
    <row r="5648" spans="1:10">
      <c r="A5648" s="549" t="s">
        <v>2666</v>
      </c>
      <c r="B5648" s="550" t="s">
        <v>2180</v>
      </c>
      <c r="C5648" s="550" t="s">
        <v>55</v>
      </c>
      <c r="D5648" s="549" t="s">
        <v>2181</v>
      </c>
      <c r="E5648" s="593" t="s">
        <v>1220</v>
      </c>
      <c r="F5648" s="593"/>
      <c r="G5648" s="550" t="s">
        <v>1456</v>
      </c>
      <c r="H5648" s="551">
        <v>1</v>
      </c>
      <c r="I5648" s="552" t="s">
        <v>3025</v>
      </c>
      <c r="J5648" s="561" t="s">
        <v>3025</v>
      </c>
    </row>
    <row r="5649" spans="1:10" ht="14.45" customHeight="1">
      <c r="A5649" s="549" t="s">
        <v>2666</v>
      </c>
      <c r="B5649" s="550" t="s">
        <v>1449</v>
      </c>
      <c r="C5649" s="550" t="s">
        <v>55</v>
      </c>
      <c r="D5649" s="549" t="s">
        <v>1450</v>
      </c>
      <c r="E5649" s="593" t="s">
        <v>1440</v>
      </c>
      <c r="F5649" s="593"/>
      <c r="G5649" s="550" t="s">
        <v>1451</v>
      </c>
      <c r="H5649" s="551">
        <v>0.08</v>
      </c>
      <c r="I5649" s="552" t="s">
        <v>2742</v>
      </c>
      <c r="J5649" s="561" t="s">
        <v>3216</v>
      </c>
    </row>
    <row r="5650" spans="1:10" ht="26.45">
      <c r="A5650" s="549" t="s">
        <v>2666</v>
      </c>
      <c r="B5650" s="550" t="s">
        <v>2303</v>
      </c>
      <c r="C5650" s="550" t="s">
        <v>55</v>
      </c>
      <c r="D5650" s="549" t="s">
        <v>2304</v>
      </c>
      <c r="E5650" s="593" t="s">
        <v>1220</v>
      </c>
      <c r="F5650" s="593"/>
      <c r="G5650" s="550" t="s">
        <v>57</v>
      </c>
      <c r="H5650" s="551">
        <v>9.6000000000000002E-5</v>
      </c>
      <c r="I5650" s="552" t="s">
        <v>2821</v>
      </c>
      <c r="J5650" s="561" t="s">
        <v>2972</v>
      </c>
    </row>
    <row r="5651" spans="1:10">
      <c r="A5651" s="549" t="s">
        <v>2666</v>
      </c>
      <c r="B5651" s="550" t="s">
        <v>2412</v>
      </c>
      <c r="C5651" s="550" t="s">
        <v>55</v>
      </c>
      <c r="D5651" s="549" t="s">
        <v>2413</v>
      </c>
      <c r="E5651" s="593" t="s">
        <v>1220</v>
      </c>
      <c r="F5651" s="593"/>
      <c r="G5651" s="550" t="s">
        <v>57</v>
      </c>
      <c r="H5651" s="551">
        <v>2.4000000000000001E-5</v>
      </c>
      <c r="I5651" s="552" t="s">
        <v>2823</v>
      </c>
      <c r="J5651" s="561" t="s">
        <v>2972</v>
      </c>
    </row>
    <row r="5652" spans="1:10">
      <c r="A5652" s="549" t="s">
        <v>2666</v>
      </c>
      <c r="B5652" s="550" t="s">
        <v>2169</v>
      </c>
      <c r="C5652" s="550" t="s">
        <v>55</v>
      </c>
      <c r="D5652" s="549" t="s">
        <v>2170</v>
      </c>
      <c r="E5652" s="593" t="s">
        <v>1220</v>
      </c>
      <c r="F5652" s="593"/>
      <c r="G5652" s="550" t="s">
        <v>57</v>
      </c>
      <c r="H5652" s="551">
        <v>7.2000000000000005E-4</v>
      </c>
      <c r="I5652" s="552" t="s">
        <v>2825</v>
      </c>
      <c r="J5652" s="561" t="s">
        <v>2972</v>
      </c>
    </row>
    <row r="5653" spans="1:10" ht="26.45">
      <c r="A5653" s="549" t="s">
        <v>2666</v>
      </c>
      <c r="B5653" s="550" t="s">
        <v>2391</v>
      </c>
      <c r="C5653" s="550" t="s">
        <v>55</v>
      </c>
      <c r="D5653" s="549" t="s">
        <v>2392</v>
      </c>
      <c r="E5653" s="593" t="s">
        <v>1220</v>
      </c>
      <c r="F5653" s="593"/>
      <c r="G5653" s="550" t="s">
        <v>57</v>
      </c>
      <c r="H5653" s="551">
        <v>3.1999999999999999E-5</v>
      </c>
      <c r="I5653" s="552" t="s">
        <v>2827</v>
      </c>
      <c r="J5653" s="561" t="s">
        <v>2972</v>
      </c>
    </row>
    <row r="5654" spans="1:10">
      <c r="A5654" s="549" t="s">
        <v>2666</v>
      </c>
      <c r="B5654" s="550" t="s">
        <v>1693</v>
      </c>
      <c r="C5654" s="550" t="s">
        <v>55</v>
      </c>
      <c r="D5654" s="549" t="s">
        <v>1694</v>
      </c>
      <c r="E5654" s="593" t="s">
        <v>1220</v>
      </c>
      <c r="F5654" s="593"/>
      <c r="G5654" s="550" t="s">
        <v>57</v>
      </c>
      <c r="H5654" s="551">
        <v>1.2760000000000001E-2</v>
      </c>
      <c r="I5654" s="552" t="s">
        <v>2829</v>
      </c>
      <c r="J5654" s="561" t="s">
        <v>2923</v>
      </c>
    </row>
    <row r="5655" spans="1:10">
      <c r="A5655" s="549" t="s">
        <v>2666</v>
      </c>
      <c r="B5655" s="550" t="s">
        <v>2360</v>
      </c>
      <c r="C5655" s="550" t="s">
        <v>55</v>
      </c>
      <c r="D5655" s="549" t="s">
        <v>2361</v>
      </c>
      <c r="E5655" s="593" t="s">
        <v>1220</v>
      </c>
      <c r="F5655" s="593"/>
      <c r="G5655" s="550" t="s">
        <v>2362</v>
      </c>
      <c r="H5655" s="551">
        <v>1.2799999999999999E-4</v>
      </c>
      <c r="I5655" s="552" t="s">
        <v>2831</v>
      </c>
      <c r="J5655" s="561" t="s">
        <v>2972</v>
      </c>
    </row>
    <row r="5656" spans="1:10">
      <c r="A5656" s="549" t="s">
        <v>2666</v>
      </c>
      <c r="B5656" s="550" t="s">
        <v>1729</v>
      </c>
      <c r="C5656" s="550" t="s">
        <v>55</v>
      </c>
      <c r="D5656" s="549" t="s">
        <v>1730</v>
      </c>
      <c r="E5656" s="593" t="s">
        <v>1220</v>
      </c>
      <c r="F5656" s="593"/>
      <c r="G5656" s="550" t="s">
        <v>57</v>
      </c>
      <c r="H5656" s="551">
        <v>2.4000000000000001E-4</v>
      </c>
      <c r="I5656" s="552" t="s">
        <v>2833</v>
      </c>
      <c r="J5656" s="561" t="s">
        <v>3256</v>
      </c>
    </row>
    <row r="5657" spans="1:10">
      <c r="A5657" s="549" t="s">
        <v>2666</v>
      </c>
      <c r="B5657" s="550" t="s">
        <v>1587</v>
      </c>
      <c r="C5657" s="550" t="s">
        <v>55</v>
      </c>
      <c r="D5657" s="549" t="s">
        <v>1588</v>
      </c>
      <c r="E5657" s="593" t="s">
        <v>1220</v>
      </c>
      <c r="F5657" s="593"/>
      <c r="G5657" s="550" t="s">
        <v>57</v>
      </c>
      <c r="H5657" s="551">
        <v>7.2000000000000005E-4</v>
      </c>
      <c r="I5657" s="552" t="s">
        <v>2835</v>
      </c>
      <c r="J5657" s="561" t="s">
        <v>3347</v>
      </c>
    </row>
    <row r="5658" spans="1:10">
      <c r="A5658" s="549" t="s">
        <v>2666</v>
      </c>
      <c r="B5658" s="550" t="s">
        <v>2381</v>
      </c>
      <c r="C5658" s="550" t="s">
        <v>55</v>
      </c>
      <c r="D5658" s="549" t="s">
        <v>2382</v>
      </c>
      <c r="E5658" s="593" t="s">
        <v>1220</v>
      </c>
      <c r="F5658" s="593"/>
      <c r="G5658" s="550" t="s">
        <v>57</v>
      </c>
      <c r="H5658" s="551">
        <v>1.5999999999999999E-5</v>
      </c>
      <c r="I5658" s="552" t="s">
        <v>2837</v>
      </c>
      <c r="J5658" s="561" t="s">
        <v>2972</v>
      </c>
    </row>
    <row r="5659" spans="1:10">
      <c r="A5659" s="549" t="s">
        <v>2666</v>
      </c>
      <c r="B5659" s="550" t="s">
        <v>1982</v>
      </c>
      <c r="C5659" s="550" t="s">
        <v>55</v>
      </c>
      <c r="D5659" s="549" t="s">
        <v>1983</v>
      </c>
      <c r="E5659" s="593" t="s">
        <v>1298</v>
      </c>
      <c r="F5659" s="593"/>
      <c r="G5659" s="550" t="s">
        <v>57</v>
      </c>
      <c r="H5659" s="551">
        <v>7.2000000000000005E-4</v>
      </c>
      <c r="I5659" s="552" t="s">
        <v>2839</v>
      </c>
      <c r="J5659" s="561" t="s">
        <v>2972</v>
      </c>
    </row>
    <row r="5660" spans="1:10">
      <c r="A5660" s="549" t="s">
        <v>2666</v>
      </c>
      <c r="B5660" s="550" t="s">
        <v>1855</v>
      </c>
      <c r="C5660" s="550" t="s">
        <v>55</v>
      </c>
      <c r="D5660" s="549" t="s">
        <v>1856</v>
      </c>
      <c r="E5660" s="593" t="s">
        <v>1298</v>
      </c>
      <c r="F5660" s="593"/>
      <c r="G5660" s="550" t="s">
        <v>1857</v>
      </c>
      <c r="H5660" s="551">
        <v>6.3999999999999997E-5</v>
      </c>
      <c r="I5660" s="552" t="s">
        <v>2841</v>
      </c>
      <c r="J5660" s="561" t="s">
        <v>2880</v>
      </c>
    </row>
    <row r="5661" spans="1:10" ht="26.45">
      <c r="A5661" s="549" t="s">
        <v>2666</v>
      </c>
      <c r="B5661" s="550" t="s">
        <v>2182</v>
      </c>
      <c r="C5661" s="550" t="s">
        <v>55</v>
      </c>
      <c r="D5661" s="549" t="s">
        <v>2183</v>
      </c>
      <c r="E5661" s="593" t="s">
        <v>1220</v>
      </c>
      <c r="F5661" s="593"/>
      <c r="G5661" s="550" t="s">
        <v>57</v>
      </c>
      <c r="H5661" s="551">
        <v>1.5999999999999999E-5</v>
      </c>
      <c r="I5661" s="552" t="s">
        <v>2843</v>
      </c>
      <c r="J5661" s="561" t="s">
        <v>2972</v>
      </c>
    </row>
    <row r="5662" spans="1:10" ht="13.9" customHeight="1">
      <c r="A5662" s="549" t="s">
        <v>2666</v>
      </c>
      <c r="B5662" s="550" t="s">
        <v>1652</v>
      </c>
      <c r="C5662" s="550" t="s">
        <v>55</v>
      </c>
      <c r="D5662" s="549" t="s">
        <v>1653</v>
      </c>
      <c r="E5662" s="593" t="s">
        <v>1298</v>
      </c>
      <c r="F5662" s="593"/>
      <c r="G5662" s="550" t="s">
        <v>57</v>
      </c>
      <c r="H5662" s="551">
        <v>1.6288E-2</v>
      </c>
      <c r="I5662" s="552" t="s">
        <v>2845</v>
      </c>
      <c r="J5662" s="561" t="s">
        <v>2975</v>
      </c>
    </row>
    <row r="5663" spans="1:10">
      <c r="A5663" s="549" t="s">
        <v>2666</v>
      </c>
      <c r="B5663" s="550" t="s">
        <v>2090</v>
      </c>
      <c r="C5663" s="550" t="s">
        <v>55</v>
      </c>
      <c r="D5663" s="549" t="s">
        <v>2091</v>
      </c>
      <c r="E5663" s="593" t="s">
        <v>1220</v>
      </c>
      <c r="F5663" s="593"/>
      <c r="G5663" s="550" t="s">
        <v>57</v>
      </c>
      <c r="H5663" s="551">
        <v>2.8800000000000001E-4</v>
      </c>
      <c r="I5663" s="552" t="s">
        <v>2847</v>
      </c>
      <c r="J5663" s="561" t="s">
        <v>2972</v>
      </c>
    </row>
    <row r="5664" spans="1:10">
      <c r="A5664" s="549" t="s">
        <v>2666</v>
      </c>
      <c r="B5664" s="550" t="s">
        <v>1543</v>
      </c>
      <c r="C5664" s="550" t="s">
        <v>55</v>
      </c>
      <c r="D5664" s="549" t="s">
        <v>1544</v>
      </c>
      <c r="E5664" s="593" t="s">
        <v>1220</v>
      </c>
      <c r="F5664" s="593"/>
      <c r="G5664" s="550" t="s">
        <v>57</v>
      </c>
      <c r="H5664" s="551">
        <v>1.6288E-2</v>
      </c>
      <c r="I5664" s="552" t="s">
        <v>2849</v>
      </c>
      <c r="J5664" s="561" t="s">
        <v>2884</v>
      </c>
    </row>
    <row r="5665" spans="1:10">
      <c r="A5665" s="549" t="s">
        <v>2666</v>
      </c>
      <c r="B5665" s="550" t="s">
        <v>2442</v>
      </c>
      <c r="C5665" s="550" t="s">
        <v>55</v>
      </c>
      <c r="D5665" s="549" t="s">
        <v>2443</v>
      </c>
      <c r="E5665" s="593" t="s">
        <v>1220</v>
      </c>
      <c r="F5665" s="593"/>
      <c r="G5665" s="550" t="s">
        <v>57</v>
      </c>
      <c r="H5665" s="551">
        <v>7.9999999999999996E-6</v>
      </c>
      <c r="I5665" s="552" t="s">
        <v>2851</v>
      </c>
      <c r="J5665" s="561" t="s">
        <v>2972</v>
      </c>
    </row>
    <row r="5666" spans="1:10" ht="26.45">
      <c r="A5666" s="549" t="s">
        <v>2666</v>
      </c>
      <c r="B5666" s="550" t="s">
        <v>2139</v>
      </c>
      <c r="C5666" s="550" t="s">
        <v>55</v>
      </c>
      <c r="D5666" s="549" t="s">
        <v>2140</v>
      </c>
      <c r="E5666" s="593" t="s">
        <v>1220</v>
      </c>
      <c r="F5666" s="593"/>
      <c r="G5666" s="550" t="s">
        <v>1739</v>
      </c>
      <c r="H5666" s="551">
        <v>3.68E-4</v>
      </c>
      <c r="I5666" s="552" t="s">
        <v>2853</v>
      </c>
      <c r="J5666" s="561" t="s">
        <v>2972</v>
      </c>
    </row>
    <row r="5667" spans="1:10" ht="26.45">
      <c r="A5667" s="549" t="s">
        <v>2666</v>
      </c>
      <c r="B5667" s="550" t="s">
        <v>1978</v>
      </c>
      <c r="C5667" s="550" t="s">
        <v>55</v>
      </c>
      <c r="D5667" s="549" t="s">
        <v>1979</v>
      </c>
      <c r="E5667" s="593" t="s">
        <v>1220</v>
      </c>
      <c r="F5667" s="593"/>
      <c r="G5667" s="550" t="s">
        <v>1739</v>
      </c>
      <c r="H5667" s="551">
        <v>1.2799999999999999E-4</v>
      </c>
      <c r="I5667" s="552" t="s">
        <v>2855</v>
      </c>
      <c r="J5667" s="561" t="s">
        <v>2972</v>
      </c>
    </row>
    <row r="5668" spans="1:10" ht="26.45">
      <c r="A5668" s="549" t="s">
        <v>2666</v>
      </c>
      <c r="B5668" s="550" t="s">
        <v>2605</v>
      </c>
      <c r="C5668" s="550" t="s">
        <v>55</v>
      </c>
      <c r="D5668" s="549" t="s">
        <v>2606</v>
      </c>
      <c r="E5668" s="593" t="s">
        <v>1220</v>
      </c>
      <c r="F5668" s="593"/>
      <c r="G5668" s="550" t="s">
        <v>57</v>
      </c>
      <c r="H5668" s="551">
        <v>0.4</v>
      </c>
      <c r="I5668" s="552" t="s">
        <v>2884</v>
      </c>
      <c r="J5668" s="561" t="s">
        <v>2975</v>
      </c>
    </row>
    <row r="5669" spans="1:10">
      <c r="A5669" s="549" t="s">
        <v>2666</v>
      </c>
      <c r="B5669" s="550" t="s">
        <v>2657</v>
      </c>
      <c r="C5669" s="550" t="s">
        <v>55</v>
      </c>
      <c r="D5669" s="549" t="s">
        <v>2658</v>
      </c>
      <c r="E5669" s="593" t="s">
        <v>1220</v>
      </c>
      <c r="F5669" s="593"/>
      <c r="G5669" s="550" t="s">
        <v>57</v>
      </c>
      <c r="H5669" s="551">
        <v>1.5999999999999999E-5</v>
      </c>
      <c r="I5669" s="552" t="s">
        <v>2971</v>
      </c>
      <c r="J5669" s="561" t="s">
        <v>2972</v>
      </c>
    </row>
    <row r="5670" spans="1:10">
      <c r="A5670" s="549" t="s">
        <v>2666</v>
      </c>
      <c r="B5670" s="550" t="s">
        <v>2653</v>
      </c>
      <c r="C5670" s="550" t="s">
        <v>55</v>
      </c>
      <c r="D5670" s="549" t="s">
        <v>2654</v>
      </c>
      <c r="E5670" s="593" t="s">
        <v>1220</v>
      </c>
      <c r="F5670" s="593"/>
      <c r="G5670" s="550" t="s">
        <v>57</v>
      </c>
      <c r="H5670" s="551">
        <v>1.5999999999999999E-5</v>
      </c>
      <c r="I5670" s="552" t="s">
        <v>2973</v>
      </c>
      <c r="J5670" s="561" t="s">
        <v>2972</v>
      </c>
    </row>
    <row r="5671" spans="1:10" ht="26.45">
      <c r="A5671" s="549" t="s">
        <v>2666</v>
      </c>
      <c r="B5671" s="550" t="s">
        <v>2186</v>
      </c>
      <c r="C5671" s="550" t="s">
        <v>55</v>
      </c>
      <c r="D5671" s="549" t="s">
        <v>2187</v>
      </c>
      <c r="E5671" s="593" t="s">
        <v>1440</v>
      </c>
      <c r="F5671" s="593"/>
      <c r="G5671" s="550" t="s">
        <v>1451</v>
      </c>
      <c r="H5671" s="551">
        <v>0.08</v>
      </c>
      <c r="I5671" s="552" t="s">
        <v>2767</v>
      </c>
      <c r="J5671" s="561" t="s">
        <v>3357</v>
      </c>
    </row>
    <row r="5672" spans="1:10">
      <c r="A5672" s="553"/>
      <c r="B5672" s="563"/>
      <c r="C5672" s="563"/>
      <c r="D5672" s="553"/>
      <c r="E5672" s="563" t="s">
        <v>2669</v>
      </c>
      <c r="F5672" s="566">
        <v>2.87</v>
      </c>
      <c r="G5672" s="553" t="s">
        <v>2670</v>
      </c>
      <c r="H5672" s="554">
        <v>0</v>
      </c>
      <c r="I5672" s="553" t="s">
        <v>2671</v>
      </c>
      <c r="J5672" s="554">
        <v>2.87</v>
      </c>
    </row>
    <row r="5673" spans="1:10" ht="14.45" thickBot="1">
      <c r="A5673" s="553"/>
      <c r="B5673" s="563"/>
      <c r="C5673" s="563"/>
      <c r="D5673" s="553"/>
      <c r="E5673" s="563" t="s">
        <v>2672</v>
      </c>
      <c r="F5673" s="566">
        <v>0</v>
      </c>
      <c r="G5673" s="553"/>
      <c r="H5673" s="595" t="s">
        <v>2673</v>
      </c>
      <c r="I5673" s="595"/>
      <c r="J5673" s="554">
        <v>12.43</v>
      </c>
    </row>
    <row r="5674" spans="1:10" ht="14.45" thickTop="1">
      <c r="A5674" s="555"/>
      <c r="B5674" s="564"/>
      <c r="C5674" s="564"/>
      <c r="D5674" s="555"/>
      <c r="E5674" s="564"/>
      <c r="F5674" s="564"/>
      <c r="G5674" s="555"/>
      <c r="H5674" s="555"/>
      <c r="I5674" s="555"/>
      <c r="J5674" s="555"/>
    </row>
    <row r="5675" spans="1:10">
      <c r="A5675" s="543"/>
      <c r="B5675" s="461" t="s">
        <v>10</v>
      </c>
      <c r="C5675" s="461" t="s">
        <v>11</v>
      </c>
      <c r="D5675" s="543" t="s">
        <v>12</v>
      </c>
      <c r="E5675" s="589" t="s">
        <v>1209</v>
      </c>
      <c r="F5675" s="589"/>
      <c r="G5675" s="461" t="s">
        <v>13</v>
      </c>
      <c r="H5675" s="544" t="s">
        <v>14</v>
      </c>
      <c r="I5675" s="544" t="s">
        <v>1210</v>
      </c>
      <c r="J5675" s="544" t="s">
        <v>16</v>
      </c>
    </row>
    <row r="5676" spans="1:10" ht="26.45">
      <c r="A5676" s="545" t="s">
        <v>2661</v>
      </c>
      <c r="B5676" s="546" t="s">
        <v>3832</v>
      </c>
      <c r="C5676" s="546" t="s">
        <v>55</v>
      </c>
      <c r="D5676" s="545" t="s">
        <v>3833</v>
      </c>
      <c r="E5676" s="596" t="s">
        <v>3828</v>
      </c>
      <c r="F5676" s="596"/>
      <c r="G5676" s="546" t="s">
        <v>1456</v>
      </c>
      <c r="H5676" s="547">
        <v>1</v>
      </c>
      <c r="I5676" s="548">
        <v>11.57</v>
      </c>
      <c r="J5676" s="548">
        <v>11.57</v>
      </c>
    </row>
    <row r="5677" spans="1:10">
      <c r="A5677" s="543" t="s">
        <v>9</v>
      </c>
      <c r="B5677" s="461" t="s">
        <v>10</v>
      </c>
      <c r="C5677" s="461" t="s">
        <v>11</v>
      </c>
      <c r="D5677" s="543" t="s">
        <v>12</v>
      </c>
      <c r="E5677" s="589" t="s">
        <v>1209</v>
      </c>
      <c r="F5677" s="589"/>
      <c r="G5677" s="461" t="s">
        <v>13</v>
      </c>
      <c r="H5677" s="544" t="s">
        <v>14</v>
      </c>
      <c r="I5677" s="544" t="s">
        <v>1210</v>
      </c>
      <c r="J5677" s="544" t="s">
        <v>16</v>
      </c>
    </row>
    <row r="5678" spans="1:10" ht="26.45">
      <c r="A5678" s="549" t="s">
        <v>2666</v>
      </c>
      <c r="B5678" s="550" t="s">
        <v>2605</v>
      </c>
      <c r="C5678" s="550" t="s">
        <v>55</v>
      </c>
      <c r="D5678" s="549" t="s">
        <v>2606</v>
      </c>
      <c r="E5678" s="593" t="s">
        <v>1220</v>
      </c>
      <c r="F5678" s="593"/>
      <c r="G5678" s="550" t="s">
        <v>57</v>
      </c>
      <c r="H5678" s="551">
        <v>0.4</v>
      </c>
      <c r="I5678" s="552" t="s">
        <v>2884</v>
      </c>
      <c r="J5678" s="561" t="s">
        <v>2975</v>
      </c>
    </row>
    <row r="5679" spans="1:10" ht="26.45">
      <c r="A5679" s="549" t="s">
        <v>2666</v>
      </c>
      <c r="B5679" s="550" t="s">
        <v>1449</v>
      </c>
      <c r="C5679" s="550" t="s">
        <v>55</v>
      </c>
      <c r="D5679" s="549" t="s">
        <v>1450</v>
      </c>
      <c r="E5679" s="593" t="s">
        <v>1440</v>
      </c>
      <c r="F5679" s="593"/>
      <c r="G5679" s="550" t="s">
        <v>1451</v>
      </c>
      <c r="H5679" s="551">
        <v>7.0000000000000007E-2</v>
      </c>
      <c r="I5679" s="552" t="s">
        <v>2742</v>
      </c>
      <c r="J5679" s="561" t="s">
        <v>2997</v>
      </c>
    </row>
    <row r="5680" spans="1:10">
      <c r="A5680" s="549" t="s">
        <v>2666</v>
      </c>
      <c r="B5680" s="550" t="s">
        <v>2335</v>
      </c>
      <c r="C5680" s="550" t="s">
        <v>55</v>
      </c>
      <c r="D5680" s="549" t="s">
        <v>2336</v>
      </c>
      <c r="E5680" s="593" t="s">
        <v>1220</v>
      </c>
      <c r="F5680" s="593"/>
      <c r="G5680" s="550" t="s">
        <v>1456</v>
      </c>
      <c r="H5680" s="551">
        <v>1</v>
      </c>
      <c r="I5680" s="552" t="s">
        <v>2994</v>
      </c>
      <c r="J5680" s="561" t="s">
        <v>2994</v>
      </c>
    </row>
    <row r="5681" spans="1:10">
      <c r="A5681" s="556" t="s">
        <v>2661</v>
      </c>
      <c r="B5681" s="557" t="s">
        <v>3829</v>
      </c>
      <c r="C5681" s="557" t="s">
        <v>55</v>
      </c>
      <c r="D5681" s="556" t="s">
        <v>3830</v>
      </c>
      <c r="E5681" s="594" t="s">
        <v>1393</v>
      </c>
      <c r="F5681" s="594"/>
      <c r="G5681" s="557" t="s">
        <v>1451</v>
      </c>
      <c r="H5681" s="558">
        <v>7.0000000000000007E-2</v>
      </c>
      <c r="I5681" s="559" t="s">
        <v>3831</v>
      </c>
      <c r="J5681" s="560" t="s">
        <v>3112</v>
      </c>
    </row>
    <row r="5682" spans="1:10" ht="26.45">
      <c r="A5682" s="549" t="s">
        <v>2666</v>
      </c>
      <c r="B5682" s="550" t="s">
        <v>2186</v>
      </c>
      <c r="C5682" s="550" t="s">
        <v>55</v>
      </c>
      <c r="D5682" s="549" t="s">
        <v>2187</v>
      </c>
      <c r="E5682" s="593" t="s">
        <v>1440</v>
      </c>
      <c r="F5682" s="593"/>
      <c r="G5682" s="550" t="s">
        <v>1451</v>
      </c>
      <c r="H5682" s="551">
        <v>7.0000000000000007E-2</v>
      </c>
      <c r="I5682" s="552" t="s">
        <v>2767</v>
      </c>
      <c r="J5682" s="561" t="s">
        <v>3341</v>
      </c>
    </row>
    <row r="5683" spans="1:10" ht="26.45">
      <c r="A5683" s="549" t="s">
        <v>2666</v>
      </c>
      <c r="B5683" s="550" t="s">
        <v>2487</v>
      </c>
      <c r="C5683" s="550" t="s">
        <v>55</v>
      </c>
      <c r="D5683" s="549" t="s">
        <v>2488</v>
      </c>
      <c r="E5683" s="593" t="s">
        <v>1220</v>
      </c>
      <c r="F5683" s="593"/>
      <c r="G5683" s="550" t="s">
        <v>1456</v>
      </c>
      <c r="H5683" s="551">
        <v>0.02</v>
      </c>
      <c r="I5683" s="552" t="s">
        <v>2996</v>
      </c>
      <c r="J5683" s="561" t="s">
        <v>3108</v>
      </c>
    </row>
    <row r="5684" spans="1:10">
      <c r="A5684" s="556" t="s">
        <v>2661</v>
      </c>
      <c r="B5684" s="557" t="s">
        <v>2769</v>
      </c>
      <c r="C5684" s="557" t="s">
        <v>55</v>
      </c>
      <c r="D5684" s="556" t="s">
        <v>2770</v>
      </c>
      <c r="E5684" s="594" t="s">
        <v>1393</v>
      </c>
      <c r="F5684" s="594"/>
      <c r="G5684" s="557" t="s">
        <v>1451</v>
      </c>
      <c r="H5684" s="558">
        <v>7.0000000000000007E-2</v>
      </c>
      <c r="I5684" s="559" t="s">
        <v>2771</v>
      </c>
      <c r="J5684" s="560" t="s">
        <v>3425</v>
      </c>
    </row>
    <row r="5685" spans="1:10" ht="26.45">
      <c r="A5685" s="549" t="s">
        <v>2666</v>
      </c>
      <c r="B5685" s="550" t="s">
        <v>2571</v>
      </c>
      <c r="C5685" s="550" t="s">
        <v>55</v>
      </c>
      <c r="D5685" s="549" t="s">
        <v>2572</v>
      </c>
      <c r="E5685" s="593" t="s">
        <v>1220</v>
      </c>
      <c r="F5685" s="593"/>
      <c r="G5685" s="550" t="s">
        <v>57</v>
      </c>
      <c r="H5685" s="551">
        <v>0.4</v>
      </c>
      <c r="I5685" s="552" t="s">
        <v>2998</v>
      </c>
      <c r="J5685" s="561" t="s">
        <v>3347</v>
      </c>
    </row>
    <row r="5686" spans="1:10">
      <c r="A5686" s="589" t="s">
        <v>2820</v>
      </c>
      <c r="B5686" s="597"/>
      <c r="C5686" s="597"/>
      <c r="D5686" s="597"/>
      <c r="E5686" s="597"/>
      <c r="F5686" s="597"/>
      <c r="G5686" s="597"/>
      <c r="H5686" s="597"/>
      <c r="I5686" s="597"/>
      <c r="J5686" s="597"/>
    </row>
    <row r="5687" spans="1:10">
      <c r="A5687" s="543" t="s">
        <v>9</v>
      </c>
      <c r="B5687" s="461" t="s">
        <v>10</v>
      </c>
      <c r="C5687" s="461" t="s">
        <v>11</v>
      </c>
      <c r="D5687" s="543" t="s">
        <v>12</v>
      </c>
      <c r="E5687" s="589" t="s">
        <v>1209</v>
      </c>
      <c r="F5687" s="589"/>
      <c r="G5687" s="461" t="s">
        <v>13</v>
      </c>
      <c r="H5687" s="544" t="s">
        <v>14</v>
      </c>
      <c r="I5687" s="544" t="s">
        <v>1210</v>
      </c>
      <c r="J5687" s="544" t="s">
        <v>16</v>
      </c>
    </row>
    <row r="5688" spans="1:10" ht="26.45">
      <c r="A5688" s="549" t="s">
        <v>2666</v>
      </c>
      <c r="B5688" s="550" t="s">
        <v>2605</v>
      </c>
      <c r="C5688" s="550" t="s">
        <v>55</v>
      </c>
      <c r="D5688" s="549" t="s">
        <v>2606</v>
      </c>
      <c r="E5688" s="593" t="s">
        <v>1220</v>
      </c>
      <c r="F5688" s="593"/>
      <c r="G5688" s="550" t="s">
        <v>57</v>
      </c>
      <c r="H5688" s="551">
        <v>0.4</v>
      </c>
      <c r="I5688" s="552" t="s">
        <v>2884</v>
      </c>
      <c r="J5688" s="561" t="s">
        <v>2975</v>
      </c>
    </row>
    <row r="5689" spans="1:10" ht="26.45">
      <c r="A5689" s="549" t="s">
        <v>2666</v>
      </c>
      <c r="B5689" s="550" t="s">
        <v>1449</v>
      </c>
      <c r="C5689" s="550" t="s">
        <v>55</v>
      </c>
      <c r="D5689" s="549" t="s">
        <v>1450</v>
      </c>
      <c r="E5689" s="593" t="s">
        <v>1440</v>
      </c>
      <c r="F5689" s="593"/>
      <c r="G5689" s="550" t="s">
        <v>1451</v>
      </c>
      <c r="H5689" s="551">
        <v>7.0000000000000007E-2</v>
      </c>
      <c r="I5689" s="552" t="s">
        <v>2742</v>
      </c>
      <c r="J5689" s="561" t="s">
        <v>2997</v>
      </c>
    </row>
    <row r="5690" spans="1:10">
      <c r="A5690" s="549" t="s">
        <v>2666</v>
      </c>
      <c r="B5690" s="550" t="s">
        <v>2335</v>
      </c>
      <c r="C5690" s="550" t="s">
        <v>55</v>
      </c>
      <c r="D5690" s="549" t="s">
        <v>2336</v>
      </c>
      <c r="E5690" s="593" t="s">
        <v>1220</v>
      </c>
      <c r="F5690" s="593"/>
      <c r="G5690" s="550" t="s">
        <v>1456</v>
      </c>
      <c r="H5690" s="551">
        <v>1</v>
      </c>
      <c r="I5690" s="552" t="s">
        <v>2994</v>
      </c>
      <c r="J5690" s="561" t="s">
        <v>2994</v>
      </c>
    </row>
    <row r="5691" spans="1:10" ht="14.45" customHeight="1">
      <c r="A5691" s="549" t="s">
        <v>2666</v>
      </c>
      <c r="B5691" s="550" t="s">
        <v>2657</v>
      </c>
      <c r="C5691" s="550" t="s">
        <v>55</v>
      </c>
      <c r="D5691" s="549" t="s">
        <v>2658</v>
      </c>
      <c r="E5691" s="593" t="s">
        <v>1220</v>
      </c>
      <c r="F5691" s="593"/>
      <c r="G5691" s="550" t="s">
        <v>57</v>
      </c>
      <c r="H5691" s="551">
        <v>1.4E-5</v>
      </c>
      <c r="I5691" s="552" t="s">
        <v>2971</v>
      </c>
      <c r="J5691" s="561" t="s">
        <v>2972</v>
      </c>
    </row>
    <row r="5692" spans="1:10">
      <c r="A5692" s="549" t="s">
        <v>2666</v>
      </c>
      <c r="B5692" s="550" t="s">
        <v>2090</v>
      </c>
      <c r="C5692" s="550" t="s">
        <v>55</v>
      </c>
      <c r="D5692" s="549" t="s">
        <v>2091</v>
      </c>
      <c r="E5692" s="593" t="s">
        <v>1220</v>
      </c>
      <c r="F5692" s="593"/>
      <c r="G5692" s="550" t="s">
        <v>57</v>
      </c>
      <c r="H5692" s="551">
        <v>2.52E-4</v>
      </c>
      <c r="I5692" s="552" t="s">
        <v>2847</v>
      </c>
      <c r="J5692" s="561" t="s">
        <v>2972</v>
      </c>
    </row>
    <row r="5693" spans="1:10">
      <c r="A5693" s="549" t="s">
        <v>2666</v>
      </c>
      <c r="B5693" s="550" t="s">
        <v>2169</v>
      </c>
      <c r="C5693" s="550" t="s">
        <v>55</v>
      </c>
      <c r="D5693" s="549" t="s">
        <v>2170</v>
      </c>
      <c r="E5693" s="593" t="s">
        <v>1220</v>
      </c>
      <c r="F5693" s="593"/>
      <c r="G5693" s="550" t="s">
        <v>57</v>
      </c>
      <c r="H5693" s="551">
        <v>6.3000000000000003E-4</v>
      </c>
      <c r="I5693" s="552" t="s">
        <v>2825</v>
      </c>
      <c r="J5693" s="561" t="s">
        <v>2972</v>
      </c>
    </row>
    <row r="5694" spans="1:10" ht="26.45">
      <c r="A5694" s="549" t="s">
        <v>2666</v>
      </c>
      <c r="B5694" s="550" t="s">
        <v>1978</v>
      </c>
      <c r="C5694" s="550" t="s">
        <v>55</v>
      </c>
      <c r="D5694" s="549" t="s">
        <v>1979</v>
      </c>
      <c r="E5694" s="593" t="s">
        <v>1220</v>
      </c>
      <c r="F5694" s="593"/>
      <c r="G5694" s="550" t="s">
        <v>1739</v>
      </c>
      <c r="H5694" s="551">
        <v>1.12E-4</v>
      </c>
      <c r="I5694" s="552" t="s">
        <v>2855</v>
      </c>
      <c r="J5694" s="561" t="s">
        <v>2972</v>
      </c>
    </row>
    <row r="5695" spans="1:10">
      <c r="A5695" s="549" t="s">
        <v>2666</v>
      </c>
      <c r="B5695" s="550" t="s">
        <v>1543</v>
      </c>
      <c r="C5695" s="550" t="s">
        <v>55</v>
      </c>
      <c r="D5695" s="549" t="s">
        <v>1544</v>
      </c>
      <c r="E5695" s="593" t="s">
        <v>1220</v>
      </c>
      <c r="F5695" s="593"/>
      <c r="G5695" s="550" t="s">
        <v>57</v>
      </c>
      <c r="H5695" s="551">
        <v>1.4252000000000001E-2</v>
      </c>
      <c r="I5695" s="552" t="s">
        <v>2849</v>
      </c>
      <c r="J5695" s="561" t="s">
        <v>2993</v>
      </c>
    </row>
    <row r="5696" spans="1:10" ht="26.45">
      <c r="A5696" s="549" t="s">
        <v>2666</v>
      </c>
      <c r="B5696" s="550" t="s">
        <v>2139</v>
      </c>
      <c r="C5696" s="550" t="s">
        <v>55</v>
      </c>
      <c r="D5696" s="549" t="s">
        <v>2140</v>
      </c>
      <c r="E5696" s="593" t="s">
        <v>1220</v>
      </c>
      <c r="F5696" s="593"/>
      <c r="G5696" s="550" t="s">
        <v>1739</v>
      </c>
      <c r="H5696" s="551">
        <v>3.2200000000000002E-4</v>
      </c>
      <c r="I5696" s="552" t="s">
        <v>2853</v>
      </c>
      <c r="J5696" s="561" t="s">
        <v>2972</v>
      </c>
    </row>
    <row r="5697" spans="1:10" ht="26.45">
      <c r="A5697" s="549" t="s">
        <v>2666</v>
      </c>
      <c r="B5697" s="550" t="s">
        <v>2303</v>
      </c>
      <c r="C5697" s="550" t="s">
        <v>55</v>
      </c>
      <c r="D5697" s="549" t="s">
        <v>2304</v>
      </c>
      <c r="E5697" s="593" t="s">
        <v>1220</v>
      </c>
      <c r="F5697" s="593"/>
      <c r="G5697" s="550" t="s">
        <v>57</v>
      </c>
      <c r="H5697" s="551">
        <v>8.3999999999999995E-5</v>
      </c>
      <c r="I5697" s="552" t="s">
        <v>2821</v>
      </c>
      <c r="J5697" s="561" t="s">
        <v>2972</v>
      </c>
    </row>
    <row r="5698" spans="1:10">
      <c r="A5698" s="549" t="s">
        <v>2666</v>
      </c>
      <c r="B5698" s="550" t="s">
        <v>2653</v>
      </c>
      <c r="C5698" s="550" t="s">
        <v>55</v>
      </c>
      <c r="D5698" s="549" t="s">
        <v>2654</v>
      </c>
      <c r="E5698" s="593" t="s">
        <v>1220</v>
      </c>
      <c r="F5698" s="593"/>
      <c r="G5698" s="550" t="s">
        <v>57</v>
      </c>
      <c r="H5698" s="551">
        <v>1.4E-5</v>
      </c>
      <c r="I5698" s="552" t="s">
        <v>2973</v>
      </c>
      <c r="J5698" s="561" t="s">
        <v>2972</v>
      </c>
    </row>
    <row r="5699" spans="1:10">
      <c r="A5699" s="549" t="s">
        <v>2666</v>
      </c>
      <c r="B5699" s="550" t="s">
        <v>1693</v>
      </c>
      <c r="C5699" s="550" t="s">
        <v>55</v>
      </c>
      <c r="D5699" s="549" t="s">
        <v>1694</v>
      </c>
      <c r="E5699" s="593" t="s">
        <v>1220</v>
      </c>
      <c r="F5699" s="593"/>
      <c r="G5699" s="550" t="s">
        <v>57</v>
      </c>
      <c r="H5699" s="551">
        <v>1.1165E-2</v>
      </c>
      <c r="I5699" s="552" t="s">
        <v>2829</v>
      </c>
      <c r="J5699" s="561" t="s">
        <v>2923</v>
      </c>
    </row>
    <row r="5700" spans="1:10">
      <c r="A5700" s="549" t="s">
        <v>2666</v>
      </c>
      <c r="B5700" s="550" t="s">
        <v>1982</v>
      </c>
      <c r="C5700" s="550" t="s">
        <v>55</v>
      </c>
      <c r="D5700" s="549" t="s">
        <v>1983</v>
      </c>
      <c r="E5700" s="593" t="s">
        <v>1298</v>
      </c>
      <c r="F5700" s="593"/>
      <c r="G5700" s="550" t="s">
        <v>57</v>
      </c>
      <c r="H5700" s="551">
        <v>6.3000000000000003E-4</v>
      </c>
      <c r="I5700" s="552" t="s">
        <v>2839</v>
      </c>
      <c r="J5700" s="561" t="s">
        <v>2972</v>
      </c>
    </row>
    <row r="5701" spans="1:10">
      <c r="A5701" s="549" t="s">
        <v>2666</v>
      </c>
      <c r="B5701" s="550" t="s">
        <v>2360</v>
      </c>
      <c r="C5701" s="550" t="s">
        <v>55</v>
      </c>
      <c r="D5701" s="549" t="s">
        <v>2361</v>
      </c>
      <c r="E5701" s="593" t="s">
        <v>1220</v>
      </c>
      <c r="F5701" s="593"/>
      <c r="G5701" s="550" t="s">
        <v>2362</v>
      </c>
      <c r="H5701" s="551">
        <v>1.12E-4</v>
      </c>
      <c r="I5701" s="552" t="s">
        <v>2831</v>
      </c>
      <c r="J5701" s="561" t="s">
        <v>2972</v>
      </c>
    </row>
    <row r="5702" spans="1:10">
      <c r="A5702" s="549" t="s">
        <v>2666</v>
      </c>
      <c r="B5702" s="550" t="s">
        <v>1652</v>
      </c>
      <c r="C5702" s="550" t="s">
        <v>55</v>
      </c>
      <c r="D5702" s="549" t="s">
        <v>1653</v>
      </c>
      <c r="E5702" s="593" t="s">
        <v>1298</v>
      </c>
      <c r="F5702" s="593"/>
      <c r="G5702" s="550" t="s">
        <v>57</v>
      </c>
      <c r="H5702" s="551">
        <v>1.4252000000000001E-2</v>
      </c>
      <c r="I5702" s="552" t="s">
        <v>2845</v>
      </c>
      <c r="J5702" s="561" t="s">
        <v>3009</v>
      </c>
    </row>
    <row r="5703" spans="1:10">
      <c r="A5703" s="549" t="s">
        <v>2666</v>
      </c>
      <c r="B5703" s="550" t="s">
        <v>1855</v>
      </c>
      <c r="C5703" s="550" t="s">
        <v>55</v>
      </c>
      <c r="D5703" s="549" t="s">
        <v>1856</v>
      </c>
      <c r="E5703" s="593" t="s">
        <v>1298</v>
      </c>
      <c r="F5703" s="593"/>
      <c r="G5703" s="550" t="s">
        <v>1857</v>
      </c>
      <c r="H5703" s="551">
        <v>5.5999999999999999E-5</v>
      </c>
      <c r="I5703" s="552" t="s">
        <v>2841</v>
      </c>
      <c r="J5703" s="561" t="s">
        <v>2880</v>
      </c>
    </row>
    <row r="5704" spans="1:10" ht="13.9" customHeight="1">
      <c r="A5704" s="549" t="s">
        <v>2666</v>
      </c>
      <c r="B5704" s="550" t="s">
        <v>2391</v>
      </c>
      <c r="C5704" s="550" t="s">
        <v>55</v>
      </c>
      <c r="D5704" s="549" t="s">
        <v>2392</v>
      </c>
      <c r="E5704" s="593" t="s">
        <v>1220</v>
      </c>
      <c r="F5704" s="593"/>
      <c r="G5704" s="550" t="s">
        <v>57</v>
      </c>
      <c r="H5704" s="551">
        <v>2.8E-5</v>
      </c>
      <c r="I5704" s="552" t="s">
        <v>2827</v>
      </c>
      <c r="J5704" s="561" t="s">
        <v>2972</v>
      </c>
    </row>
    <row r="5705" spans="1:10">
      <c r="A5705" s="549" t="s">
        <v>2666</v>
      </c>
      <c r="B5705" s="550" t="s">
        <v>1587</v>
      </c>
      <c r="C5705" s="550" t="s">
        <v>55</v>
      </c>
      <c r="D5705" s="549" t="s">
        <v>1588</v>
      </c>
      <c r="E5705" s="593" t="s">
        <v>1220</v>
      </c>
      <c r="F5705" s="593"/>
      <c r="G5705" s="550" t="s">
        <v>57</v>
      </c>
      <c r="H5705" s="551">
        <v>6.3000000000000003E-4</v>
      </c>
      <c r="I5705" s="552" t="s">
        <v>2835</v>
      </c>
      <c r="J5705" s="561" t="s">
        <v>3126</v>
      </c>
    </row>
    <row r="5706" spans="1:10">
      <c r="A5706" s="549" t="s">
        <v>2666</v>
      </c>
      <c r="B5706" s="550" t="s">
        <v>1729</v>
      </c>
      <c r="C5706" s="550" t="s">
        <v>55</v>
      </c>
      <c r="D5706" s="549" t="s">
        <v>1730</v>
      </c>
      <c r="E5706" s="593" t="s">
        <v>1220</v>
      </c>
      <c r="F5706" s="593"/>
      <c r="G5706" s="550" t="s">
        <v>57</v>
      </c>
      <c r="H5706" s="551">
        <v>2.1000000000000001E-4</v>
      </c>
      <c r="I5706" s="552" t="s">
        <v>2833</v>
      </c>
      <c r="J5706" s="561" t="s">
        <v>3256</v>
      </c>
    </row>
    <row r="5707" spans="1:10" ht="26.45">
      <c r="A5707" s="549" t="s">
        <v>2666</v>
      </c>
      <c r="B5707" s="550" t="s">
        <v>2186</v>
      </c>
      <c r="C5707" s="550" t="s">
        <v>55</v>
      </c>
      <c r="D5707" s="549" t="s">
        <v>2187</v>
      </c>
      <c r="E5707" s="593" t="s">
        <v>1440</v>
      </c>
      <c r="F5707" s="593"/>
      <c r="G5707" s="550" t="s">
        <v>1451</v>
      </c>
      <c r="H5707" s="551">
        <v>7.0000000000000007E-2</v>
      </c>
      <c r="I5707" s="552" t="s">
        <v>2767</v>
      </c>
      <c r="J5707" s="561" t="s">
        <v>3341</v>
      </c>
    </row>
    <row r="5708" spans="1:10" ht="26.45">
      <c r="A5708" s="549" t="s">
        <v>2666</v>
      </c>
      <c r="B5708" s="550" t="s">
        <v>2487</v>
      </c>
      <c r="C5708" s="550" t="s">
        <v>55</v>
      </c>
      <c r="D5708" s="549" t="s">
        <v>2488</v>
      </c>
      <c r="E5708" s="593" t="s">
        <v>1220</v>
      </c>
      <c r="F5708" s="593"/>
      <c r="G5708" s="550" t="s">
        <v>1456</v>
      </c>
      <c r="H5708" s="551">
        <v>0.02</v>
      </c>
      <c r="I5708" s="552" t="s">
        <v>2996</v>
      </c>
      <c r="J5708" s="561" t="s">
        <v>3108</v>
      </c>
    </row>
    <row r="5709" spans="1:10">
      <c r="A5709" s="549" t="s">
        <v>2666</v>
      </c>
      <c r="B5709" s="550" t="s">
        <v>2412</v>
      </c>
      <c r="C5709" s="550" t="s">
        <v>55</v>
      </c>
      <c r="D5709" s="549" t="s">
        <v>2413</v>
      </c>
      <c r="E5709" s="593" t="s">
        <v>1220</v>
      </c>
      <c r="F5709" s="593"/>
      <c r="G5709" s="550" t="s">
        <v>57</v>
      </c>
      <c r="H5709" s="551">
        <v>2.0999999999999999E-5</v>
      </c>
      <c r="I5709" s="552" t="s">
        <v>2823</v>
      </c>
      <c r="J5709" s="561" t="s">
        <v>2972</v>
      </c>
    </row>
    <row r="5710" spans="1:10">
      <c r="A5710" s="549" t="s">
        <v>2666</v>
      </c>
      <c r="B5710" s="550" t="s">
        <v>2381</v>
      </c>
      <c r="C5710" s="550" t="s">
        <v>55</v>
      </c>
      <c r="D5710" s="549" t="s">
        <v>2382</v>
      </c>
      <c r="E5710" s="593" t="s">
        <v>1220</v>
      </c>
      <c r="F5710" s="593"/>
      <c r="G5710" s="550" t="s">
        <v>57</v>
      </c>
      <c r="H5710" s="551">
        <v>1.4E-5</v>
      </c>
      <c r="I5710" s="552" t="s">
        <v>2837</v>
      </c>
      <c r="J5710" s="561" t="s">
        <v>2972</v>
      </c>
    </row>
    <row r="5711" spans="1:10" ht="26.45">
      <c r="A5711" s="549" t="s">
        <v>2666</v>
      </c>
      <c r="B5711" s="550" t="s">
        <v>2182</v>
      </c>
      <c r="C5711" s="550" t="s">
        <v>55</v>
      </c>
      <c r="D5711" s="549" t="s">
        <v>2183</v>
      </c>
      <c r="E5711" s="593" t="s">
        <v>1220</v>
      </c>
      <c r="F5711" s="593"/>
      <c r="G5711" s="550" t="s">
        <v>57</v>
      </c>
      <c r="H5711" s="551">
        <v>1.4E-5</v>
      </c>
      <c r="I5711" s="552" t="s">
        <v>2843</v>
      </c>
      <c r="J5711" s="561" t="s">
        <v>2972</v>
      </c>
    </row>
    <row r="5712" spans="1:10">
      <c r="A5712" s="549" t="s">
        <v>2666</v>
      </c>
      <c r="B5712" s="550" t="s">
        <v>2442</v>
      </c>
      <c r="C5712" s="550" t="s">
        <v>55</v>
      </c>
      <c r="D5712" s="549" t="s">
        <v>2443</v>
      </c>
      <c r="E5712" s="593" t="s">
        <v>1220</v>
      </c>
      <c r="F5712" s="593"/>
      <c r="G5712" s="550" t="s">
        <v>57</v>
      </c>
      <c r="H5712" s="551">
        <v>6.9999999999999999E-6</v>
      </c>
      <c r="I5712" s="552" t="s">
        <v>2851</v>
      </c>
      <c r="J5712" s="561" t="s">
        <v>2972</v>
      </c>
    </row>
    <row r="5713" spans="1:10" ht="26.45">
      <c r="A5713" s="549" t="s">
        <v>2666</v>
      </c>
      <c r="B5713" s="550" t="s">
        <v>2571</v>
      </c>
      <c r="C5713" s="550" t="s">
        <v>55</v>
      </c>
      <c r="D5713" s="549" t="s">
        <v>2572</v>
      </c>
      <c r="E5713" s="593" t="s">
        <v>1220</v>
      </c>
      <c r="F5713" s="593"/>
      <c r="G5713" s="550" t="s">
        <v>57</v>
      </c>
      <c r="H5713" s="551">
        <v>0.4</v>
      </c>
      <c r="I5713" s="552" t="s">
        <v>2998</v>
      </c>
      <c r="J5713" s="561" t="s">
        <v>3347</v>
      </c>
    </row>
    <row r="5714" spans="1:10">
      <c r="A5714" s="553"/>
      <c r="B5714" s="563"/>
      <c r="C5714" s="563"/>
      <c r="D5714" s="553"/>
      <c r="E5714" s="563" t="s">
        <v>2669</v>
      </c>
      <c r="F5714" s="566">
        <v>2.52</v>
      </c>
      <c r="G5714" s="553" t="s">
        <v>2670</v>
      </c>
      <c r="H5714" s="554">
        <v>0</v>
      </c>
      <c r="I5714" s="553" t="s">
        <v>2671</v>
      </c>
      <c r="J5714" s="554">
        <v>2.52</v>
      </c>
    </row>
    <row r="5715" spans="1:10" ht="14.45" thickBot="1">
      <c r="A5715" s="553"/>
      <c r="B5715" s="563"/>
      <c r="C5715" s="563"/>
      <c r="D5715" s="553"/>
      <c r="E5715" s="563" t="s">
        <v>2672</v>
      </c>
      <c r="F5715" s="566">
        <v>0</v>
      </c>
      <c r="G5715" s="553"/>
      <c r="H5715" s="595" t="s">
        <v>2673</v>
      </c>
      <c r="I5715" s="595"/>
      <c r="J5715" s="554">
        <v>11.57</v>
      </c>
    </row>
    <row r="5716" spans="1:10" ht="14.45" thickTop="1">
      <c r="A5716" s="555"/>
      <c r="B5716" s="564"/>
      <c r="C5716" s="564"/>
      <c r="D5716" s="555"/>
      <c r="E5716" s="564"/>
      <c r="F5716" s="564"/>
      <c r="G5716" s="555"/>
      <c r="H5716" s="555"/>
      <c r="I5716" s="555"/>
      <c r="J5716" s="555"/>
    </row>
    <row r="5717" spans="1:10">
      <c r="A5717" s="543"/>
      <c r="B5717" s="461" t="s">
        <v>10</v>
      </c>
      <c r="C5717" s="461" t="s">
        <v>11</v>
      </c>
      <c r="D5717" s="543" t="s">
        <v>12</v>
      </c>
      <c r="E5717" s="589" t="s">
        <v>1209</v>
      </c>
      <c r="F5717" s="589"/>
      <c r="G5717" s="461" t="s">
        <v>13</v>
      </c>
      <c r="H5717" s="544" t="s">
        <v>14</v>
      </c>
      <c r="I5717" s="544" t="s">
        <v>1210</v>
      </c>
      <c r="J5717" s="544" t="s">
        <v>16</v>
      </c>
    </row>
    <row r="5718" spans="1:10" ht="39.6">
      <c r="A5718" s="545" t="s">
        <v>2661</v>
      </c>
      <c r="B5718" s="546" t="s">
        <v>3742</v>
      </c>
      <c r="C5718" s="546" t="s">
        <v>44</v>
      </c>
      <c r="D5718" s="545" t="s">
        <v>3743</v>
      </c>
      <c r="E5718" s="596" t="s">
        <v>2703</v>
      </c>
      <c r="F5718" s="596"/>
      <c r="G5718" s="546" t="s">
        <v>2704</v>
      </c>
      <c r="H5718" s="547">
        <v>1</v>
      </c>
      <c r="I5718" s="548">
        <v>0.38</v>
      </c>
      <c r="J5718" s="548">
        <v>0.38</v>
      </c>
    </row>
    <row r="5719" spans="1:10" ht="39.6">
      <c r="A5719" s="556" t="s">
        <v>2674</v>
      </c>
      <c r="B5719" s="557" t="s">
        <v>3834</v>
      </c>
      <c r="C5719" s="557" t="s">
        <v>44</v>
      </c>
      <c r="D5719" s="556" t="s">
        <v>3835</v>
      </c>
      <c r="E5719" s="594" t="s">
        <v>3836</v>
      </c>
      <c r="F5719" s="594"/>
      <c r="G5719" s="557" t="s">
        <v>75</v>
      </c>
      <c r="H5719" s="558">
        <v>1</v>
      </c>
      <c r="I5719" s="559">
        <v>7.0000000000000007E-2</v>
      </c>
      <c r="J5719" s="559">
        <v>7.0000000000000007E-2</v>
      </c>
    </row>
    <row r="5720" spans="1:10" ht="39.6">
      <c r="A5720" s="556" t="s">
        <v>2674</v>
      </c>
      <c r="B5720" s="557" t="s">
        <v>3837</v>
      </c>
      <c r="C5720" s="557" t="s">
        <v>44</v>
      </c>
      <c r="D5720" s="556" t="s">
        <v>3838</v>
      </c>
      <c r="E5720" s="594" t="s">
        <v>3836</v>
      </c>
      <c r="F5720" s="594"/>
      <c r="G5720" s="557" t="s">
        <v>75</v>
      </c>
      <c r="H5720" s="558">
        <v>1</v>
      </c>
      <c r="I5720" s="559">
        <v>0.31</v>
      </c>
      <c r="J5720" s="559">
        <v>0.31</v>
      </c>
    </row>
    <row r="5721" spans="1:10">
      <c r="A5721" s="553"/>
      <c r="B5721" s="563"/>
      <c r="C5721" s="563"/>
      <c r="D5721" s="553"/>
      <c r="E5721" s="563" t="s">
        <v>2669</v>
      </c>
      <c r="F5721" s="566">
        <v>0</v>
      </c>
      <c r="G5721" s="553" t="s">
        <v>2670</v>
      </c>
      <c r="H5721" s="554">
        <v>0</v>
      </c>
      <c r="I5721" s="553" t="s">
        <v>2671</v>
      </c>
      <c r="J5721" s="554">
        <v>0</v>
      </c>
    </row>
    <row r="5722" spans="1:10" ht="14.45" thickBot="1">
      <c r="A5722" s="553"/>
      <c r="B5722" s="563"/>
      <c r="C5722" s="563"/>
      <c r="D5722" s="553"/>
      <c r="E5722" s="563" t="s">
        <v>2672</v>
      </c>
      <c r="F5722" s="566">
        <v>0</v>
      </c>
      <c r="G5722" s="553"/>
      <c r="H5722" s="595" t="s">
        <v>2673</v>
      </c>
      <c r="I5722" s="595"/>
      <c r="J5722" s="554">
        <v>0.38</v>
      </c>
    </row>
    <row r="5723" spans="1:10" ht="14.45" thickTop="1">
      <c r="A5723" s="555"/>
      <c r="B5723" s="564"/>
      <c r="C5723" s="564"/>
      <c r="D5723" s="555"/>
      <c r="E5723" s="564"/>
      <c r="F5723" s="564"/>
      <c r="G5723" s="555"/>
      <c r="H5723" s="555"/>
      <c r="I5723" s="555"/>
      <c r="J5723" s="555"/>
    </row>
    <row r="5724" spans="1:10">
      <c r="A5724" s="543"/>
      <c r="B5724" s="461" t="s">
        <v>10</v>
      </c>
      <c r="C5724" s="461" t="s">
        <v>11</v>
      </c>
      <c r="D5724" s="543" t="s">
        <v>12</v>
      </c>
      <c r="E5724" s="589" t="s">
        <v>1209</v>
      </c>
      <c r="F5724" s="589"/>
      <c r="G5724" s="461" t="s">
        <v>13</v>
      </c>
      <c r="H5724" s="544" t="s">
        <v>14</v>
      </c>
      <c r="I5724" s="544" t="s">
        <v>1210</v>
      </c>
      <c r="J5724" s="544" t="s">
        <v>16</v>
      </c>
    </row>
    <row r="5725" spans="1:10" ht="39.6">
      <c r="A5725" s="545" t="s">
        <v>2661</v>
      </c>
      <c r="B5725" s="546" t="s">
        <v>3744</v>
      </c>
      <c r="C5725" s="546" t="s">
        <v>44</v>
      </c>
      <c r="D5725" s="545" t="s">
        <v>3745</v>
      </c>
      <c r="E5725" s="596" t="s">
        <v>2703</v>
      </c>
      <c r="F5725" s="596"/>
      <c r="G5725" s="546" t="s">
        <v>2710</v>
      </c>
      <c r="H5725" s="547">
        <v>1</v>
      </c>
      <c r="I5725" s="548">
        <v>1.99</v>
      </c>
      <c r="J5725" s="548">
        <v>1.99</v>
      </c>
    </row>
    <row r="5726" spans="1:10" ht="39.6">
      <c r="A5726" s="556" t="s">
        <v>2674</v>
      </c>
      <c r="B5726" s="557" t="s">
        <v>3839</v>
      </c>
      <c r="C5726" s="557" t="s">
        <v>44</v>
      </c>
      <c r="D5726" s="556" t="s">
        <v>3840</v>
      </c>
      <c r="E5726" s="594" t="s">
        <v>3836</v>
      </c>
      <c r="F5726" s="594"/>
      <c r="G5726" s="557" t="s">
        <v>75</v>
      </c>
      <c r="H5726" s="558">
        <v>1</v>
      </c>
      <c r="I5726" s="559">
        <v>0.34</v>
      </c>
      <c r="J5726" s="559">
        <v>0.34</v>
      </c>
    </row>
    <row r="5727" spans="1:10" ht="39.6">
      <c r="A5727" s="556" t="s">
        <v>2674</v>
      </c>
      <c r="B5727" s="557" t="s">
        <v>3841</v>
      </c>
      <c r="C5727" s="557" t="s">
        <v>44</v>
      </c>
      <c r="D5727" s="556" t="s">
        <v>3842</v>
      </c>
      <c r="E5727" s="594" t="s">
        <v>3836</v>
      </c>
      <c r="F5727" s="594"/>
      <c r="G5727" s="557" t="s">
        <v>75</v>
      </c>
      <c r="H5727" s="558">
        <v>1</v>
      </c>
      <c r="I5727" s="559">
        <v>1.27</v>
      </c>
      <c r="J5727" s="559">
        <v>1.27</v>
      </c>
    </row>
    <row r="5728" spans="1:10" ht="39.6">
      <c r="A5728" s="556" t="s">
        <v>2674</v>
      </c>
      <c r="B5728" s="557" t="s">
        <v>3834</v>
      </c>
      <c r="C5728" s="557" t="s">
        <v>44</v>
      </c>
      <c r="D5728" s="556" t="s">
        <v>3835</v>
      </c>
      <c r="E5728" s="594" t="s">
        <v>3836</v>
      </c>
      <c r="F5728" s="594"/>
      <c r="G5728" s="557" t="s">
        <v>75</v>
      </c>
      <c r="H5728" s="558">
        <v>1</v>
      </c>
      <c r="I5728" s="559">
        <v>7.0000000000000007E-2</v>
      </c>
      <c r="J5728" s="559">
        <v>7.0000000000000007E-2</v>
      </c>
    </row>
    <row r="5729" spans="1:10" ht="39.6">
      <c r="A5729" s="556" t="s">
        <v>2674</v>
      </c>
      <c r="B5729" s="557" t="s">
        <v>3837</v>
      </c>
      <c r="C5729" s="557" t="s">
        <v>44</v>
      </c>
      <c r="D5729" s="556" t="s">
        <v>3838</v>
      </c>
      <c r="E5729" s="594" t="s">
        <v>3836</v>
      </c>
      <c r="F5729" s="594"/>
      <c r="G5729" s="557" t="s">
        <v>75</v>
      </c>
      <c r="H5729" s="558">
        <v>1</v>
      </c>
      <c r="I5729" s="559">
        <v>0.31</v>
      </c>
      <c r="J5729" s="559">
        <v>0.31</v>
      </c>
    </row>
    <row r="5730" spans="1:10">
      <c r="A5730" s="553"/>
      <c r="B5730" s="563"/>
      <c r="C5730" s="563"/>
      <c r="D5730" s="553"/>
      <c r="E5730" s="563" t="s">
        <v>2669</v>
      </c>
      <c r="F5730" s="566">
        <v>0</v>
      </c>
      <c r="G5730" s="553" t="s">
        <v>2670</v>
      </c>
      <c r="H5730" s="554">
        <v>0</v>
      </c>
      <c r="I5730" s="553" t="s">
        <v>2671</v>
      </c>
      <c r="J5730" s="554">
        <v>0</v>
      </c>
    </row>
    <row r="5731" spans="1:10" ht="14.45" thickBot="1">
      <c r="A5731" s="553"/>
      <c r="B5731" s="563"/>
      <c r="C5731" s="563"/>
      <c r="D5731" s="553"/>
      <c r="E5731" s="563" t="s">
        <v>2672</v>
      </c>
      <c r="F5731" s="566">
        <v>0</v>
      </c>
      <c r="G5731" s="553"/>
      <c r="H5731" s="595" t="s">
        <v>2673</v>
      </c>
      <c r="I5731" s="595"/>
      <c r="J5731" s="554">
        <v>1.99</v>
      </c>
    </row>
    <row r="5732" spans="1:10" ht="14.45" thickTop="1">
      <c r="A5732" s="555"/>
      <c r="B5732" s="564"/>
      <c r="C5732" s="564"/>
      <c r="D5732" s="555"/>
      <c r="E5732" s="564"/>
      <c r="F5732" s="564"/>
      <c r="G5732" s="555"/>
      <c r="H5732" s="555"/>
      <c r="I5732" s="555"/>
      <c r="J5732" s="555"/>
    </row>
    <row r="5733" spans="1:10" ht="14.45" customHeight="1">
      <c r="A5733" s="543"/>
      <c r="B5733" s="461" t="s">
        <v>10</v>
      </c>
      <c r="C5733" s="461" t="s">
        <v>11</v>
      </c>
      <c r="D5733" s="543" t="s">
        <v>12</v>
      </c>
      <c r="E5733" s="589" t="s">
        <v>1209</v>
      </c>
      <c r="F5733" s="589"/>
      <c r="G5733" s="461" t="s">
        <v>13</v>
      </c>
      <c r="H5733" s="544" t="s">
        <v>14</v>
      </c>
      <c r="I5733" s="544" t="s">
        <v>1210</v>
      </c>
      <c r="J5733" s="544" t="s">
        <v>16</v>
      </c>
    </row>
    <row r="5734" spans="1:10" ht="39.6">
      <c r="A5734" s="545" t="s">
        <v>2661</v>
      </c>
      <c r="B5734" s="546" t="s">
        <v>3837</v>
      </c>
      <c r="C5734" s="546" t="s">
        <v>44</v>
      </c>
      <c r="D5734" s="545" t="s">
        <v>3838</v>
      </c>
      <c r="E5734" s="596" t="s">
        <v>3836</v>
      </c>
      <c r="F5734" s="596"/>
      <c r="G5734" s="546" t="s">
        <v>75</v>
      </c>
      <c r="H5734" s="547">
        <v>1</v>
      </c>
      <c r="I5734" s="548">
        <v>0.31</v>
      </c>
      <c r="J5734" s="548">
        <v>0.31</v>
      </c>
    </row>
    <row r="5735" spans="1:10" ht="39.6">
      <c r="A5735" s="549" t="s">
        <v>2666</v>
      </c>
      <c r="B5735" s="550" t="s">
        <v>2052</v>
      </c>
      <c r="C5735" s="550" t="s">
        <v>44</v>
      </c>
      <c r="D5735" s="549" t="s">
        <v>2053</v>
      </c>
      <c r="E5735" s="593" t="s">
        <v>1540</v>
      </c>
      <c r="F5735" s="593"/>
      <c r="G5735" s="550" t="s">
        <v>26</v>
      </c>
      <c r="H5735" s="551">
        <v>6.3999999999999997E-5</v>
      </c>
      <c r="I5735" s="552">
        <v>4999.8</v>
      </c>
      <c r="J5735" s="552">
        <v>0.31</v>
      </c>
    </row>
    <row r="5736" spans="1:10" ht="39.6" customHeight="1">
      <c r="A5736" s="553"/>
      <c r="B5736" s="563"/>
      <c r="C5736" s="563"/>
      <c r="D5736" s="553"/>
      <c r="E5736" s="563" t="s">
        <v>2669</v>
      </c>
      <c r="F5736" s="566">
        <v>0</v>
      </c>
      <c r="G5736" s="553" t="s">
        <v>2670</v>
      </c>
      <c r="H5736" s="554">
        <v>0</v>
      </c>
      <c r="I5736" s="553" t="s">
        <v>2671</v>
      </c>
      <c r="J5736" s="554">
        <v>0</v>
      </c>
    </row>
    <row r="5737" spans="1:10" ht="39.6" customHeight="1" thickBot="1">
      <c r="A5737" s="553"/>
      <c r="B5737" s="563"/>
      <c r="C5737" s="563"/>
      <c r="D5737" s="553"/>
      <c r="E5737" s="563" t="s">
        <v>2672</v>
      </c>
      <c r="F5737" s="566">
        <v>0</v>
      </c>
      <c r="G5737" s="553"/>
      <c r="H5737" s="595" t="s">
        <v>2673</v>
      </c>
      <c r="I5737" s="595"/>
      <c r="J5737" s="554">
        <v>0.31</v>
      </c>
    </row>
    <row r="5738" spans="1:10" ht="39.6" customHeight="1" thickTop="1">
      <c r="A5738" s="555"/>
      <c r="B5738" s="564"/>
      <c r="C5738" s="564"/>
      <c r="D5738" s="555"/>
      <c r="E5738" s="564"/>
      <c r="F5738" s="564"/>
      <c r="G5738" s="555"/>
      <c r="H5738" s="555"/>
      <c r="I5738" s="555"/>
      <c r="J5738" s="555"/>
    </row>
    <row r="5739" spans="1:10">
      <c r="A5739" s="543"/>
      <c r="B5739" s="461" t="s">
        <v>10</v>
      </c>
      <c r="C5739" s="461" t="s">
        <v>11</v>
      </c>
      <c r="D5739" s="543" t="s">
        <v>12</v>
      </c>
      <c r="E5739" s="589" t="s">
        <v>1209</v>
      </c>
      <c r="F5739" s="589"/>
      <c r="G5739" s="461" t="s">
        <v>13</v>
      </c>
      <c r="H5739" s="544" t="s">
        <v>14</v>
      </c>
      <c r="I5739" s="544" t="s">
        <v>1210</v>
      </c>
      <c r="J5739" s="544" t="s">
        <v>16</v>
      </c>
    </row>
    <row r="5740" spans="1:10" ht="14.45" customHeight="1">
      <c r="A5740" s="545" t="s">
        <v>2661</v>
      </c>
      <c r="B5740" s="546" t="s">
        <v>3834</v>
      </c>
      <c r="C5740" s="546" t="s">
        <v>44</v>
      </c>
      <c r="D5740" s="545" t="s">
        <v>3835</v>
      </c>
      <c r="E5740" s="596" t="s">
        <v>3836</v>
      </c>
      <c r="F5740" s="596"/>
      <c r="G5740" s="546" t="s">
        <v>75</v>
      </c>
      <c r="H5740" s="547">
        <v>1</v>
      </c>
      <c r="I5740" s="548">
        <v>7.0000000000000007E-2</v>
      </c>
      <c r="J5740" s="548">
        <v>7.0000000000000007E-2</v>
      </c>
    </row>
    <row r="5741" spans="1:10" ht="39.6">
      <c r="A5741" s="549" t="s">
        <v>2666</v>
      </c>
      <c r="B5741" s="550" t="s">
        <v>2052</v>
      </c>
      <c r="C5741" s="550" t="s">
        <v>44</v>
      </c>
      <c r="D5741" s="549" t="s">
        <v>2053</v>
      </c>
      <c r="E5741" s="593" t="s">
        <v>1540</v>
      </c>
      <c r="F5741" s="593"/>
      <c r="G5741" s="550" t="s">
        <v>26</v>
      </c>
      <c r="H5741" s="551">
        <v>1.4800000000000001E-5</v>
      </c>
      <c r="I5741" s="552">
        <v>4999.8</v>
      </c>
      <c r="J5741" s="552">
        <v>7.0000000000000007E-2</v>
      </c>
    </row>
    <row r="5742" spans="1:10">
      <c r="A5742" s="553"/>
      <c r="B5742" s="563"/>
      <c r="C5742" s="563"/>
      <c r="D5742" s="553"/>
      <c r="E5742" s="563" t="s">
        <v>2669</v>
      </c>
      <c r="F5742" s="566">
        <v>0</v>
      </c>
      <c r="G5742" s="553" t="s">
        <v>2670</v>
      </c>
      <c r="H5742" s="554">
        <v>0</v>
      </c>
      <c r="I5742" s="553" t="s">
        <v>2671</v>
      </c>
      <c r="J5742" s="554">
        <v>0</v>
      </c>
    </row>
    <row r="5743" spans="1:10" ht="39.6" customHeight="1" thickBot="1">
      <c r="A5743" s="553"/>
      <c r="B5743" s="563"/>
      <c r="C5743" s="563"/>
      <c r="D5743" s="553"/>
      <c r="E5743" s="563" t="s">
        <v>2672</v>
      </c>
      <c r="F5743" s="566">
        <v>0</v>
      </c>
      <c r="G5743" s="553"/>
      <c r="H5743" s="595" t="s">
        <v>2673</v>
      </c>
      <c r="I5743" s="595"/>
      <c r="J5743" s="554">
        <v>7.0000000000000007E-2</v>
      </c>
    </row>
    <row r="5744" spans="1:10" ht="39.6" customHeight="1" thickTop="1">
      <c r="A5744" s="555"/>
      <c r="B5744" s="564"/>
      <c r="C5744" s="564"/>
      <c r="D5744" s="555"/>
      <c r="E5744" s="564"/>
      <c r="F5744" s="564"/>
      <c r="G5744" s="555"/>
      <c r="H5744" s="555"/>
      <c r="I5744" s="555"/>
      <c r="J5744" s="555"/>
    </row>
    <row r="5745" spans="1:10" ht="39.6" customHeight="1">
      <c r="A5745" s="543"/>
      <c r="B5745" s="461" t="s">
        <v>10</v>
      </c>
      <c r="C5745" s="461" t="s">
        <v>11</v>
      </c>
      <c r="D5745" s="543" t="s">
        <v>12</v>
      </c>
      <c r="E5745" s="589" t="s">
        <v>1209</v>
      </c>
      <c r="F5745" s="589"/>
      <c r="G5745" s="461" t="s">
        <v>13</v>
      </c>
      <c r="H5745" s="544" t="s">
        <v>14</v>
      </c>
      <c r="I5745" s="544" t="s">
        <v>1210</v>
      </c>
      <c r="J5745" s="544" t="s">
        <v>16</v>
      </c>
    </row>
    <row r="5746" spans="1:10" ht="39.6" customHeight="1">
      <c r="A5746" s="545" t="s">
        <v>2661</v>
      </c>
      <c r="B5746" s="546" t="s">
        <v>3839</v>
      </c>
      <c r="C5746" s="546" t="s">
        <v>44</v>
      </c>
      <c r="D5746" s="545" t="s">
        <v>3840</v>
      </c>
      <c r="E5746" s="596" t="s">
        <v>3836</v>
      </c>
      <c r="F5746" s="596"/>
      <c r="G5746" s="546" t="s">
        <v>75</v>
      </c>
      <c r="H5746" s="547">
        <v>1</v>
      </c>
      <c r="I5746" s="548">
        <v>0.34</v>
      </c>
      <c r="J5746" s="548">
        <v>0.34</v>
      </c>
    </row>
    <row r="5747" spans="1:10" ht="39.6" customHeight="1">
      <c r="A5747" s="549" t="s">
        <v>2666</v>
      </c>
      <c r="B5747" s="550" t="s">
        <v>2052</v>
      </c>
      <c r="C5747" s="550" t="s">
        <v>44</v>
      </c>
      <c r="D5747" s="549" t="s">
        <v>2053</v>
      </c>
      <c r="E5747" s="593" t="s">
        <v>1540</v>
      </c>
      <c r="F5747" s="593"/>
      <c r="G5747" s="550" t="s">
        <v>26</v>
      </c>
      <c r="H5747" s="551">
        <v>6.9999999999999994E-5</v>
      </c>
      <c r="I5747" s="552">
        <v>4999.8</v>
      </c>
      <c r="J5747" s="552">
        <v>0.34</v>
      </c>
    </row>
    <row r="5748" spans="1:10">
      <c r="A5748" s="553"/>
      <c r="B5748" s="563"/>
      <c r="C5748" s="563"/>
      <c r="D5748" s="553"/>
      <c r="E5748" s="563" t="s">
        <v>2669</v>
      </c>
      <c r="F5748" s="566">
        <v>0</v>
      </c>
      <c r="G5748" s="553" t="s">
        <v>2670</v>
      </c>
      <c r="H5748" s="554">
        <v>0</v>
      </c>
      <c r="I5748" s="553" t="s">
        <v>2671</v>
      </c>
      <c r="J5748" s="554">
        <v>0</v>
      </c>
    </row>
    <row r="5749" spans="1:10" ht="14.45" customHeight="1" thickBot="1">
      <c r="A5749" s="553"/>
      <c r="B5749" s="563"/>
      <c r="C5749" s="563"/>
      <c r="D5749" s="553"/>
      <c r="E5749" s="563" t="s">
        <v>2672</v>
      </c>
      <c r="F5749" s="566">
        <v>0</v>
      </c>
      <c r="G5749" s="553"/>
      <c r="H5749" s="595" t="s">
        <v>2673</v>
      </c>
      <c r="I5749" s="595"/>
      <c r="J5749" s="554">
        <v>0.34</v>
      </c>
    </row>
    <row r="5750" spans="1:10" ht="14.45" thickTop="1">
      <c r="A5750" s="555"/>
      <c r="B5750" s="564"/>
      <c r="C5750" s="564"/>
      <c r="D5750" s="555"/>
      <c r="E5750" s="564"/>
      <c r="F5750" s="564"/>
      <c r="G5750" s="555"/>
      <c r="H5750" s="555"/>
      <c r="I5750" s="555"/>
      <c r="J5750" s="555"/>
    </row>
    <row r="5751" spans="1:10">
      <c r="A5751" s="543"/>
      <c r="B5751" s="461" t="s">
        <v>10</v>
      </c>
      <c r="C5751" s="461" t="s">
        <v>11</v>
      </c>
      <c r="D5751" s="543" t="s">
        <v>12</v>
      </c>
      <c r="E5751" s="589" t="s">
        <v>1209</v>
      </c>
      <c r="F5751" s="589"/>
      <c r="G5751" s="461" t="s">
        <v>13</v>
      </c>
      <c r="H5751" s="544" t="s">
        <v>14</v>
      </c>
      <c r="I5751" s="544" t="s">
        <v>1210</v>
      </c>
      <c r="J5751" s="544" t="s">
        <v>16</v>
      </c>
    </row>
    <row r="5752" spans="1:10" ht="39.6" customHeight="1">
      <c r="A5752" s="545" t="s">
        <v>2661</v>
      </c>
      <c r="B5752" s="546" t="s">
        <v>3841</v>
      </c>
      <c r="C5752" s="546" t="s">
        <v>44</v>
      </c>
      <c r="D5752" s="545" t="s">
        <v>3842</v>
      </c>
      <c r="E5752" s="596" t="s">
        <v>3836</v>
      </c>
      <c r="F5752" s="596"/>
      <c r="G5752" s="546" t="s">
        <v>75</v>
      </c>
      <c r="H5752" s="547">
        <v>1</v>
      </c>
      <c r="I5752" s="548">
        <v>1.27</v>
      </c>
      <c r="J5752" s="548">
        <v>1.27</v>
      </c>
    </row>
    <row r="5753" spans="1:10">
      <c r="A5753" s="549" t="s">
        <v>2666</v>
      </c>
      <c r="B5753" s="550" t="s">
        <v>2068</v>
      </c>
      <c r="C5753" s="550" t="s">
        <v>44</v>
      </c>
      <c r="D5753" s="549" t="s">
        <v>2069</v>
      </c>
      <c r="E5753" s="593" t="s">
        <v>2070</v>
      </c>
      <c r="F5753" s="593"/>
      <c r="G5753" s="550" t="s">
        <v>2071</v>
      </c>
      <c r="H5753" s="551">
        <v>1.25</v>
      </c>
      <c r="I5753" s="552">
        <v>1.02</v>
      </c>
      <c r="J5753" s="552">
        <v>1.27</v>
      </c>
    </row>
    <row r="5754" spans="1:10">
      <c r="A5754" s="553"/>
      <c r="B5754" s="563"/>
      <c r="C5754" s="563"/>
      <c r="D5754" s="553"/>
      <c r="E5754" s="563" t="s">
        <v>2669</v>
      </c>
      <c r="F5754" s="566">
        <v>0</v>
      </c>
      <c r="G5754" s="553" t="s">
        <v>2670</v>
      </c>
      <c r="H5754" s="554">
        <v>0</v>
      </c>
      <c r="I5754" s="553" t="s">
        <v>2671</v>
      </c>
      <c r="J5754" s="554">
        <v>0</v>
      </c>
    </row>
    <row r="5755" spans="1:10" ht="14.45" customHeight="1" thickBot="1">
      <c r="A5755" s="553"/>
      <c r="B5755" s="563"/>
      <c r="C5755" s="563"/>
      <c r="D5755" s="553"/>
      <c r="E5755" s="563" t="s">
        <v>2672</v>
      </c>
      <c r="F5755" s="566">
        <v>0</v>
      </c>
      <c r="G5755" s="553"/>
      <c r="H5755" s="595" t="s">
        <v>2673</v>
      </c>
      <c r="I5755" s="595"/>
      <c r="J5755" s="554">
        <v>1.27</v>
      </c>
    </row>
    <row r="5756" spans="1:10" ht="14.45" thickTop="1">
      <c r="A5756" s="555"/>
      <c r="B5756" s="564"/>
      <c r="C5756" s="564"/>
      <c r="D5756" s="555"/>
      <c r="E5756" s="564"/>
      <c r="F5756" s="564"/>
      <c r="G5756" s="555"/>
      <c r="H5756" s="555"/>
      <c r="I5756" s="555"/>
      <c r="J5756" s="555"/>
    </row>
    <row r="5757" spans="1:10">
      <c r="A5757" s="543"/>
      <c r="B5757" s="461" t="s">
        <v>10</v>
      </c>
      <c r="C5757" s="461" t="s">
        <v>11</v>
      </c>
      <c r="D5757" s="543" t="s">
        <v>12</v>
      </c>
      <c r="E5757" s="589" t="s">
        <v>1209</v>
      </c>
      <c r="F5757" s="589"/>
      <c r="G5757" s="461" t="s">
        <v>13</v>
      </c>
      <c r="H5757" s="544" t="s">
        <v>14</v>
      </c>
      <c r="I5757" s="544" t="s">
        <v>1210</v>
      </c>
      <c r="J5757" s="544" t="s">
        <v>16</v>
      </c>
    </row>
    <row r="5758" spans="1:10" ht="39.6" customHeight="1">
      <c r="A5758" s="545" t="s">
        <v>2661</v>
      </c>
      <c r="B5758" s="546" t="s">
        <v>3843</v>
      </c>
      <c r="C5758" s="546" t="s">
        <v>44</v>
      </c>
      <c r="D5758" s="545" t="s">
        <v>3844</v>
      </c>
      <c r="E5758" s="596" t="s">
        <v>2703</v>
      </c>
      <c r="F5758" s="596"/>
      <c r="G5758" s="546" t="s">
        <v>2704</v>
      </c>
      <c r="H5758" s="547">
        <v>1</v>
      </c>
      <c r="I5758" s="548">
        <v>1.6</v>
      </c>
      <c r="J5758" s="548">
        <v>1.6</v>
      </c>
    </row>
    <row r="5759" spans="1:10" ht="39.6">
      <c r="A5759" s="556" t="s">
        <v>2674</v>
      </c>
      <c r="B5759" s="557" t="s">
        <v>3845</v>
      </c>
      <c r="C5759" s="557" t="s">
        <v>44</v>
      </c>
      <c r="D5759" s="556" t="s">
        <v>3846</v>
      </c>
      <c r="E5759" s="594" t="s">
        <v>3836</v>
      </c>
      <c r="F5759" s="594"/>
      <c r="G5759" s="557" t="s">
        <v>75</v>
      </c>
      <c r="H5759" s="558">
        <v>1</v>
      </c>
      <c r="I5759" s="559">
        <v>1.3</v>
      </c>
      <c r="J5759" s="559">
        <v>1.3</v>
      </c>
    </row>
    <row r="5760" spans="1:10" ht="39.6">
      <c r="A5760" s="556" t="s">
        <v>2674</v>
      </c>
      <c r="B5760" s="557" t="s">
        <v>3847</v>
      </c>
      <c r="C5760" s="557" t="s">
        <v>44</v>
      </c>
      <c r="D5760" s="556" t="s">
        <v>3848</v>
      </c>
      <c r="E5760" s="594" t="s">
        <v>3836</v>
      </c>
      <c r="F5760" s="594"/>
      <c r="G5760" s="557" t="s">
        <v>75</v>
      </c>
      <c r="H5760" s="558">
        <v>1</v>
      </c>
      <c r="I5760" s="559">
        <v>0.3</v>
      </c>
      <c r="J5760" s="559">
        <v>0.3</v>
      </c>
    </row>
    <row r="5761" spans="1:10" ht="14.45" customHeight="1">
      <c r="A5761" s="553"/>
      <c r="B5761" s="563"/>
      <c r="C5761" s="563"/>
      <c r="D5761" s="553"/>
      <c r="E5761" s="563" t="s">
        <v>2669</v>
      </c>
      <c r="F5761" s="566">
        <v>0</v>
      </c>
      <c r="G5761" s="553" t="s">
        <v>2670</v>
      </c>
      <c r="H5761" s="554">
        <v>0</v>
      </c>
      <c r="I5761" s="553" t="s">
        <v>2671</v>
      </c>
      <c r="J5761" s="554">
        <v>0</v>
      </c>
    </row>
    <row r="5762" spans="1:10" ht="14.45" thickBot="1">
      <c r="A5762" s="553"/>
      <c r="B5762" s="563"/>
      <c r="C5762" s="563"/>
      <c r="D5762" s="553"/>
      <c r="E5762" s="563" t="s">
        <v>2672</v>
      </c>
      <c r="F5762" s="566">
        <v>0</v>
      </c>
      <c r="G5762" s="553"/>
      <c r="H5762" s="595" t="s">
        <v>2673</v>
      </c>
      <c r="I5762" s="595"/>
      <c r="J5762" s="554">
        <v>1.6</v>
      </c>
    </row>
    <row r="5763" spans="1:10" ht="14.45" thickTop="1">
      <c r="A5763" s="555"/>
      <c r="B5763" s="564"/>
      <c r="C5763" s="564"/>
      <c r="D5763" s="555"/>
      <c r="E5763" s="564"/>
      <c r="F5763" s="564"/>
      <c r="G5763" s="555"/>
      <c r="H5763" s="555"/>
      <c r="I5763" s="555"/>
      <c r="J5763" s="555"/>
    </row>
    <row r="5764" spans="1:10" ht="39.6" customHeight="1">
      <c r="A5764" s="543"/>
      <c r="B5764" s="461" t="s">
        <v>10</v>
      </c>
      <c r="C5764" s="461" t="s">
        <v>11</v>
      </c>
      <c r="D5764" s="543" t="s">
        <v>12</v>
      </c>
      <c r="E5764" s="589" t="s">
        <v>1209</v>
      </c>
      <c r="F5764" s="589"/>
      <c r="G5764" s="461" t="s">
        <v>13</v>
      </c>
      <c r="H5764" s="544" t="s">
        <v>14</v>
      </c>
      <c r="I5764" s="544" t="s">
        <v>1210</v>
      </c>
      <c r="J5764" s="544" t="s">
        <v>16</v>
      </c>
    </row>
    <row r="5765" spans="1:10" ht="39.6">
      <c r="A5765" s="545" t="s">
        <v>2661</v>
      </c>
      <c r="B5765" s="546" t="s">
        <v>3849</v>
      </c>
      <c r="C5765" s="546" t="s">
        <v>44</v>
      </c>
      <c r="D5765" s="545" t="s">
        <v>3850</v>
      </c>
      <c r="E5765" s="596" t="s">
        <v>2703</v>
      </c>
      <c r="F5765" s="596"/>
      <c r="G5765" s="546" t="s">
        <v>2710</v>
      </c>
      <c r="H5765" s="547">
        <v>1</v>
      </c>
      <c r="I5765" s="548">
        <v>5.57</v>
      </c>
      <c r="J5765" s="548">
        <v>5.57</v>
      </c>
    </row>
    <row r="5766" spans="1:10" ht="39.6">
      <c r="A5766" s="556" t="s">
        <v>2674</v>
      </c>
      <c r="B5766" s="557" t="s">
        <v>3847</v>
      </c>
      <c r="C5766" s="557" t="s">
        <v>44</v>
      </c>
      <c r="D5766" s="556" t="s">
        <v>3848</v>
      </c>
      <c r="E5766" s="594" t="s">
        <v>3836</v>
      </c>
      <c r="F5766" s="594"/>
      <c r="G5766" s="557" t="s">
        <v>75</v>
      </c>
      <c r="H5766" s="558">
        <v>1</v>
      </c>
      <c r="I5766" s="559">
        <v>0.3</v>
      </c>
      <c r="J5766" s="559">
        <v>0.3</v>
      </c>
    </row>
    <row r="5767" spans="1:10" ht="14.45" customHeight="1">
      <c r="A5767" s="556" t="s">
        <v>2674</v>
      </c>
      <c r="B5767" s="557" t="s">
        <v>3851</v>
      </c>
      <c r="C5767" s="557" t="s">
        <v>44</v>
      </c>
      <c r="D5767" s="556" t="s">
        <v>3852</v>
      </c>
      <c r="E5767" s="594" t="s">
        <v>3836</v>
      </c>
      <c r="F5767" s="594"/>
      <c r="G5767" s="557" t="s">
        <v>75</v>
      </c>
      <c r="H5767" s="558">
        <v>1</v>
      </c>
      <c r="I5767" s="559">
        <v>2.5499999999999998</v>
      </c>
      <c r="J5767" s="559">
        <v>2.5499999999999998</v>
      </c>
    </row>
    <row r="5768" spans="1:10" ht="39.6">
      <c r="A5768" s="556" t="s">
        <v>2674</v>
      </c>
      <c r="B5768" s="557" t="s">
        <v>3853</v>
      </c>
      <c r="C5768" s="557" t="s">
        <v>44</v>
      </c>
      <c r="D5768" s="556" t="s">
        <v>3854</v>
      </c>
      <c r="E5768" s="594" t="s">
        <v>3836</v>
      </c>
      <c r="F5768" s="594"/>
      <c r="G5768" s="557" t="s">
        <v>75</v>
      </c>
      <c r="H5768" s="558">
        <v>1</v>
      </c>
      <c r="I5768" s="559">
        <v>1.42</v>
      </c>
      <c r="J5768" s="559">
        <v>1.42</v>
      </c>
    </row>
    <row r="5769" spans="1:10" ht="39.6">
      <c r="A5769" s="556" t="s">
        <v>2674</v>
      </c>
      <c r="B5769" s="557" t="s">
        <v>3845</v>
      </c>
      <c r="C5769" s="557" t="s">
        <v>44</v>
      </c>
      <c r="D5769" s="556" t="s">
        <v>3846</v>
      </c>
      <c r="E5769" s="594" t="s">
        <v>3836</v>
      </c>
      <c r="F5769" s="594"/>
      <c r="G5769" s="557" t="s">
        <v>75</v>
      </c>
      <c r="H5769" s="558">
        <v>1</v>
      </c>
      <c r="I5769" s="559">
        <v>1.3</v>
      </c>
      <c r="J5769" s="559">
        <v>1.3</v>
      </c>
    </row>
    <row r="5770" spans="1:10" ht="39.6" customHeight="1">
      <c r="A5770" s="553"/>
      <c r="B5770" s="563"/>
      <c r="C5770" s="563"/>
      <c r="D5770" s="553"/>
      <c r="E5770" s="563" t="s">
        <v>2669</v>
      </c>
      <c r="F5770" s="566">
        <v>0</v>
      </c>
      <c r="G5770" s="553" t="s">
        <v>2670</v>
      </c>
      <c r="H5770" s="554">
        <v>0</v>
      </c>
      <c r="I5770" s="553" t="s">
        <v>2671</v>
      </c>
      <c r="J5770" s="554">
        <v>0</v>
      </c>
    </row>
    <row r="5771" spans="1:10" ht="14.45" thickBot="1">
      <c r="A5771" s="553"/>
      <c r="B5771" s="563"/>
      <c r="C5771" s="563"/>
      <c r="D5771" s="553"/>
      <c r="E5771" s="563" t="s">
        <v>2672</v>
      </c>
      <c r="F5771" s="566">
        <v>0</v>
      </c>
      <c r="G5771" s="553"/>
      <c r="H5771" s="595" t="s">
        <v>2673</v>
      </c>
      <c r="I5771" s="595"/>
      <c r="J5771" s="554">
        <v>5.57</v>
      </c>
    </row>
    <row r="5772" spans="1:10" ht="14.45" thickTop="1">
      <c r="A5772" s="555"/>
      <c r="B5772" s="564"/>
      <c r="C5772" s="564"/>
      <c r="D5772" s="555"/>
      <c r="E5772" s="564"/>
      <c r="F5772" s="564"/>
      <c r="G5772" s="555"/>
      <c r="H5772" s="555"/>
      <c r="I5772" s="555"/>
      <c r="J5772" s="555"/>
    </row>
    <row r="5773" spans="1:10" ht="14.45" customHeight="1">
      <c r="A5773" s="543"/>
      <c r="B5773" s="461" t="s">
        <v>10</v>
      </c>
      <c r="C5773" s="461" t="s">
        <v>11</v>
      </c>
      <c r="D5773" s="543" t="s">
        <v>12</v>
      </c>
      <c r="E5773" s="589" t="s">
        <v>1209</v>
      </c>
      <c r="F5773" s="589"/>
      <c r="G5773" s="461" t="s">
        <v>13</v>
      </c>
      <c r="H5773" s="544" t="s">
        <v>14</v>
      </c>
      <c r="I5773" s="544" t="s">
        <v>1210</v>
      </c>
      <c r="J5773" s="544" t="s">
        <v>16</v>
      </c>
    </row>
    <row r="5774" spans="1:10" ht="39.6">
      <c r="A5774" s="545" t="s">
        <v>2661</v>
      </c>
      <c r="B5774" s="546" t="s">
        <v>3845</v>
      </c>
      <c r="C5774" s="546" t="s">
        <v>44</v>
      </c>
      <c r="D5774" s="545" t="s">
        <v>3846</v>
      </c>
      <c r="E5774" s="596" t="s">
        <v>3836</v>
      </c>
      <c r="F5774" s="596"/>
      <c r="G5774" s="546" t="s">
        <v>75</v>
      </c>
      <c r="H5774" s="547">
        <v>1</v>
      </c>
      <c r="I5774" s="548">
        <v>1.3</v>
      </c>
      <c r="J5774" s="548">
        <v>1.3</v>
      </c>
    </row>
    <row r="5775" spans="1:10" ht="39.6">
      <c r="A5775" s="549" t="s">
        <v>2666</v>
      </c>
      <c r="B5775" s="550" t="s">
        <v>2585</v>
      </c>
      <c r="C5775" s="550" t="s">
        <v>44</v>
      </c>
      <c r="D5775" s="549" t="s">
        <v>2586</v>
      </c>
      <c r="E5775" s="593" t="s">
        <v>1540</v>
      </c>
      <c r="F5775" s="593"/>
      <c r="G5775" s="550" t="s">
        <v>26</v>
      </c>
      <c r="H5775" s="551">
        <v>6.3999999999999997E-5</v>
      </c>
      <c r="I5775" s="552">
        <v>20338.16</v>
      </c>
      <c r="J5775" s="552">
        <v>1.3</v>
      </c>
    </row>
    <row r="5776" spans="1:10" ht="39.6" customHeight="1">
      <c r="A5776" s="553"/>
      <c r="B5776" s="563"/>
      <c r="C5776" s="563"/>
      <c r="D5776" s="553"/>
      <c r="E5776" s="563" t="s">
        <v>2669</v>
      </c>
      <c r="F5776" s="566">
        <v>0</v>
      </c>
      <c r="G5776" s="553" t="s">
        <v>2670</v>
      </c>
      <c r="H5776" s="554">
        <v>0</v>
      </c>
      <c r="I5776" s="553" t="s">
        <v>2671</v>
      </c>
      <c r="J5776" s="554">
        <v>0</v>
      </c>
    </row>
    <row r="5777" spans="1:10" ht="39.6" customHeight="1" thickBot="1">
      <c r="A5777" s="553"/>
      <c r="B5777" s="563"/>
      <c r="C5777" s="563"/>
      <c r="D5777" s="553"/>
      <c r="E5777" s="563" t="s">
        <v>2672</v>
      </c>
      <c r="F5777" s="566">
        <v>0</v>
      </c>
      <c r="G5777" s="553"/>
      <c r="H5777" s="595" t="s">
        <v>2673</v>
      </c>
      <c r="I5777" s="595"/>
      <c r="J5777" s="554">
        <v>1.3</v>
      </c>
    </row>
    <row r="5778" spans="1:10" ht="39.6" customHeight="1" thickTop="1">
      <c r="A5778" s="555"/>
      <c r="B5778" s="564"/>
      <c r="C5778" s="564"/>
      <c r="D5778" s="555"/>
      <c r="E5778" s="564"/>
      <c r="F5778" s="564"/>
      <c r="G5778" s="555"/>
      <c r="H5778" s="555"/>
      <c r="I5778" s="555"/>
      <c r="J5778" s="555"/>
    </row>
    <row r="5779" spans="1:10">
      <c r="A5779" s="543"/>
      <c r="B5779" s="461" t="s">
        <v>10</v>
      </c>
      <c r="C5779" s="461" t="s">
        <v>11</v>
      </c>
      <c r="D5779" s="543" t="s">
        <v>12</v>
      </c>
      <c r="E5779" s="589" t="s">
        <v>1209</v>
      </c>
      <c r="F5779" s="589"/>
      <c r="G5779" s="461" t="s">
        <v>13</v>
      </c>
      <c r="H5779" s="544" t="s">
        <v>14</v>
      </c>
      <c r="I5779" s="544" t="s">
        <v>1210</v>
      </c>
      <c r="J5779" s="544" t="s">
        <v>16</v>
      </c>
    </row>
    <row r="5780" spans="1:10" ht="14.45" customHeight="1">
      <c r="A5780" s="545" t="s">
        <v>2661</v>
      </c>
      <c r="B5780" s="546" t="s">
        <v>3847</v>
      </c>
      <c r="C5780" s="546" t="s">
        <v>44</v>
      </c>
      <c r="D5780" s="545" t="s">
        <v>3848</v>
      </c>
      <c r="E5780" s="596" t="s">
        <v>3836</v>
      </c>
      <c r="F5780" s="596"/>
      <c r="G5780" s="546" t="s">
        <v>75</v>
      </c>
      <c r="H5780" s="547">
        <v>1</v>
      </c>
      <c r="I5780" s="548">
        <v>0.3</v>
      </c>
      <c r="J5780" s="548">
        <v>0.3</v>
      </c>
    </row>
    <row r="5781" spans="1:10" ht="39.6">
      <c r="A5781" s="549" t="s">
        <v>2666</v>
      </c>
      <c r="B5781" s="550" t="s">
        <v>2585</v>
      </c>
      <c r="C5781" s="550" t="s">
        <v>44</v>
      </c>
      <c r="D5781" s="549" t="s">
        <v>2586</v>
      </c>
      <c r="E5781" s="593" t="s">
        <v>1540</v>
      </c>
      <c r="F5781" s="593"/>
      <c r="G5781" s="550" t="s">
        <v>26</v>
      </c>
      <c r="H5781" s="551">
        <v>1.4800000000000001E-5</v>
      </c>
      <c r="I5781" s="552">
        <v>20338.16</v>
      </c>
      <c r="J5781" s="552">
        <v>0.3</v>
      </c>
    </row>
    <row r="5782" spans="1:10">
      <c r="A5782" s="553"/>
      <c r="B5782" s="563"/>
      <c r="C5782" s="563"/>
      <c r="D5782" s="553"/>
      <c r="E5782" s="563" t="s">
        <v>2669</v>
      </c>
      <c r="F5782" s="566">
        <v>0</v>
      </c>
      <c r="G5782" s="553" t="s">
        <v>2670</v>
      </c>
      <c r="H5782" s="554">
        <v>0</v>
      </c>
      <c r="I5782" s="553" t="s">
        <v>2671</v>
      </c>
      <c r="J5782" s="554">
        <v>0</v>
      </c>
    </row>
    <row r="5783" spans="1:10" ht="39.6" customHeight="1" thickBot="1">
      <c r="A5783" s="553"/>
      <c r="B5783" s="563"/>
      <c r="C5783" s="563"/>
      <c r="D5783" s="553"/>
      <c r="E5783" s="563" t="s">
        <v>2672</v>
      </c>
      <c r="F5783" s="566">
        <v>0</v>
      </c>
      <c r="G5783" s="553"/>
      <c r="H5783" s="595" t="s">
        <v>2673</v>
      </c>
      <c r="I5783" s="595"/>
      <c r="J5783" s="554">
        <v>0.3</v>
      </c>
    </row>
    <row r="5784" spans="1:10" ht="39.6" customHeight="1" thickTop="1">
      <c r="A5784" s="555"/>
      <c r="B5784" s="564"/>
      <c r="C5784" s="564"/>
      <c r="D5784" s="555"/>
      <c r="E5784" s="564"/>
      <c r="F5784" s="564"/>
      <c r="G5784" s="555"/>
      <c r="H5784" s="555"/>
      <c r="I5784" s="555"/>
      <c r="J5784" s="555"/>
    </row>
    <row r="5785" spans="1:10" ht="39.6" customHeight="1">
      <c r="A5785" s="543"/>
      <c r="B5785" s="461" t="s">
        <v>10</v>
      </c>
      <c r="C5785" s="461" t="s">
        <v>11</v>
      </c>
      <c r="D5785" s="543" t="s">
        <v>12</v>
      </c>
      <c r="E5785" s="589" t="s">
        <v>1209</v>
      </c>
      <c r="F5785" s="589"/>
      <c r="G5785" s="461" t="s">
        <v>13</v>
      </c>
      <c r="H5785" s="544" t="s">
        <v>14</v>
      </c>
      <c r="I5785" s="544" t="s">
        <v>1210</v>
      </c>
      <c r="J5785" s="544" t="s">
        <v>16</v>
      </c>
    </row>
    <row r="5786" spans="1:10" ht="39.6" customHeight="1">
      <c r="A5786" s="545" t="s">
        <v>2661</v>
      </c>
      <c r="B5786" s="546" t="s">
        <v>3853</v>
      </c>
      <c r="C5786" s="546" t="s">
        <v>44</v>
      </c>
      <c r="D5786" s="545" t="s">
        <v>3854</v>
      </c>
      <c r="E5786" s="596" t="s">
        <v>3836</v>
      </c>
      <c r="F5786" s="596"/>
      <c r="G5786" s="546" t="s">
        <v>75</v>
      </c>
      <c r="H5786" s="547">
        <v>1</v>
      </c>
      <c r="I5786" s="548">
        <v>1.42</v>
      </c>
      <c r="J5786" s="548">
        <v>1.42</v>
      </c>
    </row>
    <row r="5787" spans="1:10" ht="39.6" customHeight="1">
      <c r="A5787" s="549" t="s">
        <v>2666</v>
      </c>
      <c r="B5787" s="550" t="s">
        <v>2585</v>
      </c>
      <c r="C5787" s="550" t="s">
        <v>44</v>
      </c>
      <c r="D5787" s="549" t="s">
        <v>2586</v>
      </c>
      <c r="E5787" s="593" t="s">
        <v>1540</v>
      </c>
      <c r="F5787" s="593"/>
      <c r="G5787" s="550" t="s">
        <v>26</v>
      </c>
      <c r="H5787" s="551">
        <v>6.9999999999999994E-5</v>
      </c>
      <c r="I5787" s="552">
        <v>20338.16</v>
      </c>
      <c r="J5787" s="552">
        <v>1.42</v>
      </c>
    </row>
    <row r="5788" spans="1:10">
      <c r="A5788" s="553"/>
      <c r="B5788" s="563"/>
      <c r="C5788" s="563"/>
      <c r="D5788" s="553"/>
      <c r="E5788" s="563" t="s">
        <v>2669</v>
      </c>
      <c r="F5788" s="566">
        <v>0</v>
      </c>
      <c r="G5788" s="553" t="s">
        <v>2670</v>
      </c>
      <c r="H5788" s="554">
        <v>0</v>
      </c>
      <c r="I5788" s="553" t="s">
        <v>2671</v>
      </c>
      <c r="J5788" s="554">
        <v>0</v>
      </c>
    </row>
    <row r="5789" spans="1:10" ht="14.45" customHeight="1" thickBot="1">
      <c r="A5789" s="553"/>
      <c r="B5789" s="563"/>
      <c r="C5789" s="563"/>
      <c r="D5789" s="553"/>
      <c r="E5789" s="563" t="s">
        <v>2672</v>
      </c>
      <c r="F5789" s="566">
        <v>0</v>
      </c>
      <c r="G5789" s="553"/>
      <c r="H5789" s="595" t="s">
        <v>2673</v>
      </c>
      <c r="I5789" s="595"/>
      <c r="J5789" s="554">
        <v>1.42</v>
      </c>
    </row>
    <row r="5790" spans="1:10" ht="14.45" thickTop="1">
      <c r="A5790" s="555"/>
      <c r="B5790" s="564"/>
      <c r="C5790" s="564"/>
      <c r="D5790" s="555"/>
      <c r="E5790" s="564"/>
      <c r="F5790" s="564"/>
      <c r="G5790" s="555"/>
      <c r="H5790" s="555"/>
      <c r="I5790" s="555"/>
      <c r="J5790" s="555"/>
    </row>
    <row r="5791" spans="1:10">
      <c r="A5791" s="543"/>
      <c r="B5791" s="461" t="s">
        <v>10</v>
      </c>
      <c r="C5791" s="461" t="s">
        <v>11</v>
      </c>
      <c r="D5791" s="543" t="s">
        <v>12</v>
      </c>
      <c r="E5791" s="589" t="s">
        <v>1209</v>
      </c>
      <c r="F5791" s="589"/>
      <c r="G5791" s="461" t="s">
        <v>13</v>
      </c>
      <c r="H5791" s="544" t="s">
        <v>14</v>
      </c>
      <c r="I5791" s="544" t="s">
        <v>1210</v>
      </c>
      <c r="J5791" s="544" t="s">
        <v>16</v>
      </c>
    </row>
    <row r="5792" spans="1:10" ht="39.6" customHeight="1">
      <c r="A5792" s="545" t="s">
        <v>2661</v>
      </c>
      <c r="B5792" s="546" t="s">
        <v>3851</v>
      </c>
      <c r="C5792" s="546" t="s">
        <v>44</v>
      </c>
      <c r="D5792" s="545" t="s">
        <v>3852</v>
      </c>
      <c r="E5792" s="596" t="s">
        <v>3836</v>
      </c>
      <c r="F5792" s="596"/>
      <c r="G5792" s="546" t="s">
        <v>75</v>
      </c>
      <c r="H5792" s="547">
        <v>1</v>
      </c>
      <c r="I5792" s="548">
        <v>2.5499999999999998</v>
      </c>
      <c r="J5792" s="548">
        <v>2.5499999999999998</v>
      </c>
    </row>
    <row r="5793" spans="1:10">
      <c r="A5793" s="549" t="s">
        <v>2666</v>
      </c>
      <c r="B5793" s="550" t="s">
        <v>2068</v>
      </c>
      <c r="C5793" s="550" t="s">
        <v>44</v>
      </c>
      <c r="D5793" s="549" t="s">
        <v>2069</v>
      </c>
      <c r="E5793" s="593" t="s">
        <v>2070</v>
      </c>
      <c r="F5793" s="593"/>
      <c r="G5793" s="550" t="s">
        <v>2071</v>
      </c>
      <c r="H5793" s="551">
        <v>2.5</v>
      </c>
      <c r="I5793" s="552">
        <v>1.02</v>
      </c>
      <c r="J5793" s="552">
        <v>2.5499999999999998</v>
      </c>
    </row>
    <row r="5794" spans="1:10">
      <c r="A5794" s="553"/>
      <c r="B5794" s="563"/>
      <c r="C5794" s="563"/>
      <c r="D5794" s="553"/>
      <c r="E5794" s="563" t="s">
        <v>2669</v>
      </c>
      <c r="F5794" s="566">
        <v>0</v>
      </c>
      <c r="G5794" s="553" t="s">
        <v>2670</v>
      </c>
      <c r="H5794" s="554">
        <v>0</v>
      </c>
      <c r="I5794" s="553" t="s">
        <v>2671</v>
      </c>
      <c r="J5794" s="554">
        <v>0</v>
      </c>
    </row>
    <row r="5795" spans="1:10" ht="14.45" customHeight="1" thickBot="1">
      <c r="A5795" s="553"/>
      <c r="B5795" s="563"/>
      <c r="C5795" s="563"/>
      <c r="D5795" s="553"/>
      <c r="E5795" s="563" t="s">
        <v>2672</v>
      </c>
      <c r="F5795" s="566">
        <v>0</v>
      </c>
      <c r="G5795" s="553"/>
      <c r="H5795" s="595" t="s">
        <v>2673</v>
      </c>
      <c r="I5795" s="595"/>
      <c r="J5795" s="554">
        <v>2.5499999999999998</v>
      </c>
    </row>
    <row r="5796" spans="1:10" ht="14.45" thickTop="1">
      <c r="A5796" s="555"/>
      <c r="B5796" s="564"/>
      <c r="C5796" s="564"/>
      <c r="D5796" s="555"/>
      <c r="E5796" s="564"/>
      <c r="F5796" s="564"/>
      <c r="G5796" s="555"/>
      <c r="H5796" s="555"/>
      <c r="I5796" s="555"/>
      <c r="J5796" s="555"/>
    </row>
    <row r="5797" spans="1:10">
      <c r="A5797" s="543"/>
      <c r="B5797" s="461" t="s">
        <v>10</v>
      </c>
      <c r="C5797" s="461" t="s">
        <v>11</v>
      </c>
      <c r="D5797" s="543" t="s">
        <v>12</v>
      </c>
      <c r="E5797" s="589" t="s">
        <v>1209</v>
      </c>
      <c r="F5797" s="589"/>
      <c r="G5797" s="461" t="s">
        <v>13</v>
      </c>
      <c r="H5797" s="544" t="s">
        <v>14</v>
      </c>
      <c r="I5797" s="544" t="s">
        <v>1210</v>
      </c>
      <c r="J5797" s="544" t="s">
        <v>16</v>
      </c>
    </row>
    <row r="5798" spans="1:10" ht="39.6" customHeight="1">
      <c r="A5798" s="545" t="s">
        <v>2661</v>
      </c>
      <c r="B5798" s="546" t="s">
        <v>2711</v>
      </c>
      <c r="C5798" s="546" t="s">
        <v>55</v>
      </c>
      <c r="D5798" s="545" t="s">
        <v>2712</v>
      </c>
      <c r="E5798" s="596" t="s">
        <v>1242</v>
      </c>
      <c r="F5798" s="596"/>
      <c r="G5798" s="546" t="s">
        <v>57</v>
      </c>
      <c r="H5798" s="547">
        <v>1</v>
      </c>
      <c r="I5798" s="548">
        <v>277.44</v>
      </c>
      <c r="J5798" s="548">
        <v>277.44</v>
      </c>
    </row>
    <row r="5799" spans="1:10">
      <c r="A5799" s="543" t="s">
        <v>9</v>
      </c>
      <c r="B5799" s="461" t="s">
        <v>10</v>
      </c>
      <c r="C5799" s="461" t="s">
        <v>11</v>
      </c>
      <c r="D5799" s="543" t="s">
        <v>12</v>
      </c>
      <c r="E5799" s="589" t="s">
        <v>1209</v>
      </c>
      <c r="F5799" s="589"/>
      <c r="G5799" s="461" t="s">
        <v>13</v>
      </c>
      <c r="H5799" s="544" t="s">
        <v>14</v>
      </c>
      <c r="I5799" s="544" t="s">
        <v>1210</v>
      </c>
      <c r="J5799" s="544" t="s">
        <v>16</v>
      </c>
    </row>
    <row r="5800" spans="1:10">
      <c r="A5800" s="556" t="s">
        <v>2661</v>
      </c>
      <c r="B5800" s="557" t="s">
        <v>2769</v>
      </c>
      <c r="C5800" s="557" t="s">
        <v>55</v>
      </c>
      <c r="D5800" s="556" t="s">
        <v>2770</v>
      </c>
      <c r="E5800" s="594" t="s">
        <v>1393</v>
      </c>
      <c r="F5800" s="594"/>
      <c r="G5800" s="557" t="s">
        <v>1451</v>
      </c>
      <c r="H5800" s="558">
        <v>2</v>
      </c>
      <c r="I5800" s="559" t="s">
        <v>2771</v>
      </c>
      <c r="J5800" s="560" t="s">
        <v>3855</v>
      </c>
    </row>
    <row r="5801" spans="1:10" ht="14.45" customHeight="1">
      <c r="A5801" s="549" t="s">
        <v>2666</v>
      </c>
      <c r="B5801" s="550" t="s">
        <v>1715</v>
      </c>
      <c r="C5801" s="550" t="s">
        <v>55</v>
      </c>
      <c r="D5801" s="549" t="s">
        <v>1716</v>
      </c>
      <c r="E5801" s="593" t="s">
        <v>1220</v>
      </c>
      <c r="F5801" s="593"/>
      <c r="G5801" s="550" t="s">
        <v>268</v>
      </c>
      <c r="H5801" s="551">
        <v>5.6</v>
      </c>
      <c r="I5801" s="552" t="s">
        <v>2857</v>
      </c>
      <c r="J5801" s="561" t="s">
        <v>3856</v>
      </c>
    </row>
    <row r="5802" spans="1:10" ht="26.45">
      <c r="A5802" s="549" t="s">
        <v>2666</v>
      </c>
      <c r="B5802" s="550" t="s">
        <v>1449</v>
      </c>
      <c r="C5802" s="550" t="s">
        <v>55</v>
      </c>
      <c r="D5802" s="549" t="s">
        <v>1450</v>
      </c>
      <c r="E5802" s="593" t="s">
        <v>1440</v>
      </c>
      <c r="F5802" s="593"/>
      <c r="G5802" s="550" t="s">
        <v>1451</v>
      </c>
      <c r="H5802" s="551">
        <v>2</v>
      </c>
      <c r="I5802" s="552" t="s">
        <v>2742</v>
      </c>
      <c r="J5802" s="561" t="s">
        <v>3857</v>
      </c>
    </row>
    <row r="5803" spans="1:10" ht="26.45">
      <c r="A5803" s="549" t="s">
        <v>2666</v>
      </c>
      <c r="B5803" s="550" t="s">
        <v>2301</v>
      </c>
      <c r="C5803" s="550" t="s">
        <v>55</v>
      </c>
      <c r="D5803" s="549" t="s">
        <v>2302</v>
      </c>
      <c r="E5803" s="593" t="s">
        <v>1220</v>
      </c>
      <c r="F5803" s="593"/>
      <c r="G5803" s="550" t="s">
        <v>1456</v>
      </c>
      <c r="H5803" s="551">
        <v>0.1</v>
      </c>
      <c r="I5803" s="552" t="s">
        <v>2860</v>
      </c>
      <c r="J5803" s="561" t="s">
        <v>3601</v>
      </c>
    </row>
    <row r="5804" spans="1:10" ht="39.6" customHeight="1">
      <c r="A5804" s="556" t="s">
        <v>2661</v>
      </c>
      <c r="B5804" s="557" t="s">
        <v>2732</v>
      </c>
      <c r="C5804" s="557" t="s">
        <v>55</v>
      </c>
      <c r="D5804" s="556" t="s">
        <v>2733</v>
      </c>
      <c r="E5804" s="594" t="s">
        <v>1393</v>
      </c>
      <c r="F5804" s="594"/>
      <c r="G5804" s="557" t="s">
        <v>1451</v>
      </c>
      <c r="H5804" s="558">
        <v>2</v>
      </c>
      <c r="I5804" s="559" t="s">
        <v>2734</v>
      </c>
      <c r="J5804" s="560" t="s">
        <v>3206</v>
      </c>
    </row>
    <row r="5805" spans="1:10" ht="26.45">
      <c r="A5805" s="549" t="s">
        <v>2666</v>
      </c>
      <c r="B5805" s="550" t="s">
        <v>1536</v>
      </c>
      <c r="C5805" s="550" t="s">
        <v>55</v>
      </c>
      <c r="D5805" s="549" t="s">
        <v>1537</v>
      </c>
      <c r="E5805" s="593" t="s">
        <v>1440</v>
      </c>
      <c r="F5805" s="593"/>
      <c r="G5805" s="550" t="s">
        <v>1451</v>
      </c>
      <c r="H5805" s="551">
        <v>2</v>
      </c>
      <c r="I5805" s="552" t="s">
        <v>2767</v>
      </c>
      <c r="J5805" s="561" t="s">
        <v>3167</v>
      </c>
    </row>
    <row r="5806" spans="1:10" ht="26.45">
      <c r="A5806" s="556" t="s">
        <v>2661</v>
      </c>
      <c r="B5806" s="557" t="s">
        <v>3858</v>
      </c>
      <c r="C5806" s="557" t="s">
        <v>55</v>
      </c>
      <c r="D5806" s="556" t="s">
        <v>3859</v>
      </c>
      <c r="E5806" s="594" t="s">
        <v>3860</v>
      </c>
      <c r="F5806" s="594"/>
      <c r="G5806" s="557" t="s">
        <v>46</v>
      </c>
      <c r="H5806" s="558">
        <v>2.1</v>
      </c>
      <c r="I5806" s="559" t="s">
        <v>3861</v>
      </c>
      <c r="J5806" s="560" t="s">
        <v>3089</v>
      </c>
    </row>
    <row r="5807" spans="1:10" ht="14.45" customHeight="1">
      <c r="A5807" s="589" t="s">
        <v>2820</v>
      </c>
      <c r="B5807" s="597"/>
      <c r="C5807" s="597"/>
      <c r="D5807" s="597"/>
      <c r="E5807" s="597"/>
      <c r="F5807" s="597"/>
      <c r="G5807" s="597"/>
      <c r="H5807" s="597"/>
      <c r="I5807" s="597"/>
      <c r="J5807" s="597"/>
    </row>
    <row r="5808" spans="1:10">
      <c r="A5808" s="543" t="s">
        <v>9</v>
      </c>
      <c r="B5808" s="461" t="s">
        <v>10</v>
      </c>
      <c r="C5808" s="461" t="s">
        <v>11</v>
      </c>
      <c r="D5808" s="543" t="s">
        <v>12</v>
      </c>
      <c r="E5808" s="589" t="s">
        <v>1209</v>
      </c>
      <c r="F5808" s="589"/>
      <c r="G5808" s="461" t="s">
        <v>13</v>
      </c>
      <c r="H5808" s="544" t="s">
        <v>14</v>
      </c>
      <c r="I5808" s="544" t="s">
        <v>1210</v>
      </c>
      <c r="J5808" s="544" t="s">
        <v>16</v>
      </c>
    </row>
    <row r="5809" spans="1:10" ht="26.45">
      <c r="A5809" s="549" t="s">
        <v>2666</v>
      </c>
      <c r="B5809" s="550" t="s">
        <v>2303</v>
      </c>
      <c r="C5809" s="550" t="s">
        <v>55</v>
      </c>
      <c r="D5809" s="549" t="s">
        <v>2304</v>
      </c>
      <c r="E5809" s="593" t="s">
        <v>1220</v>
      </c>
      <c r="F5809" s="593"/>
      <c r="G5809" s="550" t="s">
        <v>57</v>
      </c>
      <c r="H5809" s="551">
        <v>3.5339999999999998E-3</v>
      </c>
      <c r="I5809" s="552" t="s">
        <v>2821</v>
      </c>
      <c r="J5809" s="561" t="s">
        <v>3256</v>
      </c>
    </row>
    <row r="5810" spans="1:10" ht="39.6" customHeight="1">
      <c r="A5810" s="549" t="s">
        <v>2666</v>
      </c>
      <c r="B5810" s="550" t="s">
        <v>2412</v>
      </c>
      <c r="C5810" s="550" t="s">
        <v>55</v>
      </c>
      <c r="D5810" s="549" t="s">
        <v>2413</v>
      </c>
      <c r="E5810" s="593" t="s">
        <v>1220</v>
      </c>
      <c r="F5810" s="593"/>
      <c r="G5810" s="550" t="s">
        <v>57</v>
      </c>
      <c r="H5810" s="551">
        <v>7.8899999999999999E-4</v>
      </c>
      <c r="I5810" s="552" t="s">
        <v>2823</v>
      </c>
      <c r="J5810" s="561" t="s">
        <v>2880</v>
      </c>
    </row>
    <row r="5811" spans="1:10">
      <c r="A5811" s="549" t="s">
        <v>2666</v>
      </c>
      <c r="B5811" s="550" t="s">
        <v>2169</v>
      </c>
      <c r="C5811" s="550" t="s">
        <v>55</v>
      </c>
      <c r="D5811" s="549" t="s">
        <v>2170</v>
      </c>
      <c r="E5811" s="593" t="s">
        <v>1220</v>
      </c>
      <c r="F5811" s="593"/>
      <c r="G5811" s="550" t="s">
        <v>57</v>
      </c>
      <c r="H5811" s="551">
        <v>2.6505000000000001E-2</v>
      </c>
      <c r="I5811" s="552" t="s">
        <v>2825</v>
      </c>
      <c r="J5811" s="561" t="s">
        <v>3126</v>
      </c>
    </row>
    <row r="5812" spans="1:10" ht="26.45">
      <c r="A5812" s="549" t="s">
        <v>2666</v>
      </c>
      <c r="B5812" s="550" t="s">
        <v>2391</v>
      </c>
      <c r="C5812" s="550" t="s">
        <v>55</v>
      </c>
      <c r="D5812" s="549" t="s">
        <v>2392</v>
      </c>
      <c r="E5812" s="593" t="s">
        <v>1220</v>
      </c>
      <c r="F5812" s="593"/>
      <c r="G5812" s="550" t="s">
        <v>57</v>
      </c>
      <c r="H5812" s="551">
        <v>1.178E-3</v>
      </c>
      <c r="I5812" s="552" t="s">
        <v>2827</v>
      </c>
      <c r="J5812" s="561" t="s">
        <v>3254</v>
      </c>
    </row>
    <row r="5813" spans="1:10" ht="14.45" customHeight="1">
      <c r="A5813" s="549" t="s">
        <v>2666</v>
      </c>
      <c r="B5813" s="550" t="s">
        <v>1693</v>
      </c>
      <c r="C5813" s="550" t="s">
        <v>55</v>
      </c>
      <c r="D5813" s="549" t="s">
        <v>1694</v>
      </c>
      <c r="E5813" s="593" t="s">
        <v>1220</v>
      </c>
      <c r="F5813" s="593"/>
      <c r="G5813" s="550" t="s">
        <v>57</v>
      </c>
      <c r="H5813" s="551">
        <v>0.46068700000000001</v>
      </c>
      <c r="I5813" s="552" t="s">
        <v>2829</v>
      </c>
      <c r="J5813" s="561" t="s">
        <v>3862</v>
      </c>
    </row>
    <row r="5814" spans="1:10">
      <c r="A5814" s="549" t="s">
        <v>2666</v>
      </c>
      <c r="B5814" s="550" t="s">
        <v>2360</v>
      </c>
      <c r="C5814" s="550" t="s">
        <v>55</v>
      </c>
      <c r="D5814" s="549" t="s">
        <v>2361</v>
      </c>
      <c r="E5814" s="593" t="s">
        <v>1220</v>
      </c>
      <c r="F5814" s="593"/>
      <c r="G5814" s="550" t="s">
        <v>2362</v>
      </c>
      <c r="H5814" s="551">
        <v>4.5120000000000004E-3</v>
      </c>
      <c r="I5814" s="552" t="s">
        <v>2831</v>
      </c>
      <c r="J5814" s="561" t="s">
        <v>3254</v>
      </c>
    </row>
    <row r="5815" spans="1:10">
      <c r="A5815" s="549" t="s">
        <v>2666</v>
      </c>
      <c r="B5815" s="550" t="s">
        <v>1729</v>
      </c>
      <c r="C5815" s="550" t="s">
        <v>55</v>
      </c>
      <c r="D5815" s="549" t="s">
        <v>1730</v>
      </c>
      <c r="E5815" s="593" t="s">
        <v>1220</v>
      </c>
      <c r="F5815" s="593"/>
      <c r="G5815" s="550" t="s">
        <v>57</v>
      </c>
      <c r="H5815" s="551">
        <v>8.8350000000000008E-3</v>
      </c>
      <c r="I5815" s="552" t="s">
        <v>2833</v>
      </c>
      <c r="J5815" s="561" t="s">
        <v>3566</v>
      </c>
    </row>
    <row r="5816" spans="1:10" ht="13.9" customHeight="1">
      <c r="A5816" s="549" t="s">
        <v>2666</v>
      </c>
      <c r="B5816" s="550" t="s">
        <v>1587</v>
      </c>
      <c r="C5816" s="550" t="s">
        <v>55</v>
      </c>
      <c r="D5816" s="549" t="s">
        <v>1588</v>
      </c>
      <c r="E5816" s="593" t="s">
        <v>1220</v>
      </c>
      <c r="F5816" s="593"/>
      <c r="G5816" s="550" t="s">
        <v>57</v>
      </c>
      <c r="H5816" s="551">
        <v>2.6505000000000001E-2</v>
      </c>
      <c r="I5816" s="552" t="s">
        <v>2835</v>
      </c>
      <c r="J5816" s="561" t="s">
        <v>3863</v>
      </c>
    </row>
    <row r="5817" spans="1:10">
      <c r="A5817" s="549" t="s">
        <v>2666</v>
      </c>
      <c r="B5817" s="550" t="s">
        <v>2381</v>
      </c>
      <c r="C5817" s="550" t="s">
        <v>55</v>
      </c>
      <c r="D5817" s="549" t="s">
        <v>2382</v>
      </c>
      <c r="E5817" s="593" t="s">
        <v>1220</v>
      </c>
      <c r="F5817" s="593"/>
      <c r="G5817" s="550" t="s">
        <v>57</v>
      </c>
      <c r="H5817" s="551">
        <v>5.2599999999999999E-4</v>
      </c>
      <c r="I5817" s="552" t="s">
        <v>2837</v>
      </c>
      <c r="J5817" s="561" t="s">
        <v>2880</v>
      </c>
    </row>
    <row r="5818" spans="1:10">
      <c r="A5818" s="549" t="s">
        <v>2666</v>
      </c>
      <c r="B5818" s="550" t="s">
        <v>1982</v>
      </c>
      <c r="C5818" s="550" t="s">
        <v>55</v>
      </c>
      <c r="D5818" s="549" t="s">
        <v>1983</v>
      </c>
      <c r="E5818" s="593" t="s">
        <v>1298</v>
      </c>
      <c r="F5818" s="593"/>
      <c r="G5818" s="550" t="s">
        <v>57</v>
      </c>
      <c r="H5818" s="551">
        <v>2.6505000000000001E-2</v>
      </c>
      <c r="I5818" s="552" t="s">
        <v>2839</v>
      </c>
      <c r="J5818" s="561" t="s">
        <v>3233</v>
      </c>
    </row>
    <row r="5819" spans="1:10">
      <c r="A5819" s="549" t="s">
        <v>2666</v>
      </c>
      <c r="B5819" s="550" t="s">
        <v>1855</v>
      </c>
      <c r="C5819" s="550" t="s">
        <v>55</v>
      </c>
      <c r="D5819" s="549" t="s">
        <v>1856</v>
      </c>
      <c r="E5819" s="593" t="s">
        <v>1298</v>
      </c>
      <c r="F5819" s="593"/>
      <c r="G5819" s="550" t="s">
        <v>1857</v>
      </c>
      <c r="H5819" s="551">
        <v>2.356E-3</v>
      </c>
      <c r="I5819" s="552" t="s">
        <v>2841</v>
      </c>
      <c r="J5819" s="561" t="s">
        <v>2898</v>
      </c>
    </row>
    <row r="5820" spans="1:10" ht="26.45">
      <c r="A5820" s="549" t="s">
        <v>2666</v>
      </c>
      <c r="B5820" s="550" t="s">
        <v>2182</v>
      </c>
      <c r="C5820" s="550" t="s">
        <v>55</v>
      </c>
      <c r="D5820" s="549" t="s">
        <v>2183</v>
      </c>
      <c r="E5820" s="593" t="s">
        <v>1220</v>
      </c>
      <c r="F5820" s="593"/>
      <c r="G5820" s="550" t="s">
        <v>57</v>
      </c>
      <c r="H5820" s="551">
        <v>5.2599999999999999E-4</v>
      </c>
      <c r="I5820" s="552" t="s">
        <v>2843</v>
      </c>
      <c r="J5820" s="561" t="s">
        <v>2977</v>
      </c>
    </row>
    <row r="5821" spans="1:10">
      <c r="A5821" s="549" t="s">
        <v>2666</v>
      </c>
      <c r="B5821" s="550" t="s">
        <v>1652</v>
      </c>
      <c r="C5821" s="550" t="s">
        <v>55</v>
      </c>
      <c r="D5821" s="549" t="s">
        <v>1653</v>
      </c>
      <c r="E5821" s="593" t="s">
        <v>1298</v>
      </c>
      <c r="F5821" s="593"/>
      <c r="G5821" s="550" t="s">
        <v>57</v>
      </c>
      <c r="H5821" s="551">
        <v>0.59960199999999997</v>
      </c>
      <c r="I5821" s="552" t="s">
        <v>2845</v>
      </c>
      <c r="J5821" s="561" t="s">
        <v>1411</v>
      </c>
    </row>
    <row r="5822" spans="1:10">
      <c r="A5822" s="549" t="s">
        <v>2666</v>
      </c>
      <c r="B5822" s="550" t="s">
        <v>2090</v>
      </c>
      <c r="C5822" s="550" t="s">
        <v>55</v>
      </c>
      <c r="D5822" s="549" t="s">
        <v>2091</v>
      </c>
      <c r="E5822" s="593" t="s">
        <v>1220</v>
      </c>
      <c r="F5822" s="593"/>
      <c r="G5822" s="550" t="s">
        <v>57</v>
      </c>
      <c r="H5822" s="551">
        <v>1.0602E-2</v>
      </c>
      <c r="I5822" s="552" t="s">
        <v>2847</v>
      </c>
      <c r="J5822" s="561" t="s">
        <v>2993</v>
      </c>
    </row>
    <row r="5823" spans="1:10">
      <c r="A5823" s="549" t="s">
        <v>2666</v>
      </c>
      <c r="B5823" s="550" t="s">
        <v>1543</v>
      </c>
      <c r="C5823" s="550" t="s">
        <v>55</v>
      </c>
      <c r="D5823" s="549" t="s">
        <v>1544</v>
      </c>
      <c r="E5823" s="593" t="s">
        <v>1220</v>
      </c>
      <c r="F5823" s="593"/>
      <c r="G5823" s="550" t="s">
        <v>57</v>
      </c>
      <c r="H5823" s="551">
        <v>0.59960199999999997</v>
      </c>
      <c r="I5823" s="552" t="s">
        <v>2849</v>
      </c>
      <c r="J5823" s="561" t="s">
        <v>3864</v>
      </c>
    </row>
    <row r="5824" spans="1:10">
      <c r="A5824" s="549" t="s">
        <v>2666</v>
      </c>
      <c r="B5824" s="550" t="s">
        <v>2442</v>
      </c>
      <c r="C5824" s="550" t="s">
        <v>55</v>
      </c>
      <c r="D5824" s="549" t="s">
        <v>2443</v>
      </c>
      <c r="E5824" s="593" t="s">
        <v>1220</v>
      </c>
      <c r="F5824" s="593"/>
      <c r="G5824" s="550" t="s">
        <v>57</v>
      </c>
      <c r="H5824" s="551">
        <v>2.63E-4</v>
      </c>
      <c r="I5824" s="552" t="s">
        <v>2851</v>
      </c>
      <c r="J5824" s="561" t="s">
        <v>2880</v>
      </c>
    </row>
    <row r="5825" spans="1:10" ht="13.9" customHeight="1">
      <c r="A5825" s="549" t="s">
        <v>2666</v>
      </c>
      <c r="B5825" s="550" t="s">
        <v>2139</v>
      </c>
      <c r="C5825" s="550" t="s">
        <v>55</v>
      </c>
      <c r="D5825" s="549" t="s">
        <v>2140</v>
      </c>
      <c r="E5825" s="593" t="s">
        <v>1220</v>
      </c>
      <c r="F5825" s="593"/>
      <c r="G5825" s="550" t="s">
        <v>1739</v>
      </c>
      <c r="H5825" s="551">
        <v>1.3547E-2</v>
      </c>
      <c r="I5825" s="552" t="s">
        <v>2853</v>
      </c>
      <c r="J5825" s="561" t="s">
        <v>3347</v>
      </c>
    </row>
    <row r="5826" spans="1:10" ht="26.45">
      <c r="A5826" s="549" t="s">
        <v>2666</v>
      </c>
      <c r="B5826" s="550" t="s">
        <v>1978</v>
      </c>
      <c r="C5826" s="550" t="s">
        <v>55</v>
      </c>
      <c r="D5826" s="549" t="s">
        <v>1979</v>
      </c>
      <c r="E5826" s="593" t="s">
        <v>1220</v>
      </c>
      <c r="F5826" s="593"/>
      <c r="G5826" s="550" t="s">
        <v>1739</v>
      </c>
      <c r="H5826" s="551">
        <v>4.5120000000000004E-3</v>
      </c>
      <c r="I5826" s="552" t="s">
        <v>2855</v>
      </c>
      <c r="J5826" s="561" t="s">
        <v>3233</v>
      </c>
    </row>
    <row r="5827" spans="1:10" ht="26.45">
      <c r="A5827" s="549" t="s">
        <v>2666</v>
      </c>
      <c r="B5827" s="550" t="s">
        <v>1715</v>
      </c>
      <c r="C5827" s="550" t="s">
        <v>55</v>
      </c>
      <c r="D5827" s="549" t="s">
        <v>1716</v>
      </c>
      <c r="E5827" s="593" t="s">
        <v>1220</v>
      </c>
      <c r="F5827" s="593"/>
      <c r="G5827" s="550" t="s">
        <v>268</v>
      </c>
      <c r="H5827" s="551">
        <v>5.6</v>
      </c>
      <c r="I5827" s="552" t="s">
        <v>2857</v>
      </c>
      <c r="J5827" s="561" t="s">
        <v>3856</v>
      </c>
    </row>
    <row r="5828" spans="1:10" ht="26.45">
      <c r="A5828" s="549" t="s">
        <v>2666</v>
      </c>
      <c r="B5828" s="550" t="s">
        <v>1449</v>
      </c>
      <c r="C5828" s="550" t="s">
        <v>55</v>
      </c>
      <c r="D5828" s="549" t="s">
        <v>1450</v>
      </c>
      <c r="E5828" s="593" t="s">
        <v>1440</v>
      </c>
      <c r="F5828" s="593"/>
      <c r="G5828" s="550" t="s">
        <v>1451</v>
      </c>
      <c r="H5828" s="551">
        <v>2.63</v>
      </c>
      <c r="I5828" s="552" t="s">
        <v>2742</v>
      </c>
      <c r="J5828" s="561" t="s">
        <v>3865</v>
      </c>
    </row>
    <row r="5829" spans="1:10" ht="26.45">
      <c r="A5829" s="549" t="s">
        <v>2666</v>
      </c>
      <c r="B5829" s="550" t="s">
        <v>2301</v>
      </c>
      <c r="C5829" s="550" t="s">
        <v>55</v>
      </c>
      <c r="D5829" s="549" t="s">
        <v>2302</v>
      </c>
      <c r="E5829" s="593" t="s">
        <v>1220</v>
      </c>
      <c r="F5829" s="593"/>
      <c r="G5829" s="550" t="s">
        <v>1456</v>
      </c>
      <c r="H5829" s="551">
        <v>0.1</v>
      </c>
      <c r="I5829" s="552" t="s">
        <v>2860</v>
      </c>
      <c r="J5829" s="561" t="s">
        <v>3601</v>
      </c>
    </row>
    <row r="5830" spans="1:10">
      <c r="A5830" s="549" t="s">
        <v>2666</v>
      </c>
      <c r="B5830" s="550" t="s">
        <v>2593</v>
      </c>
      <c r="C5830" s="550" t="s">
        <v>55</v>
      </c>
      <c r="D5830" s="549" t="s">
        <v>2594</v>
      </c>
      <c r="E5830" s="593" t="s">
        <v>1220</v>
      </c>
      <c r="F5830" s="593"/>
      <c r="G5830" s="550" t="s">
        <v>57</v>
      </c>
      <c r="H5830" s="551">
        <v>4.0000000000000002E-4</v>
      </c>
      <c r="I5830" s="552" t="s">
        <v>2862</v>
      </c>
      <c r="J5830" s="561" t="s">
        <v>2972</v>
      </c>
    </row>
    <row r="5831" spans="1:10">
      <c r="A5831" s="549" t="s">
        <v>2666</v>
      </c>
      <c r="B5831" s="550" t="s">
        <v>2549</v>
      </c>
      <c r="C5831" s="550" t="s">
        <v>55</v>
      </c>
      <c r="D5831" s="549" t="s">
        <v>2550</v>
      </c>
      <c r="E5831" s="593" t="s">
        <v>1220</v>
      </c>
      <c r="F5831" s="593"/>
      <c r="G5831" s="550" t="s">
        <v>57</v>
      </c>
      <c r="H5831" s="551">
        <v>4.0000000000000002E-4</v>
      </c>
      <c r="I5831" s="552" t="s">
        <v>2864</v>
      </c>
      <c r="J5831" s="561" t="s">
        <v>2880</v>
      </c>
    </row>
    <row r="5832" spans="1:10">
      <c r="A5832" s="549" t="s">
        <v>2666</v>
      </c>
      <c r="B5832" s="550" t="s">
        <v>2466</v>
      </c>
      <c r="C5832" s="550" t="s">
        <v>55</v>
      </c>
      <c r="D5832" s="549" t="s">
        <v>2467</v>
      </c>
      <c r="E5832" s="593" t="s">
        <v>2313</v>
      </c>
      <c r="F5832" s="593"/>
      <c r="G5832" s="550" t="s">
        <v>57</v>
      </c>
      <c r="H5832" s="551">
        <v>2.0000000000000001E-4</v>
      </c>
      <c r="I5832" s="552" t="s">
        <v>2866</v>
      </c>
      <c r="J5832" s="561" t="s">
        <v>3256</v>
      </c>
    </row>
    <row r="5833" spans="1:10">
      <c r="A5833" s="549" t="s">
        <v>2666</v>
      </c>
      <c r="B5833" s="550" t="s">
        <v>2607</v>
      </c>
      <c r="C5833" s="550" t="s">
        <v>55</v>
      </c>
      <c r="D5833" s="549" t="s">
        <v>2608</v>
      </c>
      <c r="E5833" s="593" t="s">
        <v>1220</v>
      </c>
      <c r="F5833" s="593"/>
      <c r="G5833" s="550" t="s">
        <v>57</v>
      </c>
      <c r="H5833" s="551">
        <v>2.0000000000000001E-4</v>
      </c>
      <c r="I5833" s="552" t="s">
        <v>2868</v>
      </c>
      <c r="J5833" s="561" t="s">
        <v>2972</v>
      </c>
    </row>
    <row r="5834" spans="1:10">
      <c r="A5834" s="549" t="s">
        <v>2666</v>
      </c>
      <c r="B5834" s="550" t="s">
        <v>2311</v>
      </c>
      <c r="C5834" s="550" t="s">
        <v>55</v>
      </c>
      <c r="D5834" s="549" t="s">
        <v>2312</v>
      </c>
      <c r="E5834" s="593" t="s">
        <v>2313</v>
      </c>
      <c r="F5834" s="593"/>
      <c r="G5834" s="550" t="s">
        <v>57</v>
      </c>
      <c r="H5834" s="551">
        <v>2.0000000000000001E-4</v>
      </c>
      <c r="I5834" s="552" t="s">
        <v>2870</v>
      </c>
      <c r="J5834" s="561" t="s">
        <v>2993</v>
      </c>
    </row>
    <row r="5835" spans="1:10">
      <c r="A5835" s="549" t="s">
        <v>2666</v>
      </c>
      <c r="B5835" s="550" t="s">
        <v>2525</v>
      </c>
      <c r="C5835" s="550" t="s">
        <v>55</v>
      </c>
      <c r="D5835" s="549" t="s">
        <v>2526</v>
      </c>
      <c r="E5835" s="593" t="s">
        <v>1220</v>
      </c>
      <c r="F5835" s="593"/>
      <c r="G5835" s="550" t="s">
        <v>57</v>
      </c>
      <c r="H5835" s="551">
        <v>4.0000000000000002E-4</v>
      </c>
      <c r="I5835" s="552" t="s">
        <v>2872</v>
      </c>
      <c r="J5835" s="561" t="s">
        <v>2880</v>
      </c>
    </row>
    <row r="5836" spans="1:10" ht="26.45">
      <c r="A5836" s="549" t="s">
        <v>2666</v>
      </c>
      <c r="B5836" s="550" t="s">
        <v>1536</v>
      </c>
      <c r="C5836" s="550" t="s">
        <v>55</v>
      </c>
      <c r="D5836" s="549" t="s">
        <v>1537</v>
      </c>
      <c r="E5836" s="593" t="s">
        <v>1440</v>
      </c>
      <c r="F5836" s="593"/>
      <c r="G5836" s="550" t="s">
        <v>1451</v>
      </c>
      <c r="H5836" s="551">
        <v>2</v>
      </c>
      <c r="I5836" s="552" t="s">
        <v>2767</v>
      </c>
      <c r="J5836" s="561" t="s">
        <v>3167</v>
      </c>
    </row>
    <row r="5837" spans="1:10">
      <c r="A5837" s="549" t="s">
        <v>2666</v>
      </c>
      <c r="B5837" s="550" t="s">
        <v>1893</v>
      </c>
      <c r="C5837" s="550" t="s">
        <v>55</v>
      </c>
      <c r="D5837" s="549" t="s">
        <v>1894</v>
      </c>
      <c r="E5837" s="593" t="s">
        <v>1220</v>
      </c>
      <c r="F5837" s="593"/>
      <c r="G5837" s="550" t="s">
        <v>1476</v>
      </c>
      <c r="H5837" s="551">
        <v>0.378</v>
      </c>
      <c r="I5837" s="552" t="s">
        <v>2875</v>
      </c>
      <c r="J5837" s="561" t="s">
        <v>3866</v>
      </c>
    </row>
    <row r="5838" spans="1:10" ht="26.45">
      <c r="A5838" s="549" t="s">
        <v>2666</v>
      </c>
      <c r="B5838" s="550" t="s">
        <v>2268</v>
      </c>
      <c r="C5838" s="550" t="s">
        <v>55</v>
      </c>
      <c r="D5838" s="549" t="s">
        <v>2269</v>
      </c>
      <c r="E5838" s="593" t="s">
        <v>1220</v>
      </c>
      <c r="F5838" s="593"/>
      <c r="G5838" s="550" t="s">
        <v>57</v>
      </c>
      <c r="H5838" s="551">
        <v>0.63</v>
      </c>
      <c r="I5838" s="552" t="s">
        <v>2877</v>
      </c>
      <c r="J5838" s="561" t="s">
        <v>2867</v>
      </c>
    </row>
    <row r="5839" spans="1:10">
      <c r="A5839" s="549" t="s">
        <v>2666</v>
      </c>
      <c r="B5839" s="550" t="s">
        <v>2639</v>
      </c>
      <c r="C5839" s="550" t="s">
        <v>55</v>
      </c>
      <c r="D5839" s="549" t="s">
        <v>2640</v>
      </c>
      <c r="E5839" s="593" t="s">
        <v>1220</v>
      </c>
      <c r="F5839" s="593"/>
      <c r="G5839" s="550" t="s">
        <v>57</v>
      </c>
      <c r="H5839" s="551">
        <v>5.04E-4</v>
      </c>
      <c r="I5839" s="552" t="s">
        <v>2879</v>
      </c>
      <c r="J5839" s="561" t="s">
        <v>2972</v>
      </c>
    </row>
    <row r="5840" spans="1:10">
      <c r="A5840" s="549" t="s">
        <v>2666</v>
      </c>
      <c r="B5840" s="550" t="s">
        <v>2579</v>
      </c>
      <c r="C5840" s="550" t="s">
        <v>55</v>
      </c>
      <c r="D5840" s="549" t="s">
        <v>2580</v>
      </c>
      <c r="E5840" s="593" t="s">
        <v>1220</v>
      </c>
      <c r="F5840" s="593"/>
      <c r="G5840" s="550" t="s">
        <v>57</v>
      </c>
      <c r="H5840" s="551">
        <v>5.6699999999999997E-3</v>
      </c>
      <c r="I5840" s="552" t="s">
        <v>2881</v>
      </c>
      <c r="J5840" s="561" t="s">
        <v>2886</v>
      </c>
    </row>
    <row r="5841" spans="1:10">
      <c r="A5841" s="549" t="s">
        <v>2666</v>
      </c>
      <c r="B5841" s="550" t="s">
        <v>2515</v>
      </c>
      <c r="C5841" s="550" t="s">
        <v>55</v>
      </c>
      <c r="D5841" s="549" t="s">
        <v>2516</v>
      </c>
      <c r="E5841" s="593" t="s">
        <v>1220</v>
      </c>
      <c r="F5841" s="593"/>
      <c r="G5841" s="550" t="s">
        <v>57</v>
      </c>
      <c r="H5841" s="551">
        <v>6.3000000000000003E-4</v>
      </c>
      <c r="I5841" s="552" t="s">
        <v>2883</v>
      </c>
      <c r="J5841" s="561" t="s">
        <v>2972</v>
      </c>
    </row>
    <row r="5842" spans="1:10">
      <c r="A5842" s="549" t="s">
        <v>2666</v>
      </c>
      <c r="B5842" s="550" t="s">
        <v>2617</v>
      </c>
      <c r="C5842" s="550" t="s">
        <v>55</v>
      </c>
      <c r="D5842" s="549" t="s">
        <v>2618</v>
      </c>
      <c r="E5842" s="593" t="s">
        <v>1220</v>
      </c>
      <c r="F5842" s="593"/>
      <c r="G5842" s="550" t="s">
        <v>57</v>
      </c>
      <c r="H5842" s="551">
        <v>1.26E-4</v>
      </c>
      <c r="I5842" s="552" t="s">
        <v>2885</v>
      </c>
      <c r="J5842" s="561" t="s">
        <v>3133</v>
      </c>
    </row>
    <row r="5843" spans="1:10">
      <c r="A5843" s="549" t="s">
        <v>2666</v>
      </c>
      <c r="B5843" s="550" t="s">
        <v>2573</v>
      </c>
      <c r="C5843" s="550" t="s">
        <v>55</v>
      </c>
      <c r="D5843" s="549" t="s">
        <v>2574</v>
      </c>
      <c r="E5843" s="593" t="s">
        <v>1220</v>
      </c>
      <c r="F5843" s="593"/>
      <c r="G5843" s="550" t="s">
        <v>57</v>
      </c>
      <c r="H5843" s="551">
        <v>2.898E-3</v>
      </c>
      <c r="I5843" s="552" t="s">
        <v>2887</v>
      </c>
      <c r="J5843" s="561" t="s">
        <v>3009</v>
      </c>
    </row>
    <row r="5844" spans="1:10">
      <c r="A5844" s="549" t="s">
        <v>2666</v>
      </c>
      <c r="B5844" s="550" t="s">
        <v>2535</v>
      </c>
      <c r="C5844" s="550" t="s">
        <v>55</v>
      </c>
      <c r="D5844" s="549" t="s">
        <v>2536</v>
      </c>
      <c r="E5844" s="593" t="s">
        <v>1220</v>
      </c>
      <c r="F5844" s="593"/>
      <c r="G5844" s="550" t="s">
        <v>57</v>
      </c>
      <c r="H5844" s="551">
        <v>5.6699999999999997E-3</v>
      </c>
      <c r="I5844" s="552" t="s">
        <v>2889</v>
      </c>
      <c r="J5844" s="561" t="s">
        <v>2888</v>
      </c>
    </row>
    <row r="5845" spans="1:10" ht="26.45">
      <c r="A5845" s="549" t="s">
        <v>2666</v>
      </c>
      <c r="B5845" s="550" t="s">
        <v>1807</v>
      </c>
      <c r="C5845" s="550" t="s">
        <v>55</v>
      </c>
      <c r="D5845" s="549" t="s">
        <v>1808</v>
      </c>
      <c r="E5845" s="593" t="s">
        <v>1440</v>
      </c>
      <c r="F5845" s="593"/>
      <c r="G5845" s="550" t="s">
        <v>1451</v>
      </c>
      <c r="H5845" s="551">
        <v>1.26</v>
      </c>
      <c r="I5845" s="552" t="s">
        <v>2767</v>
      </c>
      <c r="J5845" s="561" t="s">
        <v>3867</v>
      </c>
    </row>
    <row r="5846" spans="1:10" ht="26.45">
      <c r="A5846" s="549" t="s">
        <v>2666</v>
      </c>
      <c r="B5846" s="550" t="s">
        <v>2339</v>
      </c>
      <c r="C5846" s="550" t="s">
        <v>55</v>
      </c>
      <c r="D5846" s="549" t="s">
        <v>2340</v>
      </c>
      <c r="E5846" s="593" t="s">
        <v>1220</v>
      </c>
      <c r="F5846" s="593"/>
      <c r="G5846" s="550" t="s">
        <v>57</v>
      </c>
      <c r="H5846" s="551">
        <v>0.52500000000000002</v>
      </c>
      <c r="I5846" s="552" t="s">
        <v>2892</v>
      </c>
      <c r="J5846" s="561" t="s">
        <v>3108</v>
      </c>
    </row>
    <row r="5847" spans="1:10">
      <c r="A5847" s="549" t="s">
        <v>2666</v>
      </c>
      <c r="B5847" s="550" t="s">
        <v>2219</v>
      </c>
      <c r="C5847" s="550" t="s">
        <v>55</v>
      </c>
      <c r="D5847" s="549" t="s">
        <v>2220</v>
      </c>
      <c r="E5847" s="593" t="s">
        <v>1220</v>
      </c>
      <c r="F5847" s="593"/>
      <c r="G5847" s="550" t="s">
        <v>1476</v>
      </c>
      <c r="H5847" s="551">
        <v>0.189</v>
      </c>
      <c r="I5847" s="552" t="s">
        <v>2894</v>
      </c>
      <c r="J5847" s="561" t="s">
        <v>3868</v>
      </c>
    </row>
    <row r="5848" spans="1:10">
      <c r="A5848" s="553"/>
      <c r="B5848" s="563"/>
      <c r="C5848" s="563"/>
      <c r="D5848" s="553"/>
      <c r="E5848" s="563" t="s">
        <v>2669</v>
      </c>
      <c r="F5848" s="566">
        <v>107.66</v>
      </c>
      <c r="G5848" s="553" t="s">
        <v>2670</v>
      </c>
      <c r="H5848" s="554">
        <v>0</v>
      </c>
      <c r="I5848" s="553" t="s">
        <v>2671</v>
      </c>
      <c r="J5848" s="554">
        <v>107.66</v>
      </c>
    </row>
    <row r="5849" spans="1:10" ht="14.45" thickBot="1">
      <c r="A5849" s="553"/>
      <c r="B5849" s="563"/>
      <c r="C5849" s="563"/>
      <c r="D5849" s="553"/>
      <c r="E5849" s="563" t="s">
        <v>2672</v>
      </c>
      <c r="F5849" s="566">
        <v>0</v>
      </c>
      <c r="G5849" s="553"/>
      <c r="H5849" s="595" t="s">
        <v>2673</v>
      </c>
      <c r="I5849" s="595"/>
      <c r="J5849" s="554">
        <v>277.44</v>
      </c>
    </row>
    <row r="5850" spans="1:10" ht="14.45" thickTop="1">
      <c r="A5850" s="555"/>
      <c r="B5850" s="564"/>
      <c r="C5850" s="564"/>
      <c r="D5850" s="555"/>
      <c r="E5850" s="564"/>
      <c r="F5850" s="564"/>
      <c r="G5850" s="555"/>
      <c r="H5850" s="555"/>
      <c r="I5850" s="555"/>
      <c r="J5850" s="555"/>
    </row>
    <row r="5851" spans="1:10">
      <c r="A5851" s="543"/>
      <c r="B5851" s="461" t="s">
        <v>10</v>
      </c>
      <c r="C5851" s="461" t="s">
        <v>11</v>
      </c>
      <c r="D5851" s="543" t="s">
        <v>12</v>
      </c>
      <c r="E5851" s="589" t="s">
        <v>1209</v>
      </c>
      <c r="F5851" s="589"/>
      <c r="G5851" s="461" t="s">
        <v>13</v>
      </c>
      <c r="H5851" s="544" t="s">
        <v>14</v>
      </c>
      <c r="I5851" s="544" t="s">
        <v>1210</v>
      </c>
      <c r="J5851" s="544" t="s">
        <v>16</v>
      </c>
    </row>
    <row r="5852" spans="1:10" ht="52.9">
      <c r="A5852" s="545" t="s">
        <v>2661</v>
      </c>
      <c r="B5852" s="546" t="s">
        <v>3717</v>
      </c>
      <c r="C5852" s="546" t="s">
        <v>44</v>
      </c>
      <c r="D5852" s="545" t="s">
        <v>3718</v>
      </c>
      <c r="E5852" s="596" t="s">
        <v>2703</v>
      </c>
      <c r="F5852" s="596"/>
      <c r="G5852" s="546" t="s">
        <v>2704</v>
      </c>
      <c r="H5852" s="547">
        <v>1</v>
      </c>
      <c r="I5852" s="548">
        <v>74.08</v>
      </c>
      <c r="J5852" s="548">
        <v>74.08</v>
      </c>
    </row>
    <row r="5853" spans="1:10" ht="26.45">
      <c r="A5853" s="556" t="s">
        <v>2674</v>
      </c>
      <c r="B5853" s="557" t="s">
        <v>3869</v>
      </c>
      <c r="C5853" s="557" t="s">
        <v>44</v>
      </c>
      <c r="D5853" s="556" t="s">
        <v>3870</v>
      </c>
      <c r="E5853" s="594" t="s">
        <v>1216</v>
      </c>
      <c r="F5853" s="594"/>
      <c r="G5853" s="557" t="s">
        <v>75</v>
      </c>
      <c r="H5853" s="558">
        <v>1</v>
      </c>
      <c r="I5853" s="559">
        <v>27.25</v>
      </c>
      <c r="J5853" s="559">
        <v>27.25</v>
      </c>
    </row>
    <row r="5854" spans="1:10" ht="52.9">
      <c r="A5854" s="556" t="s">
        <v>2674</v>
      </c>
      <c r="B5854" s="557" t="s">
        <v>3871</v>
      </c>
      <c r="C5854" s="557" t="s">
        <v>44</v>
      </c>
      <c r="D5854" s="556" t="s">
        <v>3872</v>
      </c>
      <c r="E5854" s="594" t="s">
        <v>3836</v>
      </c>
      <c r="F5854" s="594"/>
      <c r="G5854" s="557" t="s">
        <v>75</v>
      </c>
      <c r="H5854" s="558">
        <v>1</v>
      </c>
      <c r="I5854" s="559">
        <v>30.41</v>
      </c>
      <c r="J5854" s="559">
        <v>30.41</v>
      </c>
    </row>
    <row r="5855" spans="1:10" ht="52.9">
      <c r="A5855" s="556" t="s">
        <v>2674</v>
      </c>
      <c r="B5855" s="557" t="s">
        <v>3873</v>
      </c>
      <c r="C5855" s="557" t="s">
        <v>44</v>
      </c>
      <c r="D5855" s="556" t="s">
        <v>3874</v>
      </c>
      <c r="E5855" s="594" t="s">
        <v>3836</v>
      </c>
      <c r="F5855" s="594"/>
      <c r="G5855" s="557" t="s">
        <v>75</v>
      </c>
      <c r="H5855" s="558">
        <v>1</v>
      </c>
      <c r="I5855" s="559">
        <v>4.72</v>
      </c>
      <c r="J5855" s="559">
        <v>4.72</v>
      </c>
    </row>
    <row r="5856" spans="1:10" ht="52.9">
      <c r="A5856" s="556" t="s">
        <v>2674</v>
      </c>
      <c r="B5856" s="557" t="s">
        <v>3875</v>
      </c>
      <c r="C5856" s="557" t="s">
        <v>44</v>
      </c>
      <c r="D5856" s="556" t="s">
        <v>3876</v>
      </c>
      <c r="E5856" s="594" t="s">
        <v>3836</v>
      </c>
      <c r="F5856" s="594"/>
      <c r="G5856" s="557" t="s">
        <v>75</v>
      </c>
      <c r="H5856" s="558">
        <v>1</v>
      </c>
      <c r="I5856" s="559">
        <v>11.7</v>
      </c>
      <c r="J5856" s="559">
        <v>11.7</v>
      </c>
    </row>
    <row r="5857" spans="1:10">
      <c r="A5857" s="553"/>
      <c r="B5857" s="563"/>
      <c r="C5857" s="563"/>
      <c r="D5857" s="553"/>
      <c r="E5857" s="563" t="s">
        <v>2669</v>
      </c>
      <c r="F5857" s="566">
        <v>21.65</v>
      </c>
      <c r="G5857" s="553" t="s">
        <v>2670</v>
      </c>
      <c r="H5857" s="554">
        <v>0</v>
      </c>
      <c r="I5857" s="553" t="s">
        <v>2671</v>
      </c>
      <c r="J5857" s="554">
        <v>21.65</v>
      </c>
    </row>
    <row r="5858" spans="1:10" ht="14.45" thickBot="1">
      <c r="A5858" s="553"/>
      <c r="B5858" s="563"/>
      <c r="C5858" s="563"/>
      <c r="D5858" s="553"/>
      <c r="E5858" s="563" t="s">
        <v>2672</v>
      </c>
      <c r="F5858" s="566">
        <v>0</v>
      </c>
      <c r="G5858" s="553"/>
      <c r="H5858" s="595" t="s">
        <v>2673</v>
      </c>
      <c r="I5858" s="595"/>
      <c r="J5858" s="554">
        <v>74.08</v>
      </c>
    </row>
    <row r="5859" spans="1:10" ht="14.45" thickTop="1">
      <c r="A5859" s="555"/>
      <c r="B5859" s="564"/>
      <c r="C5859" s="564"/>
      <c r="D5859" s="555"/>
      <c r="E5859" s="564"/>
      <c r="F5859" s="564"/>
      <c r="G5859" s="555"/>
      <c r="H5859" s="555"/>
      <c r="I5859" s="555"/>
      <c r="J5859" s="555"/>
    </row>
    <row r="5860" spans="1:10">
      <c r="A5860" s="543"/>
      <c r="B5860" s="461" t="s">
        <v>10</v>
      </c>
      <c r="C5860" s="461" t="s">
        <v>11</v>
      </c>
      <c r="D5860" s="543" t="s">
        <v>12</v>
      </c>
      <c r="E5860" s="589" t="s">
        <v>1209</v>
      </c>
      <c r="F5860" s="589"/>
      <c r="G5860" s="461" t="s">
        <v>13</v>
      </c>
      <c r="H5860" s="544" t="s">
        <v>14</v>
      </c>
      <c r="I5860" s="544" t="s">
        <v>1210</v>
      </c>
      <c r="J5860" s="544" t="s">
        <v>16</v>
      </c>
    </row>
    <row r="5861" spans="1:10" ht="52.9">
      <c r="A5861" s="545" t="s">
        <v>2661</v>
      </c>
      <c r="B5861" s="546" t="s">
        <v>3721</v>
      </c>
      <c r="C5861" s="546" t="s">
        <v>44</v>
      </c>
      <c r="D5861" s="545" t="s">
        <v>3722</v>
      </c>
      <c r="E5861" s="596" t="s">
        <v>2703</v>
      </c>
      <c r="F5861" s="596"/>
      <c r="G5861" s="546" t="s">
        <v>2710</v>
      </c>
      <c r="H5861" s="547">
        <v>1</v>
      </c>
      <c r="I5861" s="548">
        <v>304.48</v>
      </c>
      <c r="J5861" s="548">
        <v>304.48</v>
      </c>
    </row>
    <row r="5862" spans="1:10" ht="52.9">
      <c r="A5862" s="556" t="s">
        <v>2674</v>
      </c>
      <c r="B5862" s="557" t="s">
        <v>3877</v>
      </c>
      <c r="C5862" s="557" t="s">
        <v>44</v>
      </c>
      <c r="D5862" s="556" t="s">
        <v>3878</v>
      </c>
      <c r="E5862" s="594" t="s">
        <v>3836</v>
      </c>
      <c r="F5862" s="594"/>
      <c r="G5862" s="557" t="s">
        <v>75</v>
      </c>
      <c r="H5862" s="558">
        <v>1</v>
      </c>
      <c r="I5862" s="559">
        <v>54.79</v>
      </c>
      <c r="J5862" s="559">
        <v>54.79</v>
      </c>
    </row>
    <row r="5863" spans="1:10" ht="26.45">
      <c r="A5863" s="556" t="s">
        <v>2674</v>
      </c>
      <c r="B5863" s="557" t="s">
        <v>3869</v>
      </c>
      <c r="C5863" s="557" t="s">
        <v>44</v>
      </c>
      <c r="D5863" s="556" t="s">
        <v>3870</v>
      </c>
      <c r="E5863" s="594" t="s">
        <v>1216</v>
      </c>
      <c r="F5863" s="594"/>
      <c r="G5863" s="557" t="s">
        <v>75</v>
      </c>
      <c r="H5863" s="558">
        <v>1</v>
      </c>
      <c r="I5863" s="559">
        <v>27.25</v>
      </c>
      <c r="J5863" s="559">
        <v>27.25</v>
      </c>
    </row>
    <row r="5864" spans="1:10" ht="52.9">
      <c r="A5864" s="556" t="s">
        <v>2674</v>
      </c>
      <c r="B5864" s="557" t="s">
        <v>3879</v>
      </c>
      <c r="C5864" s="557" t="s">
        <v>44</v>
      </c>
      <c r="D5864" s="556" t="s">
        <v>3880</v>
      </c>
      <c r="E5864" s="594" t="s">
        <v>3836</v>
      </c>
      <c r="F5864" s="594"/>
      <c r="G5864" s="557" t="s">
        <v>75</v>
      </c>
      <c r="H5864" s="558">
        <v>1</v>
      </c>
      <c r="I5864" s="559">
        <v>175.61</v>
      </c>
      <c r="J5864" s="559">
        <v>175.61</v>
      </c>
    </row>
    <row r="5865" spans="1:10" ht="52.9">
      <c r="A5865" s="556" t="s">
        <v>2674</v>
      </c>
      <c r="B5865" s="557" t="s">
        <v>3873</v>
      </c>
      <c r="C5865" s="557" t="s">
        <v>44</v>
      </c>
      <c r="D5865" s="556" t="s">
        <v>3874</v>
      </c>
      <c r="E5865" s="594" t="s">
        <v>3836</v>
      </c>
      <c r="F5865" s="594"/>
      <c r="G5865" s="557" t="s">
        <v>75</v>
      </c>
      <c r="H5865" s="558">
        <v>1</v>
      </c>
      <c r="I5865" s="559">
        <v>4.72</v>
      </c>
      <c r="J5865" s="559">
        <v>4.72</v>
      </c>
    </row>
    <row r="5866" spans="1:10" ht="52.9">
      <c r="A5866" s="556" t="s">
        <v>2674</v>
      </c>
      <c r="B5866" s="557" t="s">
        <v>3875</v>
      </c>
      <c r="C5866" s="557" t="s">
        <v>44</v>
      </c>
      <c r="D5866" s="556" t="s">
        <v>3876</v>
      </c>
      <c r="E5866" s="594" t="s">
        <v>3836</v>
      </c>
      <c r="F5866" s="594"/>
      <c r="G5866" s="557" t="s">
        <v>75</v>
      </c>
      <c r="H5866" s="558">
        <v>1</v>
      </c>
      <c r="I5866" s="559">
        <v>11.7</v>
      </c>
      <c r="J5866" s="559">
        <v>11.7</v>
      </c>
    </row>
    <row r="5867" spans="1:10" ht="14.45" customHeight="1">
      <c r="A5867" s="556" t="s">
        <v>2674</v>
      </c>
      <c r="B5867" s="557" t="s">
        <v>3871</v>
      </c>
      <c r="C5867" s="557" t="s">
        <v>44</v>
      </c>
      <c r="D5867" s="556" t="s">
        <v>3872</v>
      </c>
      <c r="E5867" s="594" t="s">
        <v>3836</v>
      </c>
      <c r="F5867" s="594"/>
      <c r="G5867" s="557" t="s">
        <v>75</v>
      </c>
      <c r="H5867" s="558">
        <v>1</v>
      </c>
      <c r="I5867" s="559">
        <v>30.41</v>
      </c>
      <c r="J5867" s="559">
        <v>30.41</v>
      </c>
    </row>
    <row r="5868" spans="1:10">
      <c r="A5868" s="553"/>
      <c r="B5868" s="563"/>
      <c r="C5868" s="563"/>
      <c r="D5868" s="553"/>
      <c r="E5868" s="563" t="s">
        <v>2669</v>
      </c>
      <c r="F5868" s="566">
        <v>21.65</v>
      </c>
      <c r="G5868" s="553" t="s">
        <v>2670</v>
      </c>
      <c r="H5868" s="554">
        <v>0</v>
      </c>
      <c r="I5868" s="553" t="s">
        <v>2671</v>
      </c>
      <c r="J5868" s="554">
        <v>21.65</v>
      </c>
    </row>
    <row r="5869" spans="1:10" ht="14.45" thickBot="1">
      <c r="A5869" s="553"/>
      <c r="B5869" s="563"/>
      <c r="C5869" s="563"/>
      <c r="D5869" s="553"/>
      <c r="E5869" s="563" t="s">
        <v>2672</v>
      </c>
      <c r="F5869" s="566">
        <v>0</v>
      </c>
      <c r="G5869" s="553"/>
      <c r="H5869" s="595" t="s">
        <v>2673</v>
      </c>
      <c r="I5869" s="595"/>
      <c r="J5869" s="554">
        <v>304.48</v>
      </c>
    </row>
    <row r="5870" spans="1:10" ht="14.45" thickTop="1">
      <c r="A5870" s="555"/>
      <c r="B5870" s="564"/>
      <c r="C5870" s="564"/>
      <c r="D5870" s="555"/>
      <c r="E5870" s="564"/>
      <c r="F5870" s="564"/>
      <c r="G5870" s="555"/>
      <c r="H5870" s="555"/>
      <c r="I5870" s="555"/>
      <c r="J5870" s="555"/>
    </row>
    <row r="5871" spans="1:10" ht="26.45" customHeight="1">
      <c r="A5871" s="543"/>
      <c r="B5871" s="461" t="s">
        <v>10</v>
      </c>
      <c r="C5871" s="461" t="s">
        <v>11</v>
      </c>
      <c r="D5871" s="543" t="s">
        <v>12</v>
      </c>
      <c r="E5871" s="589" t="s">
        <v>1209</v>
      </c>
      <c r="F5871" s="589"/>
      <c r="G5871" s="461" t="s">
        <v>13</v>
      </c>
      <c r="H5871" s="544" t="s">
        <v>14</v>
      </c>
      <c r="I5871" s="544" t="s">
        <v>1210</v>
      </c>
      <c r="J5871" s="544" t="s">
        <v>16</v>
      </c>
    </row>
    <row r="5872" spans="1:10" ht="52.9" customHeight="1">
      <c r="A5872" s="545" t="s">
        <v>2661</v>
      </c>
      <c r="B5872" s="546" t="s">
        <v>3871</v>
      </c>
      <c r="C5872" s="546" t="s">
        <v>44</v>
      </c>
      <c r="D5872" s="545" t="s">
        <v>3872</v>
      </c>
      <c r="E5872" s="596" t="s">
        <v>3836</v>
      </c>
      <c r="F5872" s="596"/>
      <c r="G5872" s="546" t="s">
        <v>75</v>
      </c>
      <c r="H5872" s="547">
        <v>1</v>
      </c>
      <c r="I5872" s="548">
        <v>30.41</v>
      </c>
      <c r="J5872" s="548">
        <v>30.41</v>
      </c>
    </row>
    <row r="5873" spans="1:10" ht="52.9" customHeight="1">
      <c r="A5873" s="549" t="s">
        <v>2666</v>
      </c>
      <c r="B5873" s="550" t="s">
        <v>1754</v>
      </c>
      <c r="C5873" s="550" t="s">
        <v>44</v>
      </c>
      <c r="D5873" s="549" t="s">
        <v>1755</v>
      </c>
      <c r="E5873" s="593" t="s">
        <v>1540</v>
      </c>
      <c r="F5873" s="593"/>
      <c r="G5873" s="550" t="s">
        <v>26</v>
      </c>
      <c r="H5873" s="551">
        <v>6.0300000000000002E-5</v>
      </c>
      <c r="I5873" s="552">
        <v>81699.7</v>
      </c>
      <c r="J5873" s="552">
        <v>4.92</v>
      </c>
    </row>
    <row r="5874" spans="1:10" ht="52.9" customHeight="1">
      <c r="A5874" s="549" t="s">
        <v>2666</v>
      </c>
      <c r="B5874" s="550" t="s">
        <v>1538</v>
      </c>
      <c r="C5874" s="550" t="s">
        <v>44</v>
      </c>
      <c r="D5874" s="549" t="s">
        <v>1539</v>
      </c>
      <c r="E5874" s="593" t="s">
        <v>1540</v>
      </c>
      <c r="F5874" s="593"/>
      <c r="G5874" s="550" t="s">
        <v>26</v>
      </c>
      <c r="H5874" s="551">
        <v>3.4199999999999998E-5</v>
      </c>
      <c r="I5874" s="552">
        <v>745573.13</v>
      </c>
      <c r="J5874" s="552">
        <v>25.49</v>
      </c>
    </row>
    <row r="5875" spans="1:10">
      <c r="A5875" s="553"/>
      <c r="B5875" s="563"/>
      <c r="C5875" s="563"/>
      <c r="D5875" s="553"/>
      <c r="E5875" s="563" t="s">
        <v>2669</v>
      </c>
      <c r="F5875" s="566">
        <v>0</v>
      </c>
      <c r="G5875" s="553" t="s">
        <v>2670</v>
      </c>
      <c r="H5875" s="554">
        <v>0</v>
      </c>
      <c r="I5875" s="553" t="s">
        <v>2671</v>
      </c>
      <c r="J5875" s="554">
        <v>0</v>
      </c>
    </row>
    <row r="5876" spans="1:10" ht="14.45" customHeight="1" thickBot="1">
      <c r="A5876" s="553"/>
      <c r="B5876" s="563"/>
      <c r="C5876" s="563"/>
      <c r="D5876" s="553"/>
      <c r="E5876" s="563" t="s">
        <v>2672</v>
      </c>
      <c r="F5876" s="566">
        <v>0</v>
      </c>
      <c r="G5876" s="553"/>
      <c r="H5876" s="595" t="s">
        <v>2673</v>
      </c>
      <c r="I5876" s="595"/>
      <c r="J5876" s="554">
        <v>30.41</v>
      </c>
    </row>
    <row r="5877" spans="1:10" ht="14.45" thickTop="1">
      <c r="A5877" s="555"/>
      <c r="B5877" s="564"/>
      <c r="C5877" s="564"/>
      <c r="D5877" s="555"/>
      <c r="E5877" s="564"/>
      <c r="F5877" s="564"/>
      <c r="G5877" s="555"/>
      <c r="H5877" s="555"/>
      <c r="I5877" s="555"/>
      <c r="J5877" s="555"/>
    </row>
    <row r="5878" spans="1:10">
      <c r="A5878" s="543"/>
      <c r="B5878" s="461" t="s">
        <v>10</v>
      </c>
      <c r="C5878" s="461" t="s">
        <v>11</v>
      </c>
      <c r="D5878" s="543" t="s">
        <v>12</v>
      </c>
      <c r="E5878" s="589" t="s">
        <v>1209</v>
      </c>
      <c r="F5878" s="589"/>
      <c r="G5878" s="461" t="s">
        <v>13</v>
      </c>
      <c r="H5878" s="544" t="s">
        <v>14</v>
      </c>
      <c r="I5878" s="544" t="s">
        <v>1210</v>
      </c>
      <c r="J5878" s="544" t="s">
        <v>16</v>
      </c>
    </row>
    <row r="5879" spans="1:10" ht="52.9">
      <c r="A5879" s="545" t="s">
        <v>2661</v>
      </c>
      <c r="B5879" s="546" t="s">
        <v>3873</v>
      </c>
      <c r="C5879" s="546" t="s">
        <v>44</v>
      </c>
      <c r="D5879" s="545" t="s">
        <v>3874</v>
      </c>
      <c r="E5879" s="596" t="s">
        <v>3836</v>
      </c>
      <c r="F5879" s="596"/>
      <c r="G5879" s="546" t="s">
        <v>75</v>
      </c>
      <c r="H5879" s="547">
        <v>1</v>
      </c>
      <c r="I5879" s="548">
        <v>4.72</v>
      </c>
      <c r="J5879" s="548">
        <v>4.72</v>
      </c>
    </row>
    <row r="5880" spans="1:10" ht="52.9" customHeight="1">
      <c r="A5880" s="549" t="s">
        <v>2666</v>
      </c>
      <c r="B5880" s="550" t="s">
        <v>1754</v>
      </c>
      <c r="C5880" s="550" t="s">
        <v>44</v>
      </c>
      <c r="D5880" s="549" t="s">
        <v>1755</v>
      </c>
      <c r="E5880" s="593" t="s">
        <v>1540</v>
      </c>
      <c r="F5880" s="593"/>
      <c r="G5880" s="550" t="s">
        <v>26</v>
      </c>
      <c r="H5880" s="551">
        <v>5.9000000000000003E-6</v>
      </c>
      <c r="I5880" s="552">
        <v>81699.7</v>
      </c>
      <c r="J5880" s="552">
        <v>0.48</v>
      </c>
    </row>
    <row r="5881" spans="1:10" ht="26.45" customHeight="1">
      <c r="A5881" s="549" t="s">
        <v>2666</v>
      </c>
      <c r="B5881" s="550" t="s">
        <v>1538</v>
      </c>
      <c r="C5881" s="550" t="s">
        <v>44</v>
      </c>
      <c r="D5881" s="549" t="s">
        <v>1539</v>
      </c>
      <c r="E5881" s="593" t="s">
        <v>1540</v>
      </c>
      <c r="F5881" s="593"/>
      <c r="G5881" s="550" t="s">
        <v>26</v>
      </c>
      <c r="H5881" s="551">
        <v>5.6999999999999996E-6</v>
      </c>
      <c r="I5881" s="552">
        <v>745573.13</v>
      </c>
      <c r="J5881" s="552">
        <v>4.24</v>
      </c>
    </row>
    <row r="5882" spans="1:10" ht="52.9" customHeight="1">
      <c r="A5882" s="553"/>
      <c r="B5882" s="563"/>
      <c r="C5882" s="563"/>
      <c r="D5882" s="553"/>
      <c r="E5882" s="563" t="s">
        <v>2669</v>
      </c>
      <c r="F5882" s="566">
        <v>0</v>
      </c>
      <c r="G5882" s="553" t="s">
        <v>2670</v>
      </c>
      <c r="H5882" s="554">
        <v>0</v>
      </c>
      <c r="I5882" s="553" t="s">
        <v>2671</v>
      </c>
      <c r="J5882" s="554">
        <v>0</v>
      </c>
    </row>
    <row r="5883" spans="1:10" ht="52.9" customHeight="1" thickBot="1">
      <c r="A5883" s="553"/>
      <c r="B5883" s="563"/>
      <c r="C5883" s="563"/>
      <c r="D5883" s="553"/>
      <c r="E5883" s="563" t="s">
        <v>2672</v>
      </c>
      <c r="F5883" s="566">
        <v>0</v>
      </c>
      <c r="G5883" s="553"/>
      <c r="H5883" s="595" t="s">
        <v>2673</v>
      </c>
      <c r="I5883" s="595"/>
      <c r="J5883" s="554">
        <v>4.72</v>
      </c>
    </row>
    <row r="5884" spans="1:10" ht="52.9" customHeight="1" thickTop="1">
      <c r="A5884" s="555"/>
      <c r="B5884" s="564"/>
      <c r="C5884" s="564"/>
      <c r="D5884" s="555"/>
      <c r="E5884" s="564"/>
      <c r="F5884" s="564"/>
      <c r="G5884" s="555"/>
      <c r="H5884" s="555"/>
      <c r="I5884" s="555"/>
      <c r="J5884" s="555"/>
    </row>
    <row r="5885" spans="1:10" ht="52.9" customHeight="1">
      <c r="A5885" s="543"/>
      <c r="B5885" s="461" t="s">
        <v>10</v>
      </c>
      <c r="C5885" s="461" t="s">
        <v>11</v>
      </c>
      <c r="D5885" s="543" t="s">
        <v>12</v>
      </c>
      <c r="E5885" s="589" t="s">
        <v>1209</v>
      </c>
      <c r="F5885" s="589"/>
      <c r="G5885" s="461" t="s">
        <v>13</v>
      </c>
      <c r="H5885" s="544" t="s">
        <v>14</v>
      </c>
      <c r="I5885" s="544" t="s">
        <v>1210</v>
      </c>
      <c r="J5885" s="544" t="s">
        <v>16</v>
      </c>
    </row>
    <row r="5886" spans="1:10" ht="52.9">
      <c r="A5886" s="545" t="s">
        <v>2661</v>
      </c>
      <c r="B5886" s="546" t="s">
        <v>3875</v>
      </c>
      <c r="C5886" s="546" t="s">
        <v>44</v>
      </c>
      <c r="D5886" s="545" t="s">
        <v>3876</v>
      </c>
      <c r="E5886" s="596" t="s">
        <v>3836</v>
      </c>
      <c r="F5886" s="596"/>
      <c r="G5886" s="546" t="s">
        <v>75</v>
      </c>
      <c r="H5886" s="547">
        <v>1</v>
      </c>
      <c r="I5886" s="548">
        <v>11.7</v>
      </c>
      <c r="J5886" s="548">
        <v>11.7</v>
      </c>
    </row>
    <row r="5887" spans="1:10" ht="14.45" customHeight="1">
      <c r="A5887" s="549" t="s">
        <v>2666</v>
      </c>
      <c r="B5887" s="550" t="s">
        <v>1754</v>
      </c>
      <c r="C5887" s="550" t="s">
        <v>44</v>
      </c>
      <c r="D5887" s="549" t="s">
        <v>1755</v>
      </c>
      <c r="E5887" s="593" t="s">
        <v>1540</v>
      </c>
      <c r="F5887" s="593"/>
      <c r="G5887" s="550" t="s">
        <v>26</v>
      </c>
      <c r="H5887" s="551">
        <v>1.4600000000000001E-5</v>
      </c>
      <c r="I5887" s="552">
        <v>81699.7</v>
      </c>
      <c r="J5887" s="552">
        <v>1.19</v>
      </c>
    </row>
    <row r="5888" spans="1:10" ht="39.6">
      <c r="A5888" s="549" t="s">
        <v>2666</v>
      </c>
      <c r="B5888" s="550" t="s">
        <v>1538</v>
      </c>
      <c r="C5888" s="550" t="s">
        <v>44</v>
      </c>
      <c r="D5888" s="549" t="s">
        <v>1539</v>
      </c>
      <c r="E5888" s="593" t="s">
        <v>1540</v>
      </c>
      <c r="F5888" s="593"/>
      <c r="G5888" s="550" t="s">
        <v>26</v>
      </c>
      <c r="H5888" s="551">
        <v>1.4100000000000001E-5</v>
      </c>
      <c r="I5888" s="552">
        <v>745573.13</v>
      </c>
      <c r="J5888" s="552">
        <v>10.51</v>
      </c>
    </row>
    <row r="5889" spans="1:10">
      <c r="A5889" s="553"/>
      <c r="B5889" s="563"/>
      <c r="C5889" s="563"/>
      <c r="D5889" s="553"/>
      <c r="E5889" s="563" t="s">
        <v>2669</v>
      </c>
      <c r="F5889" s="566">
        <v>0</v>
      </c>
      <c r="G5889" s="553" t="s">
        <v>2670</v>
      </c>
      <c r="H5889" s="554">
        <v>0</v>
      </c>
      <c r="I5889" s="553" t="s">
        <v>2671</v>
      </c>
      <c r="J5889" s="554">
        <v>0</v>
      </c>
    </row>
    <row r="5890" spans="1:10" ht="52.9" customHeight="1" thickBot="1">
      <c r="A5890" s="553"/>
      <c r="B5890" s="563"/>
      <c r="C5890" s="563"/>
      <c r="D5890" s="553"/>
      <c r="E5890" s="563" t="s">
        <v>2672</v>
      </c>
      <c r="F5890" s="566">
        <v>0</v>
      </c>
      <c r="G5890" s="553"/>
      <c r="H5890" s="595" t="s">
        <v>2673</v>
      </c>
      <c r="I5890" s="595"/>
      <c r="J5890" s="554">
        <v>11.7</v>
      </c>
    </row>
    <row r="5891" spans="1:10" ht="26.45" customHeight="1" thickTop="1">
      <c r="A5891" s="555"/>
      <c r="B5891" s="564"/>
      <c r="C5891" s="564"/>
      <c r="D5891" s="555"/>
      <c r="E5891" s="564"/>
      <c r="F5891" s="564"/>
      <c r="G5891" s="555"/>
      <c r="H5891" s="555"/>
      <c r="I5891" s="555"/>
      <c r="J5891" s="555"/>
    </row>
    <row r="5892" spans="1:10">
      <c r="A5892" s="543"/>
      <c r="B5892" s="461" t="s">
        <v>10</v>
      </c>
      <c r="C5892" s="461" t="s">
        <v>11</v>
      </c>
      <c r="D5892" s="543" t="s">
        <v>12</v>
      </c>
      <c r="E5892" s="589" t="s">
        <v>1209</v>
      </c>
      <c r="F5892" s="589"/>
      <c r="G5892" s="461" t="s">
        <v>13</v>
      </c>
      <c r="H5892" s="544" t="s">
        <v>14</v>
      </c>
      <c r="I5892" s="544" t="s">
        <v>1210</v>
      </c>
      <c r="J5892" s="544" t="s">
        <v>16</v>
      </c>
    </row>
    <row r="5893" spans="1:10" ht="52.9">
      <c r="A5893" s="545" t="s">
        <v>2661</v>
      </c>
      <c r="B5893" s="546" t="s">
        <v>3877</v>
      </c>
      <c r="C5893" s="546" t="s">
        <v>44</v>
      </c>
      <c r="D5893" s="545" t="s">
        <v>3878</v>
      </c>
      <c r="E5893" s="596" t="s">
        <v>3836</v>
      </c>
      <c r="F5893" s="596"/>
      <c r="G5893" s="546" t="s">
        <v>75</v>
      </c>
      <c r="H5893" s="547">
        <v>1</v>
      </c>
      <c r="I5893" s="548">
        <v>54.79</v>
      </c>
      <c r="J5893" s="548">
        <v>54.79</v>
      </c>
    </row>
    <row r="5894" spans="1:10" ht="14.45" customHeight="1">
      <c r="A5894" s="549" t="s">
        <v>2666</v>
      </c>
      <c r="B5894" s="550" t="s">
        <v>1754</v>
      </c>
      <c r="C5894" s="550" t="s">
        <v>44</v>
      </c>
      <c r="D5894" s="549" t="s">
        <v>1755</v>
      </c>
      <c r="E5894" s="593" t="s">
        <v>1540</v>
      </c>
      <c r="F5894" s="593"/>
      <c r="G5894" s="550" t="s">
        <v>26</v>
      </c>
      <c r="H5894" s="551">
        <v>8.4900000000000004E-5</v>
      </c>
      <c r="I5894" s="552">
        <v>81699.7</v>
      </c>
      <c r="J5894" s="552">
        <v>6.93</v>
      </c>
    </row>
    <row r="5895" spans="1:10" ht="39.6">
      <c r="A5895" s="549" t="s">
        <v>2666</v>
      </c>
      <c r="B5895" s="550" t="s">
        <v>1538</v>
      </c>
      <c r="C5895" s="550" t="s">
        <v>44</v>
      </c>
      <c r="D5895" s="549" t="s">
        <v>1539</v>
      </c>
      <c r="E5895" s="593" t="s">
        <v>1540</v>
      </c>
      <c r="F5895" s="593"/>
      <c r="G5895" s="550" t="s">
        <v>26</v>
      </c>
      <c r="H5895" s="551">
        <v>6.4200000000000002E-5</v>
      </c>
      <c r="I5895" s="552">
        <v>745573.13</v>
      </c>
      <c r="J5895" s="552">
        <v>47.86</v>
      </c>
    </row>
    <row r="5896" spans="1:10">
      <c r="A5896" s="553"/>
      <c r="B5896" s="563"/>
      <c r="C5896" s="563"/>
      <c r="D5896" s="553"/>
      <c r="E5896" s="563" t="s">
        <v>2669</v>
      </c>
      <c r="F5896" s="566">
        <v>0</v>
      </c>
      <c r="G5896" s="553" t="s">
        <v>2670</v>
      </c>
      <c r="H5896" s="554">
        <v>0</v>
      </c>
      <c r="I5896" s="553" t="s">
        <v>2671</v>
      </c>
      <c r="J5896" s="554">
        <v>0</v>
      </c>
    </row>
    <row r="5897" spans="1:10" ht="52.9" customHeight="1" thickBot="1">
      <c r="A5897" s="553"/>
      <c r="B5897" s="563"/>
      <c r="C5897" s="563"/>
      <c r="D5897" s="553"/>
      <c r="E5897" s="563" t="s">
        <v>2672</v>
      </c>
      <c r="F5897" s="566">
        <v>0</v>
      </c>
      <c r="G5897" s="553"/>
      <c r="H5897" s="595" t="s">
        <v>2673</v>
      </c>
      <c r="I5897" s="595"/>
      <c r="J5897" s="554">
        <v>54.79</v>
      </c>
    </row>
    <row r="5898" spans="1:10" ht="26.45" customHeight="1" thickTop="1">
      <c r="A5898" s="555"/>
      <c r="B5898" s="564"/>
      <c r="C5898" s="564"/>
      <c r="D5898" s="555"/>
      <c r="E5898" s="564"/>
      <c r="F5898" s="564"/>
      <c r="G5898" s="555"/>
      <c r="H5898" s="555"/>
      <c r="I5898" s="555"/>
      <c r="J5898" s="555"/>
    </row>
    <row r="5899" spans="1:10">
      <c r="A5899" s="543"/>
      <c r="B5899" s="461" t="s">
        <v>10</v>
      </c>
      <c r="C5899" s="461" t="s">
        <v>11</v>
      </c>
      <c r="D5899" s="543" t="s">
        <v>12</v>
      </c>
      <c r="E5899" s="589" t="s">
        <v>1209</v>
      </c>
      <c r="F5899" s="589"/>
      <c r="G5899" s="461" t="s">
        <v>13</v>
      </c>
      <c r="H5899" s="544" t="s">
        <v>14</v>
      </c>
      <c r="I5899" s="544" t="s">
        <v>1210</v>
      </c>
      <c r="J5899" s="544" t="s">
        <v>16</v>
      </c>
    </row>
    <row r="5900" spans="1:10" ht="52.9">
      <c r="A5900" s="545" t="s">
        <v>2661</v>
      </c>
      <c r="B5900" s="546" t="s">
        <v>3879</v>
      </c>
      <c r="C5900" s="546" t="s">
        <v>44</v>
      </c>
      <c r="D5900" s="545" t="s">
        <v>3880</v>
      </c>
      <c r="E5900" s="596" t="s">
        <v>3836</v>
      </c>
      <c r="F5900" s="596"/>
      <c r="G5900" s="546" t="s">
        <v>75</v>
      </c>
      <c r="H5900" s="547">
        <v>1</v>
      </c>
      <c r="I5900" s="548">
        <v>175.61</v>
      </c>
      <c r="J5900" s="548">
        <v>175.61</v>
      </c>
    </row>
    <row r="5901" spans="1:10" ht="14.45" customHeight="1">
      <c r="A5901" s="549" t="s">
        <v>2666</v>
      </c>
      <c r="B5901" s="550" t="s">
        <v>1497</v>
      </c>
      <c r="C5901" s="550" t="s">
        <v>44</v>
      </c>
      <c r="D5901" s="549" t="s">
        <v>1498</v>
      </c>
      <c r="E5901" s="593" t="s">
        <v>1220</v>
      </c>
      <c r="F5901" s="593"/>
      <c r="G5901" s="550" t="s">
        <v>1499</v>
      </c>
      <c r="H5901" s="551">
        <v>23.7</v>
      </c>
      <c r="I5901" s="552">
        <v>7.41</v>
      </c>
      <c r="J5901" s="552">
        <v>175.61</v>
      </c>
    </row>
    <row r="5902" spans="1:10">
      <c r="A5902" s="553"/>
      <c r="B5902" s="563"/>
      <c r="C5902" s="563"/>
      <c r="D5902" s="553"/>
      <c r="E5902" s="563" t="s">
        <v>2669</v>
      </c>
      <c r="F5902" s="566">
        <v>0</v>
      </c>
      <c r="G5902" s="553" t="s">
        <v>2670</v>
      </c>
      <c r="H5902" s="554">
        <v>0</v>
      </c>
      <c r="I5902" s="553" t="s">
        <v>2671</v>
      </c>
      <c r="J5902" s="554">
        <v>0</v>
      </c>
    </row>
    <row r="5903" spans="1:10" ht="14.45" thickBot="1">
      <c r="A5903" s="553"/>
      <c r="B5903" s="563"/>
      <c r="C5903" s="563"/>
      <c r="D5903" s="553"/>
      <c r="E5903" s="563" t="s">
        <v>2672</v>
      </c>
      <c r="F5903" s="566">
        <v>0</v>
      </c>
      <c r="G5903" s="553"/>
      <c r="H5903" s="595" t="s">
        <v>2673</v>
      </c>
      <c r="I5903" s="595"/>
      <c r="J5903" s="554">
        <v>175.61</v>
      </c>
    </row>
    <row r="5904" spans="1:10" ht="52.9" customHeight="1" thickTop="1">
      <c r="A5904" s="555"/>
      <c r="B5904" s="564"/>
      <c r="C5904" s="564"/>
      <c r="D5904" s="555"/>
      <c r="E5904" s="564"/>
      <c r="F5904" s="564"/>
      <c r="G5904" s="555"/>
      <c r="H5904" s="555"/>
      <c r="I5904" s="555"/>
      <c r="J5904" s="555"/>
    </row>
    <row r="5905" spans="1:10" ht="26.45" customHeight="1">
      <c r="A5905" s="543"/>
      <c r="B5905" s="461" t="s">
        <v>10</v>
      </c>
      <c r="C5905" s="461" t="s">
        <v>11</v>
      </c>
      <c r="D5905" s="543" t="s">
        <v>12</v>
      </c>
      <c r="E5905" s="589" t="s">
        <v>1209</v>
      </c>
      <c r="F5905" s="589"/>
      <c r="G5905" s="461" t="s">
        <v>13</v>
      </c>
      <c r="H5905" s="544" t="s">
        <v>14</v>
      </c>
      <c r="I5905" s="544" t="s">
        <v>1210</v>
      </c>
      <c r="J5905" s="544" t="s">
        <v>16</v>
      </c>
    </row>
    <row r="5906" spans="1:10" ht="52.9">
      <c r="A5906" s="545" t="s">
        <v>2661</v>
      </c>
      <c r="B5906" s="546" t="s">
        <v>3881</v>
      </c>
      <c r="C5906" s="546" t="s">
        <v>44</v>
      </c>
      <c r="D5906" s="545" t="s">
        <v>3882</v>
      </c>
      <c r="E5906" s="596" t="s">
        <v>2703</v>
      </c>
      <c r="F5906" s="596"/>
      <c r="G5906" s="546" t="s">
        <v>2704</v>
      </c>
      <c r="H5906" s="547">
        <v>1</v>
      </c>
      <c r="I5906" s="548">
        <v>73.67</v>
      </c>
      <c r="J5906" s="548">
        <v>73.67</v>
      </c>
    </row>
    <row r="5907" spans="1:10" ht="52.9">
      <c r="A5907" s="556" t="s">
        <v>2674</v>
      </c>
      <c r="B5907" s="557" t="s">
        <v>3883</v>
      </c>
      <c r="C5907" s="557" t="s">
        <v>44</v>
      </c>
      <c r="D5907" s="556" t="s">
        <v>3884</v>
      </c>
      <c r="E5907" s="594" t="s">
        <v>3836</v>
      </c>
      <c r="F5907" s="594"/>
      <c r="G5907" s="557" t="s">
        <v>75</v>
      </c>
      <c r="H5907" s="558">
        <v>1</v>
      </c>
      <c r="I5907" s="559">
        <v>11.83</v>
      </c>
      <c r="J5907" s="559">
        <v>11.83</v>
      </c>
    </row>
    <row r="5908" spans="1:10" ht="14.45" customHeight="1">
      <c r="A5908" s="556" t="s">
        <v>2674</v>
      </c>
      <c r="B5908" s="557" t="s">
        <v>3885</v>
      </c>
      <c r="C5908" s="557" t="s">
        <v>44</v>
      </c>
      <c r="D5908" s="556" t="s">
        <v>3886</v>
      </c>
      <c r="E5908" s="594" t="s">
        <v>1216</v>
      </c>
      <c r="F5908" s="594"/>
      <c r="G5908" s="557" t="s">
        <v>75</v>
      </c>
      <c r="H5908" s="558">
        <v>1</v>
      </c>
      <c r="I5908" s="559">
        <v>26.45</v>
      </c>
      <c r="J5908" s="559">
        <v>26.45</v>
      </c>
    </row>
    <row r="5909" spans="1:10" ht="52.9">
      <c r="A5909" s="556" t="s">
        <v>2674</v>
      </c>
      <c r="B5909" s="557" t="s">
        <v>3887</v>
      </c>
      <c r="C5909" s="557" t="s">
        <v>44</v>
      </c>
      <c r="D5909" s="556" t="s">
        <v>3888</v>
      </c>
      <c r="E5909" s="594" t="s">
        <v>3836</v>
      </c>
      <c r="F5909" s="594"/>
      <c r="G5909" s="557" t="s">
        <v>75</v>
      </c>
      <c r="H5909" s="558">
        <v>1</v>
      </c>
      <c r="I5909" s="559">
        <v>30.62</v>
      </c>
      <c r="J5909" s="559">
        <v>30.62</v>
      </c>
    </row>
    <row r="5910" spans="1:10" ht="52.9">
      <c r="A5910" s="556" t="s">
        <v>2674</v>
      </c>
      <c r="B5910" s="557" t="s">
        <v>3889</v>
      </c>
      <c r="C5910" s="557" t="s">
        <v>44</v>
      </c>
      <c r="D5910" s="556" t="s">
        <v>3890</v>
      </c>
      <c r="E5910" s="594" t="s">
        <v>3836</v>
      </c>
      <c r="F5910" s="594"/>
      <c r="G5910" s="557" t="s">
        <v>75</v>
      </c>
      <c r="H5910" s="558">
        <v>1</v>
      </c>
      <c r="I5910" s="559">
        <v>4.7699999999999996</v>
      </c>
      <c r="J5910" s="559">
        <v>4.7699999999999996</v>
      </c>
    </row>
    <row r="5911" spans="1:10" ht="52.9" customHeight="1">
      <c r="A5911" s="553"/>
      <c r="B5911" s="563"/>
      <c r="C5911" s="563"/>
      <c r="D5911" s="553"/>
      <c r="E5911" s="563" t="s">
        <v>2669</v>
      </c>
      <c r="F5911" s="566">
        <v>20.85</v>
      </c>
      <c r="G5911" s="553" t="s">
        <v>2670</v>
      </c>
      <c r="H5911" s="554">
        <v>0</v>
      </c>
      <c r="I5911" s="553" t="s">
        <v>2671</v>
      </c>
      <c r="J5911" s="554">
        <v>20.85</v>
      </c>
    </row>
    <row r="5912" spans="1:10" ht="26.45" customHeight="1" thickBot="1">
      <c r="A5912" s="553"/>
      <c r="B5912" s="563"/>
      <c r="C5912" s="563"/>
      <c r="D5912" s="553"/>
      <c r="E5912" s="563" t="s">
        <v>2672</v>
      </c>
      <c r="F5912" s="566">
        <v>0</v>
      </c>
      <c r="G5912" s="553"/>
      <c r="H5912" s="595" t="s">
        <v>2673</v>
      </c>
      <c r="I5912" s="595"/>
      <c r="J5912" s="554">
        <v>73.67</v>
      </c>
    </row>
    <row r="5913" spans="1:10" ht="14.45" thickTop="1">
      <c r="A5913" s="555"/>
      <c r="B5913" s="564"/>
      <c r="C5913" s="564"/>
      <c r="D5913" s="555"/>
      <c r="E5913" s="564"/>
      <c r="F5913" s="564"/>
      <c r="G5913" s="555"/>
      <c r="H5913" s="555"/>
      <c r="I5913" s="555"/>
      <c r="J5913" s="555"/>
    </row>
    <row r="5914" spans="1:10">
      <c r="A5914" s="543"/>
      <c r="B5914" s="461" t="s">
        <v>10</v>
      </c>
      <c r="C5914" s="461" t="s">
        <v>11</v>
      </c>
      <c r="D5914" s="543" t="s">
        <v>12</v>
      </c>
      <c r="E5914" s="589" t="s">
        <v>1209</v>
      </c>
      <c r="F5914" s="589"/>
      <c r="G5914" s="461" t="s">
        <v>13</v>
      </c>
      <c r="H5914" s="544" t="s">
        <v>14</v>
      </c>
      <c r="I5914" s="544" t="s">
        <v>1210</v>
      </c>
      <c r="J5914" s="544" t="s">
        <v>16</v>
      </c>
    </row>
    <row r="5915" spans="1:10" ht="14.45" customHeight="1">
      <c r="A5915" s="545" t="s">
        <v>2661</v>
      </c>
      <c r="B5915" s="546" t="s">
        <v>3891</v>
      </c>
      <c r="C5915" s="546" t="s">
        <v>44</v>
      </c>
      <c r="D5915" s="545" t="s">
        <v>3892</v>
      </c>
      <c r="E5915" s="596" t="s">
        <v>2703</v>
      </c>
      <c r="F5915" s="596"/>
      <c r="G5915" s="546" t="s">
        <v>2710</v>
      </c>
      <c r="H5915" s="547">
        <v>1</v>
      </c>
      <c r="I5915" s="548">
        <v>366.23</v>
      </c>
      <c r="J5915" s="548">
        <v>366.23</v>
      </c>
    </row>
    <row r="5916" spans="1:10" ht="52.9">
      <c r="A5916" s="556" t="s">
        <v>2674</v>
      </c>
      <c r="B5916" s="557" t="s">
        <v>3883</v>
      </c>
      <c r="C5916" s="557" t="s">
        <v>44</v>
      </c>
      <c r="D5916" s="556" t="s">
        <v>3884</v>
      </c>
      <c r="E5916" s="594" t="s">
        <v>3836</v>
      </c>
      <c r="F5916" s="594"/>
      <c r="G5916" s="557" t="s">
        <v>75</v>
      </c>
      <c r="H5916" s="558">
        <v>1</v>
      </c>
      <c r="I5916" s="559">
        <v>11.83</v>
      </c>
      <c r="J5916" s="559">
        <v>11.83</v>
      </c>
    </row>
    <row r="5917" spans="1:10" ht="52.9">
      <c r="A5917" s="556" t="s">
        <v>2674</v>
      </c>
      <c r="B5917" s="557" t="s">
        <v>3893</v>
      </c>
      <c r="C5917" s="557" t="s">
        <v>44</v>
      </c>
      <c r="D5917" s="556" t="s">
        <v>3894</v>
      </c>
      <c r="E5917" s="594" t="s">
        <v>3836</v>
      </c>
      <c r="F5917" s="594"/>
      <c r="G5917" s="557" t="s">
        <v>75</v>
      </c>
      <c r="H5917" s="558">
        <v>1</v>
      </c>
      <c r="I5917" s="559">
        <v>238.3</v>
      </c>
      <c r="J5917" s="559">
        <v>238.3</v>
      </c>
    </row>
    <row r="5918" spans="1:10" ht="52.9" customHeight="1">
      <c r="A5918" s="556" t="s">
        <v>2674</v>
      </c>
      <c r="B5918" s="557" t="s">
        <v>3887</v>
      </c>
      <c r="C5918" s="557" t="s">
        <v>44</v>
      </c>
      <c r="D5918" s="556" t="s">
        <v>3888</v>
      </c>
      <c r="E5918" s="594" t="s">
        <v>3836</v>
      </c>
      <c r="F5918" s="594"/>
      <c r="G5918" s="557" t="s">
        <v>75</v>
      </c>
      <c r="H5918" s="558">
        <v>1</v>
      </c>
      <c r="I5918" s="559">
        <v>30.62</v>
      </c>
      <c r="J5918" s="559">
        <v>30.62</v>
      </c>
    </row>
    <row r="5919" spans="1:10" ht="26.45">
      <c r="A5919" s="556" t="s">
        <v>2674</v>
      </c>
      <c r="B5919" s="557" t="s">
        <v>3885</v>
      </c>
      <c r="C5919" s="557" t="s">
        <v>44</v>
      </c>
      <c r="D5919" s="556" t="s">
        <v>3886</v>
      </c>
      <c r="E5919" s="594" t="s">
        <v>1216</v>
      </c>
      <c r="F5919" s="594"/>
      <c r="G5919" s="557" t="s">
        <v>75</v>
      </c>
      <c r="H5919" s="558">
        <v>1</v>
      </c>
      <c r="I5919" s="559">
        <v>26.45</v>
      </c>
      <c r="J5919" s="559">
        <v>26.45</v>
      </c>
    </row>
    <row r="5920" spans="1:10" ht="52.9">
      <c r="A5920" s="556" t="s">
        <v>2674</v>
      </c>
      <c r="B5920" s="557" t="s">
        <v>3895</v>
      </c>
      <c r="C5920" s="557" t="s">
        <v>44</v>
      </c>
      <c r="D5920" s="556" t="s">
        <v>3896</v>
      </c>
      <c r="E5920" s="594" t="s">
        <v>3836</v>
      </c>
      <c r="F5920" s="594"/>
      <c r="G5920" s="557" t="s">
        <v>75</v>
      </c>
      <c r="H5920" s="558">
        <v>1</v>
      </c>
      <c r="I5920" s="559">
        <v>54.26</v>
      </c>
      <c r="J5920" s="559">
        <v>54.26</v>
      </c>
    </row>
    <row r="5921" spans="1:10" ht="14.45" customHeight="1">
      <c r="A5921" s="556" t="s">
        <v>2674</v>
      </c>
      <c r="B5921" s="557" t="s">
        <v>3889</v>
      </c>
      <c r="C5921" s="557" t="s">
        <v>44</v>
      </c>
      <c r="D5921" s="556" t="s">
        <v>3890</v>
      </c>
      <c r="E5921" s="594" t="s">
        <v>3836</v>
      </c>
      <c r="F5921" s="594"/>
      <c r="G5921" s="557" t="s">
        <v>75</v>
      </c>
      <c r="H5921" s="558">
        <v>1</v>
      </c>
      <c r="I5921" s="559">
        <v>4.7699999999999996</v>
      </c>
      <c r="J5921" s="559">
        <v>4.7699999999999996</v>
      </c>
    </row>
    <row r="5922" spans="1:10">
      <c r="A5922" s="553"/>
      <c r="B5922" s="563"/>
      <c r="C5922" s="563"/>
      <c r="D5922" s="553"/>
      <c r="E5922" s="563" t="s">
        <v>2669</v>
      </c>
      <c r="F5922" s="566">
        <v>20.85</v>
      </c>
      <c r="G5922" s="553" t="s">
        <v>2670</v>
      </c>
      <c r="H5922" s="554">
        <v>0</v>
      </c>
      <c r="I5922" s="553" t="s">
        <v>2671</v>
      </c>
      <c r="J5922" s="554">
        <v>20.85</v>
      </c>
    </row>
    <row r="5923" spans="1:10" ht="14.45" thickBot="1">
      <c r="A5923" s="553"/>
      <c r="B5923" s="563"/>
      <c r="C5923" s="563"/>
      <c r="D5923" s="553"/>
      <c r="E5923" s="563" t="s">
        <v>2672</v>
      </c>
      <c r="F5923" s="566">
        <v>0</v>
      </c>
      <c r="G5923" s="553"/>
      <c r="H5923" s="595" t="s">
        <v>2673</v>
      </c>
      <c r="I5923" s="595"/>
      <c r="J5923" s="554">
        <v>366.23</v>
      </c>
    </row>
    <row r="5924" spans="1:10" ht="14.45" thickTop="1">
      <c r="A5924" s="555"/>
      <c r="B5924" s="564"/>
      <c r="C5924" s="564"/>
      <c r="D5924" s="555"/>
      <c r="E5924" s="564"/>
      <c r="F5924" s="564"/>
      <c r="G5924" s="555"/>
      <c r="H5924" s="555"/>
      <c r="I5924" s="555"/>
      <c r="J5924" s="555"/>
    </row>
    <row r="5925" spans="1:10" ht="52.9" customHeight="1">
      <c r="A5925" s="543"/>
      <c r="B5925" s="461" t="s">
        <v>10</v>
      </c>
      <c r="C5925" s="461" t="s">
        <v>11</v>
      </c>
      <c r="D5925" s="543" t="s">
        <v>12</v>
      </c>
      <c r="E5925" s="589" t="s">
        <v>1209</v>
      </c>
      <c r="F5925" s="589"/>
      <c r="G5925" s="461" t="s">
        <v>13</v>
      </c>
      <c r="H5925" s="544" t="s">
        <v>14</v>
      </c>
      <c r="I5925" s="544" t="s">
        <v>1210</v>
      </c>
      <c r="J5925" s="544" t="s">
        <v>16</v>
      </c>
    </row>
    <row r="5926" spans="1:10" ht="26.45" customHeight="1">
      <c r="A5926" s="545" t="s">
        <v>2661</v>
      </c>
      <c r="B5926" s="546" t="s">
        <v>3887</v>
      </c>
      <c r="C5926" s="546" t="s">
        <v>44</v>
      </c>
      <c r="D5926" s="545" t="s">
        <v>3888</v>
      </c>
      <c r="E5926" s="596" t="s">
        <v>3836</v>
      </c>
      <c r="F5926" s="596"/>
      <c r="G5926" s="546" t="s">
        <v>75</v>
      </c>
      <c r="H5926" s="547">
        <v>1</v>
      </c>
      <c r="I5926" s="548">
        <v>30.62</v>
      </c>
      <c r="J5926" s="548">
        <v>30.62</v>
      </c>
    </row>
    <row r="5927" spans="1:10" ht="52.9" customHeight="1">
      <c r="A5927" s="549" t="s">
        <v>2666</v>
      </c>
      <c r="B5927" s="550" t="s">
        <v>1538</v>
      </c>
      <c r="C5927" s="550" t="s">
        <v>44</v>
      </c>
      <c r="D5927" s="549" t="s">
        <v>1539</v>
      </c>
      <c r="E5927" s="593" t="s">
        <v>1540</v>
      </c>
      <c r="F5927" s="593"/>
      <c r="G5927" s="550" t="s">
        <v>26</v>
      </c>
      <c r="H5927" s="551">
        <v>3.43E-5</v>
      </c>
      <c r="I5927" s="552">
        <v>745573.13</v>
      </c>
      <c r="J5927" s="552">
        <v>25.57</v>
      </c>
    </row>
    <row r="5928" spans="1:10" ht="52.9" customHeight="1">
      <c r="A5928" s="549" t="s">
        <v>2666</v>
      </c>
      <c r="B5928" s="550" t="s">
        <v>2456</v>
      </c>
      <c r="C5928" s="550" t="s">
        <v>44</v>
      </c>
      <c r="D5928" s="549" t="s">
        <v>2457</v>
      </c>
      <c r="E5928" s="593" t="s">
        <v>1540</v>
      </c>
      <c r="F5928" s="593"/>
      <c r="G5928" s="550" t="s">
        <v>26</v>
      </c>
      <c r="H5928" s="551">
        <v>5.5099999999999998E-5</v>
      </c>
      <c r="I5928" s="552">
        <v>91750</v>
      </c>
      <c r="J5928" s="552">
        <v>5.05</v>
      </c>
    </row>
    <row r="5929" spans="1:10">
      <c r="A5929" s="553"/>
      <c r="B5929" s="563"/>
      <c r="C5929" s="563"/>
      <c r="D5929" s="553"/>
      <c r="E5929" s="563" t="s">
        <v>2669</v>
      </c>
      <c r="F5929" s="566">
        <v>0</v>
      </c>
      <c r="G5929" s="553" t="s">
        <v>2670</v>
      </c>
      <c r="H5929" s="554">
        <v>0</v>
      </c>
      <c r="I5929" s="553" t="s">
        <v>2671</v>
      </c>
      <c r="J5929" s="554">
        <v>0</v>
      </c>
    </row>
    <row r="5930" spans="1:10" ht="14.45" customHeight="1" thickBot="1">
      <c r="A5930" s="553"/>
      <c r="B5930" s="563"/>
      <c r="C5930" s="563"/>
      <c r="D5930" s="553"/>
      <c r="E5930" s="563" t="s">
        <v>2672</v>
      </c>
      <c r="F5930" s="566">
        <v>0</v>
      </c>
      <c r="G5930" s="553"/>
      <c r="H5930" s="595" t="s">
        <v>2673</v>
      </c>
      <c r="I5930" s="595"/>
      <c r="J5930" s="554">
        <v>30.62</v>
      </c>
    </row>
    <row r="5931" spans="1:10" ht="14.45" thickTop="1">
      <c r="A5931" s="555"/>
      <c r="B5931" s="564"/>
      <c r="C5931" s="564"/>
      <c r="D5931" s="555"/>
      <c r="E5931" s="564"/>
      <c r="F5931" s="564"/>
      <c r="G5931" s="555"/>
      <c r="H5931" s="555"/>
      <c r="I5931" s="555"/>
      <c r="J5931" s="555"/>
    </row>
    <row r="5932" spans="1:10">
      <c r="A5932" s="543"/>
      <c r="B5932" s="461" t="s">
        <v>10</v>
      </c>
      <c r="C5932" s="461" t="s">
        <v>11</v>
      </c>
      <c r="D5932" s="543" t="s">
        <v>12</v>
      </c>
      <c r="E5932" s="589" t="s">
        <v>1209</v>
      </c>
      <c r="F5932" s="589"/>
      <c r="G5932" s="461" t="s">
        <v>13</v>
      </c>
      <c r="H5932" s="544" t="s">
        <v>14</v>
      </c>
      <c r="I5932" s="544" t="s">
        <v>1210</v>
      </c>
      <c r="J5932" s="544" t="s">
        <v>16</v>
      </c>
    </row>
    <row r="5933" spans="1:10" ht="52.9">
      <c r="A5933" s="545" t="s">
        <v>2661</v>
      </c>
      <c r="B5933" s="546" t="s">
        <v>3889</v>
      </c>
      <c r="C5933" s="546" t="s">
        <v>44</v>
      </c>
      <c r="D5933" s="545" t="s">
        <v>3890</v>
      </c>
      <c r="E5933" s="596" t="s">
        <v>3836</v>
      </c>
      <c r="F5933" s="596"/>
      <c r="G5933" s="546" t="s">
        <v>75</v>
      </c>
      <c r="H5933" s="547">
        <v>1</v>
      </c>
      <c r="I5933" s="548">
        <v>4.7699999999999996</v>
      </c>
      <c r="J5933" s="548">
        <v>4.7699999999999996</v>
      </c>
    </row>
    <row r="5934" spans="1:10" ht="52.9" customHeight="1">
      <c r="A5934" s="549" t="s">
        <v>2666</v>
      </c>
      <c r="B5934" s="550" t="s">
        <v>2456</v>
      </c>
      <c r="C5934" s="550" t="s">
        <v>44</v>
      </c>
      <c r="D5934" s="549" t="s">
        <v>2457</v>
      </c>
      <c r="E5934" s="593" t="s">
        <v>1540</v>
      </c>
      <c r="F5934" s="593"/>
      <c r="G5934" s="550" t="s">
        <v>26</v>
      </c>
      <c r="H5934" s="551">
        <v>5.8000000000000004E-6</v>
      </c>
      <c r="I5934" s="552">
        <v>91750</v>
      </c>
      <c r="J5934" s="552">
        <v>0.53</v>
      </c>
    </row>
    <row r="5935" spans="1:10" ht="52.9" customHeight="1">
      <c r="A5935" s="549" t="s">
        <v>2666</v>
      </c>
      <c r="B5935" s="550" t="s">
        <v>1538</v>
      </c>
      <c r="C5935" s="550" t="s">
        <v>44</v>
      </c>
      <c r="D5935" s="549" t="s">
        <v>1539</v>
      </c>
      <c r="E5935" s="593" t="s">
        <v>1540</v>
      </c>
      <c r="F5935" s="593"/>
      <c r="G5935" s="550" t="s">
        <v>26</v>
      </c>
      <c r="H5935" s="551">
        <v>5.6999999999999996E-6</v>
      </c>
      <c r="I5935" s="552">
        <v>745573.13</v>
      </c>
      <c r="J5935" s="552">
        <v>4.24</v>
      </c>
    </row>
    <row r="5936" spans="1:10" ht="52.9" customHeight="1">
      <c r="A5936" s="553"/>
      <c r="B5936" s="563"/>
      <c r="C5936" s="563"/>
      <c r="D5936" s="553"/>
      <c r="E5936" s="563" t="s">
        <v>2669</v>
      </c>
      <c r="F5936" s="566">
        <v>0</v>
      </c>
      <c r="G5936" s="553" t="s">
        <v>2670</v>
      </c>
      <c r="H5936" s="554">
        <v>0</v>
      </c>
      <c r="I5936" s="553" t="s">
        <v>2671</v>
      </c>
      <c r="J5936" s="554">
        <v>0</v>
      </c>
    </row>
    <row r="5937" spans="1:10" ht="26.45" customHeight="1" thickBot="1">
      <c r="A5937" s="553"/>
      <c r="B5937" s="563"/>
      <c r="C5937" s="563"/>
      <c r="D5937" s="553"/>
      <c r="E5937" s="563" t="s">
        <v>2672</v>
      </c>
      <c r="F5937" s="566">
        <v>0</v>
      </c>
      <c r="G5937" s="553"/>
      <c r="H5937" s="595" t="s">
        <v>2673</v>
      </c>
      <c r="I5937" s="595"/>
      <c r="J5937" s="554">
        <v>4.7699999999999996</v>
      </c>
    </row>
    <row r="5938" spans="1:10" ht="52.9" customHeight="1" thickTop="1">
      <c r="A5938" s="555"/>
      <c r="B5938" s="564"/>
      <c r="C5938" s="564"/>
      <c r="D5938" s="555"/>
      <c r="E5938" s="564"/>
      <c r="F5938" s="564"/>
      <c r="G5938" s="555"/>
      <c r="H5938" s="555"/>
      <c r="I5938" s="555"/>
      <c r="J5938" s="555"/>
    </row>
    <row r="5939" spans="1:10" ht="52.9" customHeight="1">
      <c r="A5939" s="543"/>
      <c r="B5939" s="461" t="s">
        <v>10</v>
      </c>
      <c r="C5939" s="461" t="s">
        <v>11</v>
      </c>
      <c r="D5939" s="543" t="s">
        <v>12</v>
      </c>
      <c r="E5939" s="589" t="s">
        <v>1209</v>
      </c>
      <c r="F5939" s="589"/>
      <c r="G5939" s="461" t="s">
        <v>13</v>
      </c>
      <c r="H5939" s="544" t="s">
        <v>14</v>
      </c>
      <c r="I5939" s="544" t="s">
        <v>1210</v>
      </c>
      <c r="J5939" s="544" t="s">
        <v>16</v>
      </c>
    </row>
    <row r="5940" spans="1:10" ht="52.9">
      <c r="A5940" s="545" t="s">
        <v>2661</v>
      </c>
      <c r="B5940" s="546" t="s">
        <v>3883</v>
      </c>
      <c r="C5940" s="546" t="s">
        <v>44</v>
      </c>
      <c r="D5940" s="545" t="s">
        <v>3884</v>
      </c>
      <c r="E5940" s="596" t="s">
        <v>3836</v>
      </c>
      <c r="F5940" s="596"/>
      <c r="G5940" s="546" t="s">
        <v>75</v>
      </c>
      <c r="H5940" s="547">
        <v>1</v>
      </c>
      <c r="I5940" s="548">
        <v>11.83</v>
      </c>
      <c r="J5940" s="548">
        <v>11.83</v>
      </c>
    </row>
    <row r="5941" spans="1:10" ht="14.45" customHeight="1">
      <c r="A5941" s="549" t="s">
        <v>2666</v>
      </c>
      <c r="B5941" s="550" t="s">
        <v>2456</v>
      </c>
      <c r="C5941" s="550" t="s">
        <v>44</v>
      </c>
      <c r="D5941" s="549" t="s">
        <v>2457</v>
      </c>
      <c r="E5941" s="593" t="s">
        <v>1540</v>
      </c>
      <c r="F5941" s="593"/>
      <c r="G5941" s="550" t="s">
        <v>26</v>
      </c>
      <c r="H5941" s="551">
        <v>1.4399999999999999E-5</v>
      </c>
      <c r="I5941" s="552">
        <v>91750</v>
      </c>
      <c r="J5941" s="552">
        <v>1.32</v>
      </c>
    </row>
    <row r="5942" spans="1:10" ht="39.6">
      <c r="A5942" s="549" t="s">
        <v>2666</v>
      </c>
      <c r="B5942" s="550" t="s">
        <v>1538</v>
      </c>
      <c r="C5942" s="550" t="s">
        <v>44</v>
      </c>
      <c r="D5942" s="549" t="s">
        <v>1539</v>
      </c>
      <c r="E5942" s="593" t="s">
        <v>1540</v>
      </c>
      <c r="F5942" s="593"/>
      <c r="G5942" s="550" t="s">
        <v>26</v>
      </c>
      <c r="H5942" s="551">
        <v>1.4100000000000001E-5</v>
      </c>
      <c r="I5942" s="552">
        <v>745573.13</v>
      </c>
      <c r="J5942" s="552">
        <v>10.51</v>
      </c>
    </row>
    <row r="5943" spans="1:10">
      <c r="A5943" s="553"/>
      <c r="B5943" s="563"/>
      <c r="C5943" s="563"/>
      <c r="D5943" s="553"/>
      <c r="E5943" s="563" t="s">
        <v>2669</v>
      </c>
      <c r="F5943" s="566">
        <v>0</v>
      </c>
      <c r="G5943" s="553" t="s">
        <v>2670</v>
      </c>
      <c r="H5943" s="554">
        <v>0</v>
      </c>
      <c r="I5943" s="553" t="s">
        <v>2671</v>
      </c>
      <c r="J5943" s="554">
        <v>0</v>
      </c>
    </row>
    <row r="5944" spans="1:10" ht="52.9" customHeight="1" thickBot="1">
      <c r="A5944" s="553"/>
      <c r="B5944" s="563"/>
      <c r="C5944" s="563"/>
      <c r="D5944" s="553"/>
      <c r="E5944" s="563" t="s">
        <v>2672</v>
      </c>
      <c r="F5944" s="566">
        <v>0</v>
      </c>
      <c r="G5944" s="553"/>
      <c r="H5944" s="595" t="s">
        <v>2673</v>
      </c>
      <c r="I5944" s="595"/>
      <c r="J5944" s="554">
        <v>11.83</v>
      </c>
    </row>
    <row r="5945" spans="1:10" ht="14.45" thickTop="1">
      <c r="A5945" s="555"/>
      <c r="B5945" s="564"/>
      <c r="C5945" s="564"/>
      <c r="D5945" s="555"/>
      <c r="E5945" s="564"/>
      <c r="F5945" s="564"/>
      <c r="G5945" s="555"/>
      <c r="H5945" s="555"/>
      <c r="I5945" s="555"/>
      <c r="J5945" s="555"/>
    </row>
    <row r="5946" spans="1:10">
      <c r="A5946" s="543"/>
      <c r="B5946" s="461" t="s">
        <v>10</v>
      </c>
      <c r="C5946" s="461" t="s">
        <v>11</v>
      </c>
      <c r="D5946" s="543" t="s">
        <v>12</v>
      </c>
      <c r="E5946" s="589" t="s">
        <v>1209</v>
      </c>
      <c r="F5946" s="589"/>
      <c r="G5946" s="461" t="s">
        <v>13</v>
      </c>
      <c r="H5946" s="544" t="s">
        <v>14</v>
      </c>
      <c r="I5946" s="544" t="s">
        <v>1210</v>
      </c>
      <c r="J5946" s="544" t="s">
        <v>16</v>
      </c>
    </row>
    <row r="5947" spans="1:10" ht="52.9">
      <c r="A5947" s="545" t="s">
        <v>2661</v>
      </c>
      <c r="B5947" s="546" t="s">
        <v>3895</v>
      </c>
      <c r="C5947" s="546" t="s">
        <v>44</v>
      </c>
      <c r="D5947" s="545" t="s">
        <v>3896</v>
      </c>
      <c r="E5947" s="596" t="s">
        <v>3836</v>
      </c>
      <c r="F5947" s="596"/>
      <c r="G5947" s="546" t="s">
        <v>75</v>
      </c>
      <c r="H5947" s="547">
        <v>1</v>
      </c>
      <c r="I5947" s="548">
        <v>54.26</v>
      </c>
      <c r="J5947" s="548">
        <v>54.26</v>
      </c>
    </row>
    <row r="5948" spans="1:10" ht="14.45" customHeight="1">
      <c r="A5948" s="549" t="s">
        <v>2666</v>
      </c>
      <c r="B5948" s="550" t="s">
        <v>2456</v>
      </c>
      <c r="C5948" s="550" t="s">
        <v>44</v>
      </c>
      <c r="D5948" s="549" t="s">
        <v>2457</v>
      </c>
      <c r="E5948" s="593" t="s">
        <v>1540</v>
      </c>
      <c r="F5948" s="593"/>
      <c r="G5948" s="550" t="s">
        <v>26</v>
      </c>
      <c r="H5948" s="551">
        <v>6.8899999999999994E-5</v>
      </c>
      <c r="I5948" s="552">
        <v>91750</v>
      </c>
      <c r="J5948" s="552">
        <v>6.32</v>
      </c>
    </row>
    <row r="5949" spans="1:10" ht="39.6">
      <c r="A5949" s="549" t="s">
        <v>2666</v>
      </c>
      <c r="B5949" s="550" t="s">
        <v>1538</v>
      </c>
      <c r="C5949" s="550" t="s">
        <v>44</v>
      </c>
      <c r="D5949" s="549" t="s">
        <v>1539</v>
      </c>
      <c r="E5949" s="593" t="s">
        <v>1540</v>
      </c>
      <c r="F5949" s="593"/>
      <c r="G5949" s="550" t="s">
        <v>26</v>
      </c>
      <c r="H5949" s="551">
        <v>6.4300000000000004E-5</v>
      </c>
      <c r="I5949" s="552">
        <v>745573.13</v>
      </c>
      <c r="J5949" s="552">
        <v>47.94</v>
      </c>
    </row>
    <row r="5950" spans="1:10">
      <c r="A5950" s="553"/>
      <c r="B5950" s="563"/>
      <c r="C5950" s="563"/>
      <c r="D5950" s="553"/>
      <c r="E5950" s="563" t="s">
        <v>2669</v>
      </c>
      <c r="F5950" s="566">
        <v>0</v>
      </c>
      <c r="G5950" s="553" t="s">
        <v>2670</v>
      </c>
      <c r="H5950" s="554">
        <v>0</v>
      </c>
      <c r="I5950" s="553" t="s">
        <v>2671</v>
      </c>
      <c r="J5950" s="554">
        <v>0</v>
      </c>
    </row>
    <row r="5951" spans="1:10" ht="52.9" customHeight="1" thickBot="1">
      <c r="A5951" s="553"/>
      <c r="B5951" s="563"/>
      <c r="C5951" s="563"/>
      <c r="D5951" s="553"/>
      <c r="E5951" s="563" t="s">
        <v>2672</v>
      </c>
      <c r="F5951" s="566">
        <v>0</v>
      </c>
      <c r="G5951" s="553"/>
      <c r="H5951" s="595" t="s">
        <v>2673</v>
      </c>
      <c r="I5951" s="595"/>
      <c r="J5951" s="554">
        <v>54.26</v>
      </c>
    </row>
    <row r="5952" spans="1:10" ht="14.45" thickTop="1">
      <c r="A5952" s="555"/>
      <c r="B5952" s="564"/>
      <c r="C5952" s="564"/>
      <c r="D5952" s="555"/>
      <c r="E5952" s="564"/>
      <c r="F5952" s="564"/>
      <c r="G5952" s="555"/>
      <c r="H5952" s="555"/>
      <c r="I5952" s="555"/>
      <c r="J5952" s="555"/>
    </row>
    <row r="5953" spans="1:10">
      <c r="A5953" s="543"/>
      <c r="B5953" s="461" t="s">
        <v>10</v>
      </c>
      <c r="C5953" s="461" t="s">
        <v>11</v>
      </c>
      <c r="D5953" s="543" t="s">
        <v>12</v>
      </c>
      <c r="E5953" s="589" t="s">
        <v>1209</v>
      </c>
      <c r="F5953" s="589"/>
      <c r="G5953" s="461" t="s">
        <v>13</v>
      </c>
      <c r="H5953" s="544" t="s">
        <v>14</v>
      </c>
      <c r="I5953" s="544" t="s">
        <v>1210</v>
      </c>
      <c r="J5953" s="544" t="s">
        <v>16</v>
      </c>
    </row>
    <row r="5954" spans="1:10" ht="52.9">
      <c r="A5954" s="545" t="s">
        <v>2661</v>
      </c>
      <c r="B5954" s="546" t="s">
        <v>3893</v>
      </c>
      <c r="C5954" s="546" t="s">
        <v>44</v>
      </c>
      <c r="D5954" s="545" t="s">
        <v>3894</v>
      </c>
      <c r="E5954" s="596" t="s">
        <v>3836</v>
      </c>
      <c r="F5954" s="596"/>
      <c r="G5954" s="546" t="s">
        <v>75</v>
      </c>
      <c r="H5954" s="547">
        <v>1</v>
      </c>
      <c r="I5954" s="548">
        <v>238.3</v>
      </c>
      <c r="J5954" s="548">
        <v>238.3</v>
      </c>
    </row>
    <row r="5955" spans="1:10" ht="14.45" customHeight="1">
      <c r="A5955" s="549" t="s">
        <v>2666</v>
      </c>
      <c r="B5955" s="550" t="s">
        <v>1497</v>
      </c>
      <c r="C5955" s="550" t="s">
        <v>44</v>
      </c>
      <c r="D5955" s="549" t="s">
        <v>1498</v>
      </c>
      <c r="E5955" s="593" t="s">
        <v>1220</v>
      </c>
      <c r="F5955" s="593"/>
      <c r="G5955" s="550" t="s">
        <v>1499</v>
      </c>
      <c r="H5955" s="551">
        <v>32.159999999999997</v>
      </c>
      <c r="I5955" s="552">
        <v>7.41</v>
      </c>
      <c r="J5955" s="552">
        <v>238.3</v>
      </c>
    </row>
    <row r="5956" spans="1:10">
      <c r="A5956" s="553"/>
      <c r="B5956" s="563"/>
      <c r="C5956" s="563"/>
      <c r="D5956" s="553"/>
      <c r="E5956" s="563" t="s">
        <v>2669</v>
      </c>
      <c r="F5956" s="566">
        <v>0</v>
      </c>
      <c r="G5956" s="553" t="s">
        <v>2670</v>
      </c>
      <c r="H5956" s="554">
        <v>0</v>
      </c>
      <c r="I5956" s="553" t="s">
        <v>2671</v>
      </c>
      <c r="J5956" s="554">
        <v>0</v>
      </c>
    </row>
    <row r="5957" spans="1:10" ht="14.45" thickBot="1">
      <c r="A5957" s="553"/>
      <c r="B5957" s="563"/>
      <c r="C5957" s="563"/>
      <c r="D5957" s="553"/>
      <c r="E5957" s="563" t="s">
        <v>2672</v>
      </c>
      <c r="F5957" s="566">
        <v>0</v>
      </c>
      <c r="G5957" s="553"/>
      <c r="H5957" s="595" t="s">
        <v>2673</v>
      </c>
      <c r="I5957" s="595"/>
      <c r="J5957" s="554">
        <v>238.3</v>
      </c>
    </row>
    <row r="5958" spans="1:10" ht="52.9" customHeight="1" thickTop="1">
      <c r="A5958" s="555"/>
      <c r="B5958" s="564"/>
      <c r="C5958" s="564"/>
      <c r="D5958" s="555"/>
      <c r="E5958" s="564"/>
      <c r="F5958" s="564"/>
      <c r="G5958" s="555"/>
      <c r="H5958" s="555"/>
      <c r="I5958" s="555"/>
      <c r="J5958" s="555"/>
    </row>
    <row r="5959" spans="1:10">
      <c r="A5959" s="543"/>
      <c r="B5959" s="461" t="s">
        <v>10</v>
      </c>
      <c r="C5959" s="461" t="s">
        <v>11</v>
      </c>
      <c r="D5959" s="543" t="s">
        <v>12</v>
      </c>
      <c r="E5959" s="589" t="s">
        <v>1209</v>
      </c>
      <c r="F5959" s="589"/>
      <c r="G5959" s="461" t="s">
        <v>13</v>
      </c>
      <c r="H5959" s="544" t="s">
        <v>14</v>
      </c>
      <c r="I5959" s="544" t="s">
        <v>1210</v>
      </c>
      <c r="J5959" s="544" t="s">
        <v>16</v>
      </c>
    </row>
    <row r="5960" spans="1:10">
      <c r="A5960" s="545" t="s">
        <v>2661</v>
      </c>
      <c r="B5960" s="546" t="s">
        <v>3376</v>
      </c>
      <c r="C5960" s="546" t="s">
        <v>44</v>
      </c>
      <c r="D5960" s="545" t="s">
        <v>3377</v>
      </c>
      <c r="E5960" s="596" t="s">
        <v>1244</v>
      </c>
      <c r="F5960" s="596"/>
      <c r="G5960" s="546" t="s">
        <v>115</v>
      </c>
      <c r="H5960" s="547">
        <v>1</v>
      </c>
      <c r="I5960" s="548">
        <v>10.62</v>
      </c>
      <c r="J5960" s="548">
        <v>10.62</v>
      </c>
    </row>
    <row r="5961" spans="1:10" ht="52.9">
      <c r="A5961" s="556" t="s">
        <v>2674</v>
      </c>
      <c r="B5961" s="557" t="s">
        <v>3891</v>
      </c>
      <c r="C5961" s="557" t="s">
        <v>44</v>
      </c>
      <c r="D5961" s="556" t="s">
        <v>3892</v>
      </c>
      <c r="E5961" s="594" t="s">
        <v>2703</v>
      </c>
      <c r="F5961" s="594"/>
      <c r="G5961" s="557" t="s">
        <v>2710</v>
      </c>
      <c r="H5961" s="558">
        <v>2.6979400000000001E-2</v>
      </c>
      <c r="I5961" s="559">
        <v>366.23</v>
      </c>
      <c r="J5961" s="559">
        <v>9.8800000000000008</v>
      </c>
    </row>
    <row r="5962" spans="1:10" ht="14.45" customHeight="1">
      <c r="A5962" s="556" t="s">
        <v>2674</v>
      </c>
      <c r="B5962" s="557" t="s">
        <v>3881</v>
      </c>
      <c r="C5962" s="557" t="s">
        <v>44</v>
      </c>
      <c r="D5962" s="556" t="s">
        <v>3882</v>
      </c>
      <c r="E5962" s="594" t="s">
        <v>2703</v>
      </c>
      <c r="F5962" s="594"/>
      <c r="G5962" s="557" t="s">
        <v>2704</v>
      </c>
      <c r="H5962" s="558">
        <v>1.0137200000000001E-2</v>
      </c>
      <c r="I5962" s="559">
        <v>73.67</v>
      </c>
      <c r="J5962" s="559">
        <v>0.74</v>
      </c>
    </row>
    <row r="5963" spans="1:10">
      <c r="A5963" s="553"/>
      <c r="B5963" s="563"/>
      <c r="C5963" s="563"/>
      <c r="D5963" s="553"/>
      <c r="E5963" s="563" t="s">
        <v>2669</v>
      </c>
      <c r="F5963" s="566">
        <v>0.77</v>
      </c>
      <c r="G5963" s="553" t="s">
        <v>2670</v>
      </c>
      <c r="H5963" s="554">
        <v>0</v>
      </c>
      <c r="I5963" s="553" t="s">
        <v>2671</v>
      </c>
      <c r="J5963" s="554">
        <v>0.77</v>
      </c>
    </row>
    <row r="5964" spans="1:10" ht="14.45" thickBot="1">
      <c r="A5964" s="553"/>
      <c r="B5964" s="563"/>
      <c r="C5964" s="563"/>
      <c r="D5964" s="553"/>
      <c r="E5964" s="563" t="s">
        <v>2672</v>
      </c>
      <c r="F5964" s="566">
        <v>0</v>
      </c>
      <c r="G5964" s="553"/>
      <c r="H5964" s="595" t="s">
        <v>2673</v>
      </c>
      <c r="I5964" s="595"/>
      <c r="J5964" s="554">
        <v>10.62</v>
      </c>
    </row>
    <row r="5965" spans="1:10" ht="52.9" customHeight="1" thickTop="1">
      <c r="A5965" s="555"/>
      <c r="B5965" s="564"/>
      <c r="C5965" s="564"/>
      <c r="D5965" s="555"/>
      <c r="E5965" s="564"/>
      <c r="F5965" s="564"/>
      <c r="G5965" s="555"/>
      <c r="H5965" s="555"/>
      <c r="I5965" s="555"/>
      <c r="J5965" s="555"/>
    </row>
    <row r="5966" spans="1:10">
      <c r="A5966" s="543"/>
      <c r="B5966" s="461" t="s">
        <v>10</v>
      </c>
      <c r="C5966" s="461" t="s">
        <v>11</v>
      </c>
      <c r="D5966" s="543" t="s">
        <v>12</v>
      </c>
      <c r="E5966" s="589" t="s">
        <v>1209</v>
      </c>
      <c r="F5966" s="589"/>
      <c r="G5966" s="461" t="s">
        <v>13</v>
      </c>
      <c r="H5966" s="544" t="s">
        <v>14</v>
      </c>
      <c r="I5966" s="544" t="s">
        <v>1210</v>
      </c>
      <c r="J5966" s="544" t="s">
        <v>16</v>
      </c>
    </row>
    <row r="5967" spans="1:10">
      <c r="A5967" s="545" t="s">
        <v>2661</v>
      </c>
      <c r="B5967" s="546" t="s">
        <v>2692</v>
      </c>
      <c r="C5967" s="546" t="s">
        <v>44</v>
      </c>
      <c r="D5967" s="545" t="s">
        <v>2693</v>
      </c>
      <c r="E5967" s="596" t="s">
        <v>1216</v>
      </c>
      <c r="F5967" s="596"/>
      <c r="G5967" s="546" t="s">
        <v>75</v>
      </c>
      <c r="H5967" s="547">
        <v>1</v>
      </c>
      <c r="I5967" s="548">
        <v>24.48</v>
      </c>
      <c r="J5967" s="548">
        <v>24.48</v>
      </c>
    </row>
    <row r="5968" spans="1:10" ht="26.45">
      <c r="A5968" s="556" t="s">
        <v>2674</v>
      </c>
      <c r="B5968" s="557" t="s">
        <v>3897</v>
      </c>
      <c r="C5968" s="557" t="s">
        <v>44</v>
      </c>
      <c r="D5968" s="556" t="s">
        <v>3898</v>
      </c>
      <c r="E5968" s="594" t="s">
        <v>1216</v>
      </c>
      <c r="F5968" s="594"/>
      <c r="G5968" s="557" t="s">
        <v>75</v>
      </c>
      <c r="H5968" s="558">
        <v>1</v>
      </c>
      <c r="I5968" s="559">
        <v>0.26</v>
      </c>
      <c r="J5968" s="559">
        <v>0.26</v>
      </c>
    </row>
    <row r="5969" spans="1:10" ht="14.45" customHeight="1">
      <c r="A5969" s="549" t="s">
        <v>2666</v>
      </c>
      <c r="B5969" s="550" t="s">
        <v>1711</v>
      </c>
      <c r="C5969" s="550" t="s">
        <v>44</v>
      </c>
      <c r="D5969" s="549" t="s">
        <v>1712</v>
      </c>
      <c r="E5969" s="593" t="s">
        <v>1459</v>
      </c>
      <c r="F5969" s="593"/>
      <c r="G5969" s="550" t="s">
        <v>75</v>
      </c>
      <c r="H5969" s="551">
        <v>1</v>
      </c>
      <c r="I5969" s="552">
        <v>0.11</v>
      </c>
      <c r="J5969" s="552">
        <v>0.11</v>
      </c>
    </row>
    <row r="5970" spans="1:10" ht="26.45">
      <c r="A5970" s="549" t="s">
        <v>2666</v>
      </c>
      <c r="B5970" s="550" t="s">
        <v>1457</v>
      </c>
      <c r="C5970" s="550" t="s">
        <v>44</v>
      </c>
      <c r="D5970" s="549" t="s">
        <v>1458</v>
      </c>
      <c r="E5970" s="593" t="s">
        <v>1459</v>
      </c>
      <c r="F5970" s="593"/>
      <c r="G5970" s="550" t="s">
        <v>75</v>
      </c>
      <c r="H5970" s="551">
        <v>1</v>
      </c>
      <c r="I5970" s="552">
        <v>2.68</v>
      </c>
      <c r="J5970" s="552">
        <v>2.68</v>
      </c>
    </row>
    <row r="5971" spans="1:10" ht="26.45">
      <c r="A5971" s="549" t="s">
        <v>2666</v>
      </c>
      <c r="B5971" s="550" t="s">
        <v>2086</v>
      </c>
      <c r="C5971" s="550" t="s">
        <v>44</v>
      </c>
      <c r="D5971" s="549" t="s">
        <v>2087</v>
      </c>
      <c r="E5971" s="593" t="s">
        <v>1459</v>
      </c>
      <c r="F5971" s="593"/>
      <c r="G5971" s="550" t="s">
        <v>75</v>
      </c>
      <c r="H5971" s="551">
        <v>1</v>
      </c>
      <c r="I5971" s="552">
        <v>0.25</v>
      </c>
      <c r="J5971" s="552">
        <v>0.25</v>
      </c>
    </row>
    <row r="5972" spans="1:10" ht="52.9" customHeight="1">
      <c r="A5972" s="549" t="s">
        <v>2666</v>
      </c>
      <c r="B5972" s="550" t="s">
        <v>1911</v>
      </c>
      <c r="C5972" s="550" t="s">
        <v>44</v>
      </c>
      <c r="D5972" s="549" t="s">
        <v>1912</v>
      </c>
      <c r="E5972" s="593" t="s">
        <v>1440</v>
      </c>
      <c r="F5972" s="593"/>
      <c r="G5972" s="550" t="s">
        <v>75</v>
      </c>
      <c r="H5972" s="551">
        <v>1</v>
      </c>
      <c r="I5972" s="552">
        <v>17.87</v>
      </c>
      <c r="J5972" s="552">
        <v>17.87</v>
      </c>
    </row>
    <row r="5973" spans="1:10" ht="26.45">
      <c r="A5973" s="549" t="s">
        <v>2666</v>
      </c>
      <c r="B5973" s="550" t="s">
        <v>1567</v>
      </c>
      <c r="C5973" s="550" t="s">
        <v>44</v>
      </c>
      <c r="D5973" s="549" t="s">
        <v>1568</v>
      </c>
      <c r="E5973" s="593" t="s">
        <v>1459</v>
      </c>
      <c r="F5973" s="593"/>
      <c r="G5973" s="550" t="s">
        <v>75</v>
      </c>
      <c r="H5973" s="551">
        <v>1</v>
      </c>
      <c r="I5973" s="552">
        <v>0.48</v>
      </c>
      <c r="J5973" s="552">
        <v>0.48</v>
      </c>
    </row>
    <row r="5974" spans="1:10" ht="26.45">
      <c r="A5974" s="549" t="s">
        <v>2666</v>
      </c>
      <c r="B5974" s="550" t="s">
        <v>1776</v>
      </c>
      <c r="C5974" s="550" t="s">
        <v>44</v>
      </c>
      <c r="D5974" s="549" t="s">
        <v>1777</v>
      </c>
      <c r="E5974" s="593" t="s">
        <v>1459</v>
      </c>
      <c r="F5974" s="593"/>
      <c r="G5974" s="550" t="s">
        <v>75</v>
      </c>
      <c r="H5974" s="551">
        <v>1</v>
      </c>
      <c r="I5974" s="552">
        <v>1.43</v>
      </c>
      <c r="J5974" s="552">
        <v>1.43</v>
      </c>
    </row>
    <row r="5975" spans="1:10" ht="14.45" customHeight="1">
      <c r="A5975" s="549" t="s">
        <v>2666</v>
      </c>
      <c r="B5975" s="550" t="s">
        <v>1479</v>
      </c>
      <c r="C5975" s="550" t="s">
        <v>44</v>
      </c>
      <c r="D5975" s="549" t="s">
        <v>1480</v>
      </c>
      <c r="E5975" s="593" t="s">
        <v>1459</v>
      </c>
      <c r="F5975" s="593"/>
      <c r="G5975" s="550" t="s">
        <v>75</v>
      </c>
      <c r="H5975" s="551">
        <v>1</v>
      </c>
      <c r="I5975" s="552">
        <v>1.4</v>
      </c>
      <c r="J5975" s="552">
        <v>1.4</v>
      </c>
    </row>
    <row r="5976" spans="1:10">
      <c r="A5976" s="553"/>
      <c r="B5976" s="563"/>
      <c r="C5976" s="563"/>
      <c r="D5976" s="553"/>
      <c r="E5976" s="563" t="s">
        <v>2669</v>
      </c>
      <c r="F5976" s="566">
        <v>18.13</v>
      </c>
      <c r="G5976" s="553" t="s">
        <v>2670</v>
      </c>
      <c r="H5976" s="554">
        <v>0</v>
      </c>
      <c r="I5976" s="553" t="s">
        <v>2671</v>
      </c>
      <c r="J5976" s="554">
        <v>18.13</v>
      </c>
    </row>
    <row r="5977" spans="1:10" ht="14.45" thickBot="1">
      <c r="A5977" s="553"/>
      <c r="B5977" s="563"/>
      <c r="C5977" s="563"/>
      <c r="D5977" s="553"/>
      <c r="E5977" s="563" t="s">
        <v>2672</v>
      </c>
      <c r="F5977" s="566">
        <v>0</v>
      </c>
      <c r="G5977" s="553"/>
      <c r="H5977" s="595" t="s">
        <v>2673</v>
      </c>
      <c r="I5977" s="595"/>
      <c r="J5977" s="554">
        <v>24.48</v>
      </c>
    </row>
    <row r="5978" spans="1:10" ht="13.9" customHeight="1" thickTop="1">
      <c r="A5978" s="555"/>
      <c r="B5978" s="564"/>
      <c r="C5978" s="564"/>
      <c r="D5978" s="555"/>
      <c r="E5978" s="564"/>
      <c r="F5978" s="564"/>
      <c r="G5978" s="555"/>
      <c r="H5978" s="555"/>
      <c r="I5978" s="555"/>
      <c r="J5978" s="555"/>
    </row>
    <row r="5979" spans="1:10">
      <c r="A5979" s="543"/>
      <c r="B5979" s="461" t="s">
        <v>10</v>
      </c>
      <c r="C5979" s="461" t="s">
        <v>11</v>
      </c>
      <c r="D5979" s="543" t="s">
        <v>12</v>
      </c>
      <c r="E5979" s="589" t="s">
        <v>1209</v>
      </c>
      <c r="F5979" s="589"/>
      <c r="G5979" s="461" t="s">
        <v>13</v>
      </c>
      <c r="H5979" s="544" t="s">
        <v>14</v>
      </c>
      <c r="I5979" s="544" t="s">
        <v>1210</v>
      </c>
      <c r="J5979" s="544" t="s">
        <v>16</v>
      </c>
    </row>
    <row r="5980" spans="1:10">
      <c r="A5980" s="545" t="s">
        <v>2661</v>
      </c>
      <c r="B5980" s="546" t="s">
        <v>2699</v>
      </c>
      <c r="C5980" s="546" t="s">
        <v>44</v>
      </c>
      <c r="D5980" s="545" t="s">
        <v>2700</v>
      </c>
      <c r="E5980" s="596" t="s">
        <v>1216</v>
      </c>
      <c r="F5980" s="596"/>
      <c r="G5980" s="546" t="s">
        <v>75</v>
      </c>
      <c r="H5980" s="547">
        <v>1</v>
      </c>
      <c r="I5980" s="548">
        <v>25.33</v>
      </c>
      <c r="J5980" s="548">
        <v>25.33</v>
      </c>
    </row>
    <row r="5981" spans="1:10" ht="26.45">
      <c r="A5981" s="556" t="s">
        <v>2674</v>
      </c>
      <c r="B5981" s="557" t="s">
        <v>3899</v>
      </c>
      <c r="C5981" s="557" t="s">
        <v>44</v>
      </c>
      <c r="D5981" s="556" t="s">
        <v>3900</v>
      </c>
      <c r="E5981" s="594" t="s">
        <v>1216</v>
      </c>
      <c r="F5981" s="594"/>
      <c r="G5981" s="557" t="s">
        <v>75</v>
      </c>
      <c r="H5981" s="558">
        <v>1</v>
      </c>
      <c r="I5981" s="559">
        <v>0.21</v>
      </c>
      <c r="J5981" s="559">
        <v>0.21</v>
      </c>
    </row>
    <row r="5982" spans="1:10" ht="14.45" customHeight="1">
      <c r="A5982" s="549" t="s">
        <v>2666</v>
      </c>
      <c r="B5982" s="550" t="s">
        <v>1776</v>
      </c>
      <c r="C5982" s="550" t="s">
        <v>44</v>
      </c>
      <c r="D5982" s="549" t="s">
        <v>1777</v>
      </c>
      <c r="E5982" s="593" t="s">
        <v>1459</v>
      </c>
      <c r="F5982" s="593"/>
      <c r="G5982" s="550" t="s">
        <v>75</v>
      </c>
      <c r="H5982" s="551">
        <v>1</v>
      </c>
      <c r="I5982" s="552">
        <v>1.43</v>
      </c>
      <c r="J5982" s="552">
        <v>1.43</v>
      </c>
    </row>
    <row r="5983" spans="1:10" ht="26.45">
      <c r="A5983" s="549" t="s">
        <v>2666</v>
      </c>
      <c r="B5983" s="550" t="s">
        <v>1479</v>
      </c>
      <c r="C5983" s="550" t="s">
        <v>44</v>
      </c>
      <c r="D5983" s="549" t="s">
        <v>1480</v>
      </c>
      <c r="E5983" s="593" t="s">
        <v>1459</v>
      </c>
      <c r="F5983" s="593"/>
      <c r="G5983" s="550" t="s">
        <v>75</v>
      </c>
      <c r="H5983" s="551">
        <v>1</v>
      </c>
      <c r="I5983" s="552">
        <v>1.4</v>
      </c>
      <c r="J5983" s="552">
        <v>1.4</v>
      </c>
    </row>
    <row r="5984" spans="1:10" ht="26.45">
      <c r="A5984" s="549" t="s">
        <v>2666</v>
      </c>
      <c r="B5984" s="550" t="s">
        <v>2086</v>
      </c>
      <c r="C5984" s="550" t="s">
        <v>44</v>
      </c>
      <c r="D5984" s="549" t="s">
        <v>2087</v>
      </c>
      <c r="E5984" s="593" t="s">
        <v>1459</v>
      </c>
      <c r="F5984" s="593"/>
      <c r="G5984" s="550" t="s">
        <v>75</v>
      </c>
      <c r="H5984" s="551">
        <v>1</v>
      </c>
      <c r="I5984" s="552">
        <v>0.25</v>
      </c>
      <c r="J5984" s="552">
        <v>0.25</v>
      </c>
    </row>
    <row r="5985" spans="1:10" ht="13.9" customHeight="1">
      <c r="A5985" s="549" t="s">
        <v>2666</v>
      </c>
      <c r="B5985" s="550" t="s">
        <v>1545</v>
      </c>
      <c r="C5985" s="550" t="s">
        <v>44</v>
      </c>
      <c r="D5985" s="549" t="s">
        <v>1546</v>
      </c>
      <c r="E5985" s="593" t="s">
        <v>1440</v>
      </c>
      <c r="F5985" s="593"/>
      <c r="G5985" s="550" t="s">
        <v>75</v>
      </c>
      <c r="H5985" s="551">
        <v>1</v>
      </c>
      <c r="I5985" s="552">
        <v>18.77</v>
      </c>
      <c r="J5985" s="552">
        <v>18.77</v>
      </c>
    </row>
    <row r="5986" spans="1:10" ht="26.45" customHeight="1">
      <c r="A5986" s="549" t="s">
        <v>2666</v>
      </c>
      <c r="B5986" s="550" t="s">
        <v>1711</v>
      </c>
      <c r="C5986" s="550" t="s">
        <v>44</v>
      </c>
      <c r="D5986" s="549" t="s">
        <v>1712</v>
      </c>
      <c r="E5986" s="593" t="s">
        <v>1459</v>
      </c>
      <c r="F5986" s="593"/>
      <c r="G5986" s="550" t="s">
        <v>75</v>
      </c>
      <c r="H5986" s="551">
        <v>1</v>
      </c>
      <c r="I5986" s="552">
        <v>0.11</v>
      </c>
      <c r="J5986" s="552">
        <v>0.11</v>
      </c>
    </row>
    <row r="5987" spans="1:10" ht="26.45">
      <c r="A5987" s="549" t="s">
        <v>2666</v>
      </c>
      <c r="B5987" s="550" t="s">
        <v>1567</v>
      </c>
      <c r="C5987" s="550" t="s">
        <v>44</v>
      </c>
      <c r="D5987" s="549" t="s">
        <v>1568</v>
      </c>
      <c r="E5987" s="593" t="s">
        <v>1459</v>
      </c>
      <c r="F5987" s="593"/>
      <c r="G5987" s="550" t="s">
        <v>75</v>
      </c>
      <c r="H5987" s="551">
        <v>1</v>
      </c>
      <c r="I5987" s="552">
        <v>0.48</v>
      </c>
      <c r="J5987" s="552">
        <v>0.48</v>
      </c>
    </row>
    <row r="5988" spans="1:10" ht="26.45">
      <c r="A5988" s="549" t="s">
        <v>2666</v>
      </c>
      <c r="B5988" s="550" t="s">
        <v>1457</v>
      </c>
      <c r="C5988" s="550" t="s">
        <v>44</v>
      </c>
      <c r="D5988" s="549" t="s">
        <v>1458</v>
      </c>
      <c r="E5988" s="593" t="s">
        <v>1459</v>
      </c>
      <c r="F5988" s="593"/>
      <c r="G5988" s="550" t="s">
        <v>75</v>
      </c>
      <c r="H5988" s="551">
        <v>1</v>
      </c>
      <c r="I5988" s="552">
        <v>2.68</v>
      </c>
      <c r="J5988" s="552">
        <v>2.68</v>
      </c>
    </row>
    <row r="5989" spans="1:10">
      <c r="A5989" s="553"/>
      <c r="B5989" s="563"/>
      <c r="C5989" s="563"/>
      <c r="D5989" s="553"/>
      <c r="E5989" s="563" t="s">
        <v>2669</v>
      </c>
      <c r="F5989" s="566">
        <v>18.98</v>
      </c>
      <c r="G5989" s="553" t="s">
        <v>2670</v>
      </c>
      <c r="H5989" s="554">
        <v>0</v>
      </c>
      <c r="I5989" s="553" t="s">
        <v>2671</v>
      </c>
      <c r="J5989" s="554">
        <v>18.98</v>
      </c>
    </row>
    <row r="5990" spans="1:10" ht="14.45" thickBot="1">
      <c r="A5990" s="553"/>
      <c r="B5990" s="563"/>
      <c r="C5990" s="563"/>
      <c r="D5990" s="553"/>
      <c r="E5990" s="563" t="s">
        <v>2672</v>
      </c>
      <c r="F5990" s="566">
        <v>0</v>
      </c>
      <c r="G5990" s="553"/>
      <c r="H5990" s="595" t="s">
        <v>2673</v>
      </c>
      <c r="I5990" s="595"/>
      <c r="J5990" s="554">
        <v>25.33</v>
      </c>
    </row>
    <row r="5991" spans="1:10" ht="14.45" thickTop="1">
      <c r="A5991" s="555"/>
      <c r="B5991" s="564"/>
      <c r="C5991" s="564"/>
      <c r="D5991" s="555"/>
      <c r="E5991" s="564"/>
      <c r="F5991" s="564"/>
      <c r="G5991" s="555"/>
      <c r="H5991" s="555"/>
      <c r="I5991" s="555"/>
      <c r="J5991" s="555"/>
    </row>
    <row r="5992" spans="1:10">
      <c r="A5992" s="543"/>
      <c r="B5992" s="461" t="s">
        <v>10</v>
      </c>
      <c r="C5992" s="461" t="s">
        <v>11</v>
      </c>
      <c r="D5992" s="543" t="s">
        <v>12</v>
      </c>
      <c r="E5992" s="589" t="s">
        <v>1209</v>
      </c>
      <c r="F5992" s="589"/>
      <c r="G5992" s="461" t="s">
        <v>13</v>
      </c>
      <c r="H5992" s="544" t="s">
        <v>14</v>
      </c>
      <c r="I5992" s="544" t="s">
        <v>1210</v>
      </c>
      <c r="J5992" s="544" t="s">
        <v>16</v>
      </c>
    </row>
    <row r="5993" spans="1:10" ht="26.45">
      <c r="A5993" s="545" t="s">
        <v>2661</v>
      </c>
      <c r="B5993" s="546" t="s">
        <v>3901</v>
      </c>
      <c r="C5993" s="546" t="s">
        <v>44</v>
      </c>
      <c r="D5993" s="545" t="s">
        <v>3902</v>
      </c>
      <c r="E5993" s="596" t="s">
        <v>2703</v>
      </c>
      <c r="F5993" s="596"/>
      <c r="G5993" s="546" t="s">
        <v>2710</v>
      </c>
      <c r="H5993" s="547">
        <v>1</v>
      </c>
      <c r="I5993" s="548">
        <v>31.77</v>
      </c>
      <c r="J5993" s="548">
        <v>31.77</v>
      </c>
    </row>
    <row r="5994" spans="1:10" ht="26.45">
      <c r="A5994" s="556" t="s">
        <v>2674</v>
      </c>
      <c r="B5994" s="557" t="s">
        <v>3903</v>
      </c>
      <c r="C5994" s="557" t="s">
        <v>44</v>
      </c>
      <c r="D5994" s="556" t="s">
        <v>3904</v>
      </c>
      <c r="E5994" s="594" t="s">
        <v>3836</v>
      </c>
      <c r="F5994" s="594"/>
      <c r="G5994" s="557" t="s">
        <v>75</v>
      </c>
      <c r="H5994" s="558">
        <v>1</v>
      </c>
      <c r="I5994" s="559">
        <v>0.22</v>
      </c>
      <c r="J5994" s="559">
        <v>0.22</v>
      </c>
    </row>
    <row r="5995" spans="1:10" ht="14.45" customHeight="1">
      <c r="A5995" s="556" t="s">
        <v>2674</v>
      </c>
      <c r="B5995" s="557" t="s">
        <v>3905</v>
      </c>
      <c r="C5995" s="557" t="s">
        <v>44</v>
      </c>
      <c r="D5995" s="556" t="s">
        <v>3906</v>
      </c>
      <c r="E5995" s="594" t="s">
        <v>3836</v>
      </c>
      <c r="F5995" s="594"/>
      <c r="G5995" s="557" t="s">
        <v>75</v>
      </c>
      <c r="H5995" s="558">
        <v>1</v>
      </c>
      <c r="I5995" s="559">
        <v>7</v>
      </c>
      <c r="J5995" s="559">
        <v>7</v>
      </c>
    </row>
    <row r="5996" spans="1:10" ht="26.45">
      <c r="A5996" s="556" t="s">
        <v>2674</v>
      </c>
      <c r="B5996" s="557" t="s">
        <v>3907</v>
      </c>
      <c r="C5996" s="557" t="s">
        <v>44</v>
      </c>
      <c r="D5996" s="556" t="s">
        <v>3908</v>
      </c>
      <c r="E5996" s="594" t="s">
        <v>3836</v>
      </c>
      <c r="F5996" s="594"/>
      <c r="G5996" s="557" t="s">
        <v>75</v>
      </c>
      <c r="H5996" s="558">
        <v>1</v>
      </c>
      <c r="I5996" s="559">
        <v>0.83</v>
      </c>
      <c r="J5996" s="559">
        <v>0.83</v>
      </c>
    </row>
    <row r="5997" spans="1:10" ht="26.45">
      <c r="A5997" s="556" t="s">
        <v>2674</v>
      </c>
      <c r="B5997" s="557" t="s">
        <v>3909</v>
      </c>
      <c r="C5997" s="557" t="s">
        <v>44</v>
      </c>
      <c r="D5997" s="556" t="s">
        <v>3910</v>
      </c>
      <c r="E5997" s="594" t="s">
        <v>3836</v>
      </c>
      <c r="F5997" s="594"/>
      <c r="G5997" s="557" t="s">
        <v>75</v>
      </c>
      <c r="H5997" s="558">
        <v>1</v>
      </c>
      <c r="I5997" s="559">
        <v>1.04</v>
      </c>
      <c r="J5997" s="559">
        <v>1.04</v>
      </c>
    </row>
    <row r="5998" spans="1:10" ht="13.9" customHeight="1">
      <c r="A5998" s="556" t="s">
        <v>2674</v>
      </c>
      <c r="B5998" s="557" t="s">
        <v>3911</v>
      </c>
      <c r="C5998" s="557" t="s">
        <v>44</v>
      </c>
      <c r="D5998" s="556" t="s">
        <v>3912</v>
      </c>
      <c r="E5998" s="594" t="s">
        <v>1216</v>
      </c>
      <c r="F5998" s="594"/>
      <c r="G5998" s="557" t="s">
        <v>75</v>
      </c>
      <c r="H5998" s="558">
        <v>1</v>
      </c>
      <c r="I5998" s="559">
        <v>22.68</v>
      </c>
      <c r="J5998" s="559">
        <v>22.68</v>
      </c>
    </row>
    <row r="5999" spans="1:10" ht="26.45" customHeight="1">
      <c r="A5999" s="553"/>
      <c r="B5999" s="563"/>
      <c r="C5999" s="563"/>
      <c r="D5999" s="553"/>
      <c r="E5999" s="563" t="s">
        <v>2669</v>
      </c>
      <c r="F5999" s="566">
        <v>17.079999999999998</v>
      </c>
      <c r="G5999" s="553" t="s">
        <v>2670</v>
      </c>
      <c r="H5999" s="554">
        <v>0</v>
      </c>
      <c r="I5999" s="553" t="s">
        <v>2671</v>
      </c>
      <c r="J5999" s="554">
        <v>17.079999999999998</v>
      </c>
    </row>
    <row r="6000" spans="1:10" ht="14.45" thickBot="1">
      <c r="A6000" s="553"/>
      <c r="B6000" s="563"/>
      <c r="C6000" s="563"/>
      <c r="D6000" s="553"/>
      <c r="E6000" s="563" t="s">
        <v>2672</v>
      </c>
      <c r="F6000" s="566">
        <v>0</v>
      </c>
      <c r="G6000" s="553"/>
      <c r="H6000" s="595" t="s">
        <v>2673</v>
      </c>
      <c r="I6000" s="595"/>
      <c r="J6000" s="554">
        <v>31.77</v>
      </c>
    </row>
    <row r="6001" spans="1:10" ht="14.45" thickTop="1">
      <c r="A6001" s="555"/>
      <c r="B6001" s="564"/>
      <c r="C6001" s="564"/>
      <c r="D6001" s="555"/>
      <c r="E6001" s="564"/>
      <c r="F6001" s="564"/>
      <c r="G6001" s="555"/>
      <c r="H6001" s="555"/>
      <c r="I6001" s="555"/>
      <c r="J6001" s="555"/>
    </row>
    <row r="6002" spans="1:10">
      <c r="A6002" s="543"/>
      <c r="B6002" s="461" t="s">
        <v>10</v>
      </c>
      <c r="C6002" s="461" t="s">
        <v>11</v>
      </c>
      <c r="D6002" s="543" t="s">
        <v>12</v>
      </c>
      <c r="E6002" s="589" t="s">
        <v>1209</v>
      </c>
      <c r="F6002" s="589"/>
      <c r="G6002" s="461" t="s">
        <v>13</v>
      </c>
      <c r="H6002" s="544" t="s">
        <v>14</v>
      </c>
      <c r="I6002" s="544" t="s">
        <v>1210</v>
      </c>
      <c r="J6002" s="544" t="s">
        <v>16</v>
      </c>
    </row>
    <row r="6003" spans="1:10" ht="26.45">
      <c r="A6003" s="545" t="s">
        <v>2661</v>
      </c>
      <c r="B6003" s="546" t="s">
        <v>3907</v>
      </c>
      <c r="C6003" s="546" t="s">
        <v>44</v>
      </c>
      <c r="D6003" s="545" t="s">
        <v>3908</v>
      </c>
      <c r="E6003" s="596" t="s">
        <v>3836</v>
      </c>
      <c r="F6003" s="596"/>
      <c r="G6003" s="546" t="s">
        <v>75</v>
      </c>
      <c r="H6003" s="547">
        <v>1</v>
      </c>
      <c r="I6003" s="548">
        <v>0.83</v>
      </c>
      <c r="J6003" s="548">
        <v>0.83</v>
      </c>
    </row>
    <row r="6004" spans="1:10" ht="26.45">
      <c r="A6004" s="549" t="s">
        <v>2666</v>
      </c>
      <c r="B6004" s="550" t="s">
        <v>2643</v>
      </c>
      <c r="C6004" s="550" t="s">
        <v>44</v>
      </c>
      <c r="D6004" s="549" t="s">
        <v>2644</v>
      </c>
      <c r="E6004" s="593" t="s">
        <v>1540</v>
      </c>
      <c r="F6004" s="593"/>
      <c r="G6004" s="550" t="s">
        <v>26</v>
      </c>
      <c r="H6004" s="551">
        <v>5.3300000000000001E-5</v>
      </c>
      <c r="I6004" s="552">
        <v>15701.54</v>
      </c>
      <c r="J6004" s="552">
        <v>0.83</v>
      </c>
    </row>
    <row r="6005" spans="1:10">
      <c r="A6005" s="553"/>
      <c r="B6005" s="563"/>
      <c r="C6005" s="563"/>
      <c r="D6005" s="553"/>
      <c r="E6005" s="563" t="s">
        <v>2669</v>
      </c>
      <c r="F6005" s="566">
        <v>0</v>
      </c>
      <c r="G6005" s="553" t="s">
        <v>2670</v>
      </c>
      <c r="H6005" s="554">
        <v>0</v>
      </c>
      <c r="I6005" s="553" t="s">
        <v>2671</v>
      </c>
      <c r="J6005" s="554">
        <v>0</v>
      </c>
    </row>
    <row r="6006" spans="1:10" ht="14.45" thickBot="1">
      <c r="A6006" s="553"/>
      <c r="B6006" s="563"/>
      <c r="C6006" s="563"/>
      <c r="D6006" s="553"/>
      <c r="E6006" s="563" t="s">
        <v>2672</v>
      </c>
      <c r="F6006" s="566">
        <v>0</v>
      </c>
      <c r="G6006" s="553"/>
      <c r="H6006" s="595" t="s">
        <v>2673</v>
      </c>
      <c r="I6006" s="595"/>
      <c r="J6006" s="554">
        <v>0.83</v>
      </c>
    </row>
    <row r="6007" spans="1:10" ht="14.45" thickTop="1">
      <c r="A6007" s="555"/>
      <c r="B6007" s="564"/>
      <c r="C6007" s="564"/>
      <c r="D6007" s="555"/>
      <c r="E6007" s="564"/>
      <c r="F6007" s="564"/>
      <c r="G6007" s="555"/>
      <c r="H6007" s="555"/>
      <c r="I6007" s="555"/>
      <c r="J6007" s="555"/>
    </row>
    <row r="6008" spans="1:10" ht="14.45" customHeight="1">
      <c r="A6008" s="543"/>
      <c r="B6008" s="461" t="s">
        <v>10</v>
      </c>
      <c r="C6008" s="461" t="s">
        <v>11</v>
      </c>
      <c r="D6008" s="543" t="s">
        <v>12</v>
      </c>
      <c r="E6008" s="589" t="s">
        <v>1209</v>
      </c>
      <c r="F6008" s="589"/>
      <c r="G6008" s="461" t="s">
        <v>13</v>
      </c>
      <c r="H6008" s="544" t="s">
        <v>14</v>
      </c>
      <c r="I6008" s="544" t="s">
        <v>1210</v>
      </c>
      <c r="J6008" s="544" t="s">
        <v>16</v>
      </c>
    </row>
    <row r="6009" spans="1:10" ht="26.45">
      <c r="A6009" s="545" t="s">
        <v>2661</v>
      </c>
      <c r="B6009" s="546" t="s">
        <v>3903</v>
      </c>
      <c r="C6009" s="546" t="s">
        <v>44</v>
      </c>
      <c r="D6009" s="545" t="s">
        <v>3904</v>
      </c>
      <c r="E6009" s="596" t="s">
        <v>3836</v>
      </c>
      <c r="F6009" s="596"/>
      <c r="G6009" s="546" t="s">
        <v>75</v>
      </c>
      <c r="H6009" s="547">
        <v>1</v>
      </c>
      <c r="I6009" s="548">
        <v>0.22</v>
      </c>
      <c r="J6009" s="548">
        <v>0.22</v>
      </c>
    </row>
    <row r="6010" spans="1:10" ht="26.45">
      <c r="A6010" s="549" t="s">
        <v>2666</v>
      </c>
      <c r="B6010" s="550" t="s">
        <v>2643</v>
      </c>
      <c r="C6010" s="550" t="s">
        <v>44</v>
      </c>
      <c r="D6010" s="549" t="s">
        <v>2644</v>
      </c>
      <c r="E6010" s="593" t="s">
        <v>1540</v>
      </c>
      <c r="F6010" s="593"/>
      <c r="G6010" s="550" t="s">
        <v>26</v>
      </c>
      <c r="H6010" s="551">
        <v>1.43E-5</v>
      </c>
      <c r="I6010" s="552">
        <v>15701.54</v>
      </c>
      <c r="J6010" s="552">
        <v>0.22</v>
      </c>
    </row>
    <row r="6011" spans="1:10" ht="26.45" customHeight="1">
      <c r="A6011" s="553"/>
      <c r="B6011" s="563"/>
      <c r="C6011" s="563"/>
      <c r="D6011" s="553"/>
      <c r="E6011" s="563" t="s">
        <v>2669</v>
      </c>
      <c r="F6011" s="566">
        <v>0</v>
      </c>
      <c r="G6011" s="553" t="s">
        <v>2670</v>
      </c>
      <c r="H6011" s="554">
        <v>0</v>
      </c>
      <c r="I6011" s="553" t="s">
        <v>2671</v>
      </c>
      <c r="J6011" s="554">
        <v>0</v>
      </c>
    </row>
    <row r="6012" spans="1:10" ht="26.45" customHeight="1" thickBot="1">
      <c r="A6012" s="553"/>
      <c r="B6012" s="563"/>
      <c r="C6012" s="563"/>
      <c r="D6012" s="553"/>
      <c r="E6012" s="563" t="s">
        <v>2672</v>
      </c>
      <c r="F6012" s="566">
        <v>0</v>
      </c>
      <c r="G6012" s="553"/>
      <c r="H6012" s="595" t="s">
        <v>2673</v>
      </c>
      <c r="I6012" s="595"/>
      <c r="J6012" s="554">
        <v>0.22</v>
      </c>
    </row>
    <row r="6013" spans="1:10" ht="39.6" customHeight="1" thickTop="1">
      <c r="A6013" s="555"/>
      <c r="B6013" s="564"/>
      <c r="C6013" s="564"/>
      <c r="D6013" s="555"/>
      <c r="E6013" s="564"/>
      <c r="F6013" s="564"/>
      <c r="G6013" s="555"/>
      <c r="H6013" s="555"/>
      <c r="I6013" s="555"/>
      <c r="J6013" s="555"/>
    </row>
    <row r="6014" spans="1:10" ht="26.45" customHeight="1">
      <c r="A6014" s="543"/>
      <c r="B6014" s="461" t="s">
        <v>10</v>
      </c>
      <c r="C6014" s="461" t="s">
        <v>11</v>
      </c>
      <c r="D6014" s="543" t="s">
        <v>12</v>
      </c>
      <c r="E6014" s="589" t="s">
        <v>1209</v>
      </c>
      <c r="F6014" s="589"/>
      <c r="G6014" s="461" t="s">
        <v>13</v>
      </c>
      <c r="H6014" s="544" t="s">
        <v>14</v>
      </c>
      <c r="I6014" s="544" t="s">
        <v>1210</v>
      </c>
      <c r="J6014" s="544" t="s">
        <v>16</v>
      </c>
    </row>
    <row r="6015" spans="1:10" ht="26.45" customHeight="1">
      <c r="A6015" s="545" t="s">
        <v>2661</v>
      </c>
      <c r="B6015" s="546" t="s">
        <v>3909</v>
      </c>
      <c r="C6015" s="546" t="s">
        <v>44</v>
      </c>
      <c r="D6015" s="545" t="s">
        <v>3910</v>
      </c>
      <c r="E6015" s="596" t="s">
        <v>3836</v>
      </c>
      <c r="F6015" s="596"/>
      <c r="G6015" s="546" t="s">
        <v>75</v>
      </c>
      <c r="H6015" s="547">
        <v>1</v>
      </c>
      <c r="I6015" s="548">
        <v>1.04</v>
      </c>
      <c r="J6015" s="548">
        <v>1.04</v>
      </c>
    </row>
    <row r="6016" spans="1:10" ht="26.45" customHeight="1">
      <c r="A6016" s="549" t="s">
        <v>2666</v>
      </c>
      <c r="B6016" s="550" t="s">
        <v>2643</v>
      </c>
      <c r="C6016" s="550" t="s">
        <v>44</v>
      </c>
      <c r="D6016" s="549" t="s">
        <v>2644</v>
      </c>
      <c r="E6016" s="593" t="s">
        <v>1540</v>
      </c>
      <c r="F6016" s="593"/>
      <c r="G6016" s="550" t="s">
        <v>26</v>
      </c>
      <c r="H6016" s="551">
        <v>6.6699999999999995E-5</v>
      </c>
      <c r="I6016" s="552">
        <v>15701.54</v>
      </c>
      <c r="J6016" s="552">
        <v>1.04</v>
      </c>
    </row>
    <row r="6017" spans="1:10">
      <c r="A6017" s="553"/>
      <c r="B6017" s="563"/>
      <c r="C6017" s="563"/>
      <c r="D6017" s="553"/>
      <c r="E6017" s="563" t="s">
        <v>2669</v>
      </c>
      <c r="F6017" s="566">
        <v>0</v>
      </c>
      <c r="G6017" s="553" t="s">
        <v>2670</v>
      </c>
      <c r="H6017" s="554">
        <v>0</v>
      </c>
      <c r="I6017" s="553" t="s">
        <v>2671</v>
      </c>
      <c r="J6017" s="554">
        <v>0</v>
      </c>
    </row>
    <row r="6018" spans="1:10" ht="14.45" customHeight="1" thickBot="1">
      <c r="A6018" s="553"/>
      <c r="B6018" s="563"/>
      <c r="C6018" s="563"/>
      <c r="D6018" s="553"/>
      <c r="E6018" s="563" t="s">
        <v>2672</v>
      </c>
      <c r="F6018" s="566">
        <v>0</v>
      </c>
      <c r="G6018" s="553"/>
      <c r="H6018" s="595" t="s">
        <v>2673</v>
      </c>
      <c r="I6018" s="595"/>
      <c r="J6018" s="554">
        <v>1.04</v>
      </c>
    </row>
    <row r="6019" spans="1:10" ht="14.45" thickTop="1">
      <c r="A6019" s="555"/>
      <c r="B6019" s="564"/>
      <c r="C6019" s="564"/>
      <c r="D6019" s="555"/>
      <c r="E6019" s="564"/>
      <c r="F6019" s="564"/>
      <c r="G6019" s="555"/>
      <c r="H6019" s="555"/>
      <c r="I6019" s="555"/>
      <c r="J6019" s="555"/>
    </row>
    <row r="6020" spans="1:10">
      <c r="A6020" s="543"/>
      <c r="B6020" s="461" t="s">
        <v>10</v>
      </c>
      <c r="C6020" s="461" t="s">
        <v>11</v>
      </c>
      <c r="D6020" s="543" t="s">
        <v>12</v>
      </c>
      <c r="E6020" s="589" t="s">
        <v>1209</v>
      </c>
      <c r="F6020" s="589"/>
      <c r="G6020" s="461" t="s">
        <v>13</v>
      </c>
      <c r="H6020" s="544" t="s">
        <v>14</v>
      </c>
      <c r="I6020" s="544" t="s">
        <v>1210</v>
      </c>
      <c r="J6020" s="544" t="s">
        <v>16</v>
      </c>
    </row>
    <row r="6021" spans="1:10" ht="26.45" customHeight="1">
      <c r="A6021" s="545" t="s">
        <v>2661</v>
      </c>
      <c r="B6021" s="546" t="s">
        <v>3905</v>
      </c>
      <c r="C6021" s="546" t="s">
        <v>44</v>
      </c>
      <c r="D6021" s="545" t="s">
        <v>3906</v>
      </c>
      <c r="E6021" s="596" t="s">
        <v>3836</v>
      </c>
      <c r="F6021" s="596"/>
      <c r="G6021" s="546" t="s">
        <v>75</v>
      </c>
      <c r="H6021" s="547">
        <v>1</v>
      </c>
      <c r="I6021" s="548">
        <v>7</v>
      </c>
      <c r="J6021" s="548">
        <v>7</v>
      </c>
    </row>
    <row r="6022" spans="1:10" ht="26.45" customHeight="1">
      <c r="A6022" s="549" t="s">
        <v>2666</v>
      </c>
      <c r="B6022" s="550" t="s">
        <v>2448</v>
      </c>
      <c r="C6022" s="550" t="s">
        <v>44</v>
      </c>
      <c r="D6022" s="549" t="s">
        <v>2449</v>
      </c>
      <c r="E6022" s="593" t="s">
        <v>1220</v>
      </c>
      <c r="F6022" s="593"/>
      <c r="G6022" s="550" t="s">
        <v>1499</v>
      </c>
      <c r="H6022" s="551">
        <v>1.03</v>
      </c>
      <c r="I6022" s="552">
        <v>6.8</v>
      </c>
      <c r="J6022" s="552">
        <v>7</v>
      </c>
    </row>
    <row r="6023" spans="1:10">
      <c r="A6023" s="553"/>
      <c r="B6023" s="563"/>
      <c r="C6023" s="563"/>
      <c r="D6023" s="553"/>
      <c r="E6023" s="563" t="s">
        <v>2669</v>
      </c>
      <c r="F6023" s="566">
        <v>0</v>
      </c>
      <c r="G6023" s="553" t="s">
        <v>2670</v>
      </c>
      <c r="H6023" s="554">
        <v>0</v>
      </c>
      <c r="I6023" s="553" t="s">
        <v>2671</v>
      </c>
      <c r="J6023" s="554">
        <v>0</v>
      </c>
    </row>
    <row r="6024" spans="1:10" ht="14.45" customHeight="1" thickBot="1">
      <c r="A6024" s="553"/>
      <c r="B6024" s="563"/>
      <c r="C6024" s="563"/>
      <c r="D6024" s="553"/>
      <c r="E6024" s="563" t="s">
        <v>2672</v>
      </c>
      <c r="F6024" s="566">
        <v>0</v>
      </c>
      <c r="G6024" s="553"/>
      <c r="H6024" s="595" t="s">
        <v>2673</v>
      </c>
      <c r="I6024" s="595"/>
      <c r="J6024" s="554">
        <v>7</v>
      </c>
    </row>
    <row r="6025" spans="1:10" ht="14.45" thickTop="1">
      <c r="A6025" s="555"/>
      <c r="B6025" s="564"/>
      <c r="C6025" s="564"/>
      <c r="D6025" s="555"/>
      <c r="E6025" s="564"/>
      <c r="F6025" s="564"/>
      <c r="G6025" s="555"/>
      <c r="H6025" s="555"/>
      <c r="I6025" s="555"/>
      <c r="J6025" s="555"/>
    </row>
    <row r="6026" spans="1:10">
      <c r="A6026" s="543"/>
      <c r="B6026" s="461" t="s">
        <v>10</v>
      </c>
      <c r="C6026" s="461" t="s">
        <v>11</v>
      </c>
      <c r="D6026" s="543" t="s">
        <v>12</v>
      </c>
      <c r="E6026" s="589" t="s">
        <v>1209</v>
      </c>
      <c r="F6026" s="589"/>
      <c r="G6026" s="461" t="s">
        <v>13</v>
      </c>
      <c r="H6026" s="544" t="s">
        <v>14</v>
      </c>
      <c r="I6026" s="544" t="s">
        <v>1210</v>
      </c>
      <c r="J6026" s="544" t="s">
        <v>16</v>
      </c>
    </row>
    <row r="6027" spans="1:10" ht="26.45" customHeight="1">
      <c r="A6027" s="545" t="s">
        <v>2661</v>
      </c>
      <c r="B6027" s="546" t="s">
        <v>3444</v>
      </c>
      <c r="C6027" s="546" t="s">
        <v>44</v>
      </c>
      <c r="D6027" s="545" t="s">
        <v>3445</v>
      </c>
      <c r="E6027" s="596" t="s">
        <v>2703</v>
      </c>
      <c r="F6027" s="596"/>
      <c r="G6027" s="546" t="s">
        <v>2704</v>
      </c>
      <c r="H6027" s="547">
        <v>1</v>
      </c>
      <c r="I6027" s="548">
        <v>0.85</v>
      </c>
      <c r="J6027" s="548">
        <v>0.85</v>
      </c>
    </row>
    <row r="6028" spans="1:10" ht="26.45" customHeight="1">
      <c r="A6028" s="556" t="s">
        <v>2674</v>
      </c>
      <c r="B6028" s="557" t="s">
        <v>3913</v>
      </c>
      <c r="C6028" s="557" t="s">
        <v>44</v>
      </c>
      <c r="D6028" s="556" t="s">
        <v>3914</v>
      </c>
      <c r="E6028" s="594" t="s">
        <v>3836</v>
      </c>
      <c r="F6028" s="594"/>
      <c r="G6028" s="557" t="s">
        <v>75</v>
      </c>
      <c r="H6028" s="558">
        <v>1</v>
      </c>
      <c r="I6028" s="559">
        <v>0.67</v>
      </c>
      <c r="J6028" s="559">
        <v>0.67</v>
      </c>
    </row>
    <row r="6029" spans="1:10" ht="26.45">
      <c r="A6029" s="556" t="s">
        <v>2674</v>
      </c>
      <c r="B6029" s="557" t="s">
        <v>3915</v>
      </c>
      <c r="C6029" s="557" t="s">
        <v>44</v>
      </c>
      <c r="D6029" s="556" t="s">
        <v>3916</v>
      </c>
      <c r="E6029" s="594" t="s">
        <v>3836</v>
      </c>
      <c r="F6029" s="594"/>
      <c r="G6029" s="557" t="s">
        <v>75</v>
      </c>
      <c r="H6029" s="558">
        <v>1</v>
      </c>
      <c r="I6029" s="559">
        <v>0.18</v>
      </c>
      <c r="J6029" s="559">
        <v>0.18</v>
      </c>
    </row>
    <row r="6030" spans="1:10" ht="14.45" customHeight="1">
      <c r="A6030" s="553"/>
      <c r="B6030" s="563"/>
      <c r="C6030" s="563"/>
      <c r="D6030" s="553"/>
      <c r="E6030" s="563" t="s">
        <v>2669</v>
      </c>
      <c r="F6030" s="566">
        <v>0</v>
      </c>
      <c r="G6030" s="553" t="s">
        <v>2670</v>
      </c>
      <c r="H6030" s="554">
        <v>0</v>
      </c>
      <c r="I6030" s="553" t="s">
        <v>2671</v>
      </c>
      <c r="J6030" s="554">
        <v>0</v>
      </c>
    </row>
    <row r="6031" spans="1:10" ht="14.45" thickBot="1">
      <c r="A6031" s="553"/>
      <c r="B6031" s="563"/>
      <c r="C6031" s="563"/>
      <c r="D6031" s="553"/>
      <c r="E6031" s="563" t="s">
        <v>2672</v>
      </c>
      <c r="F6031" s="566">
        <v>0</v>
      </c>
      <c r="G6031" s="553"/>
      <c r="H6031" s="595" t="s">
        <v>2673</v>
      </c>
      <c r="I6031" s="595"/>
      <c r="J6031" s="554">
        <v>0.85</v>
      </c>
    </row>
    <row r="6032" spans="1:10" ht="14.45" thickTop="1">
      <c r="A6032" s="555"/>
      <c r="B6032" s="564"/>
      <c r="C6032" s="564"/>
      <c r="D6032" s="555"/>
      <c r="E6032" s="564"/>
      <c r="F6032" s="564"/>
      <c r="G6032" s="555"/>
      <c r="H6032" s="555"/>
      <c r="I6032" s="555"/>
      <c r="J6032" s="555"/>
    </row>
    <row r="6033" spans="1:10" ht="26.45" customHeight="1">
      <c r="A6033" s="543"/>
      <c r="B6033" s="461" t="s">
        <v>10</v>
      </c>
      <c r="C6033" s="461" t="s">
        <v>11</v>
      </c>
      <c r="D6033" s="543" t="s">
        <v>12</v>
      </c>
      <c r="E6033" s="589" t="s">
        <v>1209</v>
      </c>
      <c r="F6033" s="589"/>
      <c r="G6033" s="461" t="s">
        <v>13</v>
      </c>
      <c r="H6033" s="544" t="s">
        <v>14</v>
      </c>
      <c r="I6033" s="544" t="s">
        <v>1210</v>
      </c>
      <c r="J6033" s="544" t="s">
        <v>16</v>
      </c>
    </row>
    <row r="6034" spans="1:10" ht="26.45" customHeight="1">
      <c r="A6034" s="545" t="s">
        <v>2661</v>
      </c>
      <c r="B6034" s="546" t="s">
        <v>3446</v>
      </c>
      <c r="C6034" s="546" t="s">
        <v>44</v>
      </c>
      <c r="D6034" s="545" t="s">
        <v>3447</v>
      </c>
      <c r="E6034" s="596" t="s">
        <v>2703</v>
      </c>
      <c r="F6034" s="596"/>
      <c r="G6034" s="546" t="s">
        <v>2710</v>
      </c>
      <c r="H6034" s="547">
        <v>1</v>
      </c>
      <c r="I6034" s="548">
        <v>6.99</v>
      </c>
      <c r="J6034" s="548">
        <v>6.99</v>
      </c>
    </row>
    <row r="6035" spans="1:10" ht="26.45">
      <c r="A6035" s="556" t="s">
        <v>2674</v>
      </c>
      <c r="B6035" s="557" t="s">
        <v>3913</v>
      </c>
      <c r="C6035" s="557" t="s">
        <v>44</v>
      </c>
      <c r="D6035" s="556" t="s">
        <v>3914</v>
      </c>
      <c r="E6035" s="594" t="s">
        <v>3836</v>
      </c>
      <c r="F6035" s="594"/>
      <c r="G6035" s="557" t="s">
        <v>75</v>
      </c>
      <c r="H6035" s="558">
        <v>1</v>
      </c>
      <c r="I6035" s="559">
        <v>0.67</v>
      </c>
      <c r="J6035" s="559">
        <v>0.67</v>
      </c>
    </row>
    <row r="6036" spans="1:10" ht="14.45" customHeight="1">
      <c r="A6036" s="556" t="s">
        <v>2674</v>
      </c>
      <c r="B6036" s="557" t="s">
        <v>3917</v>
      </c>
      <c r="C6036" s="557" t="s">
        <v>44</v>
      </c>
      <c r="D6036" s="556" t="s">
        <v>3918</v>
      </c>
      <c r="E6036" s="594" t="s">
        <v>3836</v>
      </c>
      <c r="F6036" s="594"/>
      <c r="G6036" s="557" t="s">
        <v>75</v>
      </c>
      <c r="H6036" s="558">
        <v>1</v>
      </c>
      <c r="I6036" s="559">
        <v>5.3</v>
      </c>
      <c r="J6036" s="559">
        <v>5.3</v>
      </c>
    </row>
    <row r="6037" spans="1:10" ht="26.45">
      <c r="A6037" s="556" t="s">
        <v>2674</v>
      </c>
      <c r="B6037" s="557" t="s">
        <v>3915</v>
      </c>
      <c r="C6037" s="557" t="s">
        <v>44</v>
      </c>
      <c r="D6037" s="556" t="s">
        <v>3916</v>
      </c>
      <c r="E6037" s="594" t="s">
        <v>3836</v>
      </c>
      <c r="F6037" s="594"/>
      <c r="G6037" s="557" t="s">
        <v>75</v>
      </c>
      <c r="H6037" s="558">
        <v>1</v>
      </c>
      <c r="I6037" s="559">
        <v>0.18</v>
      </c>
      <c r="J6037" s="559">
        <v>0.18</v>
      </c>
    </row>
    <row r="6038" spans="1:10" ht="26.45">
      <c r="A6038" s="556" t="s">
        <v>2674</v>
      </c>
      <c r="B6038" s="557" t="s">
        <v>3919</v>
      </c>
      <c r="C6038" s="557" t="s">
        <v>44</v>
      </c>
      <c r="D6038" s="556" t="s">
        <v>3920</v>
      </c>
      <c r="E6038" s="594" t="s">
        <v>3836</v>
      </c>
      <c r="F6038" s="594"/>
      <c r="G6038" s="557" t="s">
        <v>75</v>
      </c>
      <c r="H6038" s="558">
        <v>1</v>
      </c>
      <c r="I6038" s="559">
        <v>0.84</v>
      </c>
      <c r="J6038" s="559">
        <v>0.84</v>
      </c>
    </row>
    <row r="6039" spans="1:10" ht="39.6" customHeight="1">
      <c r="A6039" s="553"/>
      <c r="B6039" s="563"/>
      <c r="C6039" s="563"/>
      <c r="D6039" s="553"/>
      <c r="E6039" s="563" t="s">
        <v>2669</v>
      </c>
      <c r="F6039" s="566">
        <v>0</v>
      </c>
      <c r="G6039" s="553" t="s">
        <v>2670</v>
      </c>
      <c r="H6039" s="554">
        <v>0</v>
      </c>
      <c r="I6039" s="553" t="s">
        <v>2671</v>
      </c>
      <c r="J6039" s="554">
        <v>0</v>
      </c>
    </row>
    <row r="6040" spans="1:10" ht="14.45" thickBot="1">
      <c r="A6040" s="553"/>
      <c r="B6040" s="563"/>
      <c r="C6040" s="563"/>
      <c r="D6040" s="553"/>
      <c r="E6040" s="563" t="s">
        <v>2672</v>
      </c>
      <c r="F6040" s="566">
        <v>0</v>
      </c>
      <c r="G6040" s="553"/>
      <c r="H6040" s="595" t="s">
        <v>2673</v>
      </c>
      <c r="I6040" s="595"/>
      <c r="J6040" s="554">
        <v>6.99</v>
      </c>
    </row>
    <row r="6041" spans="1:10" ht="14.45" thickTop="1">
      <c r="A6041" s="555"/>
      <c r="B6041" s="564"/>
      <c r="C6041" s="564"/>
      <c r="D6041" s="555"/>
      <c r="E6041" s="564"/>
      <c r="F6041" s="564"/>
      <c r="G6041" s="555"/>
      <c r="H6041" s="555"/>
      <c r="I6041" s="555"/>
      <c r="J6041" s="555"/>
    </row>
    <row r="6042" spans="1:10" ht="14.45" customHeight="1">
      <c r="A6042" s="543"/>
      <c r="B6042" s="461" t="s">
        <v>10</v>
      </c>
      <c r="C6042" s="461" t="s">
        <v>11</v>
      </c>
      <c r="D6042" s="543" t="s">
        <v>12</v>
      </c>
      <c r="E6042" s="589" t="s">
        <v>1209</v>
      </c>
      <c r="F6042" s="589"/>
      <c r="G6042" s="461" t="s">
        <v>13</v>
      </c>
      <c r="H6042" s="544" t="s">
        <v>14</v>
      </c>
      <c r="I6042" s="544" t="s">
        <v>1210</v>
      </c>
      <c r="J6042" s="544" t="s">
        <v>16</v>
      </c>
    </row>
    <row r="6043" spans="1:10" ht="26.45">
      <c r="A6043" s="545" t="s">
        <v>2661</v>
      </c>
      <c r="B6043" s="546" t="s">
        <v>3913</v>
      </c>
      <c r="C6043" s="546" t="s">
        <v>44</v>
      </c>
      <c r="D6043" s="545" t="s">
        <v>3914</v>
      </c>
      <c r="E6043" s="596" t="s">
        <v>3836</v>
      </c>
      <c r="F6043" s="596"/>
      <c r="G6043" s="546" t="s">
        <v>75</v>
      </c>
      <c r="H6043" s="547">
        <v>1</v>
      </c>
      <c r="I6043" s="548">
        <v>0.67</v>
      </c>
      <c r="J6043" s="548">
        <v>0.67</v>
      </c>
    </row>
    <row r="6044" spans="1:10" ht="52.9">
      <c r="A6044" s="549" t="s">
        <v>2666</v>
      </c>
      <c r="B6044" s="550" t="s">
        <v>2527</v>
      </c>
      <c r="C6044" s="550" t="s">
        <v>44</v>
      </c>
      <c r="D6044" s="549" t="s">
        <v>2528</v>
      </c>
      <c r="E6044" s="593" t="s">
        <v>1540</v>
      </c>
      <c r="F6044" s="593"/>
      <c r="G6044" s="550" t="s">
        <v>26</v>
      </c>
      <c r="H6044" s="551">
        <v>5.3300000000000001E-5</v>
      </c>
      <c r="I6044" s="552">
        <v>12671.42</v>
      </c>
      <c r="J6044" s="552">
        <v>0.67</v>
      </c>
    </row>
    <row r="6045" spans="1:10" ht="26.45" customHeight="1">
      <c r="A6045" s="553"/>
      <c r="B6045" s="563"/>
      <c r="C6045" s="563"/>
      <c r="D6045" s="553"/>
      <c r="E6045" s="563" t="s">
        <v>2669</v>
      </c>
      <c r="F6045" s="566">
        <v>0</v>
      </c>
      <c r="G6045" s="553" t="s">
        <v>2670</v>
      </c>
      <c r="H6045" s="554">
        <v>0</v>
      </c>
      <c r="I6045" s="553" t="s">
        <v>2671</v>
      </c>
      <c r="J6045" s="554">
        <v>0</v>
      </c>
    </row>
    <row r="6046" spans="1:10" ht="26.45" customHeight="1" thickBot="1">
      <c r="A6046" s="553"/>
      <c r="B6046" s="563"/>
      <c r="C6046" s="563"/>
      <c r="D6046" s="553"/>
      <c r="E6046" s="563" t="s">
        <v>2672</v>
      </c>
      <c r="F6046" s="566">
        <v>0</v>
      </c>
      <c r="G6046" s="553"/>
      <c r="H6046" s="595" t="s">
        <v>2673</v>
      </c>
      <c r="I6046" s="595"/>
      <c r="J6046" s="554">
        <v>0.67</v>
      </c>
    </row>
    <row r="6047" spans="1:10" ht="26.45" customHeight="1" thickTop="1">
      <c r="A6047" s="555"/>
      <c r="B6047" s="564"/>
      <c r="C6047" s="564"/>
      <c r="D6047" s="555"/>
      <c r="E6047" s="564"/>
      <c r="F6047" s="564"/>
      <c r="G6047" s="555"/>
      <c r="H6047" s="555"/>
      <c r="I6047" s="555"/>
      <c r="J6047" s="555"/>
    </row>
    <row r="6048" spans="1:10">
      <c r="A6048" s="543"/>
      <c r="B6048" s="461" t="s">
        <v>10</v>
      </c>
      <c r="C6048" s="461" t="s">
        <v>11</v>
      </c>
      <c r="D6048" s="543" t="s">
        <v>12</v>
      </c>
      <c r="E6048" s="589" t="s">
        <v>1209</v>
      </c>
      <c r="F6048" s="589"/>
      <c r="G6048" s="461" t="s">
        <v>13</v>
      </c>
      <c r="H6048" s="544" t="s">
        <v>14</v>
      </c>
      <c r="I6048" s="544" t="s">
        <v>1210</v>
      </c>
      <c r="J6048" s="544" t="s">
        <v>16</v>
      </c>
    </row>
    <row r="6049" spans="1:10" ht="14.45" customHeight="1">
      <c r="A6049" s="545" t="s">
        <v>2661</v>
      </c>
      <c r="B6049" s="546" t="s">
        <v>3915</v>
      </c>
      <c r="C6049" s="546" t="s">
        <v>44</v>
      </c>
      <c r="D6049" s="545" t="s">
        <v>3916</v>
      </c>
      <c r="E6049" s="596" t="s">
        <v>3836</v>
      </c>
      <c r="F6049" s="596"/>
      <c r="G6049" s="546" t="s">
        <v>75</v>
      </c>
      <c r="H6049" s="547">
        <v>1</v>
      </c>
      <c r="I6049" s="548">
        <v>0.18</v>
      </c>
      <c r="J6049" s="548">
        <v>0.18</v>
      </c>
    </row>
    <row r="6050" spans="1:10" ht="52.9">
      <c r="A6050" s="549" t="s">
        <v>2666</v>
      </c>
      <c r="B6050" s="550" t="s">
        <v>2527</v>
      </c>
      <c r="C6050" s="550" t="s">
        <v>44</v>
      </c>
      <c r="D6050" s="549" t="s">
        <v>2528</v>
      </c>
      <c r="E6050" s="593" t="s">
        <v>1540</v>
      </c>
      <c r="F6050" s="593"/>
      <c r="G6050" s="550" t="s">
        <v>26</v>
      </c>
      <c r="H6050" s="551">
        <v>1.43E-5</v>
      </c>
      <c r="I6050" s="552">
        <v>12671.42</v>
      </c>
      <c r="J6050" s="552">
        <v>0.18</v>
      </c>
    </row>
    <row r="6051" spans="1:10">
      <c r="A6051" s="553"/>
      <c r="B6051" s="563"/>
      <c r="C6051" s="563"/>
      <c r="D6051" s="553"/>
      <c r="E6051" s="563" t="s">
        <v>2669</v>
      </c>
      <c r="F6051" s="566">
        <v>0</v>
      </c>
      <c r="G6051" s="553" t="s">
        <v>2670</v>
      </c>
      <c r="H6051" s="554">
        <v>0</v>
      </c>
      <c r="I6051" s="553" t="s">
        <v>2671</v>
      </c>
      <c r="J6051" s="554">
        <v>0</v>
      </c>
    </row>
    <row r="6052" spans="1:10" ht="26.45" customHeight="1" thickBot="1">
      <c r="A6052" s="553"/>
      <c r="B6052" s="563"/>
      <c r="C6052" s="563"/>
      <c r="D6052" s="553"/>
      <c r="E6052" s="563" t="s">
        <v>2672</v>
      </c>
      <c r="F6052" s="566">
        <v>0</v>
      </c>
      <c r="G6052" s="553"/>
      <c r="H6052" s="595" t="s">
        <v>2673</v>
      </c>
      <c r="I6052" s="595"/>
      <c r="J6052" s="554">
        <v>0.18</v>
      </c>
    </row>
    <row r="6053" spans="1:10" ht="26.45" customHeight="1" thickTop="1">
      <c r="A6053" s="555"/>
      <c r="B6053" s="564"/>
      <c r="C6053" s="564"/>
      <c r="D6053" s="555"/>
      <c r="E6053" s="564"/>
      <c r="F6053" s="564"/>
      <c r="G6053" s="555"/>
      <c r="H6053" s="555"/>
      <c r="I6053" s="555"/>
      <c r="J6053" s="555"/>
    </row>
    <row r="6054" spans="1:10" ht="26.45" customHeight="1">
      <c r="A6054" s="543"/>
      <c r="B6054" s="461" t="s">
        <v>10</v>
      </c>
      <c r="C6054" s="461" t="s">
        <v>11</v>
      </c>
      <c r="D6054" s="543" t="s">
        <v>12</v>
      </c>
      <c r="E6054" s="589" t="s">
        <v>1209</v>
      </c>
      <c r="F6054" s="589"/>
      <c r="G6054" s="461" t="s">
        <v>13</v>
      </c>
      <c r="H6054" s="544" t="s">
        <v>14</v>
      </c>
      <c r="I6054" s="544" t="s">
        <v>1210</v>
      </c>
      <c r="J6054" s="544" t="s">
        <v>16</v>
      </c>
    </row>
    <row r="6055" spans="1:10" ht="26.45" customHeight="1">
      <c r="A6055" s="545" t="s">
        <v>2661</v>
      </c>
      <c r="B6055" s="546" t="s">
        <v>3919</v>
      </c>
      <c r="C6055" s="546" t="s">
        <v>44</v>
      </c>
      <c r="D6055" s="545" t="s">
        <v>3920</v>
      </c>
      <c r="E6055" s="596" t="s">
        <v>3836</v>
      </c>
      <c r="F6055" s="596"/>
      <c r="G6055" s="546" t="s">
        <v>75</v>
      </c>
      <c r="H6055" s="547">
        <v>1</v>
      </c>
      <c r="I6055" s="548">
        <v>0.84</v>
      </c>
      <c r="J6055" s="548">
        <v>0.84</v>
      </c>
    </row>
    <row r="6056" spans="1:10" ht="26.45" customHeight="1">
      <c r="A6056" s="549" t="s">
        <v>2666</v>
      </c>
      <c r="B6056" s="550" t="s">
        <v>2527</v>
      </c>
      <c r="C6056" s="550" t="s">
        <v>44</v>
      </c>
      <c r="D6056" s="549" t="s">
        <v>2528</v>
      </c>
      <c r="E6056" s="593" t="s">
        <v>1540</v>
      </c>
      <c r="F6056" s="593"/>
      <c r="G6056" s="550" t="s">
        <v>26</v>
      </c>
      <c r="H6056" s="551">
        <v>6.6699999999999995E-5</v>
      </c>
      <c r="I6056" s="552">
        <v>12671.42</v>
      </c>
      <c r="J6056" s="552">
        <v>0.84</v>
      </c>
    </row>
    <row r="6057" spans="1:10">
      <c r="A6057" s="553"/>
      <c r="B6057" s="563"/>
      <c r="C6057" s="563"/>
      <c r="D6057" s="553"/>
      <c r="E6057" s="563" t="s">
        <v>2669</v>
      </c>
      <c r="F6057" s="566">
        <v>0</v>
      </c>
      <c r="G6057" s="553" t="s">
        <v>2670</v>
      </c>
      <c r="H6057" s="554">
        <v>0</v>
      </c>
      <c r="I6057" s="553" t="s">
        <v>2671</v>
      </c>
      <c r="J6057" s="554">
        <v>0</v>
      </c>
    </row>
    <row r="6058" spans="1:10" ht="14.45" customHeight="1" thickBot="1">
      <c r="A6058" s="553"/>
      <c r="B6058" s="563"/>
      <c r="C6058" s="563"/>
      <c r="D6058" s="553"/>
      <c r="E6058" s="563" t="s">
        <v>2672</v>
      </c>
      <c r="F6058" s="566">
        <v>0</v>
      </c>
      <c r="G6058" s="553"/>
      <c r="H6058" s="595" t="s">
        <v>2673</v>
      </c>
      <c r="I6058" s="595"/>
      <c r="J6058" s="554">
        <v>0.84</v>
      </c>
    </row>
    <row r="6059" spans="1:10" ht="14.45" thickTop="1">
      <c r="A6059" s="555"/>
      <c r="B6059" s="564"/>
      <c r="C6059" s="564"/>
      <c r="D6059" s="555"/>
      <c r="E6059" s="564"/>
      <c r="F6059" s="564"/>
      <c r="G6059" s="555"/>
      <c r="H6059" s="555"/>
      <c r="I6059" s="555"/>
      <c r="J6059" s="555"/>
    </row>
    <row r="6060" spans="1:10">
      <c r="A6060" s="543"/>
      <c r="B6060" s="461" t="s">
        <v>10</v>
      </c>
      <c r="C6060" s="461" t="s">
        <v>11</v>
      </c>
      <c r="D6060" s="543" t="s">
        <v>12</v>
      </c>
      <c r="E6060" s="589" t="s">
        <v>1209</v>
      </c>
      <c r="F6060" s="589"/>
      <c r="G6060" s="461" t="s">
        <v>13</v>
      </c>
      <c r="H6060" s="544" t="s">
        <v>14</v>
      </c>
      <c r="I6060" s="544" t="s">
        <v>1210</v>
      </c>
      <c r="J6060" s="544" t="s">
        <v>16</v>
      </c>
    </row>
    <row r="6061" spans="1:10" ht="26.45" customHeight="1">
      <c r="A6061" s="545" t="s">
        <v>2661</v>
      </c>
      <c r="B6061" s="546" t="s">
        <v>3917</v>
      </c>
      <c r="C6061" s="546" t="s">
        <v>44</v>
      </c>
      <c r="D6061" s="545" t="s">
        <v>3918</v>
      </c>
      <c r="E6061" s="596" t="s">
        <v>3836</v>
      </c>
      <c r="F6061" s="596"/>
      <c r="G6061" s="546" t="s">
        <v>75</v>
      </c>
      <c r="H6061" s="547">
        <v>1</v>
      </c>
      <c r="I6061" s="548">
        <v>5.3</v>
      </c>
      <c r="J6061" s="548">
        <v>5.3</v>
      </c>
    </row>
    <row r="6062" spans="1:10">
      <c r="A6062" s="549" t="s">
        <v>2666</v>
      </c>
      <c r="B6062" s="550" t="s">
        <v>2448</v>
      </c>
      <c r="C6062" s="550" t="s">
        <v>44</v>
      </c>
      <c r="D6062" s="549" t="s">
        <v>2449</v>
      </c>
      <c r="E6062" s="593" t="s">
        <v>1220</v>
      </c>
      <c r="F6062" s="593"/>
      <c r="G6062" s="550" t="s">
        <v>1499</v>
      </c>
      <c r="H6062" s="551">
        <v>0.78</v>
      </c>
      <c r="I6062" s="552">
        <v>6.8</v>
      </c>
      <c r="J6062" s="552">
        <v>5.3</v>
      </c>
    </row>
    <row r="6063" spans="1:10">
      <c r="A6063" s="553"/>
      <c r="B6063" s="563"/>
      <c r="C6063" s="563"/>
      <c r="D6063" s="553"/>
      <c r="E6063" s="563" t="s">
        <v>2669</v>
      </c>
      <c r="F6063" s="566">
        <v>0</v>
      </c>
      <c r="G6063" s="553" t="s">
        <v>2670</v>
      </c>
      <c r="H6063" s="554">
        <v>0</v>
      </c>
      <c r="I6063" s="553" t="s">
        <v>2671</v>
      </c>
      <c r="J6063" s="554">
        <v>0</v>
      </c>
    </row>
    <row r="6064" spans="1:10" ht="14.45" customHeight="1" thickBot="1">
      <c r="A6064" s="553"/>
      <c r="B6064" s="563"/>
      <c r="C6064" s="563"/>
      <c r="D6064" s="553"/>
      <c r="E6064" s="563" t="s">
        <v>2672</v>
      </c>
      <c r="F6064" s="566">
        <v>0</v>
      </c>
      <c r="G6064" s="553"/>
      <c r="H6064" s="595" t="s">
        <v>2673</v>
      </c>
      <c r="I6064" s="595"/>
      <c r="J6064" s="554">
        <v>5.3</v>
      </c>
    </row>
    <row r="6065" spans="1:10" ht="14.45" thickTop="1">
      <c r="A6065" s="555"/>
      <c r="B6065" s="564"/>
      <c r="C6065" s="564"/>
      <c r="D6065" s="555"/>
      <c r="E6065" s="564"/>
      <c r="F6065" s="564"/>
      <c r="G6065" s="555"/>
      <c r="H6065" s="555"/>
      <c r="I6065" s="555"/>
      <c r="J6065" s="555"/>
    </row>
    <row r="6066" spans="1:10">
      <c r="A6066" s="543"/>
      <c r="B6066" s="461" t="s">
        <v>10</v>
      </c>
      <c r="C6066" s="461" t="s">
        <v>11</v>
      </c>
      <c r="D6066" s="543" t="s">
        <v>12</v>
      </c>
      <c r="E6066" s="589" t="s">
        <v>1209</v>
      </c>
      <c r="F6066" s="589"/>
      <c r="G6066" s="461" t="s">
        <v>13</v>
      </c>
      <c r="H6066" s="544" t="s">
        <v>14</v>
      </c>
      <c r="I6066" s="544" t="s">
        <v>1210</v>
      </c>
      <c r="J6066" s="544" t="s">
        <v>16</v>
      </c>
    </row>
    <row r="6067" spans="1:10" ht="26.45" customHeight="1">
      <c r="A6067" s="545" t="s">
        <v>2661</v>
      </c>
      <c r="B6067" s="546" t="s">
        <v>3452</v>
      </c>
      <c r="C6067" s="546" t="s">
        <v>44</v>
      </c>
      <c r="D6067" s="545" t="s">
        <v>3453</v>
      </c>
      <c r="E6067" s="596" t="s">
        <v>2707</v>
      </c>
      <c r="F6067" s="596"/>
      <c r="G6067" s="546" t="s">
        <v>115</v>
      </c>
      <c r="H6067" s="547">
        <v>1</v>
      </c>
      <c r="I6067" s="548">
        <v>532.98</v>
      </c>
      <c r="J6067" s="548">
        <v>532.98</v>
      </c>
    </row>
    <row r="6068" spans="1:10" ht="26.45">
      <c r="A6068" s="556" t="s">
        <v>2674</v>
      </c>
      <c r="B6068" s="557" t="s">
        <v>3740</v>
      </c>
      <c r="C6068" s="557" t="s">
        <v>44</v>
      </c>
      <c r="D6068" s="556" t="s">
        <v>3741</v>
      </c>
      <c r="E6068" s="594" t="s">
        <v>1216</v>
      </c>
      <c r="F6068" s="594"/>
      <c r="G6068" s="557" t="s">
        <v>75</v>
      </c>
      <c r="H6068" s="558">
        <v>1.6046</v>
      </c>
      <c r="I6068" s="559">
        <v>18.02</v>
      </c>
      <c r="J6068" s="559">
        <v>28.91</v>
      </c>
    </row>
    <row r="6069" spans="1:10" ht="26.45">
      <c r="A6069" s="556" t="s">
        <v>2674</v>
      </c>
      <c r="B6069" s="557" t="s">
        <v>2684</v>
      </c>
      <c r="C6069" s="557" t="s">
        <v>44</v>
      </c>
      <c r="D6069" s="556" t="s">
        <v>2685</v>
      </c>
      <c r="E6069" s="594" t="s">
        <v>1216</v>
      </c>
      <c r="F6069" s="594"/>
      <c r="G6069" s="557" t="s">
        <v>75</v>
      </c>
      <c r="H6069" s="558">
        <v>2.5333000000000001</v>
      </c>
      <c r="I6069" s="559">
        <v>21.72</v>
      </c>
      <c r="J6069" s="559">
        <v>55.02</v>
      </c>
    </row>
    <row r="6070" spans="1:10" ht="14.45" customHeight="1">
      <c r="A6070" s="556" t="s">
        <v>2674</v>
      </c>
      <c r="B6070" s="557" t="s">
        <v>3742</v>
      </c>
      <c r="C6070" s="557" t="s">
        <v>44</v>
      </c>
      <c r="D6070" s="556" t="s">
        <v>3743</v>
      </c>
      <c r="E6070" s="594" t="s">
        <v>2703</v>
      </c>
      <c r="F6070" s="594"/>
      <c r="G6070" s="557" t="s">
        <v>2704</v>
      </c>
      <c r="H6070" s="558">
        <v>0.77869999999999995</v>
      </c>
      <c r="I6070" s="559">
        <v>0.38</v>
      </c>
      <c r="J6070" s="559">
        <v>0.28999999999999998</v>
      </c>
    </row>
    <row r="6071" spans="1:10" ht="39.6">
      <c r="A6071" s="556" t="s">
        <v>2674</v>
      </c>
      <c r="B6071" s="557" t="s">
        <v>3744</v>
      </c>
      <c r="C6071" s="557" t="s">
        <v>44</v>
      </c>
      <c r="D6071" s="556" t="s">
        <v>3745</v>
      </c>
      <c r="E6071" s="594" t="s">
        <v>2703</v>
      </c>
      <c r="F6071" s="594"/>
      <c r="G6071" s="557" t="s">
        <v>2710</v>
      </c>
      <c r="H6071" s="558">
        <v>0.82589999999999997</v>
      </c>
      <c r="I6071" s="559">
        <v>1.99</v>
      </c>
      <c r="J6071" s="559">
        <v>1.64</v>
      </c>
    </row>
    <row r="6072" spans="1:10" ht="26.45">
      <c r="A6072" s="549" t="s">
        <v>2666</v>
      </c>
      <c r="B6072" s="550" t="s">
        <v>1899</v>
      </c>
      <c r="C6072" s="550" t="s">
        <v>44</v>
      </c>
      <c r="D6072" s="549" t="s">
        <v>1900</v>
      </c>
      <c r="E6072" s="593" t="s">
        <v>1220</v>
      </c>
      <c r="F6072" s="593"/>
      <c r="G6072" s="550" t="s">
        <v>115</v>
      </c>
      <c r="H6072" s="551">
        <v>0.58720000000000006</v>
      </c>
      <c r="I6072" s="552">
        <v>95.49</v>
      </c>
      <c r="J6072" s="552">
        <v>56.07</v>
      </c>
    </row>
    <row r="6073" spans="1:10" ht="26.45" customHeight="1">
      <c r="A6073" s="549" t="s">
        <v>2666</v>
      </c>
      <c r="B6073" s="550" t="s">
        <v>1460</v>
      </c>
      <c r="C6073" s="550" t="s">
        <v>44</v>
      </c>
      <c r="D6073" s="549" t="s">
        <v>1461</v>
      </c>
      <c r="E6073" s="593" t="s">
        <v>1220</v>
      </c>
      <c r="F6073" s="593"/>
      <c r="G6073" s="550" t="s">
        <v>970</v>
      </c>
      <c r="H6073" s="551">
        <v>322.97770000000003</v>
      </c>
      <c r="I6073" s="552">
        <v>0.93</v>
      </c>
      <c r="J6073" s="552">
        <v>300.36</v>
      </c>
    </row>
    <row r="6074" spans="1:10" ht="26.45">
      <c r="A6074" s="549" t="s">
        <v>2666</v>
      </c>
      <c r="B6074" s="550" t="s">
        <v>1502</v>
      </c>
      <c r="C6074" s="550" t="s">
        <v>44</v>
      </c>
      <c r="D6074" s="549" t="s">
        <v>1503</v>
      </c>
      <c r="E6074" s="593" t="s">
        <v>1220</v>
      </c>
      <c r="F6074" s="593"/>
      <c r="G6074" s="550" t="s">
        <v>115</v>
      </c>
      <c r="H6074" s="551">
        <v>0.75580000000000003</v>
      </c>
      <c r="I6074" s="552">
        <v>120</v>
      </c>
      <c r="J6074" s="552">
        <v>90.69</v>
      </c>
    </row>
    <row r="6075" spans="1:10">
      <c r="A6075" s="553"/>
      <c r="B6075" s="563"/>
      <c r="C6075" s="563"/>
      <c r="D6075" s="553"/>
      <c r="E6075" s="563" t="s">
        <v>2669</v>
      </c>
      <c r="F6075" s="566">
        <v>58.04</v>
      </c>
      <c r="G6075" s="553" t="s">
        <v>2670</v>
      </c>
      <c r="H6075" s="554">
        <v>0</v>
      </c>
      <c r="I6075" s="553" t="s">
        <v>2671</v>
      </c>
      <c r="J6075" s="554">
        <v>58.04</v>
      </c>
    </row>
    <row r="6076" spans="1:10" ht="14.45" customHeight="1" thickBot="1">
      <c r="A6076" s="553"/>
      <c r="B6076" s="563"/>
      <c r="C6076" s="563"/>
      <c r="D6076" s="553"/>
      <c r="E6076" s="563" t="s">
        <v>2672</v>
      </c>
      <c r="F6076" s="566">
        <v>0</v>
      </c>
      <c r="G6076" s="553"/>
      <c r="H6076" s="595" t="s">
        <v>2673</v>
      </c>
      <c r="I6076" s="595"/>
      <c r="J6076" s="554">
        <v>532.98</v>
      </c>
    </row>
    <row r="6077" spans="1:10" ht="14.45" thickTop="1">
      <c r="A6077" s="555"/>
      <c r="B6077" s="564"/>
      <c r="C6077" s="564"/>
      <c r="D6077" s="555"/>
      <c r="E6077" s="564"/>
      <c r="F6077" s="564"/>
      <c r="G6077" s="555"/>
      <c r="H6077" s="555"/>
      <c r="I6077" s="555"/>
      <c r="J6077" s="555"/>
    </row>
    <row r="6078" spans="1:10">
      <c r="A6078" s="543"/>
      <c r="B6078" s="461" t="s">
        <v>10</v>
      </c>
      <c r="C6078" s="461" t="s">
        <v>11</v>
      </c>
      <c r="D6078" s="543" t="s">
        <v>12</v>
      </c>
      <c r="E6078" s="589" t="s">
        <v>1209</v>
      </c>
      <c r="F6078" s="589"/>
      <c r="G6078" s="461" t="s">
        <v>13</v>
      </c>
      <c r="H6078" s="544" t="s">
        <v>14</v>
      </c>
      <c r="I6078" s="544" t="s">
        <v>1210</v>
      </c>
      <c r="J6078" s="544" t="s">
        <v>16</v>
      </c>
    </row>
    <row r="6079" spans="1:10" ht="26.45" customHeight="1">
      <c r="A6079" s="545" t="s">
        <v>2661</v>
      </c>
      <c r="B6079" s="546" t="s">
        <v>3530</v>
      </c>
      <c r="C6079" s="546" t="s">
        <v>44</v>
      </c>
      <c r="D6079" s="545" t="s">
        <v>3531</v>
      </c>
      <c r="E6079" s="596" t="s">
        <v>2707</v>
      </c>
      <c r="F6079" s="596"/>
      <c r="G6079" s="546" t="s">
        <v>115</v>
      </c>
      <c r="H6079" s="547">
        <v>1</v>
      </c>
      <c r="I6079" s="548">
        <v>521.79999999999995</v>
      </c>
      <c r="J6079" s="548">
        <v>521.79999999999995</v>
      </c>
    </row>
    <row r="6080" spans="1:10" ht="26.45">
      <c r="A6080" s="556" t="s">
        <v>2674</v>
      </c>
      <c r="B6080" s="557" t="s">
        <v>2684</v>
      </c>
      <c r="C6080" s="557" t="s">
        <v>44</v>
      </c>
      <c r="D6080" s="556" t="s">
        <v>2685</v>
      </c>
      <c r="E6080" s="594" t="s">
        <v>1216</v>
      </c>
      <c r="F6080" s="594"/>
      <c r="G6080" s="557" t="s">
        <v>75</v>
      </c>
      <c r="H6080" s="558">
        <v>2.0266999999999999</v>
      </c>
      <c r="I6080" s="559">
        <v>21.72</v>
      </c>
      <c r="J6080" s="559">
        <v>44.01</v>
      </c>
    </row>
    <row r="6081" spans="1:10" ht="39.6">
      <c r="A6081" s="556" t="s">
        <v>2674</v>
      </c>
      <c r="B6081" s="557" t="s">
        <v>3849</v>
      </c>
      <c r="C6081" s="557" t="s">
        <v>44</v>
      </c>
      <c r="D6081" s="556" t="s">
        <v>3850</v>
      </c>
      <c r="E6081" s="594" t="s">
        <v>2703</v>
      </c>
      <c r="F6081" s="594"/>
      <c r="G6081" s="557" t="s">
        <v>2710</v>
      </c>
      <c r="H6081" s="558">
        <v>0.65720000000000001</v>
      </c>
      <c r="I6081" s="559">
        <v>5.57</v>
      </c>
      <c r="J6081" s="559">
        <v>3.66</v>
      </c>
    </row>
    <row r="6082" spans="1:10" ht="14.45" customHeight="1">
      <c r="A6082" s="556" t="s">
        <v>2674</v>
      </c>
      <c r="B6082" s="557" t="s">
        <v>3740</v>
      </c>
      <c r="C6082" s="557" t="s">
        <v>44</v>
      </c>
      <c r="D6082" s="556" t="s">
        <v>3741</v>
      </c>
      <c r="E6082" s="594" t="s">
        <v>1216</v>
      </c>
      <c r="F6082" s="594"/>
      <c r="G6082" s="557" t="s">
        <v>75</v>
      </c>
      <c r="H6082" s="558">
        <v>1.2767999999999999</v>
      </c>
      <c r="I6082" s="559">
        <v>18.02</v>
      </c>
      <c r="J6082" s="559">
        <v>23</v>
      </c>
    </row>
    <row r="6083" spans="1:10" ht="39.6">
      <c r="A6083" s="556" t="s">
        <v>2674</v>
      </c>
      <c r="B6083" s="557" t="s">
        <v>3843</v>
      </c>
      <c r="C6083" s="557" t="s">
        <v>44</v>
      </c>
      <c r="D6083" s="556" t="s">
        <v>3844</v>
      </c>
      <c r="E6083" s="594" t="s">
        <v>2703</v>
      </c>
      <c r="F6083" s="594"/>
      <c r="G6083" s="557" t="s">
        <v>2704</v>
      </c>
      <c r="H6083" s="558">
        <v>0.61970000000000003</v>
      </c>
      <c r="I6083" s="559">
        <v>1.6</v>
      </c>
      <c r="J6083" s="559">
        <v>0.99</v>
      </c>
    </row>
    <row r="6084" spans="1:10" ht="26.45">
      <c r="A6084" s="549" t="s">
        <v>2666</v>
      </c>
      <c r="B6084" s="550" t="s">
        <v>1899</v>
      </c>
      <c r="C6084" s="550" t="s">
        <v>44</v>
      </c>
      <c r="D6084" s="549" t="s">
        <v>1900</v>
      </c>
      <c r="E6084" s="593" t="s">
        <v>1220</v>
      </c>
      <c r="F6084" s="593"/>
      <c r="G6084" s="550" t="s">
        <v>115</v>
      </c>
      <c r="H6084" s="551">
        <v>0.59119999999999995</v>
      </c>
      <c r="I6084" s="552">
        <v>95.49</v>
      </c>
      <c r="J6084" s="552">
        <v>56.45</v>
      </c>
    </row>
    <row r="6085" spans="1:10">
      <c r="A6085" s="549" t="s">
        <v>2666</v>
      </c>
      <c r="B6085" s="550" t="s">
        <v>1460</v>
      </c>
      <c r="C6085" s="550" t="s">
        <v>44</v>
      </c>
      <c r="D6085" s="549" t="s">
        <v>1461</v>
      </c>
      <c r="E6085" s="593" t="s">
        <v>1220</v>
      </c>
      <c r="F6085" s="593"/>
      <c r="G6085" s="550" t="s">
        <v>970</v>
      </c>
      <c r="H6085" s="551">
        <v>325.15890000000002</v>
      </c>
      <c r="I6085" s="552">
        <v>0.93</v>
      </c>
      <c r="J6085" s="552">
        <v>302.39</v>
      </c>
    </row>
    <row r="6086" spans="1:10" ht="26.45" customHeight="1">
      <c r="A6086" s="549" t="s">
        <v>2666</v>
      </c>
      <c r="B6086" s="550" t="s">
        <v>1502</v>
      </c>
      <c r="C6086" s="550" t="s">
        <v>44</v>
      </c>
      <c r="D6086" s="549" t="s">
        <v>1503</v>
      </c>
      <c r="E6086" s="593" t="s">
        <v>1220</v>
      </c>
      <c r="F6086" s="593"/>
      <c r="G6086" s="550" t="s">
        <v>115</v>
      </c>
      <c r="H6086" s="551">
        <v>0.76090000000000002</v>
      </c>
      <c r="I6086" s="552">
        <v>120</v>
      </c>
      <c r="J6086" s="552">
        <v>91.3</v>
      </c>
    </row>
    <row r="6087" spans="1:10" ht="26.45" customHeight="1">
      <c r="A6087" s="553"/>
      <c r="B6087" s="563"/>
      <c r="C6087" s="563"/>
      <c r="D6087" s="553"/>
      <c r="E6087" s="563" t="s">
        <v>2669</v>
      </c>
      <c r="F6087" s="566">
        <v>46.35</v>
      </c>
      <c r="G6087" s="553" t="s">
        <v>2670</v>
      </c>
      <c r="H6087" s="554">
        <v>0</v>
      </c>
      <c r="I6087" s="553" t="s">
        <v>2671</v>
      </c>
      <c r="J6087" s="554">
        <v>46.35</v>
      </c>
    </row>
    <row r="6088" spans="1:10" ht="39.6" customHeight="1" thickBot="1">
      <c r="A6088" s="553"/>
      <c r="B6088" s="563"/>
      <c r="C6088" s="563"/>
      <c r="D6088" s="553"/>
      <c r="E6088" s="563" t="s">
        <v>2672</v>
      </c>
      <c r="F6088" s="566">
        <v>0</v>
      </c>
      <c r="G6088" s="553"/>
      <c r="H6088" s="595" t="s">
        <v>2673</v>
      </c>
      <c r="I6088" s="595"/>
      <c r="J6088" s="554">
        <v>521.79999999999995</v>
      </c>
    </row>
    <row r="6089" spans="1:10" ht="39.6" customHeight="1" thickTop="1">
      <c r="A6089" s="555"/>
      <c r="B6089" s="564"/>
      <c r="C6089" s="564"/>
      <c r="D6089" s="555"/>
      <c r="E6089" s="564"/>
      <c r="F6089" s="564"/>
      <c r="G6089" s="555"/>
      <c r="H6089" s="555"/>
      <c r="I6089" s="555"/>
      <c r="J6089" s="555"/>
    </row>
    <row r="6090" spans="1:10">
      <c r="A6090" s="543"/>
      <c r="B6090" s="461" t="s">
        <v>10</v>
      </c>
      <c r="C6090" s="461" t="s">
        <v>11</v>
      </c>
      <c r="D6090" s="543" t="s">
        <v>12</v>
      </c>
      <c r="E6090" s="589" t="s">
        <v>1209</v>
      </c>
      <c r="F6090" s="589"/>
      <c r="G6090" s="461" t="s">
        <v>13</v>
      </c>
      <c r="H6090" s="544" t="s">
        <v>14</v>
      </c>
      <c r="I6090" s="544" t="s">
        <v>1210</v>
      </c>
      <c r="J6090" s="544" t="s">
        <v>16</v>
      </c>
    </row>
    <row r="6091" spans="1:10" ht="39.6">
      <c r="A6091" s="545" t="s">
        <v>2661</v>
      </c>
      <c r="B6091" s="546" t="s">
        <v>3921</v>
      </c>
      <c r="C6091" s="546" t="s">
        <v>44</v>
      </c>
      <c r="D6091" s="545" t="s">
        <v>3922</v>
      </c>
      <c r="E6091" s="596" t="s">
        <v>2707</v>
      </c>
      <c r="F6091" s="596"/>
      <c r="G6091" s="546" t="s">
        <v>115</v>
      </c>
      <c r="H6091" s="547">
        <v>1</v>
      </c>
      <c r="I6091" s="548">
        <v>553.76</v>
      </c>
      <c r="J6091" s="548">
        <v>553.76</v>
      </c>
    </row>
    <row r="6092" spans="1:10" ht="26.45">
      <c r="A6092" s="556" t="s">
        <v>2674</v>
      </c>
      <c r="B6092" s="557" t="s">
        <v>2684</v>
      </c>
      <c r="C6092" s="557" t="s">
        <v>44</v>
      </c>
      <c r="D6092" s="556" t="s">
        <v>2685</v>
      </c>
      <c r="E6092" s="594" t="s">
        <v>1216</v>
      </c>
      <c r="F6092" s="594"/>
      <c r="G6092" s="557" t="s">
        <v>75</v>
      </c>
      <c r="H6092" s="558">
        <v>1.9792000000000001</v>
      </c>
      <c r="I6092" s="559">
        <v>21.72</v>
      </c>
      <c r="J6092" s="559">
        <v>42.98</v>
      </c>
    </row>
    <row r="6093" spans="1:10" ht="39.6">
      <c r="A6093" s="556" t="s">
        <v>2674</v>
      </c>
      <c r="B6093" s="557" t="s">
        <v>3843</v>
      </c>
      <c r="C6093" s="557" t="s">
        <v>44</v>
      </c>
      <c r="D6093" s="556" t="s">
        <v>3844</v>
      </c>
      <c r="E6093" s="594" t="s">
        <v>2703</v>
      </c>
      <c r="F6093" s="594"/>
      <c r="G6093" s="557" t="s">
        <v>2704</v>
      </c>
      <c r="H6093" s="558">
        <v>0.60670000000000002</v>
      </c>
      <c r="I6093" s="559">
        <v>1.6</v>
      </c>
      <c r="J6093" s="559">
        <v>0.97</v>
      </c>
    </row>
    <row r="6094" spans="1:10" ht="14.45" customHeight="1">
      <c r="A6094" s="556" t="s">
        <v>2674</v>
      </c>
      <c r="B6094" s="557" t="s">
        <v>3740</v>
      </c>
      <c r="C6094" s="557" t="s">
        <v>44</v>
      </c>
      <c r="D6094" s="556" t="s">
        <v>3741</v>
      </c>
      <c r="E6094" s="594" t="s">
        <v>1216</v>
      </c>
      <c r="F6094" s="594"/>
      <c r="G6094" s="557" t="s">
        <v>75</v>
      </c>
      <c r="H6094" s="558">
        <v>1.2501</v>
      </c>
      <c r="I6094" s="559">
        <v>18.02</v>
      </c>
      <c r="J6094" s="559">
        <v>22.52</v>
      </c>
    </row>
    <row r="6095" spans="1:10" ht="39.6">
      <c r="A6095" s="556" t="s">
        <v>2674</v>
      </c>
      <c r="B6095" s="557" t="s">
        <v>3849</v>
      </c>
      <c r="C6095" s="557" t="s">
        <v>44</v>
      </c>
      <c r="D6095" s="556" t="s">
        <v>3850</v>
      </c>
      <c r="E6095" s="594" t="s">
        <v>2703</v>
      </c>
      <c r="F6095" s="594"/>
      <c r="G6095" s="557" t="s">
        <v>2710</v>
      </c>
      <c r="H6095" s="558">
        <v>0.64339999999999997</v>
      </c>
      <c r="I6095" s="559">
        <v>5.57</v>
      </c>
      <c r="J6095" s="559">
        <v>3.58</v>
      </c>
    </row>
    <row r="6096" spans="1:10" ht="26.45">
      <c r="A6096" s="549" t="s">
        <v>2666</v>
      </c>
      <c r="B6096" s="550" t="s">
        <v>1502</v>
      </c>
      <c r="C6096" s="550" t="s">
        <v>44</v>
      </c>
      <c r="D6096" s="549" t="s">
        <v>1503</v>
      </c>
      <c r="E6096" s="593" t="s">
        <v>1220</v>
      </c>
      <c r="F6096" s="593"/>
      <c r="G6096" s="550" t="s">
        <v>115</v>
      </c>
      <c r="H6096" s="551">
        <v>0.72750000000000004</v>
      </c>
      <c r="I6096" s="552">
        <v>120</v>
      </c>
      <c r="J6096" s="552">
        <v>87.3</v>
      </c>
    </row>
    <row r="6097" spans="1:10">
      <c r="A6097" s="549" t="s">
        <v>2666</v>
      </c>
      <c r="B6097" s="550" t="s">
        <v>1460</v>
      </c>
      <c r="C6097" s="550" t="s">
        <v>44</v>
      </c>
      <c r="D6097" s="549" t="s">
        <v>1461</v>
      </c>
      <c r="E6097" s="593" t="s">
        <v>1220</v>
      </c>
      <c r="F6097" s="593"/>
      <c r="G6097" s="550" t="s">
        <v>970</v>
      </c>
      <c r="H6097" s="551">
        <v>364.94330000000002</v>
      </c>
      <c r="I6097" s="552">
        <v>0.93</v>
      </c>
      <c r="J6097" s="552">
        <v>339.39</v>
      </c>
    </row>
    <row r="6098" spans="1:10" ht="26.45" customHeight="1">
      <c r="A6098" s="549" t="s">
        <v>2666</v>
      </c>
      <c r="B6098" s="550" t="s">
        <v>1899</v>
      </c>
      <c r="C6098" s="550" t="s">
        <v>44</v>
      </c>
      <c r="D6098" s="549" t="s">
        <v>1900</v>
      </c>
      <c r="E6098" s="593" t="s">
        <v>1220</v>
      </c>
      <c r="F6098" s="593"/>
      <c r="G6098" s="550" t="s">
        <v>115</v>
      </c>
      <c r="H6098" s="551">
        <v>0.59719999999999995</v>
      </c>
      <c r="I6098" s="552">
        <v>95.49</v>
      </c>
      <c r="J6098" s="552">
        <v>57.02</v>
      </c>
    </row>
    <row r="6099" spans="1:10" ht="39.6" customHeight="1">
      <c r="A6099" s="553"/>
      <c r="B6099" s="563"/>
      <c r="C6099" s="563"/>
      <c r="D6099" s="553"/>
      <c r="E6099" s="563" t="s">
        <v>2669</v>
      </c>
      <c r="F6099" s="566">
        <v>45.3</v>
      </c>
      <c r="G6099" s="553" t="s">
        <v>2670</v>
      </c>
      <c r="H6099" s="554">
        <v>0</v>
      </c>
      <c r="I6099" s="553" t="s">
        <v>2671</v>
      </c>
      <c r="J6099" s="554">
        <v>45.3</v>
      </c>
    </row>
    <row r="6100" spans="1:10" ht="26.45" customHeight="1" thickBot="1">
      <c r="A6100" s="553"/>
      <c r="B6100" s="563"/>
      <c r="C6100" s="563"/>
      <c r="D6100" s="553"/>
      <c r="E6100" s="563" t="s">
        <v>2672</v>
      </c>
      <c r="F6100" s="566">
        <v>0</v>
      </c>
      <c r="G6100" s="553"/>
      <c r="H6100" s="595" t="s">
        <v>2673</v>
      </c>
      <c r="I6100" s="595"/>
      <c r="J6100" s="554">
        <v>553.76</v>
      </c>
    </row>
    <row r="6101" spans="1:10" ht="39.6" customHeight="1" thickTop="1">
      <c r="A6101" s="555"/>
      <c r="B6101" s="564"/>
      <c r="C6101" s="564"/>
      <c r="D6101" s="555"/>
      <c r="E6101" s="564"/>
      <c r="F6101" s="564"/>
      <c r="G6101" s="555"/>
      <c r="H6101" s="555"/>
      <c r="I6101" s="555"/>
      <c r="J6101" s="555"/>
    </row>
    <row r="6102" spans="1:10">
      <c r="A6102" s="543"/>
      <c r="B6102" s="461" t="s">
        <v>10</v>
      </c>
      <c r="C6102" s="461" t="s">
        <v>11</v>
      </c>
      <c r="D6102" s="543" t="s">
        <v>12</v>
      </c>
      <c r="E6102" s="589" t="s">
        <v>1209</v>
      </c>
      <c r="F6102" s="589"/>
      <c r="G6102" s="461" t="s">
        <v>13</v>
      </c>
      <c r="H6102" s="544" t="s">
        <v>14</v>
      </c>
      <c r="I6102" s="544" t="s">
        <v>1210</v>
      </c>
      <c r="J6102" s="544" t="s">
        <v>16</v>
      </c>
    </row>
    <row r="6103" spans="1:10" ht="39.6">
      <c r="A6103" s="545" t="s">
        <v>2661</v>
      </c>
      <c r="B6103" s="546" t="s">
        <v>3923</v>
      </c>
      <c r="C6103" s="546" t="s">
        <v>44</v>
      </c>
      <c r="D6103" s="545" t="s">
        <v>3924</v>
      </c>
      <c r="E6103" s="596" t="s">
        <v>2707</v>
      </c>
      <c r="F6103" s="596"/>
      <c r="G6103" s="546" t="s">
        <v>115</v>
      </c>
      <c r="H6103" s="547">
        <v>1</v>
      </c>
      <c r="I6103" s="548">
        <v>575.28</v>
      </c>
      <c r="J6103" s="548">
        <v>575.28</v>
      </c>
    </row>
    <row r="6104" spans="1:10" ht="39.6">
      <c r="A6104" s="556" t="s">
        <v>2674</v>
      </c>
      <c r="B6104" s="557" t="s">
        <v>3843</v>
      </c>
      <c r="C6104" s="557" t="s">
        <v>44</v>
      </c>
      <c r="D6104" s="556" t="s">
        <v>3844</v>
      </c>
      <c r="E6104" s="594" t="s">
        <v>2703</v>
      </c>
      <c r="F6104" s="594"/>
      <c r="G6104" s="557" t="s">
        <v>2704</v>
      </c>
      <c r="H6104" s="558">
        <v>0.6018</v>
      </c>
      <c r="I6104" s="559">
        <v>1.6</v>
      </c>
      <c r="J6104" s="559">
        <v>0.96</v>
      </c>
    </row>
    <row r="6105" spans="1:10" ht="39.6">
      <c r="A6105" s="556" t="s">
        <v>2674</v>
      </c>
      <c r="B6105" s="557" t="s">
        <v>3849</v>
      </c>
      <c r="C6105" s="557" t="s">
        <v>44</v>
      </c>
      <c r="D6105" s="556" t="s">
        <v>3850</v>
      </c>
      <c r="E6105" s="594" t="s">
        <v>2703</v>
      </c>
      <c r="F6105" s="594"/>
      <c r="G6105" s="557" t="s">
        <v>2710</v>
      </c>
      <c r="H6105" s="558">
        <v>0.63819999999999999</v>
      </c>
      <c r="I6105" s="559">
        <v>5.57</v>
      </c>
      <c r="J6105" s="559">
        <v>3.55</v>
      </c>
    </row>
    <row r="6106" spans="1:10" ht="14.45" customHeight="1">
      <c r="A6106" s="556" t="s">
        <v>2674</v>
      </c>
      <c r="B6106" s="557" t="s">
        <v>3740</v>
      </c>
      <c r="C6106" s="557" t="s">
        <v>44</v>
      </c>
      <c r="D6106" s="556" t="s">
        <v>3741</v>
      </c>
      <c r="E6106" s="594" t="s">
        <v>1216</v>
      </c>
      <c r="F6106" s="594"/>
      <c r="G6106" s="557" t="s">
        <v>75</v>
      </c>
      <c r="H6106" s="558">
        <v>1.24</v>
      </c>
      <c r="I6106" s="559">
        <v>18.02</v>
      </c>
      <c r="J6106" s="559">
        <v>22.34</v>
      </c>
    </row>
    <row r="6107" spans="1:10" ht="26.45">
      <c r="A6107" s="556" t="s">
        <v>2674</v>
      </c>
      <c r="B6107" s="557" t="s">
        <v>2684</v>
      </c>
      <c r="C6107" s="557" t="s">
        <v>44</v>
      </c>
      <c r="D6107" s="556" t="s">
        <v>2685</v>
      </c>
      <c r="E6107" s="594" t="s">
        <v>1216</v>
      </c>
      <c r="F6107" s="594"/>
      <c r="G6107" s="557" t="s">
        <v>75</v>
      </c>
      <c r="H6107" s="558">
        <v>1.9633</v>
      </c>
      <c r="I6107" s="559">
        <v>21.72</v>
      </c>
      <c r="J6107" s="559">
        <v>42.64</v>
      </c>
    </row>
    <row r="6108" spans="1:10" ht="26.45">
      <c r="A6108" s="549" t="s">
        <v>2666</v>
      </c>
      <c r="B6108" s="550" t="s">
        <v>1502</v>
      </c>
      <c r="C6108" s="550" t="s">
        <v>44</v>
      </c>
      <c r="D6108" s="549" t="s">
        <v>1503</v>
      </c>
      <c r="E6108" s="593" t="s">
        <v>1220</v>
      </c>
      <c r="F6108" s="593"/>
      <c r="G6108" s="550" t="s">
        <v>115</v>
      </c>
      <c r="H6108" s="551">
        <v>0.71189999999999998</v>
      </c>
      <c r="I6108" s="552">
        <v>120</v>
      </c>
      <c r="J6108" s="552">
        <v>85.42</v>
      </c>
    </row>
    <row r="6109" spans="1:10" ht="26.45">
      <c r="A6109" s="549" t="s">
        <v>2666</v>
      </c>
      <c r="B6109" s="550" t="s">
        <v>1899</v>
      </c>
      <c r="C6109" s="550" t="s">
        <v>44</v>
      </c>
      <c r="D6109" s="549" t="s">
        <v>1900</v>
      </c>
      <c r="E6109" s="593" t="s">
        <v>1220</v>
      </c>
      <c r="F6109" s="593"/>
      <c r="G6109" s="550" t="s">
        <v>115</v>
      </c>
      <c r="H6109" s="551">
        <v>0.5927</v>
      </c>
      <c r="I6109" s="552">
        <v>95.49</v>
      </c>
      <c r="J6109" s="552">
        <v>56.59</v>
      </c>
    </row>
    <row r="6110" spans="1:10" ht="26.45" customHeight="1">
      <c r="A6110" s="549" t="s">
        <v>2666</v>
      </c>
      <c r="B6110" s="550" t="s">
        <v>1460</v>
      </c>
      <c r="C6110" s="550" t="s">
        <v>44</v>
      </c>
      <c r="D6110" s="549" t="s">
        <v>1461</v>
      </c>
      <c r="E6110" s="593" t="s">
        <v>1220</v>
      </c>
      <c r="F6110" s="593"/>
      <c r="G6110" s="550" t="s">
        <v>970</v>
      </c>
      <c r="H6110" s="551">
        <v>391.16629999999998</v>
      </c>
      <c r="I6110" s="552">
        <v>0.93</v>
      </c>
      <c r="J6110" s="552">
        <v>363.78</v>
      </c>
    </row>
    <row r="6111" spans="1:10" ht="39.6" customHeight="1">
      <c r="A6111" s="553"/>
      <c r="B6111" s="563"/>
      <c r="C6111" s="563"/>
      <c r="D6111" s="553"/>
      <c r="E6111" s="563" t="s">
        <v>2669</v>
      </c>
      <c r="F6111" s="566">
        <v>44.94</v>
      </c>
      <c r="G6111" s="553" t="s">
        <v>2670</v>
      </c>
      <c r="H6111" s="554">
        <v>0</v>
      </c>
      <c r="I6111" s="553" t="s">
        <v>2671</v>
      </c>
      <c r="J6111" s="554">
        <v>44.94</v>
      </c>
    </row>
    <row r="6112" spans="1:10" ht="26.45" customHeight="1" thickBot="1">
      <c r="A6112" s="553"/>
      <c r="B6112" s="563"/>
      <c r="C6112" s="563"/>
      <c r="D6112" s="553"/>
      <c r="E6112" s="563" t="s">
        <v>2672</v>
      </c>
      <c r="F6112" s="566">
        <v>0</v>
      </c>
      <c r="G6112" s="553"/>
      <c r="H6112" s="595" t="s">
        <v>2673</v>
      </c>
      <c r="I6112" s="595"/>
      <c r="J6112" s="554">
        <v>575.28</v>
      </c>
    </row>
    <row r="6113" spans="1:10" ht="39.6" customHeight="1" thickTop="1">
      <c r="A6113" s="555"/>
      <c r="B6113" s="564"/>
      <c r="C6113" s="564"/>
      <c r="D6113" s="555"/>
      <c r="E6113" s="564"/>
      <c r="F6113" s="564"/>
      <c r="G6113" s="555"/>
      <c r="H6113" s="555"/>
      <c r="I6113" s="555"/>
      <c r="J6113" s="555"/>
    </row>
    <row r="6114" spans="1:10">
      <c r="A6114" s="543"/>
      <c r="B6114" s="461" t="s">
        <v>10</v>
      </c>
      <c r="C6114" s="461" t="s">
        <v>11</v>
      </c>
      <c r="D6114" s="543" t="s">
        <v>12</v>
      </c>
      <c r="E6114" s="589" t="s">
        <v>1209</v>
      </c>
      <c r="F6114" s="589"/>
      <c r="G6114" s="461" t="s">
        <v>13</v>
      </c>
      <c r="H6114" s="544" t="s">
        <v>14</v>
      </c>
      <c r="I6114" s="544" t="s">
        <v>1210</v>
      </c>
      <c r="J6114" s="544" t="s">
        <v>16</v>
      </c>
    </row>
    <row r="6115" spans="1:10" ht="26.45">
      <c r="A6115" s="545" t="s">
        <v>2661</v>
      </c>
      <c r="B6115" s="546" t="s">
        <v>2705</v>
      </c>
      <c r="C6115" s="546" t="s">
        <v>44</v>
      </c>
      <c r="D6115" s="545" t="s">
        <v>2706</v>
      </c>
      <c r="E6115" s="596" t="s">
        <v>2707</v>
      </c>
      <c r="F6115" s="596"/>
      <c r="G6115" s="546" t="s">
        <v>115</v>
      </c>
      <c r="H6115" s="547">
        <v>1</v>
      </c>
      <c r="I6115" s="548">
        <v>499.58</v>
      </c>
      <c r="J6115" s="548">
        <v>499.58</v>
      </c>
    </row>
    <row r="6116" spans="1:10" ht="26.45">
      <c r="A6116" s="556" t="s">
        <v>2674</v>
      </c>
      <c r="B6116" s="557" t="s">
        <v>2684</v>
      </c>
      <c r="C6116" s="557" t="s">
        <v>44</v>
      </c>
      <c r="D6116" s="556" t="s">
        <v>2685</v>
      </c>
      <c r="E6116" s="594" t="s">
        <v>1216</v>
      </c>
      <c r="F6116" s="594"/>
      <c r="G6116" s="557" t="s">
        <v>75</v>
      </c>
      <c r="H6116" s="558">
        <v>6.2858000000000001</v>
      </c>
      <c r="I6116" s="559">
        <v>21.72</v>
      </c>
      <c r="J6116" s="559">
        <v>136.52000000000001</v>
      </c>
    </row>
    <row r="6117" spans="1:10" ht="26.45">
      <c r="A6117" s="549" t="s">
        <v>2666</v>
      </c>
      <c r="B6117" s="550" t="s">
        <v>1899</v>
      </c>
      <c r="C6117" s="550" t="s">
        <v>44</v>
      </c>
      <c r="D6117" s="549" t="s">
        <v>1900</v>
      </c>
      <c r="E6117" s="593" t="s">
        <v>1220</v>
      </c>
      <c r="F6117" s="593"/>
      <c r="G6117" s="550" t="s">
        <v>115</v>
      </c>
      <c r="H6117" s="551">
        <v>0.59709999999999996</v>
      </c>
      <c r="I6117" s="552">
        <v>95.49</v>
      </c>
      <c r="J6117" s="552">
        <v>57.01</v>
      </c>
    </row>
    <row r="6118" spans="1:10" ht="14.45" customHeight="1">
      <c r="A6118" s="549" t="s">
        <v>2666</v>
      </c>
      <c r="B6118" s="550" t="s">
        <v>1460</v>
      </c>
      <c r="C6118" s="550" t="s">
        <v>44</v>
      </c>
      <c r="D6118" s="549" t="s">
        <v>1461</v>
      </c>
      <c r="E6118" s="593" t="s">
        <v>1220</v>
      </c>
      <c r="F6118" s="593"/>
      <c r="G6118" s="550" t="s">
        <v>970</v>
      </c>
      <c r="H6118" s="551">
        <v>218.93</v>
      </c>
      <c r="I6118" s="552">
        <v>0.93</v>
      </c>
      <c r="J6118" s="552">
        <v>203.6</v>
      </c>
    </row>
    <row r="6119" spans="1:10" ht="26.45">
      <c r="A6119" s="549" t="s">
        <v>2666</v>
      </c>
      <c r="B6119" s="550" t="s">
        <v>1502</v>
      </c>
      <c r="C6119" s="550" t="s">
        <v>44</v>
      </c>
      <c r="D6119" s="549" t="s">
        <v>1503</v>
      </c>
      <c r="E6119" s="593" t="s">
        <v>1220</v>
      </c>
      <c r="F6119" s="593"/>
      <c r="G6119" s="550" t="s">
        <v>115</v>
      </c>
      <c r="H6119" s="551">
        <v>0.8538</v>
      </c>
      <c r="I6119" s="552">
        <v>120</v>
      </c>
      <c r="J6119" s="552">
        <v>102.45</v>
      </c>
    </row>
    <row r="6120" spans="1:10">
      <c r="A6120" s="553"/>
      <c r="B6120" s="563"/>
      <c r="C6120" s="563"/>
      <c r="D6120" s="553"/>
      <c r="E6120" s="563" t="s">
        <v>2669</v>
      </c>
      <c r="F6120" s="566">
        <v>94.6</v>
      </c>
      <c r="G6120" s="553" t="s">
        <v>2670</v>
      </c>
      <c r="H6120" s="554">
        <v>0</v>
      </c>
      <c r="I6120" s="553" t="s">
        <v>2671</v>
      </c>
      <c r="J6120" s="554">
        <v>94.6</v>
      </c>
    </row>
    <row r="6121" spans="1:10" ht="14.45" thickBot="1">
      <c r="A6121" s="553"/>
      <c r="B6121" s="563"/>
      <c r="C6121" s="563"/>
      <c r="D6121" s="553"/>
      <c r="E6121" s="563" t="s">
        <v>2672</v>
      </c>
      <c r="F6121" s="566">
        <v>0</v>
      </c>
      <c r="G6121" s="553"/>
      <c r="H6121" s="595" t="s">
        <v>2673</v>
      </c>
      <c r="I6121" s="595"/>
      <c r="J6121" s="554">
        <v>499.58</v>
      </c>
    </row>
    <row r="6122" spans="1:10" ht="39.6" customHeight="1" thickTop="1">
      <c r="A6122" s="555"/>
      <c r="B6122" s="564"/>
      <c r="C6122" s="564"/>
      <c r="D6122" s="555"/>
      <c r="E6122" s="564"/>
      <c r="F6122" s="564"/>
      <c r="G6122" s="555"/>
      <c r="H6122" s="555"/>
      <c r="I6122" s="555"/>
      <c r="J6122" s="555"/>
    </row>
    <row r="6123" spans="1:10" ht="39.6" customHeight="1">
      <c r="A6123" s="543"/>
      <c r="B6123" s="461" t="s">
        <v>10</v>
      </c>
      <c r="C6123" s="461" t="s">
        <v>11</v>
      </c>
      <c r="D6123" s="543" t="s">
        <v>12</v>
      </c>
      <c r="E6123" s="589" t="s">
        <v>1209</v>
      </c>
      <c r="F6123" s="589"/>
      <c r="G6123" s="461" t="s">
        <v>13</v>
      </c>
      <c r="H6123" s="544" t="s">
        <v>14</v>
      </c>
      <c r="I6123" s="544" t="s">
        <v>1210</v>
      </c>
      <c r="J6123" s="544" t="s">
        <v>16</v>
      </c>
    </row>
    <row r="6124" spans="1:10" ht="26.45" customHeight="1">
      <c r="A6124" s="545" t="s">
        <v>2661</v>
      </c>
      <c r="B6124" s="546" t="s">
        <v>3753</v>
      </c>
      <c r="C6124" s="546" t="s">
        <v>44</v>
      </c>
      <c r="D6124" s="545" t="s">
        <v>3754</v>
      </c>
      <c r="E6124" s="596" t="s">
        <v>3752</v>
      </c>
      <c r="F6124" s="596"/>
      <c r="G6124" s="546" t="s">
        <v>970</v>
      </c>
      <c r="H6124" s="547">
        <v>1</v>
      </c>
      <c r="I6124" s="548">
        <v>12.42</v>
      </c>
      <c r="J6124" s="548">
        <v>12.42</v>
      </c>
    </row>
    <row r="6125" spans="1:10" ht="26.45" customHeight="1">
      <c r="A6125" s="556" t="s">
        <v>2674</v>
      </c>
      <c r="B6125" s="557" t="s">
        <v>3746</v>
      </c>
      <c r="C6125" s="557" t="s">
        <v>44</v>
      </c>
      <c r="D6125" s="556" t="s">
        <v>3747</v>
      </c>
      <c r="E6125" s="594" t="s">
        <v>1216</v>
      </c>
      <c r="F6125" s="594"/>
      <c r="G6125" s="557" t="s">
        <v>75</v>
      </c>
      <c r="H6125" s="558">
        <v>9.3299999999999994E-2</v>
      </c>
      <c r="I6125" s="559">
        <v>25.7</v>
      </c>
      <c r="J6125" s="559">
        <v>2.39</v>
      </c>
    </row>
    <row r="6126" spans="1:10" ht="26.45">
      <c r="A6126" s="556" t="s">
        <v>2674</v>
      </c>
      <c r="B6126" s="557" t="s">
        <v>3724</v>
      </c>
      <c r="C6126" s="557" t="s">
        <v>44</v>
      </c>
      <c r="D6126" s="556" t="s">
        <v>3725</v>
      </c>
      <c r="E6126" s="594" t="s">
        <v>1216</v>
      </c>
      <c r="F6126" s="594"/>
      <c r="G6126" s="557" t="s">
        <v>75</v>
      </c>
      <c r="H6126" s="558">
        <v>1.52E-2</v>
      </c>
      <c r="I6126" s="559">
        <v>22.69</v>
      </c>
      <c r="J6126" s="559">
        <v>0.34</v>
      </c>
    </row>
    <row r="6127" spans="1:10">
      <c r="A6127" s="549" t="s">
        <v>2666</v>
      </c>
      <c r="B6127" s="550" t="s">
        <v>2137</v>
      </c>
      <c r="C6127" s="550" t="s">
        <v>44</v>
      </c>
      <c r="D6127" s="549" t="s">
        <v>2138</v>
      </c>
      <c r="E6127" s="593" t="s">
        <v>1220</v>
      </c>
      <c r="F6127" s="593"/>
      <c r="G6127" s="550" t="s">
        <v>970</v>
      </c>
      <c r="H6127" s="551">
        <v>1.07</v>
      </c>
      <c r="I6127" s="552">
        <v>9.06</v>
      </c>
      <c r="J6127" s="552">
        <v>9.69</v>
      </c>
    </row>
    <row r="6128" spans="1:10">
      <c r="A6128" s="553"/>
      <c r="B6128" s="563"/>
      <c r="C6128" s="563"/>
      <c r="D6128" s="553"/>
      <c r="E6128" s="563" t="s">
        <v>2669</v>
      </c>
      <c r="F6128" s="566">
        <v>2.0099999999999998</v>
      </c>
      <c r="G6128" s="553" t="s">
        <v>2670</v>
      </c>
      <c r="H6128" s="554">
        <v>0</v>
      </c>
      <c r="I6128" s="553" t="s">
        <v>2671</v>
      </c>
      <c r="J6128" s="554">
        <v>2.0099999999999998</v>
      </c>
    </row>
    <row r="6129" spans="1:10" ht="14.45" thickBot="1">
      <c r="A6129" s="553"/>
      <c r="B6129" s="563"/>
      <c r="C6129" s="563"/>
      <c r="D6129" s="553"/>
      <c r="E6129" s="563" t="s">
        <v>2672</v>
      </c>
      <c r="F6129" s="566">
        <v>0</v>
      </c>
      <c r="G6129" s="553"/>
      <c r="H6129" s="595" t="s">
        <v>2673</v>
      </c>
      <c r="I6129" s="595"/>
      <c r="J6129" s="554">
        <v>12.42</v>
      </c>
    </row>
    <row r="6130" spans="1:10" ht="14.45" customHeight="1" thickTop="1">
      <c r="A6130" s="555"/>
      <c r="B6130" s="564"/>
      <c r="C6130" s="564"/>
      <c r="D6130" s="555"/>
      <c r="E6130" s="564"/>
      <c r="F6130" s="564"/>
      <c r="G6130" s="555"/>
      <c r="H6130" s="555"/>
      <c r="I6130" s="555"/>
      <c r="J6130" s="555"/>
    </row>
    <row r="6131" spans="1:10">
      <c r="A6131" s="543"/>
      <c r="B6131" s="461" t="s">
        <v>10</v>
      </c>
      <c r="C6131" s="461" t="s">
        <v>11</v>
      </c>
      <c r="D6131" s="543" t="s">
        <v>12</v>
      </c>
      <c r="E6131" s="589" t="s">
        <v>1209</v>
      </c>
      <c r="F6131" s="589"/>
      <c r="G6131" s="461" t="s">
        <v>13</v>
      </c>
      <c r="H6131" s="544" t="s">
        <v>14</v>
      </c>
      <c r="I6131" s="544" t="s">
        <v>1210</v>
      </c>
      <c r="J6131" s="544" t="s">
        <v>16</v>
      </c>
    </row>
    <row r="6132" spans="1:10" ht="26.45">
      <c r="A6132" s="545" t="s">
        <v>2661</v>
      </c>
      <c r="B6132" s="546" t="s">
        <v>3726</v>
      </c>
      <c r="C6132" s="546" t="s">
        <v>44</v>
      </c>
      <c r="D6132" s="545" t="s">
        <v>3727</v>
      </c>
      <c r="E6132" s="596" t="s">
        <v>1216</v>
      </c>
      <c r="F6132" s="596"/>
      <c r="G6132" s="546" t="s">
        <v>75</v>
      </c>
      <c r="H6132" s="547">
        <v>1</v>
      </c>
      <c r="I6132" s="548">
        <v>0.18</v>
      </c>
      <c r="J6132" s="548">
        <v>0.18</v>
      </c>
    </row>
    <row r="6133" spans="1:10">
      <c r="A6133" s="549" t="s">
        <v>2666</v>
      </c>
      <c r="B6133" s="550" t="s">
        <v>2511</v>
      </c>
      <c r="C6133" s="550" t="s">
        <v>44</v>
      </c>
      <c r="D6133" s="549" t="s">
        <v>2512</v>
      </c>
      <c r="E6133" s="593" t="s">
        <v>1440</v>
      </c>
      <c r="F6133" s="593"/>
      <c r="G6133" s="550" t="s">
        <v>75</v>
      </c>
      <c r="H6133" s="551">
        <v>1.154E-2</v>
      </c>
      <c r="I6133" s="552">
        <v>15.79</v>
      </c>
      <c r="J6133" s="552">
        <v>0.18</v>
      </c>
    </row>
    <row r="6134" spans="1:10" ht="26.45" customHeight="1">
      <c r="A6134" s="553"/>
      <c r="B6134" s="563"/>
      <c r="C6134" s="563"/>
      <c r="D6134" s="553"/>
      <c r="E6134" s="563" t="s">
        <v>2669</v>
      </c>
      <c r="F6134" s="566">
        <v>0.18</v>
      </c>
      <c r="G6134" s="553" t="s">
        <v>2670</v>
      </c>
      <c r="H6134" s="554">
        <v>0</v>
      </c>
      <c r="I6134" s="553" t="s">
        <v>2671</v>
      </c>
      <c r="J6134" s="554">
        <v>0.18</v>
      </c>
    </row>
    <row r="6135" spans="1:10" ht="14.45" thickBot="1">
      <c r="A6135" s="553"/>
      <c r="B6135" s="563"/>
      <c r="C6135" s="563"/>
      <c r="D6135" s="553"/>
      <c r="E6135" s="563" t="s">
        <v>2672</v>
      </c>
      <c r="F6135" s="566">
        <v>0</v>
      </c>
      <c r="G6135" s="553"/>
      <c r="H6135" s="595" t="s">
        <v>2673</v>
      </c>
      <c r="I6135" s="595"/>
      <c r="J6135" s="554">
        <v>0.18</v>
      </c>
    </row>
    <row r="6136" spans="1:10" ht="14.45" thickTop="1">
      <c r="A6136" s="555"/>
      <c r="B6136" s="564"/>
      <c r="C6136" s="564"/>
      <c r="D6136" s="555"/>
      <c r="E6136" s="564"/>
      <c r="F6136" s="564"/>
      <c r="G6136" s="555"/>
      <c r="H6136" s="555"/>
      <c r="I6136" s="555"/>
      <c r="J6136" s="555"/>
    </row>
    <row r="6137" spans="1:10">
      <c r="A6137" s="543"/>
      <c r="B6137" s="461" t="s">
        <v>10</v>
      </c>
      <c r="C6137" s="461" t="s">
        <v>11</v>
      </c>
      <c r="D6137" s="543" t="s">
        <v>12</v>
      </c>
      <c r="E6137" s="589" t="s">
        <v>1209</v>
      </c>
      <c r="F6137" s="589"/>
      <c r="G6137" s="461" t="s">
        <v>13</v>
      </c>
      <c r="H6137" s="544" t="s">
        <v>14</v>
      </c>
      <c r="I6137" s="544" t="s">
        <v>1210</v>
      </c>
      <c r="J6137" s="544" t="s">
        <v>16</v>
      </c>
    </row>
    <row r="6138" spans="1:10" ht="26.45">
      <c r="A6138" s="545" t="s">
        <v>2661</v>
      </c>
      <c r="B6138" s="546" t="s">
        <v>3728</v>
      </c>
      <c r="C6138" s="546" t="s">
        <v>44</v>
      </c>
      <c r="D6138" s="545" t="s">
        <v>3729</v>
      </c>
      <c r="E6138" s="596" t="s">
        <v>1216</v>
      </c>
      <c r="F6138" s="596"/>
      <c r="G6138" s="546" t="s">
        <v>75</v>
      </c>
      <c r="H6138" s="547">
        <v>1</v>
      </c>
      <c r="I6138" s="548">
        <v>0.23</v>
      </c>
      <c r="J6138" s="548">
        <v>0.23</v>
      </c>
    </row>
    <row r="6139" spans="1:10" ht="14.45" customHeight="1">
      <c r="A6139" s="549" t="s">
        <v>2666</v>
      </c>
      <c r="B6139" s="550" t="s">
        <v>1601</v>
      </c>
      <c r="C6139" s="550" t="s">
        <v>44</v>
      </c>
      <c r="D6139" s="549" t="s">
        <v>1602</v>
      </c>
      <c r="E6139" s="593" t="s">
        <v>1440</v>
      </c>
      <c r="F6139" s="593"/>
      <c r="G6139" s="550" t="s">
        <v>75</v>
      </c>
      <c r="H6139" s="551">
        <v>1.4760000000000001E-2</v>
      </c>
      <c r="I6139" s="552">
        <v>15.79</v>
      </c>
      <c r="J6139" s="552">
        <v>0.23</v>
      </c>
    </row>
    <row r="6140" spans="1:10">
      <c r="A6140" s="553"/>
      <c r="B6140" s="563"/>
      <c r="C6140" s="563"/>
      <c r="D6140" s="553"/>
      <c r="E6140" s="563" t="s">
        <v>2669</v>
      </c>
      <c r="F6140" s="566">
        <v>0.23</v>
      </c>
      <c r="G6140" s="553" t="s">
        <v>2670</v>
      </c>
      <c r="H6140" s="554">
        <v>0</v>
      </c>
      <c r="I6140" s="553" t="s">
        <v>2671</v>
      </c>
      <c r="J6140" s="554">
        <v>0.23</v>
      </c>
    </row>
    <row r="6141" spans="1:10" ht="14.45" thickBot="1">
      <c r="A6141" s="553"/>
      <c r="B6141" s="563"/>
      <c r="C6141" s="563"/>
      <c r="D6141" s="553"/>
      <c r="E6141" s="563" t="s">
        <v>2672</v>
      </c>
      <c r="F6141" s="566">
        <v>0</v>
      </c>
      <c r="G6141" s="553"/>
      <c r="H6141" s="595" t="s">
        <v>2673</v>
      </c>
      <c r="I6141" s="595"/>
      <c r="J6141" s="554">
        <v>0.23</v>
      </c>
    </row>
    <row r="6142" spans="1:10" ht="13.9" customHeight="1" thickTop="1">
      <c r="A6142" s="555"/>
      <c r="B6142" s="564"/>
      <c r="C6142" s="564"/>
      <c r="D6142" s="555"/>
      <c r="E6142" s="564"/>
      <c r="F6142" s="564"/>
      <c r="G6142" s="555"/>
      <c r="H6142" s="555"/>
      <c r="I6142" s="555"/>
      <c r="J6142" s="555"/>
    </row>
    <row r="6143" spans="1:10" ht="26.45" customHeight="1">
      <c r="A6143" s="543"/>
      <c r="B6143" s="461" t="s">
        <v>10</v>
      </c>
      <c r="C6143" s="461" t="s">
        <v>11</v>
      </c>
      <c r="D6143" s="543" t="s">
        <v>12</v>
      </c>
      <c r="E6143" s="589" t="s">
        <v>1209</v>
      </c>
      <c r="F6143" s="589"/>
      <c r="G6143" s="461" t="s">
        <v>13</v>
      </c>
      <c r="H6143" s="544" t="s">
        <v>14</v>
      </c>
      <c r="I6143" s="544" t="s">
        <v>1210</v>
      </c>
      <c r="J6143" s="544" t="s">
        <v>16</v>
      </c>
    </row>
    <row r="6144" spans="1:10" ht="26.45" customHeight="1">
      <c r="A6144" s="545" t="s">
        <v>2661</v>
      </c>
      <c r="B6144" s="546" t="s">
        <v>3730</v>
      </c>
      <c r="C6144" s="546" t="s">
        <v>44</v>
      </c>
      <c r="D6144" s="545" t="s">
        <v>3731</v>
      </c>
      <c r="E6144" s="596" t="s">
        <v>1216</v>
      </c>
      <c r="F6144" s="596"/>
      <c r="G6144" s="546" t="s">
        <v>75</v>
      </c>
      <c r="H6144" s="547">
        <v>1</v>
      </c>
      <c r="I6144" s="548">
        <v>0.23</v>
      </c>
      <c r="J6144" s="548">
        <v>0.23</v>
      </c>
    </row>
    <row r="6145" spans="1:10">
      <c r="A6145" s="549" t="s">
        <v>2666</v>
      </c>
      <c r="B6145" s="550" t="s">
        <v>2297</v>
      </c>
      <c r="C6145" s="550" t="s">
        <v>44</v>
      </c>
      <c r="D6145" s="549" t="s">
        <v>2298</v>
      </c>
      <c r="E6145" s="593" t="s">
        <v>1440</v>
      </c>
      <c r="F6145" s="593"/>
      <c r="G6145" s="550" t="s">
        <v>75</v>
      </c>
      <c r="H6145" s="551">
        <v>1.4760000000000001E-2</v>
      </c>
      <c r="I6145" s="552">
        <v>15.79</v>
      </c>
      <c r="J6145" s="552">
        <v>0.23</v>
      </c>
    </row>
    <row r="6146" spans="1:10">
      <c r="A6146" s="553"/>
      <c r="B6146" s="563"/>
      <c r="C6146" s="563"/>
      <c r="D6146" s="553"/>
      <c r="E6146" s="563" t="s">
        <v>2669</v>
      </c>
      <c r="F6146" s="566">
        <v>0.23</v>
      </c>
      <c r="G6146" s="553" t="s">
        <v>2670</v>
      </c>
      <c r="H6146" s="554">
        <v>0</v>
      </c>
      <c r="I6146" s="553" t="s">
        <v>2671</v>
      </c>
      <c r="J6146" s="554">
        <v>0.23</v>
      </c>
    </row>
    <row r="6147" spans="1:10" ht="14.45" customHeight="1" thickBot="1">
      <c r="A6147" s="553"/>
      <c r="B6147" s="563"/>
      <c r="C6147" s="563"/>
      <c r="D6147" s="553"/>
      <c r="E6147" s="563" t="s">
        <v>2672</v>
      </c>
      <c r="F6147" s="566">
        <v>0</v>
      </c>
      <c r="G6147" s="553"/>
      <c r="H6147" s="595" t="s">
        <v>2673</v>
      </c>
      <c r="I6147" s="595"/>
      <c r="J6147" s="554">
        <v>0.23</v>
      </c>
    </row>
    <row r="6148" spans="1:10" ht="14.45" thickTop="1">
      <c r="A6148" s="555"/>
      <c r="B6148" s="564"/>
      <c r="C6148" s="564"/>
      <c r="D6148" s="555"/>
      <c r="E6148" s="564"/>
      <c r="F6148" s="564"/>
      <c r="G6148" s="555"/>
      <c r="H6148" s="555"/>
      <c r="I6148" s="555"/>
      <c r="J6148" s="555"/>
    </row>
    <row r="6149" spans="1:10">
      <c r="A6149" s="543"/>
      <c r="B6149" s="461" t="s">
        <v>10</v>
      </c>
      <c r="C6149" s="461" t="s">
        <v>11</v>
      </c>
      <c r="D6149" s="543" t="s">
        <v>12</v>
      </c>
      <c r="E6149" s="589" t="s">
        <v>1209</v>
      </c>
      <c r="F6149" s="589"/>
      <c r="G6149" s="461" t="s">
        <v>13</v>
      </c>
      <c r="H6149" s="544" t="s">
        <v>14</v>
      </c>
      <c r="I6149" s="544" t="s">
        <v>1210</v>
      </c>
      <c r="J6149" s="544" t="s">
        <v>16</v>
      </c>
    </row>
    <row r="6150" spans="1:10" ht="26.45" customHeight="1">
      <c r="A6150" s="545" t="s">
        <v>2661</v>
      </c>
      <c r="B6150" s="546" t="s">
        <v>3732</v>
      </c>
      <c r="C6150" s="546" t="s">
        <v>44</v>
      </c>
      <c r="D6150" s="545" t="s">
        <v>3733</v>
      </c>
      <c r="E6150" s="596" t="s">
        <v>1216</v>
      </c>
      <c r="F6150" s="596"/>
      <c r="G6150" s="546" t="s">
        <v>75</v>
      </c>
      <c r="H6150" s="547">
        <v>1</v>
      </c>
      <c r="I6150" s="548">
        <v>0.3</v>
      </c>
      <c r="J6150" s="548">
        <v>0.3</v>
      </c>
    </row>
    <row r="6151" spans="1:10">
      <c r="A6151" s="549" t="s">
        <v>2666</v>
      </c>
      <c r="B6151" s="550" t="s">
        <v>2074</v>
      </c>
      <c r="C6151" s="550" t="s">
        <v>44</v>
      </c>
      <c r="D6151" s="549" t="s">
        <v>2075</v>
      </c>
      <c r="E6151" s="593" t="s">
        <v>1440</v>
      </c>
      <c r="F6151" s="593"/>
      <c r="G6151" s="550" t="s">
        <v>75</v>
      </c>
      <c r="H6151" s="551">
        <v>1.4760000000000001E-2</v>
      </c>
      <c r="I6151" s="552">
        <v>20.67</v>
      </c>
      <c r="J6151" s="552">
        <v>0.3</v>
      </c>
    </row>
    <row r="6152" spans="1:10">
      <c r="A6152" s="553"/>
      <c r="B6152" s="563"/>
      <c r="C6152" s="563"/>
      <c r="D6152" s="553"/>
      <c r="E6152" s="563" t="s">
        <v>2669</v>
      </c>
      <c r="F6152" s="566">
        <v>0.3</v>
      </c>
      <c r="G6152" s="553" t="s">
        <v>2670</v>
      </c>
      <c r="H6152" s="554">
        <v>0</v>
      </c>
      <c r="I6152" s="553" t="s">
        <v>2671</v>
      </c>
      <c r="J6152" s="554">
        <v>0.3</v>
      </c>
    </row>
    <row r="6153" spans="1:10" ht="14.45" customHeight="1" thickBot="1">
      <c r="A6153" s="553"/>
      <c r="B6153" s="563"/>
      <c r="C6153" s="563"/>
      <c r="D6153" s="553"/>
      <c r="E6153" s="563" t="s">
        <v>2672</v>
      </c>
      <c r="F6153" s="566">
        <v>0</v>
      </c>
      <c r="G6153" s="553"/>
      <c r="H6153" s="595" t="s">
        <v>2673</v>
      </c>
      <c r="I6153" s="595"/>
      <c r="J6153" s="554">
        <v>0.3</v>
      </c>
    </row>
    <row r="6154" spans="1:10" ht="14.45" thickTop="1">
      <c r="A6154" s="555"/>
      <c r="B6154" s="564"/>
      <c r="C6154" s="564"/>
      <c r="D6154" s="555"/>
      <c r="E6154" s="564"/>
      <c r="F6154" s="564"/>
      <c r="G6154" s="555"/>
      <c r="H6154" s="555"/>
      <c r="I6154" s="555"/>
      <c r="J6154" s="555"/>
    </row>
    <row r="6155" spans="1:10">
      <c r="A6155" s="543"/>
      <c r="B6155" s="461" t="s">
        <v>10</v>
      </c>
      <c r="C6155" s="461" t="s">
        <v>11</v>
      </c>
      <c r="D6155" s="543" t="s">
        <v>12</v>
      </c>
      <c r="E6155" s="589" t="s">
        <v>1209</v>
      </c>
      <c r="F6155" s="589"/>
      <c r="G6155" s="461" t="s">
        <v>13</v>
      </c>
      <c r="H6155" s="544" t="s">
        <v>14</v>
      </c>
      <c r="I6155" s="544" t="s">
        <v>1210</v>
      </c>
      <c r="J6155" s="544" t="s">
        <v>16</v>
      </c>
    </row>
    <row r="6156" spans="1:10" ht="26.45" customHeight="1">
      <c r="A6156" s="545" t="s">
        <v>2661</v>
      </c>
      <c r="B6156" s="546" t="s">
        <v>3734</v>
      </c>
      <c r="C6156" s="546" t="s">
        <v>44</v>
      </c>
      <c r="D6156" s="545" t="s">
        <v>3735</v>
      </c>
      <c r="E6156" s="596" t="s">
        <v>1216</v>
      </c>
      <c r="F6156" s="596"/>
      <c r="G6156" s="546" t="s">
        <v>75</v>
      </c>
      <c r="H6156" s="547">
        <v>1</v>
      </c>
      <c r="I6156" s="548">
        <v>0.18</v>
      </c>
      <c r="J6156" s="548">
        <v>0.18</v>
      </c>
    </row>
    <row r="6157" spans="1:10">
      <c r="A6157" s="549" t="s">
        <v>2666</v>
      </c>
      <c r="B6157" s="550" t="s">
        <v>1625</v>
      </c>
      <c r="C6157" s="550" t="s">
        <v>44</v>
      </c>
      <c r="D6157" s="549" t="s">
        <v>1626</v>
      </c>
      <c r="E6157" s="593" t="s">
        <v>1440</v>
      </c>
      <c r="F6157" s="593"/>
      <c r="G6157" s="550" t="s">
        <v>75</v>
      </c>
      <c r="H6157" s="551">
        <v>1.154E-2</v>
      </c>
      <c r="I6157" s="552">
        <v>15.79</v>
      </c>
      <c r="J6157" s="552">
        <v>0.18</v>
      </c>
    </row>
    <row r="6158" spans="1:10">
      <c r="A6158" s="553"/>
      <c r="B6158" s="563"/>
      <c r="C6158" s="563"/>
      <c r="D6158" s="553"/>
      <c r="E6158" s="563" t="s">
        <v>2669</v>
      </c>
      <c r="F6158" s="566">
        <v>0.18</v>
      </c>
      <c r="G6158" s="553" t="s">
        <v>2670</v>
      </c>
      <c r="H6158" s="554">
        <v>0</v>
      </c>
      <c r="I6158" s="553" t="s">
        <v>2671</v>
      </c>
      <c r="J6158" s="554">
        <v>0.18</v>
      </c>
    </row>
    <row r="6159" spans="1:10" ht="14.45" customHeight="1" thickBot="1">
      <c r="A6159" s="553"/>
      <c r="B6159" s="563"/>
      <c r="C6159" s="563"/>
      <c r="D6159" s="553"/>
      <c r="E6159" s="563" t="s">
        <v>2672</v>
      </c>
      <c r="F6159" s="566">
        <v>0</v>
      </c>
      <c r="G6159" s="553"/>
      <c r="H6159" s="595" t="s">
        <v>2673</v>
      </c>
      <c r="I6159" s="595"/>
      <c r="J6159" s="554">
        <v>0.18</v>
      </c>
    </row>
    <row r="6160" spans="1:10" ht="14.45" thickTop="1">
      <c r="A6160" s="555"/>
      <c r="B6160" s="564"/>
      <c r="C6160" s="564"/>
      <c r="D6160" s="555"/>
      <c r="E6160" s="564"/>
      <c r="F6160" s="564"/>
      <c r="G6160" s="555"/>
      <c r="H6160" s="555"/>
      <c r="I6160" s="555"/>
      <c r="J6160" s="555"/>
    </row>
    <row r="6161" spans="1:10">
      <c r="A6161" s="543"/>
      <c r="B6161" s="461" t="s">
        <v>10</v>
      </c>
      <c r="C6161" s="461" t="s">
        <v>11</v>
      </c>
      <c r="D6161" s="543" t="s">
        <v>12</v>
      </c>
      <c r="E6161" s="589" t="s">
        <v>1209</v>
      </c>
      <c r="F6161" s="589"/>
      <c r="G6161" s="461" t="s">
        <v>13</v>
      </c>
      <c r="H6161" s="544" t="s">
        <v>14</v>
      </c>
      <c r="I6161" s="544" t="s">
        <v>1210</v>
      </c>
      <c r="J6161" s="544" t="s">
        <v>16</v>
      </c>
    </row>
    <row r="6162" spans="1:10" ht="26.45" customHeight="1">
      <c r="A6162" s="545" t="s">
        <v>2661</v>
      </c>
      <c r="B6162" s="546" t="s">
        <v>3748</v>
      </c>
      <c r="C6162" s="546" t="s">
        <v>44</v>
      </c>
      <c r="D6162" s="545" t="s">
        <v>3749</v>
      </c>
      <c r="E6162" s="596" t="s">
        <v>1216</v>
      </c>
      <c r="F6162" s="596"/>
      <c r="G6162" s="546" t="s">
        <v>75</v>
      </c>
      <c r="H6162" s="547">
        <v>1</v>
      </c>
      <c r="I6162" s="548">
        <v>0.21</v>
      </c>
      <c r="J6162" s="548">
        <v>0.21</v>
      </c>
    </row>
    <row r="6163" spans="1:10">
      <c r="A6163" s="549" t="s">
        <v>2666</v>
      </c>
      <c r="B6163" s="550" t="s">
        <v>2285</v>
      </c>
      <c r="C6163" s="550" t="s">
        <v>44</v>
      </c>
      <c r="D6163" s="549" t="s">
        <v>2286</v>
      </c>
      <c r="E6163" s="593" t="s">
        <v>1440</v>
      </c>
      <c r="F6163" s="593"/>
      <c r="G6163" s="550" t="s">
        <v>75</v>
      </c>
      <c r="H6163" s="551">
        <v>1.154E-2</v>
      </c>
      <c r="I6163" s="552">
        <v>18.77</v>
      </c>
      <c r="J6163" s="552">
        <v>0.21</v>
      </c>
    </row>
    <row r="6164" spans="1:10">
      <c r="A6164" s="553"/>
      <c r="B6164" s="563"/>
      <c r="C6164" s="563"/>
      <c r="D6164" s="553"/>
      <c r="E6164" s="563" t="s">
        <v>2669</v>
      </c>
      <c r="F6164" s="566">
        <v>0.21</v>
      </c>
      <c r="G6164" s="553" t="s">
        <v>2670</v>
      </c>
      <c r="H6164" s="554">
        <v>0</v>
      </c>
      <c r="I6164" s="553" t="s">
        <v>2671</v>
      </c>
      <c r="J6164" s="554">
        <v>0.21</v>
      </c>
    </row>
    <row r="6165" spans="1:10" ht="14.45" customHeight="1" thickBot="1">
      <c r="A6165" s="553"/>
      <c r="B6165" s="563"/>
      <c r="C6165" s="563"/>
      <c r="D6165" s="553"/>
      <c r="E6165" s="563" t="s">
        <v>2672</v>
      </c>
      <c r="F6165" s="566">
        <v>0</v>
      </c>
      <c r="G6165" s="553"/>
      <c r="H6165" s="595" t="s">
        <v>2673</v>
      </c>
      <c r="I6165" s="595"/>
      <c r="J6165" s="554">
        <v>0.21</v>
      </c>
    </row>
    <row r="6166" spans="1:10" ht="14.45" thickTop="1">
      <c r="A6166" s="555"/>
      <c r="B6166" s="564"/>
      <c r="C6166" s="564"/>
      <c r="D6166" s="555"/>
      <c r="E6166" s="564"/>
      <c r="F6166" s="564"/>
      <c r="G6166" s="555"/>
      <c r="H6166" s="555"/>
      <c r="I6166" s="555"/>
      <c r="J6166" s="555"/>
    </row>
    <row r="6167" spans="1:10">
      <c r="A6167" s="543"/>
      <c r="B6167" s="461" t="s">
        <v>10</v>
      </c>
      <c r="C6167" s="461" t="s">
        <v>11</v>
      </c>
      <c r="D6167" s="543" t="s">
        <v>12</v>
      </c>
      <c r="E6167" s="589" t="s">
        <v>1209</v>
      </c>
      <c r="F6167" s="589"/>
      <c r="G6167" s="461" t="s">
        <v>13</v>
      </c>
      <c r="H6167" s="544" t="s">
        <v>14</v>
      </c>
      <c r="I6167" s="544" t="s">
        <v>1210</v>
      </c>
      <c r="J6167" s="544" t="s">
        <v>16</v>
      </c>
    </row>
    <row r="6168" spans="1:10" ht="26.45" customHeight="1">
      <c r="A6168" s="545" t="s">
        <v>2661</v>
      </c>
      <c r="B6168" s="546" t="s">
        <v>3755</v>
      </c>
      <c r="C6168" s="546" t="s">
        <v>44</v>
      </c>
      <c r="D6168" s="545" t="s">
        <v>3756</v>
      </c>
      <c r="E6168" s="596" t="s">
        <v>1216</v>
      </c>
      <c r="F6168" s="596"/>
      <c r="G6168" s="546" t="s">
        <v>75</v>
      </c>
      <c r="H6168" s="547">
        <v>1</v>
      </c>
      <c r="I6168" s="548">
        <v>0.15</v>
      </c>
      <c r="J6168" s="548">
        <v>0.15</v>
      </c>
    </row>
    <row r="6169" spans="1:10">
      <c r="A6169" s="549" t="s">
        <v>2666</v>
      </c>
      <c r="B6169" s="550" t="s">
        <v>2503</v>
      </c>
      <c r="C6169" s="550" t="s">
        <v>44</v>
      </c>
      <c r="D6169" s="549" t="s">
        <v>2504</v>
      </c>
      <c r="E6169" s="593" t="s">
        <v>1440</v>
      </c>
      <c r="F6169" s="593"/>
      <c r="G6169" s="550" t="s">
        <v>75</v>
      </c>
      <c r="H6169" s="551">
        <v>1.4760000000000001E-2</v>
      </c>
      <c r="I6169" s="552">
        <v>10.7</v>
      </c>
      <c r="J6169" s="552">
        <v>0.15</v>
      </c>
    </row>
    <row r="6170" spans="1:10">
      <c r="A6170" s="553"/>
      <c r="B6170" s="563"/>
      <c r="C6170" s="563"/>
      <c r="D6170" s="553"/>
      <c r="E6170" s="563" t="s">
        <v>2669</v>
      </c>
      <c r="F6170" s="566">
        <v>0.15</v>
      </c>
      <c r="G6170" s="553" t="s">
        <v>2670</v>
      </c>
      <c r="H6170" s="554">
        <v>0</v>
      </c>
      <c r="I6170" s="553" t="s">
        <v>2671</v>
      </c>
      <c r="J6170" s="554">
        <v>0.15</v>
      </c>
    </row>
    <row r="6171" spans="1:10" ht="14.45" customHeight="1" thickBot="1">
      <c r="A6171" s="553"/>
      <c r="B6171" s="563"/>
      <c r="C6171" s="563"/>
      <c r="D6171" s="553"/>
      <c r="E6171" s="563" t="s">
        <v>2672</v>
      </c>
      <c r="F6171" s="566">
        <v>0</v>
      </c>
      <c r="G6171" s="553"/>
      <c r="H6171" s="595" t="s">
        <v>2673</v>
      </c>
      <c r="I6171" s="595"/>
      <c r="J6171" s="554">
        <v>0.15</v>
      </c>
    </row>
    <row r="6172" spans="1:10" ht="14.45" thickTop="1">
      <c r="A6172" s="555"/>
      <c r="B6172" s="564"/>
      <c r="C6172" s="564"/>
      <c r="D6172" s="555"/>
      <c r="E6172" s="564"/>
      <c r="F6172" s="564"/>
      <c r="G6172" s="555"/>
      <c r="H6172" s="555"/>
      <c r="I6172" s="555"/>
      <c r="J6172" s="555"/>
    </row>
    <row r="6173" spans="1:10">
      <c r="A6173" s="543"/>
      <c r="B6173" s="461" t="s">
        <v>10</v>
      </c>
      <c r="C6173" s="461" t="s">
        <v>11</v>
      </c>
      <c r="D6173" s="543" t="s">
        <v>12</v>
      </c>
      <c r="E6173" s="589" t="s">
        <v>1209</v>
      </c>
      <c r="F6173" s="589"/>
      <c r="G6173" s="461" t="s">
        <v>13</v>
      </c>
      <c r="H6173" s="544" t="s">
        <v>14</v>
      </c>
      <c r="I6173" s="544" t="s">
        <v>1210</v>
      </c>
      <c r="J6173" s="544" t="s">
        <v>16</v>
      </c>
    </row>
    <row r="6174" spans="1:10" ht="26.45" customHeight="1">
      <c r="A6174" s="545" t="s">
        <v>2661</v>
      </c>
      <c r="B6174" s="546" t="s">
        <v>3757</v>
      </c>
      <c r="C6174" s="546" t="s">
        <v>44</v>
      </c>
      <c r="D6174" s="545" t="s">
        <v>3758</v>
      </c>
      <c r="E6174" s="596" t="s">
        <v>1216</v>
      </c>
      <c r="F6174" s="596"/>
      <c r="G6174" s="546" t="s">
        <v>75</v>
      </c>
      <c r="H6174" s="547">
        <v>1</v>
      </c>
      <c r="I6174" s="548">
        <v>0.57999999999999996</v>
      </c>
      <c r="J6174" s="548">
        <v>0.57999999999999996</v>
      </c>
    </row>
    <row r="6175" spans="1:10">
      <c r="A6175" s="549" t="s">
        <v>2666</v>
      </c>
      <c r="B6175" s="550" t="s">
        <v>1500</v>
      </c>
      <c r="C6175" s="550" t="s">
        <v>44</v>
      </c>
      <c r="D6175" s="549" t="s">
        <v>1501</v>
      </c>
      <c r="E6175" s="593" t="s">
        <v>1440</v>
      </c>
      <c r="F6175" s="593"/>
      <c r="G6175" s="550" t="s">
        <v>75</v>
      </c>
      <c r="H6175" s="551">
        <v>3.7319999999999999E-2</v>
      </c>
      <c r="I6175" s="552">
        <v>15.79</v>
      </c>
      <c r="J6175" s="552">
        <v>0.57999999999999996</v>
      </c>
    </row>
    <row r="6176" spans="1:10">
      <c r="A6176" s="553"/>
      <c r="B6176" s="563"/>
      <c r="C6176" s="563"/>
      <c r="D6176" s="553"/>
      <c r="E6176" s="563" t="s">
        <v>2669</v>
      </c>
      <c r="F6176" s="566">
        <v>0.57999999999999996</v>
      </c>
      <c r="G6176" s="553" t="s">
        <v>2670</v>
      </c>
      <c r="H6176" s="554">
        <v>0</v>
      </c>
      <c r="I6176" s="553" t="s">
        <v>2671</v>
      </c>
      <c r="J6176" s="554">
        <v>0.57999999999999996</v>
      </c>
    </row>
    <row r="6177" spans="1:10" ht="14.45" customHeight="1" thickBot="1">
      <c r="A6177" s="553"/>
      <c r="B6177" s="563"/>
      <c r="C6177" s="563"/>
      <c r="D6177" s="553"/>
      <c r="E6177" s="563" t="s">
        <v>2672</v>
      </c>
      <c r="F6177" s="566">
        <v>0</v>
      </c>
      <c r="G6177" s="553"/>
      <c r="H6177" s="595" t="s">
        <v>2673</v>
      </c>
      <c r="I6177" s="595"/>
      <c r="J6177" s="554">
        <v>0.57999999999999996</v>
      </c>
    </row>
    <row r="6178" spans="1:10" ht="14.45" thickTop="1">
      <c r="A6178" s="555"/>
      <c r="B6178" s="564"/>
      <c r="C6178" s="564"/>
      <c r="D6178" s="555"/>
      <c r="E6178" s="564"/>
      <c r="F6178" s="564"/>
      <c r="G6178" s="555"/>
      <c r="H6178" s="555"/>
      <c r="I6178" s="555"/>
      <c r="J6178" s="555"/>
    </row>
    <row r="6179" spans="1:10">
      <c r="A6179" s="543"/>
      <c r="B6179" s="461" t="s">
        <v>10</v>
      </c>
      <c r="C6179" s="461" t="s">
        <v>11</v>
      </c>
      <c r="D6179" s="543" t="s">
        <v>12</v>
      </c>
      <c r="E6179" s="589" t="s">
        <v>1209</v>
      </c>
      <c r="F6179" s="589"/>
      <c r="G6179" s="461" t="s">
        <v>13</v>
      </c>
      <c r="H6179" s="544" t="s">
        <v>14</v>
      </c>
      <c r="I6179" s="544" t="s">
        <v>1210</v>
      </c>
      <c r="J6179" s="544" t="s">
        <v>16</v>
      </c>
    </row>
    <row r="6180" spans="1:10" ht="26.45" customHeight="1">
      <c r="A6180" s="545" t="s">
        <v>2661</v>
      </c>
      <c r="B6180" s="546" t="s">
        <v>3759</v>
      </c>
      <c r="C6180" s="546" t="s">
        <v>44</v>
      </c>
      <c r="D6180" s="545" t="s">
        <v>3760</v>
      </c>
      <c r="E6180" s="596" t="s">
        <v>1216</v>
      </c>
      <c r="F6180" s="596"/>
      <c r="G6180" s="546" t="s">
        <v>75</v>
      </c>
      <c r="H6180" s="547">
        <v>1</v>
      </c>
      <c r="I6180" s="548">
        <v>0.28000000000000003</v>
      </c>
      <c r="J6180" s="548">
        <v>0.28000000000000003</v>
      </c>
    </row>
    <row r="6181" spans="1:10">
      <c r="A6181" s="549" t="s">
        <v>2666</v>
      </c>
      <c r="B6181" s="550" t="s">
        <v>1695</v>
      </c>
      <c r="C6181" s="550" t="s">
        <v>44</v>
      </c>
      <c r="D6181" s="549" t="s">
        <v>1696</v>
      </c>
      <c r="E6181" s="593" t="s">
        <v>1440</v>
      </c>
      <c r="F6181" s="593"/>
      <c r="G6181" s="550" t="s">
        <v>75</v>
      </c>
      <c r="H6181" s="551">
        <v>1.7979999999999999E-2</v>
      </c>
      <c r="I6181" s="552">
        <v>15.79</v>
      </c>
      <c r="J6181" s="552">
        <v>0.28000000000000003</v>
      </c>
    </row>
    <row r="6182" spans="1:10">
      <c r="A6182" s="553"/>
      <c r="B6182" s="563"/>
      <c r="C6182" s="563"/>
      <c r="D6182" s="553"/>
      <c r="E6182" s="563" t="s">
        <v>2669</v>
      </c>
      <c r="F6182" s="566">
        <v>0.28000000000000003</v>
      </c>
      <c r="G6182" s="553" t="s">
        <v>2670</v>
      </c>
      <c r="H6182" s="554">
        <v>0</v>
      </c>
      <c r="I6182" s="553" t="s">
        <v>2671</v>
      </c>
      <c r="J6182" s="554">
        <v>0.28000000000000003</v>
      </c>
    </row>
    <row r="6183" spans="1:10" ht="14.45" customHeight="1" thickBot="1">
      <c r="A6183" s="553"/>
      <c r="B6183" s="563"/>
      <c r="C6183" s="563"/>
      <c r="D6183" s="553"/>
      <c r="E6183" s="563" t="s">
        <v>2672</v>
      </c>
      <c r="F6183" s="566">
        <v>0</v>
      </c>
      <c r="G6183" s="553"/>
      <c r="H6183" s="595" t="s">
        <v>2673</v>
      </c>
      <c r="I6183" s="595"/>
      <c r="J6183" s="554">
        <v>0.28000000000000003</v>
      </c>
    </row>
    <row r="6184" spans="1:10" ht="14.45" thickTop="1">
      <c r="A6184" s="555"/>
      <c r="B6184" s="564"/>
      <c r="C6184" s="564"/>
      <c r="D6184" s="555"/>
      <c r="E6184" s="564"/>
      <c r="F6184" s="564"/>
      <c r="G6184" s="555"/>
      <c r="H6184" s="555"/>
      <c r="I6184" s="555"/>
      <c r="J6184" s="555"/>
    </row>
    <row r="6185" spans="1:10">
      <c r="A6185" s="543"/>
      <c r="B6185" s="461" t="s">
        <v>10</v>
      </c>
      <c r="C6185" s="461" t="s">
        <v>11</v>
      </c>
      <c r="D6185" s="543" t="s">
        <v>12</v>
      </c>
      <c r="E6185" s="589" t="s">
        <v>1209</v>
      </c>
      <c r="F6185" s="589"/>
      <c r="G6185" s="461" t="s">
        <v>13</v>
      </c>
      <c r="H6185" s="544" t="s">
        <v>14</v>
      </c>
      <c r="I6185" s="544" t="s">
        <v>1210</v>
      </c>
      <c r="J6185" s="544" t="s">
        <v>16</v>
      </c>
    </row>
    <row r="6186" spans="1:10" ht="26.45" customHeight="1">
      <c r="A6186" s="545" t="s">
        <v>2661</v>
      </c>
      <c r="B6186" s="546" t="s">
        <v>3761</v>
      </c>
      <c r="C6186" s="546" t="s">
        <v>44</v>
      </c>
      <c r="D6186" s="545" t="s">
        <v>3762</v>
      </c>
      <c r="E6186" s="596" t="s">
        <v>1216</v>
      </c>
      <c r="F6186" s="596"/>
      <c r="G6186" s="546" t="s">
        <v>75</v>
      </c>
      <c r="H6186" s="547">
        <v>1</v>
      </c>
      <c r="I6186" s="548">
        <v>0.18</v>
      </c>
      <c r="J6186" s="548">
        <v>0.18</v>
      </c>
    </row>
    <row r="6187" spans="1:10">
      <c r="A6187" s="549" t="s">
        <v>2666</v>
      </c>
      <c r="B6187" s="550" t="s">
        <v>1972</v>
      </c>
      <c r="C6187" s="550" t="s">
        <v>44</v>
      </c>
      <c r="D6187" s="549" t="s">
        <v>1973</v>
      </c>
      <c r="E6187" s="593" t="s">
        <v>1440</v>
      </c>
      <c r="F6187" s="593"/>
      <c r="G6187" s="550" t="s">
        <v>75</v>
      </c>
      <c r="H6187" s="551">
        <v>1.154E-2</v>
      </c>
      <c r="I6187" s="552">
        <v>15.79</v>
      </c>
      <c r="J6187" s="552">
        <v>0.18</v>
      </c>
    </row>
    <row r="6188" spans="1:10">
      <c r="A6188" s="553"/>
      <c r="B6188" s="563"/>
      <c r="C6188" s="563"/>
      <c r="D6188" s="553"/>
      <c r="E6188" s="563" t="s">
        <v>2669</v>
      </c>
      <c r="F6188" s="566">
        <v>0.18</v>
      </c>
      <c r="G6188" s="553" t="s">
        <v>2670</v>
      </c>
      <c r="H6188" s="554">
        <v>0</v>
      </c>
      <c r="I6188" s="553" t="s">
        <v>2671</v>
      </c>
      <c r="J6188" s="554">
        <v>0.18</v>
      </c>
    </row>
    <row r="6189" spans="1:10" ht="14.45" customHeight="1" thickBot="1">
      <c r="A6189" s="553"/>
      <c r="B6189" s="563"/>
      <c r="C6189" s="563"/>
      <c r="D6189" s="553"/>
      <c r="E6189" s="563" t="s">
        <v>2672</v>
      </c>
      <c r="F6189" s="566">
        <v>0</v>
      </c>
      <c r="G6189" s="553"/>
      <c r="H6189" s="595" t="s">
        <v>2673</v>
      </c>
      <c r="I6189" s="595"/>
      <c r="J6189" s="554">
        <v>0.18</v>
      </c>
    </row>
    <row r="6190" spans="1:10" ht="14.45" thickTop="1">
      <c r="A6190" s="555"/>
      <c r="B6190" s="564"/>
      <c r="C6190" s="564"/>
      <c r="D6190" s="555"/>
      <c r="E6190" s="564"/>
      <c r="F6190" s="564"/>
      <c r="G6190" s="555"/>
      <c r="H6190" s="555"/>
      <c r="I6190" s="555"/>
      <c r="J6190" s="555"/>
    </row>
    <row r="6191" spans="1:10">
      <c r="A6191" s="543"/>
      <c r="B6191" s="461" t="s">
        <v>10</v>
      </c>
      <c r="C6191" s="461" t="s">
        <v>11</v>
      </c>
      <c r="D6191" s="543" t="s">
        <v>12</v>
      </c>
      <c r="E6191" s="589" t="s">
        <v>1209</v>
      </c>
      <c r="F6191" s="589"/>
      <c r="G6191" s="461" t="s">
        <v>13</v>
      </c>
      <c r="H6191" s="544" t="s">
        <v>14</v>
      </c>
      <c r="I6191" s="544" t="s">
        <v>1210</v>
      </c>
      <c r="J6191" s="544" t="s">
        <v>16</v>
      </c>
    </row>
    <row r="6192" spans="1:10" ht="26.45" customHeight="1">
      <c r="A6192" s="545" t="s">
        <v>2661</v>
      </c>
      <c r="B6192" s="546" t="s">
        <v>3763</v>
      </c>
      <c r="C6192" s="546" t="s">
        <v>44</v>
      </c>
      <c r="D6192" s="545" t="s">
        <v>3764</v>
      </c>
      <c r="E6192" s="596" t="s">
        <v>1216</v>
      </c>
      <c r="F6192" s="596"/>
      <c r="G6192" s="546" t="s">
        <v>75</v>
      </c>
      <c r="H6192" s="547">
        <v>1</v>
      </c>
      <c r="I6192" s="548">
        <v>0.18</v>
      </c>
      <c r="J6192" s="548">
        <v>0.18</v>
      </c>
    </row>
    <row r="6193" spans="1:10">
      <c r="A6193" s="549" t="s">
        <v>2666</v>
      </c>
      <c r="B6193" s="550" t="s">
        <v>1470</v>
      </c>
      <c r="C6193" s="550" t="s">
        <v>44</v>
      </c>
      <c r="D6193" s="549" t="s">
        <v>1471</v>
      </c>
      <c r="E6193" s="593" t="s">
        <v>1440</v>
      </c>
      <c r="F6193" s="593"/>
      <c r="G6193" s="550" t="s">
        <v>75</v>
      </c>
      <c r="H6193" s="551">
        <v>1.154E-2</v>
      </c>
      <c r="I6193" s="552">
        <v>15.79</v>
      </c>
      <c r="J6193" s="552">
        <v>0.18</v>
      </c>
    </row>
    <row r="6194" spans="1:10">
      <c r="A6194" s="553"/>
      <c r="B6194" s="563"/>
      <c r="C6194" s="563"/>
      <c r="D6194" s="553"/>
      <c r="E6194" s="563" t="s">
        <v>2669</v>
      </c>
      <c r="F6194" s="566">
        <v>0.18</v>
      </c>
      <c r="G6194" s="553" t="s">
        <v>2670</v>
      </c>
      <c r="H6194" s="554">
        <v>0</v>
      </c>
      <c r="I6194" s="553" t="s">
        <v>2671</v>
      </c>
      <c r="J6194" s="554">
        <v>0.18</v>
      </c>
    </row>
    <row r="6195" spans="1:10" ht="14.45" customHeight="1" thickBot="1">
      <c r="A6195" s="553"/>
      <c r="B6195" s="563"/>
      <c r="C6195" s="563"/>
      <c r="D6195" s="553"/>
      <c r="E6195" s="563" t="s">
        <v>2672</v>
      </c>
      <c r="F6195" s="566">
        <v>0</v>
      </c>
      <c r="G6195" s="553"/>
      <c r="H6195" s="595" t="s">
        <v>2673</v>
      </c>
      <c r="I6195" s="595"/>
      <c r="J6195" s="554">
        <v>0.18</v>
      </c>
    </row>
    <row r="6196" spans="1:10" ht="14.45" thickTop="1">
      <c r="A6196" s="555"/>
      <c r="B6196" s="564"/>
      <c r="C6196" s="564"/>
      <c r="D6196" s="555"/>
      <c r="E6196" s="564"/>
      <c r="F6196" s="564"/>
      <c r="G6196" s="555"/>
      <c r="H6196" s="555"/>
      <c r="I6196" s="555"/>
      <c r="J6196" s="555"/>
    </row>
    <row r="6197" spans="1:10">
      <c r="A6197" s="543"/>
      <c r="B6197" s="461" t="s">
        <v>10</v>
      </c>
      <c r="C6197" s="461" t="s">
        <v>11</v>
      </c>
      <c r="D6197" s="543" t="s">
        <v>12</v>
      </c>
      <c r="E6197" s="589" t="s">
        <v>1209</v>
      </c>
      <c r="F6197" s="589"/>
      <c r="G6197" s="461" t="s">
        <v>13</v>
      </c>
      <c r="H6197" s="544" t="s">
        <v>14</v>
      </c>
      <c r="I6197" s="544" t="s">
        <v>1210</v>
      </c>
      <c r="J6197" s="544" t="s">
        <v>16</v>
      </c>
    </row>
    <row r="6198" spans="1:10" ht="26.45" customHeight="1">
      <c r="A6198" s="545" t="s">
        <v>2661</v>
      </c>
      <c r="B6198" s="546" t="s">
        <v>3765</v>
      </c>
      <c r="C6198" s="546" t="s">
        <v>44</v>
      </c>
      <c r="D6198" s="545" t="s">
        <v>3766</v>
      </c>
      <c r="E6198" s="596" t="s">
        <v>1216</v>
      </c>
      <c r="F6198" s="596"/>
      <c r="G6198" s="546" t="s">
        <v>75</v>
      </c>
      <c r="H6198" s="547">
        <v>1</v>
      </c>
      <c r="I6198" s="548">
        <v>0.27</v>
      </c>
      <c r="J6198" s="548">
        <v>0.27</v>
      </c>
    </row>
    <row r="6199" spans="1:10">
      <c r="A6199" s="549" t="s">
        <v>2666</v>
      </c>
      <c r="B6199" s="550" t="s">
        <v>1575</v>
      </c>
      <c r="C6199" s="550" t="s">
        <v>44</v>
      </c>
      <c r="D6199" s="549" t="s">
        <v>1576</v>
      </c>
      <c r="E6199" s="593" t="s">
        <v>1440</v>
      </c>
      <c r="F6199" s="593"/>
      <c r="G6199" s="550" t="s">
        <v>75</v>
      </c>
      <c r="H6199" s="551">
        <v>1.4760000000000001E-2</v>
      </c>
      <c r="I6199" s="552">
        <v>18.77</v>
      </c>
      <c r="J6199" s="552">
        <v>0.27</v>
      </c>
    </row>
    <row r="6200" spans="1:10">
      <c r="A6200" s="553"/>
      <c r="B6200" s="563"/>
      <c r="C6200" s="563"/>
      <c r="D6200" s="553"/>
      <c r="E6200" s="563" t="s">
        <v>2669</v>
      </c>
      <c r="F6200" s="566">
        <v>0.27</v>
      </c>
      <c r="G6200" s="553" t="s">
        <v>2670</v>
      </c>
      <c r="H6200" s="554">
        <v>0</v>
      </c>
      <c r="I6200" s="553" t="s">
        <v>2671</v>
      </c>
      <c r="J6200" s="554">
        <v>0.27</v>
      </c>
    </row>
    <row r="6201" spans="1:10" ht="14.45" customHeight="1" thickBot="1">
      <c r="A6201" s="553"/>
      <c r="B6201" s="563"/>
      <c r="C6201" s="563"/>
      <c r="D6201" s="553"/>
      <c r="E6201" s="563" t="s">
        <v>2672</v>
      </c>
      <c r="F6201" s="566">
        <v>0</v>
      </c>
      <c r="G6201" s="553"/>
      <c r="H6201" s="595" t="s">
        <v>2673</v>
      </c>
      <c r="I6201" s="595"/>
      <c r="J6201" s="554">
        <v>0.27</v>
      </c>
    </row>
    <row r="6202" spans="1:10" ht="14.45" thickTop="1">
      <c r="A6202" s="555"/>
      <c r="B6202" s="564"/>
      <c r="C6202" s="564"/>
      <c r="D6202" s="555"/>
      <c r="E6202" s="564"/>
      <c r="F6202" s="564"/>
      <c r="G6202" s="555"/>
      <c r="H6202" s="555"/>
      <c r="I6202" s="555"/>
      <c r="J6202" s="555"/>
    </row>
    <row r="6203" spans="1:10">
      <c r="A6203" s="543"/>
      <c r="B6203" s="461" t="s">
        <v>10</v>
      </c>
      <c r="C6203" s="461" t="s">
        <v>11</v>
      </c>
      <c r="D6203" s="543" t="s">
        <v>12</v>
      </c>
      <c r="E6203" s="589" t="s">
        <v>1209</v>
      </c>
      <c r="F6203" s="589"/>
      <c r="G6203" s="461" t="s">
        <v>13</v>
      </c>
      <c r="H6203" s="544" t="s">
        <v>14</v>
      </c>
      <c r="I6203" s="544" t="s">
        <v>1210</v>
      </c>
      <c r="J6203" s="544" t="s">
        <v>16</v>
      </c>
    </row>
    <row r="6204" spans="1:10" ht="26.45" customHeight="1">
      <c r="A6204" s="545" t="s">
        <v>2661</v>
      </c>
      <c r="B6204" s="546" t="s">
        <v>3897</v>
      </c>
      <c r="C6204" s="546" t="s">
        <v>44</v>
      </c>
      <c r="D6204" s="545" t="s">
        <v>3898</v>
      </c>
      <c r="E6204" s="596" t="s">
        <v>1216</v>
      </c>
      <c r="F6204" s="596"/>
      <c r="G6204" s="546" t="s">
        <v>75</v>
      </c>
      <c r="H6204" s="547">
        <v>1</v>
      </c>
      <c r="I6204" s="548">
        <v>0.26</v>
      </c>
      <c r="J6204" s="548">
        <v>0.26</v>
      </c>
    </row>
    <row r="6205" spans="1:10">
      <c r="A6205" s="549" t="s">
        <v>2666</v>
      </c>
      <c r="B6205" s="550" t="s">
        <v>1911</v>
      </c>
      <c r="C6205" s="550" t="s">
        <v>44</v>
      </c>
      <c r="D6205" s="549" t="s">
        <v>1912</v>
      </c>
      <c r="E6205" s="593" t="s">
        <v>1440</v>
      </c>
      <c r="F6205" s="593"/>
      <c r="G6205" s="550" t="s">
        <v>75</v>
      </c>
      <c r="H6205" s="551">
        <v>1.4760000000000001E-2</v>
      </c>
      <c r="I6205" s="552">
        <v>17.87</v>
      </c>
      <c r="J6205" s="552">
        <v>0.26</v>
      </c>
    </row>
    <row r="6206" spans="1:10">
      <c r="A6206" s="553"/>
      <c r="B6206" s="563"/>
      <c r="C6206" s="563"/>
      <c r="D6206" s="553"/>
      <c r="E6206" s="563" t="s">
        <v>2669</v>
      </c>
      <c r="F6206" s="566">
        <v>0.26</v>
      </c>
      <c r="G6206" s="553" t="s">
        <v>2670</v>
      </c>
      <c r="H6206" s="554">
        <v>0</v>
      </c>
      <c r="I6206" s="553" t="s">
        <v>2671</v>
      </c>
      <c r="J6206" s="554">
        <v>0.26</v>
      </c>
    </row>
    <row r="6207" spans="1:10" ht="14.45" customHeight="1" thickBot="1">
      <c r="A6207" s="553"/>
      <c r="B6207" s="563"/>
      <c r="C6207" s="563"/>
      <c r="D6207" s="553"/>
      <c r="E6207" s="563" t="s">
        <v>2672</v>
      </c>
      <c r="F6207" s="566">
        <v>0</v>
      </c>
      <c r="G6207" s="553"/>
      <c r="H6207" s="595" t="s">
        <v>2673</v>
      </c>
      <c r="I6207" s="595"/>
      <c r="J6207" s="554">
        <v>0.26</v>
      </c>
    </row>
    <row r="6208" spans="1:10" ht="14.45" thickTop="1">
      <c r="A6208" s="555"/>
      <c r="B6208" s="564"/>
      <c r="C6208" s="564"/>
      <c r="D6208" s="555"/>
      <c r="E6208" s="564"/>
      <c r="F6208" s="564"/>
      <c r="G6208" s="555"/>
      <c r="H6208" s="555"/>
      <c r="I6208" s="555"/>
      <c r="J6208" s="555"/>
    </row>
    <row r="6209" spans="1:10">
      <c r="A6209" s="543"/>
      <c r="B6209" s="461" t="s">
        <v>10</v>
      </c>
      <c r="C6209" s="461" t="s">
        <v>11</v>
      </c>
      <c r="D6209" s="543" t="s">
        <v>12</v>
      </c>
      <c r="E6209" s="589" t="s">
        <v>1209</v>
      </c>
      <c r="F6209" s="589"/>
      <c r="G6209" s="461" t="s">
        <v>13</v>
      </c>
      <c r="H6209" s="544" t="s">
        <v>14</v>
      </c>
      <c r="I6209" s="544" t="s">
        <v>1210</v>
      </c>
      <c r="J6209" s="544" t="s">
        <v>16</v>
      </c>
    </row>
    <row r="6210" spans="1:10" ht="26.45" customHeight="1">
      <c r="A6210" s="545" t="s">
        <v>2661</v>
      </c>
      <c r="B6210" s="546" t="s">
        <v>3899</v>
      </c>
      <c r="C6210" s="546" t="s">
        <v>44</v>
      </c>
      <c r="D6210" s="545" t="s">
        <v>3900</v>
      </c>
      <c r="E6210" s="596" t="s">
        <v>1216</v>
      </c>
      <c r="F6210" s="596"/>
      <c r="G6210" s="546" t="s">
        <v>75</v>
      </c>
      <c r="H6210" s="547">
        <v>1</v>
      </c>
      <c r="I6210" s="548">
        <v>0.21</v>
      </c>
      <c r="J6210" s="548">
        <v>0.21</v>
      </c>
    </row>
    <row r="6211" spans="1:10">
      <c r="A6211" s="549" t="s">
        <v>2666</v>
      </c>
      <c r="B6211" s="550" t="s">
        <v>1545</v>
      </c>
      <c r="C6211" s="550" t="s">
        <v>44</v>
      </c>
      <c r="D6211" s="549" t="s">
        <v>1546</v>
      </c>
      <c r="E6211" s="593" t="s">
        <v>1440</v>
      </c>
      <c r="F6211" s="593"/>
      <c r="G6211" s="550" t="s">
        <v>75</v>
      </c>
      <c r="H6211" s="551">
        <v>1.154E-2</v>
      </c>
      <c r="I6211" s="552">
        <v>18.77</v>
      </c>
      <c r="J6211" s="552">
        <v>0.21</v>
      </c>
    </row>
    <row r="6212" spans="1:10">
      <c r="A6212" s="553"/>
      <c r="B6212" s="563"/>
      <c r="C6212" s="563"/>
      <c r="D6212" s="553"/>
      <c r="E6212" s="563" t="s">
        <v>2669</v>
      </c>
      <c r="F6212" s="566">
        <v>0.21</v>
      </c>
      <c r="G6212" s="553" t="s">
        <v>2670</v>
      </c>
      <c r="H6212" s="554">
        <v>0</v>
      </c>
      <c r="I6212" s="553" t="s">
        <v>2671</v>
      </c>
      <c r="J6212" s="554">
        <v>0.21</v>
      </c>
    </row>
    <row r="6213" spans="1:10" ht="14.45" customHeight="1" thickBot="1">
      <c r="A6213" s="553"/>
      <c r="B6213" s="563"/>
      <c r="C6213" s="563"/>
      <c r="D6213" s="553"/>
      <c r="E6213" s="563" t="s">
        <v>2672</v>
      </c>
      <c r="F6213" s="566">
        <v>0</v>
      </c>
      <c r="G6213" s="553"/>
      <c r="H6213" s="595" t="s">
        <v>2673</v>
      </c>
      <c r="I6213" s="595"/>
      <c r="J6213" s="554">
        <v>0.21</v>
      </c>
    </row>
    <row r="6214" spans="1:10" ht="14.45" thickTop="1">
      <c r="A6214" s="555"/>
      <c r="B6214" s="564"/>
      <c r="C6214" s="564"/>
      <c r="D6214" s="555"/>
      <c r="E6214" s="564"/>
      <c r="F6214" s="564"/>
      <c r="G6214" s="555"/>
      <c r="H6214" s="555"/>
      <c r="I6214" s="555"/>
      <c r="J6214" s="555"/>
    </row>
    <row r="6215" spans="1:10">
      <c r="A6215" s="543"/>
      <c r="B6215" s="461" t="s">
        <v>10</v>
      </c>
      <c r="C6215" s="461" t="s">
        <v>11</v>
      </c>
      <c r="D6215" s="543" t="s">
        <v>12</v>
      </c>
      <c r="E6215" s="589" t="s">
        <v>1209</v>
      </c>
      <c r="F6215" s="589"/>
      <c r="G6215" s="461" t="s">
        <v>13</v>
      </c>
      <c r="H6215" s="544" t="s">
        <v>14</v>
      </c>
      <c r="I6215" s="544" t="s">
        <v>1210</v>
      </c>
      <c r="J6215" s="544" t="s">
        <v>16</v>
      </c>
    </row>
    <row r="6216" spans="1:10" ht="26.45" customHeight="1">
      <c r="A6216" s="545" t="s">
        <v>2661</v>
      </c>
      <c r="B6216" s="546" t="s">
        <v>3925</v>
      </c>
      <c r="C6216" s="546" t="s">
        <v>44</v>
      </c>
      <c r="D6216" s="545" t="s">
        <v>3926</v>
      </c>
      <c r="E6216" s="596" t="s">
        <v>1216</v>
      </c>
      <c r="F6216" s="596"/>
      <c r="G6216" s="546" t="s">
        <v>75</v>
      </c>
      <c r="H6216" s="547">
        <v>1</v>
      </c>
      <c r="I6216" s="548">
        <v>0.18</v>
      </c>
      <c r="J6216" s="548">
        <v>0.18</v>
      </c>
    </row>
    <row r="6217" spans="1:10">
      <c r="A6217" s="549" t="s">
        <v>2666</v>
      </c>
      <c r="B6217" s="550" t="s">
        <v>1864</v>
      </c>
      <c r="C6217" s="550" t="s">
        <v>44</v>
      </c>
      <c r="D6217" s="549" t="s">
        <v>1865</v>
      </c>
      <c r="E6217" s="593" t="s">
        <v>1440</v>
      </c>
      <c r="F6217" s="593"/>
      <c r="G6217" s="550" t="s">
        <v>75</v>
      </c>
      <c r="H6217" s="551">
        <v>5.0899999999999999E-3</v>
      </c>
      <c r="I6217" s="552">
        <v>36.18</v>
      </c>
      <c r="J6217" s="552">
        <v>0.18</v>
      </c>
    </row>
    <row r="6218" spans="1:10">
      <c r="A6218" s="553"/>
      <c r="B6218" s="563"/>
      <c r="C6218" s="563"/>
      <c r="D6218" s="553"/>
      <c r="E6218" s="563" t="s">
        <v>2669</v>
      </c>
      <c r="F6218" s="566">
        <v>0.18</v>
      </c>
      <c r="G6218" s="553" t="s">
        <v>2670</v>
      </c>
      <c r="H6218" s="554">
        <v>0</v>
      </c>
      <c r="I6218" s="553" t="s">
        <v>2671</v>
      </c>
      <c r="J6218" s="554">
        <v>0.18</v>
      </c>
    </row>
    <row r="6219" spans="1:10" ht="14.45" customHeight="1" thickBot="1">
      <c r="A6219" s="553"/>
      <c r="B6219" s="563"/>
      <c r="C6219" s="563"/>
      <c r="D6219" s="553"/>
      <c r="E6219" s="563" t="s">
        <v>2672</v>
      </c>
      <c r="F6219" s="566">
        <v>0</v>
      </c>
      <c r="G6219" s="553"/>
      <c r="H6219" s="595" t="s">
        <v>2673</v>
      </c>
      <c r="I6219" s="595"/>
      <c r="J6219" s="554">
        <v>0.18</v>
      </c>
    </row>
    <row r="6220" spans="1:10" ht="14.45" thickTop="1">
      <c r="A6220" s="555"/>
      <c r="B6220" s="564"/>
      <c r="C6220" s="564"/>
      <c r="D6220" s="555"/>
      <c r="E6220" s="564"/>
      <c r="F6220" s="564"/>
      <c r="G6220" s="555"/>
      <c r="H6220" s="555"/>
      <c r="I6220" s="555"/>
      <c r="J6220" s="555"/>
    </row>
    <row r="6221" spans="1:10">
      <c r="A6221" s="543"/>
      <c r="B6221" s="461" t="s">
        <v>10</v>
      </c>
      <c r="C6221" s="461" t="s">
        <v>11</v>
      </c>
      <c r="D6221" s="543" t="s">
        <v>12</v>
      </c>
      <c r="E6221" s="589" t="s">
        <v>1209</v>
      </c>
      <c r="F6221" s="589"/>
      <c r="G6221" s="461" t="s">
        <v>13</v>
      </c>
      <c r="H6221" s="544" t="s">
        <v>14</v>
      </c>
      <c r="I6221" s="544" t="s">
        <v>1210</v>
      </c>
      <c r="J6221" s="544" t="s">
        <v>16</v>
      </c>
    </row>
    <row r="6222" spans="1:10" ht="26.45" customHeight="1">
      <c r="A6222" s="545" t="s">
        <v>2661</v>
      </c>
      <c r="B6222" s="546" t="s">
        <v>3927</v>
      </c>
      <c r="C6222" s="546" t="s">
        <v>44</v>
      </c>
      <c r="D6222" s="545" t="s">
        <v>3928</v>
      </c>
      <c r="E6222" s="596" t="s">
        <v>1216</v>
      </c>
      <c r="F6222" s="596"/>
      <c r="G6222" s="546" t="s">
        <v>75</v>
      </c>
      <c r="H6222" s="547">
        <v>1</v>
      </c>
      <c r="I6222" s="548">
        <v>0.88</v>
      </c>
      <c r="J6222" s="548">
        <v>0.88</v>
      </c>
    </row>
    <row r="6223" spans="1:10">
      <c r="A6223" s="549" t="s">
        <v>2666</v>
      </c>
      <c r="B6223" s="550" t="s">
        <v>1468</v>
      </c>
      <c r="C6223" s="550" t="s">
        <v>44</v>
      </c>
      <c r="D6223" s="549" t="s">
        <v>1469</v>
      </c>
      <c r="E6223" s="593" t="s">
        <v>1440</v>
      </c>
      <c r="F6223" s="593"/>
      <c r="G6223" s="550" t="s">
        <v>75</v>
      </c>
      <c r="H6223" s="551">
        <v>3.7319999999999999E-2</v>
      </c>
      <c r="I6223" s="552">
        <v>23.71</v>
      </c>
      <c r="J6223" s="552">
        <v>0.88</v>
      </c>
    </row>
    <row r="6224" spans="1:10">
      <c r="A6224" s="553"/>
      <c r="B6224" s="563"/>
      <c r="C6224" s="563"/>
      <c r="D6224" s="553"/>
      <c r="E6224" s="563" t="s">
        <v>2669</v>
      </c>
      <c r="F6224" s="566">
        <v>0.88</v>
      </c>
      <c r="G6224" s="553" t="s">
        <v>2670</v>
      </c>
      <c r="H6224" s="554">
        <v>0</v>
      </c>
      <c r="I6224" s="553" t="s">
        <v>2671</v>
      </c>
      <c r="J6224" s="554">
        <v>0.88</v>
      </c>
    </row>
    <row r="6225" spans="1:10" ht="14.45" customHeight="1" thickBot="1">
      <c r="A6225" s="553"/>
      <c r="B6225" s="563"/>
      <c r="C6225" s="563"/>
      <c r="D6225" s="553"/>
      <c r="E6225" s="563" t="s">
        <v>2672</v>
      </c>
      <c r="F6225" s="566">
        <v>0</v>
      </c>
      <c r="G6225" s="553"/>
      <c r="H6225" s="595" t="s">
        <v>2673</v>
      </c>
      <c r="I6225" s="595"/>
      <c r="J6225" s="554">
        <v>0.88</v>
      </c>
    </row>
    <row r="6226" spans="1:10" ht="14.45" thickTop="1">
      <c r="A6226" s="555"/>
      <c r="B6226" s="564"/>
      <c r="C6226" s="564"/>
      <c r="D6226" s="555"/>
      <c r="E6226" s="564"/>
      <c r="F6226" s="564"/>
      <c r="G6226" s="555"/>
      <c r="H6226" s="555"/>
      <c r="I6226" s="555"/>
      <c r="J6226" s="555"/>
    </row>
    <row r="6227" spans="1:10">
      <c r="A6227" s="543"/>
      <c r="B6227" s="461" t="s">
        <v>10</v>
      </c>
      <c r="C6227" s="461" t="s">
        <v>11</v>
      </c>
      <c r="D6227" s="543" t="s">
        <v>12</v>
      </c>
      <c r="E6227" s="589" t="s">
        <v>1209</v>
      </c>
      <c r="F6227" s="589"/>
      <c r="G6227" s="461" t="s">
        <v>13</v>
      </c>
      <c r="H6227" s="544" t="s">
        <v>14</v>
      </c>
      <c r="I6227" s="544" t="s">
        <v>1210</v>
      </c>
      <c r="J6227" s="544" t="s">
        <v>16</v>
      </c>
    </row>
    <row r="6228" spans="1:10" ht="26.45" customHeight="1">
      <c r="A6228" s="545" t="s">
        <v>2661</v>
      </c>
      <c r="B6228" s="546" t="s">
        <v>3929</v>
      </c>
      <c r="C6228" s="546" t="s">
        <v>44</v>
      </c>
      <c r="D6228" s="545" t="s">
        <v>3930</v>
      </c>
      <c r="E6228" s="596" t="s">
        <v>1216</v>
      </c>
      <c r="F6228" s="596"/>
      <c r="G6228" s="546" t="s">
        <v>75</v>
      </c>
      <c r="H6228" s="547">
        <v>1</v>
      </c>
      <c r="I6228" s="548">
        <v>0.82</v>
      </c>
      <c r="J6228" s="548">
        <v>0.82</v>
      </c>
    </row>
    <row r="6229" spans="1:10">
      <c r="A6229" s="549" t="s">
        <v>2666</v>
      </c>
      <c r="B6229" s="550" t="s">
        <v>2001</v>
      </c>
      <c r="C6229" s="550" t="s">
        <v>44</v>
      </c>
      <c r="D6229" s="549" t="s">
        <v>2002</v>
      </c>
      <c r="E6229" s="593" t="s">
        <v>1440</v>
      </c>
      <c r="F6229" s="593"/>
      <c r="G6229" s="550" t="s">
        <v>75</v>
      </c>
      <c r="H6229" s="551">
        <v>3.0870000000000002E-2</v>
      </c>
      <c r="I6229" s="552">
        <v>26.69</v>
      </c>
      <c r="J6229" s="552">
        <v>0.82</v>
      </c>
    </row>
    <row r="6230" spans="1:10">
      <c r="A6230" s="553"/>
      <c r="B6230" s="563"/>
      <c r="C6230" s="563"/>
      <c r="D6230" s="553"/>
      <c r="E6230" s="563" t="s">
        <v>2669</v>
      </c>
      <c r="F6230" s="566">
        <v>0.82</v>
      </c>
      <c r="G6230" s="553" t="s">
        <v>2670</v>
      </c>
      <c r="H6230" s="554">
        <v>0</v>
      </c>
      <c r="I6230" s="553" t="s">
        <v>2671</v>
      </c>
      <c r="J6230" s="554">
        <v>0.82</v>
      </c>
    </row>
    <row r="6231" spans="1:10" ht="14.45" customHeight="1" thickBot="1">
      <c r="A6231" s="553"/>
      <c r="B6231" s="563"/>
      <c r="C6231" s="563"/>
      <c r="D6231" s="553"/>
      <c r="E6231" s="563" t="s">
        <v>2672</v>
      </c>
      <c r="F6231" s="566">
        <v>0</v>
      </c>
      <c r="G6231" s="553"/>
      <c r="H6231" s="595" t="s">
        <v>2673</v>
      </c>
      <c r="I6231" s="595"/>
      <c r="J6231" s="554">
        <v>0.82</v>
      </c>
    </row>
    <row r="6232" spans="1:10" ht="14.45" thickTop="1">
      <c r="A6232" s="555"/>
      <c r="B6232" s="564"/>
      <c r="C6232" s="564"/>
      <c r="D6232" s="555"/>
      <c r="E6232" s="564"/>
      <c r="F6232" s="564"/>
      <c r="G6232" s="555"/>
      <c r="H6232" s="555"/>
      <c r="I6232" s="555"/>
      <c r="J6232" s="555"/>
    </row>
    <row r="6233" spans="1:10">
      <c r="A6233" s="543"/>
      <c r="B6233" s="461" t="s">
        <v>10</v>
      </c>
      <c r="C6233" s="461" t="s">
        <v>11</v>
      </c>
      <c r="D6233" s="543" t="s">
        <v>12</v>
      </c>
      <c r="E6233" s="589" t="s">
        <v>1209</v>
      </c>
      <c r="F6233" s="589"/>
      <c r="G6233" s="461" t="s">
        <v>13</v>
      </c>
      <c r="H6233" s="544" t="s">
        <v>14</v>
      </c>
      <c r="I6233" s="544" t="s">
        <v>1210</v>
      </c>
      <c r="J6233" s="544" t="s">
        <v>16</v>
      </c>
    </row>
    <row r="6234" spans="1:10" ht="26.45" customHeight="1">
      <c r="A6234" s="545" t="s">
        <v>2661</v>
      </c>
      <c r="B6234" s="546" t="s">
        <v>3931</v>
      </c>
      <c r="C6234" s="546" t="s">
        <v>44</v>
      </c>
      <c r="D6234" s="545" t="s">
        <v>3932</v>
      </c>
      <c r="E6234" s="596" t="s">
        <v>1216</v>
      </c>
      <c r="F6234" s="596"/>
      <c r="G6234" s="546" t="s">
        <v>75</v>
      </c>
      <c r="H6234" s="547">
        <v>1</v>
      </c>
      <c r="I6234" s="548">
        <v>0.42</v>
      </c>
      <c r="J6234" s="548">
        <v>0.42</v>
      </c>
    </row>
    <row r="6235" spans="1:10">
      <c r="A6235" s="549" t="s">
        <v>2666</v>
      </c>
      <c r="B6235" s="550" t="s">
        <v>1522</v>
      </c>
      <c r="C6235" s="550" t="s">
        <v>44</v>
      </c>
      <c r="D6235" s="549" t="s">
        <v>1523</v>
      </c>
      <c r="E6235" s="593" t="s">
        <v>1440</v>
      </c>
      <c r="F6235" s="593"/>
      <c r="G6235" s="550" t="s">
        <v>75</v>
      </c>
      <c r="H6235" s="551">
        <v>1.7979999999999999E-2</v>
      </c>
      <c r="I6235" s="552">
        <v>23.71</v>
      </c>
      <c r="J6235" s="552">
        <v>0.42</v>
      </c>
    </row>
    <row r="6236" spans="1:10">
      <c r="A6236" s="553"/>
      <c r="B6236" s="563"/>
      <c r="C6236" s="563"/>
      <c r="D6236" s="553"/>
      <c r="E6236" s="563" t="s">
        <v>2669</v>
      </c>
      <c r="F6236" s="566">
        <v>0.42</v>
      </c>
      <c r="G6236" s="553" t="s">
        <v>2670</v>
      </c>
      <c r="H6236" s="554">
        <v>0</v>
      </c>
      <c r="I6236" s="553" t="s">
        <v>2671</v>
      </c>
      <c r="J6236" s="554">
        <v>0.42</v>
      </c>
    </row>
    <row r="6237" spans="1:10" ht="14.45" customHeight="1" thickBot="1">
      <c r="A6237" s="553"/>
      <c r="B6237" s="563"/>
      <c r="C6237" s="563"/>
      <c r="D6237" s="553"/>
      <c r="E6237" s="563" t="s">
        <v>2672</v>
      </c>
      <c r="F6237" s="566">
        <v>0</v>
      </c>
      <c r="G6237" s="553"/>
      <c r="H6237" s="595" t="s">
        <v>2673</v>
      </c>
      <c r="I6237" s="595"/>
      <c r="J6237" s="554">
        <v>0.42</v>
      </c>
    </row>
    <row r="6238" spans="1:10" ht="14.45" thickTop="1">
      <c r="A6238" s="555"/>
      <c r="B6238" s="564"/>
      <c r="C6238" s="564"/>
      <c r="D6238" s="555"/>
      <c r="E6238" s="564"/>
      <c r="F6238" s="564"/>
      <c r="G6238" s="555"/>
      <c r="H6238" s="555"/>
      <c r="I6238" s="555"/>
      <c r="J6238" s="555"/>
    </row>
    <row r="6239" spans="1:10">
      <c r="A6239" s="543"/>
      <c r="B6239" s="461" t="s">
        <v>10</v>
      </c>
      <c r="C6239" s="461" t="s">
        <v>11</v>
      </c>
      <c r="D6239" s="543" t="s">
        <v>12</v>
      </c>
      <c r="E6239" s="589" t="s">
        <v>1209</v>
      </c>
      <c r="F6239" s="589"/>
      <c r="G6239" s="461" t="s">
        <v>13</v>
      </c>
      <c r="H6239" s="544" t="s">
        <v>14</v>
      </c>
      <c r="I6239" s="544" t="s">
        <v>1210</v>
      </c>
      <c r="J6239" s="544" t="s">
        <v>16</v>
      </c>
    </row>
    <row r="6240" spans="1:10" ht="26.45" customHeight="1">
      <c r="A6240" s="545" t="s">
        <v>2661</v>
      </c>
      <c r="B6240" s="546" t="s">
        <v>3933</v>
      </c>
      <c r="C6240" s="546" t="s">
        <v>44</v>
      </c>
      <c r="D6240" s="545" t="s">
        <v>3934</v>
      </c>
      <c r="E6240" s="596" t="s">
        <v>1216</v>
      </c>
      <c r="F6240" s="596"/>
      <c r="G6240" s="546" t="s">
        <v>75</v>
      </c>
      <c r="H6240" s="547">
        <v>1</v>
      </c>
      <c r="I6240" s="548">
        <v>0.5</v>
      </c>
      <c r="J6240" s="548">
        <v>0.5</v>
      </c>
    </row>
    <row r="6241" spans="1:10">
      <c r="A6241" s="549" t="s">
        <v>2666</v>
      </c>
      <c r="B6241" s="550" t="s">
        <v>2499</v>
      </c>
      <c r="C6241" s="550" t="s">
        <v>44</v>
      </c>
      <c r="D6241" s="549" t="s">
        <v>2500</v>
      </c>
      <c r="E6241" s="593" t="s">
        <v>1440</v>
      </c>
      <c r="F6241" s="593"/>
      <c r="G6241" s="550" t="s">
        <v>75</v>
      </c>
      <c r="H6241" s="551">
        <v>2.12E-2</v>
      </c>
      <c r="I6241" s="552">
        <v>23.71</v>
      </c>
      <c r="J6241" s="552">
        <v>0.5</v>
      </c>
    </row>
    <row r="6242" spans="1:10">
      <c r="A6242" s="553"/>
      <c r="B6242" s="563"/>
      <c r="C6242" s="563"/>
      <c r="D6242" s="553"/>
      <c r="E6242" s="563" t="s">
        <v>2669</v>
      </c>
      <c r="F6242" s="566">
        <v>0.5</v>
      </c>
      <c r="G6242" s="553" t="s">
        <v>2670</v>
      </c>
      <c r="H6242" s="554">
        <v>0</v>
      </c>
      <c r="I6242" s="553" t="s">
        <v>2671</v>
      </c>
      <c r="J6242" s="554">
        <v>0.5</v>
      </c>
    </row>
    <row r="6243" spans="1:10" ht="14.45" customHeight="1" thickBot="1">
      <c r="A6243" s="553"/>
      <c r="B6243" s="563"/>
      <c r="C6243" s="563"/>
      <c r="D6243" s="553"/>
      <c r="E6243" s="563" t="s">
        <v>2672</v>
      </c>
      <c r="F6243" s="566">
        <v>0</v>
      </c>
      <c r="G6243" s="553"/>
      <c r="H6243" s="595" t="s">
        <v>2673</v>
      </c>
      <c r="I6243" s="595"/>
      <c r="J6243" s="554">
        <v>0.5</v>
      </c>
    </row>
    <row r="6244" spans="1:10" ht="14.45" thickTop="1">
      <c r="A6244" s="555"/>
      <c r="B6244" s="564"/>
      <c r="C6244" s="564"/>
      <c r="D6244" s="555"/>
      <c r="E6244" s="564"/>
      <c r="F6244" s="564"/>
      <c r="G6244" s="555"/>
      <c r="H6244" s="555"/>
      <c r="I6244" s="555"/>
      <c r="J6244" s="555"/>
    </row>
    <row r="6245" spans="1:10">
      <c r="A6245" s="543"/>
      <c r="B6245" s="461" t="s">
        <v>10</v>
      </c>
      <c r="C6245" s="461" t="s">
        <v>11</v>
      </c>
      <c r="D6245" s="543" t="s">
        <v>12</v>
      </c>
      <c r="E6245" s="589" t="s">
        <v>1209</v>
      </c>
      <c r="F6245" s="589"/>
      <c r="G6245" s="461" t="s">
        <v>13</v>
      </c>
      <c r="H6245" s="544" t="s">
        <v>14</v>
      </c>
      <c r="I6245" s="544" t="s">
        <v>1210</v>
      </c>
      <c r="J6245" s="544" t="s">
        <v>16</v>
      </c>
    </row>
    <row r="6246" spans="1:10" ht="26.45" customHeight="1">
      <c r="A6246" s="545" t="s">
        <v>2661</v>
      </c>
      <c r="B6246" s="546" t="s">
        <v>3325</v>
      </c>
      <c r="C6246" s="546" t="s">
        <v>44</v>
      </c>
      <c r="D6246" s="545" t="s">
        <v>3326</v>
      </c>
      <c r="E6246" s="596" t="s">
        <v>1216</v>
      </c>
      <c r="F6246" s="596"/>
      <c r="G6246" s="546" t="s">
        <v>75</v>
      </c>
      <c r="H6246" s="547">
        <v>1</v>
      </c>
      <c r="I6246" s="548">
        <v>1.9</v>
      </c>
      <c r="J6246" s="548">
        <v>1.9</v>
      </c>
    </row>
    <row r="6247" spans="1:10">
      <c r="A6247" s="549" t="s">
        <v>2666</v>
      </c>
      <c r="B6247" s="550" t="s">
        <v>1443</v>
      </c>
      <c r="C6247" s="550" t="s">
        <v>44</v>
      </c>
      <c r="D6247" s="549" t="s">
        <v>1444</v>
      </c>
      <c r="E6247" s="593" t="s">
        <v>1440</v>
      </c>
      <c r="F6247" s="593"/>
      <c r="G6247" s="550" t="s">
        <v>75</v>
      </c>
      <c r="H6247" s="551">
        <v>1.4760000000000001E-2</v>
      </c>
      <c r="I6247" s="552">
        <v>129.02000000000001</v>
      </c>
      <c r="J6247" s="552">
        <v>1.9</v>
      </c>
    </row>
    <row r="6248" spans="1:10">
      <c r="A6248" s="553"/>
      <c r="B6248" s="563"/>
      <c r="C6248" s="563"/>
      <c r="D6248" s="553"/>
      <c r="E6248" s="563" t="s">
        <v>2669</v>
      </c>
      <c r="F6248" s="566">
        <v>1.9</v>
      </c>
      <c r="G6248" s="553" t="s">
        <v>2670</v>
      </c>
      <c r="H6248" s="554">
        <v>0</v>
      </c>
      <c r="I6248" s="553" t="s">
        <v>2671</v>
      </c>
      <c r="J6248" s="554">
        <v>1.9</v>
      </c>
    </row>
    <row r="6249" spans="1:10" ht="14.45" customHeight="1" thickBot="1">
      <c r="A6249" s="553"/>
      <c r="B6249" s="563"/>
      <c r="C6249" s="563"/>
      <c r="D6249" s="553"/>
      <c r="E6249" s="563" t="s">
        <v>2672</v>
      </c>
      <c r="F6249" s="566">
        <v>0</v>
      </c>
      <c r="G6249" s="553"/>
      <c r="H6249" s="595" t="s">
        <v>2673</v>
      </c>
      <c r="I6249" s="595"/>
      <c r="J6249" s="554">
        <v>1.9</v>
      </c>
    </row>
    <row r="6250" spans="1:10" ht="14.45" thickTop="1">
      <c r="A6250" s="555"/>
      <c r="B6250" s="564"/>
      <c r="C6250" s="564"/>
      <c r="D6250" s="555"/>
      <c r="E6250" s="564"/>
      <c r="F6250" s="564"/>
      <c r="G6250" s="555"/>
      <c r="H6250" s="555"/>
      <c r="I6250" s="555"/>
      <c r="J6250" s="555"/>
    </row>
    <row r="6251" spans="1:10">
      <c r="A6251" s="543"/>
      <c r="B6251" s="461" t="s">
        <v>10</v>
      </c>
      <c r="C6251" s="461" t="s">
        <v>11</v>
      </c>
      <c r="D6251" s="543" t="s">
        <v>12</v>
      </c>
      <c r="E6251" s="589" t="s">
        <v>1209</v>
      </c>
      <c r="F6251" s="589"/>
      <c r="G6251" s="461" t="s">
        <v>13</v>
      </c>
      <c r="H6251" s="544" t="s">
        <v>14</v>
      </c>
      <c r="I6251" s="544" t="s">
        <v>1210</v>
      </c>
      <c r="J6251" s="544" t="s">
        <v>16</v>
      </c>
    </row>
    <row r="6252" spans="1:10" ht="26.45" customHeight="1">
      <c r="A6252" s="545" t="s">
        <v>2661</v>
      </c>
      <c r="B6252" s="546" t="s">
        <v>3322</v>
      </c>
      <c r="C6252" s="546" t="s">
        <v>44</v>
      </c>
      <c r="D6252" s="545" t="s">
        <v>3323</v>
      </c>
      <c r="E6252" s="596" t="s">
        <v>1216</v>
      </c>
      <c r="F6252" s="596"/>
      <c r="G6252" s="546" t="s">
        <v>75</v>
      </c>
      <c r="H6252" s="547">
        <v>1</v>
      </c>
      <c r="I6252" s="548">
        <v>1.99</v>
      </c>
      <c r="J6252" s="548">
        <v>1.99</v>
      </c>
    </row>
    <row r="6253" spans="1:10">
      <c r="A6253" s="549" t="s">
        <v>2666</v>
      </c>
      <c r="B6253" s="550" t="s">
        <v>1438</v>
      </c>
      <c r="C6253" s="550" t="s">
        <v>44</v>
      </c>
      <c r="D6253" s="549" t="s">
        <v>1439</v>
      </c>
      <c r="E6253" s="593" t="s">
        <v>1440</v>
      </c>
      <c r="F6253" s="593"/>
      <c r="G6253" s="550" t="s">
        <v>75</v>
      </c>
      <c r="H6253" s="551">
        <v>1.4760000000000001E-2</v>
      </c>
      <c r="I6253" s="552">
        <v>135.41999999999999</v>
      </c>
      <c r="J6253" s="552">
        <v>1.99</v>
      </c>
    </row>
    <row r="6254" spans="1:10">
      <c r="A6254" s="553"/>
      <c r="B6254" s="563"/>
      <c r="C6254" s="563"/>
      <c r="D6254" s="553"/>
      <c r="E6254" s="563" t="s">
        <v>2669</v>
      </c>
      <c r="F6254" s="566">
        <v>1.99</v>
      </c>
      <c r="G6254" s="553" t="s">
        <v>2670</v>
      </c>
      <c r="H6254" s="554">
        <v>0</v>
      </c>
      <c r="I6254" s="553" t="s">
        <v>2671</v>
      </c>
      <c r="J6254" s="554">
        <v>1.99</v>
      </c>
    </row>
    <row r="6255" spans="1:10" ht="14.45" customHeight="1" thickBot="1">
      <c r="A6255" s="553"/>
      <c r="B6255" s="563"/>
      <c r="C6255" s="563"/>
      <c r="D6255" s="553"/>
      <c r="E6255" s="563" t="s">
        <v>2672</v>
      </c>
      <c r="F6255" s="566">
        <v>0</v>
      </c>
      <c r="G6255" s="553"/>
      <c r="H6255" s="595" t="s">
        <v>2673</v>
      </c>
      <c r="I6255" s="595"/>
      <c r="J6255" s="554">
        <v>1.99</v>
      </c>
    </row>
    <row r="6256" spans="1:10" ht="14.45" thickTop="1">
      <c r="A6256" s="555"/>
      <c r="B6256" s="564"/>
      <c r="C6256" s="564"/>
      <c r="D6256" s="555"/>
      <c r="E6256" s="564"/>
      <c r="F6256" s="564"/>
      <c r="G6256" s="555"/>
      <c r="H6256" s="555"/>
      <c r="I6256" s="555"/>
      <c r="J6256" s="555"/>
    </row>
    <row r="6257" spans="1:10">
      <c r="A6257" s="543"/>
      <c r="B6257" s="461" t="s">
        <v>10</v>
      </c>
      <c r="C6257" s="461" t="s">
        <v>11</v>
      </c>
      <c r="D6257" s="543" t="s">
        <v>12</v>
      </c>
      <c r="E6257" s="589" t="s">
        <v>1209</v>
      </c>
      <c r="F6257" s="589"/>
      <c r="G6257" s="461" t="s">
        <v>13</v>
      </c>
      <c r="H6257" s="544" t="s">
        <v>14</v>
      </c>
      <c r="I6257" s="544" t="s">
        <v>1210</v>
      </c>
      <c r="J6257" s="544" t="s">
        <v>16</v>
      </c>
    </row>
    <row r="6258" spans="1:10" ht="26.45" customHeight="1">
      <c r="A6258" s="545" t="s">
        <v>2661</v>
      </c>
      <c r="B6258" s="546" t="s">
        <v>3935</v>
      </c>
      <c r="C6258" s="546" t="s">
        <v>44</v>
      </c>
      <c r="D6258" s="545" t="s">
        <v>3936</v>
      </c>
      <c r="E6258" s="596" t="s">
        <v>1216</v>
      </c>
      <c r="F6258" s="596"/>
      <c r="G6258" s="546" t="s">
        <v>75</v>
      </c>
      <c r="H6258" s="547">
        <v>1</v>
      </c>
      <c r="I6258" s="548">
        <v>2.38</v>
      </c>
      <c r="J6258" s="548">
        <v>2.38</v>
      </c>
    </row>
    <row r="6259" spans="1:10">
      <c r="A6259" s="549" t="s">
        <v>2666</v>
      </c>
      <c r="B6259" s="550" t="s">
        <v>1532</v>
      </c>
      <c r="C6259" s="550" t="s">
        <v>44</v>
      </c>
      <c r="D6259" s="549" t="s">
        <v>1533</v>
      </c>
      <c r="E6259" s="593" t="s">
        <v>1440</v>
      </c>
      <c r="F6259" s="593"/>
      <c r="G6259" s="550" t="s">
        <v>75</v>
      </c>
      <c r="H6259" s="551">
        <v>1.4760000000000001E-2</v>
      </c>
      <c r="I6259" s="552">
        <v>161.68</v>
      </c>
      <c r="J6259" s="552">
        <v>2.38</v>
      </c>
    </row>
    <row r="6260" spans="1:10">
      <c r="A6260" s="553"/>
      <c r="B6260" s="563"/>
      <c r="C6260" s="563"/>
      <c r="D6260" s="553"/>
      <c r="E6260" s="563" t="s">
        <v>2669</v>
      </c>
      <c r="F6260" s="566">
        <v>2.38</v>
      </c>
      <c r="G6260" s="553" t="s">
        <v>2670</v>
      </c>
      <c r="H6260" s="554">
        <v>0</v>
      </c>
      <c r="I6260" s="553" t="s">
        <v>2671</v>
      </c>
      <c r="J6260" s="554">
        <v>2.38</v>
      </c>
    </row>
    <row r="6261" spans="1:10" ht="14.45" customHeight="1" thickBot="1">
      <c r="A6261" s="553"/>
      <c r="B6261" s="563"/>
      <c r="C6261" s="563"/>
      <c r="D6261" s="553"/>
      <c r="E6261" s="563" t="s">
        <v>2672</v>
      </c>
      <c r="F6261" s="566">
        <v>0</v>
      </c>
      <c r="G6261" s="553"/>
      <c r="H6261" s="595" t="s">
        <v>2673</v>
      </c>
      <c r="I6261" s="595"/>
      <c r="J6261" s="554">
        <v>2.38</v>
      </c>
    </row>
    <row r="6262" spans="1:10" ht="14.45" thickTop="1">
      <c r="A6262" s="555"/>
      <c r="B6262" s="564"/>
      <c r="C6262" s="564"/>
      <c r="D6262" s="555"/>
      <c r="E6262" s="564"/>
      <c r="F6262" s="564"/>
      <c r="G6262" s="555"/>
      <c r="H6262" s="555"/>
      <c r="I6262" s="555"/>
      <c r="J6262" s="555"/>
    </row>
    <row r="6263" spans="1:10">
      <c r="A6263" s="543"/>
      <c r="B6263" s="461" t="s">
        <v>10</v>
      </c>
      <c r="C6263" s="461" t="s">
        <v>11</v>
      </c>
      <c r="D6263" s="543" t="s">
        <v>12</v>
      </c>
      <c r="E6263" s="589" t="s">
        <v>1209</v>
      </c>
      <c r="F6263" s="589"/>
      <c r="G6263" s="461" t="s">
        <v>13</v>
      </c>
      <c r="H6263" s="544" t="s">
        <v>14</v>
      </c>
      <c r="I6263" s="544" t="s">
        <v>1210</v>
      </c>
      <c r="J6263" s="544" t="s">
        <v>16</v>
      </c>
    </row>
    <row r="6264" spans="1:10" ht="26.45" customHeight="1">
      <c r="A6264" s="545" t="s">
        <v>2661</v>
      </c>
      <c r="B6264" s="546" t="s">
        <v>3937</v>
      </c>
      <c r="C6264" s="546" t="s">
        <v>44</v>
      </c>
      <c r="D6264" s="545" t="s">
        <v>3938</v>
      </c>
      <c r="E6264" s="596" t="s">
        <v>1216</v>
      </c>
      <c r="F6264" s="596"/>
      <c r="G6264" s="546" t="s">
        <v>75</v>
      </c>
      <c r="H6264" s="547">
        <v>1</v>
      </c>
      <c r="I6264" s="548">
        <v>0.4</v>
      </c>
      <c r="J6264" s="548">
        <v>0.4</v>
      </c>
    </row>
    <row r="6265" spans="1:10">
      <c r="A6265" s="549" t="s">
        <v>2666</v>
      </c>
      <c r="B6265" s="550" t="s">
        <v>1565</v>
      </c>
      <c r="C6265" s="550" t="s">
        <v>44</v>
      </c>
      <c r="D6265" s="549" t="s">
        <v>1566</v>
      </c>
      <c r="E6265" s="593" t="s">
        <v>1440</v>
      </c>
      <c r="F6265" s="593"/>
      <c r="G6265" s="550" t="s">
        <v>75</v>
      </c>
      <c r="H6265" s="551">
        <v>2.12E-2</v>
      </c>
      <c r="I6265" s="552">
        <v>19.170000000000002</v>
      </c>
      <c r="J6265" s="552">
        <v>0.4</v>
      </c>
    </row>
    <row r="6266" spans="1:10">
      <c r="A6266" s="553"/>
      <c r="B6266" s="563"/>
      <c r="C6266" s="563"/>
      <c r="D6266" s="553"/>
      <c r="E6266" s="563" t="s">
        <v>2669</v>
      </c>
      <c r="F6266" s="566">
        <v>0.4</v>
      </c>
      <c r="G6266" s="553" t="s">
        <v>2670</v>
      </c>
      <c r="H6266" s="554">
        <v>0</v>
      </c>
      <c r="I6266" s="553" t="s">
        <v>2671</v>
      </c>
      <c r="J6266" s="554">
        <v>0.4</v>
      </c>
    </row>
    <row r="6267" spans="1:10" ht="14.45" customHeight="1" thickBot="1">
      <c r="A6267" s="553"/>
      <c r="B6267" s="563"/>
      <c r="C6267" s="563"/>
      <c r="D6267" s="553"/>
      <c r="E6267" s="563" t="s">
        <v>2672</v>
      </c>
      <c r="F6267" s="566">
        <v>0</v>
      </c>
      <c r="G6267" s="553"/>
      <c r="H6267" s="595" t="s">
        <v>2673</v>
      </c>
      <c r="I6267" s="595"/>
      <c r="J6267" s="554">
        <v>0.4</v>
      </c>
    </row>
    <row r="6268" spans="1:10" ht="14.45" thickTop="1">
      <c r="A6268" s="555"/>
      <c r="B6268" s="564"/>
      <c r="C6268" s="564"/>
      <c r="D6268" s="555"/>
      <c r="E6268" s="564"/>
      <c r="F6268" s="564"/>
      <c r="G6268" s="555"/>
      <c r="H6268" s="555"/>
      <c r="I6268" s="555"/>
      <c r="J6268" s="555"/>
    </row>
    <row r="6269" spans="1:10">
      <c r="A6269" s="543"/>
      <c r="B6269" s="461" t="s">
        <v>10</v>
      </c>
      <c r="C6269" s="461" t="s">
        <v>11</v>
      </c>
      <c r="D6269" s="543" t="s">
        <v>12</v>
      </c>
      <c r="E6269" s="589" t="s">
        <v>1209</v>
      </c>
      <c r="F6269" s="589"/>
      <c r="G6269" s="461" t="s">
        <v>13</v>
      </c>
      <c r="H6269" s="544" t="s">
        <v>14</v>
      </c>
      <c r="I6269" s="544" t="s">
        <v>1210</v>
      </c>
      <c r="J6269" s="544" t="s">
        <v>16</v>
      </c>
    </row>
    <row r="6270" spans="1:10" ht="26.45" customHeight="1">
      <c r="A6270" s="545" t="s">
        <v>2661</v>
      </c>
      <c r="B6270" s="546" t="s">
        <v>3939</v>
      </c>
      <c r="C6270" s="546" t="s">
        <v>44</v>
      </c>
      <c r="D6270" s="545" t="s">
        <v>3940</v>
      </c>
      <c r="E6270" s="596" t="s">
        <v>1216</v>
      </c>
      <c r="F6270" s="596"/>
      <c r="G6270" s="546" t="s">
        <v>75</v>
      </c>
      <c r="H6270" s="547">
        <v>1</v>
      </c>
      <c r="I6270" s="548">
        <v>0.26</v>
      </c>
      <c r="J6270" s="548">
        <v>0.26</v>
      </c>
    </row>
    <row r="6271" spans="1:10">
      <c r="A6271" s="549" t="s">
        <v>2666</v>
      </c>
      <c r="B6271" s="550" t="s">
        <v>2129</v>
      </c>
      <c r="C6271" s="550" t="s">
        <v>44</v>
      </c>
      <c r="D6271" s="549" t="s">
        <v>2130</v>
      </c>
      <c r="E6271" s="593" t="s">
        <v>1440</v>
      </c>
      <c r="F6271" s="593"/>
      <c r="G6271" s="550" t="s">
        <v>75</v>
      </c>
      <c r="H6271" s="551">
        <v>1.4760000000000001E-2</v>
      </c>
      <c r="I6271" s="552">
        <v>18.21</v>
      </c>
      <c r="J6271" s="552">
        <v>0.26</v>
      </c>
    </row>
    <row r="6272" spans="1:10">
      <c r="A6272" s="553"/>
      <c r="B6272" s="563"/>
      <c r="C6272" s="563"/>
      <c r="D6272" s="553"/>
      <c r="E6272" s="563" t="s">
        <v>2669</v>
      </c>
      <c r="F6272" s="566">
        <v>0.26</v>
      </c>
      <c r="G6272" s="553" t="s">
        <v>2670</v>
      </c>
      <c r="H6272" s="554">
        <v>0</v>
      </c>
      <c r="I6272" s="553" t="s">
        <v>2671</v>
      </c>
      <c r="J6272" s="554">
        <v>0.26</v>
      </c>
    </row>
    <row r="6273" spans="1:10" ht="14.45" customHeight="1" thickBot="1">
      <c r="A6273" s="553"/>
      <c r="B6273" s="563"/>
      <c r="C6273" s="563"/>
      <c r="D6273" s="553"/>
      <c r="E6273" s="563" t="s">
        <v>2672</v>
      </c>
      <c r="F6273" s="566">
        <v>0</v>
      </c>
      <c r="G6273" s="553"/>
      <c r="H6273" s="595" t="s">
        <v>2673</v>
      </c>
      <c r="I6273" s="595"/>
      <c r="J6273" s="554">
        <v>0.26</v>
      </c>
    </row>
    <row r="6274" spans="1:10" ht="14.45" thickTop="1">
      <c r="A6274" s="555"/>
      <c r="B6274" s="564"/>
      <c r="C6274" s="564"/>
      <c r="D6274" s="555"/>
      <c r="E6274" s="564"/>
      <c r="F6274" s="564"/>
      <c r="G6274" s="555"/>
      <c r="H6274" s="555"/>
      <c r="I6274" s="555"/>
      <c r="J6274" s="555"/>
    </row>
    <row r="6275" spans="1:10">
      <c r="A6275" s="543"/>
      <c r="B6275" s="461" t="s">
        <v>10</v>
      </c>
      <c r="C6275" s="461" t="s">
        <v>11</v>
      </c>
      <c r="D6275" s="543" t="s">
        <v>12</v>
      </c>
      <c r="E6275" s="589" t="s">
        <v>1209</v>
      </c>
      <c r="F6275" s="589"/>
      <c r="G6275" s="461" t="s">
        <v>13</v>
      </c>
      <c r="H6275" s="544" t="s">
        <v>14</v>
      </c>
      <c r="I6275" s="544" t="s">
        <v>1210</v>
      </c>
      <c r="J6275" s="544" t="s">
        <v>16</v>
      </c>
    </row>
    <row r="6276" spans="1:10" ht="26.45" customHeight="1">
      <c r="A6276" s="545" t="s">
        <v>2661</v>
      </c>
      <c r="B6276" s="546" t="s">
        <v>3941</v>
      </c>
      <c r="C6276" s="546" t="s">
        <v>44</v>
      </c>
      <c r="D6276" s="545" t="s">
        <v>3942</v>
      </c>
      <c r="E6276" s="596" t="s">
        <v>1216</v>
      </c>
      <c r="F6276" s="596"/>
      <c r="G6276" s="546" t="s">
        <v>75</v>
      </c>
      <c r="H6276" s="547">
        <v>1</v>
      </c>
      <c r="I6276" s="548">
        <v>0.27</v>
      </c>
      <c r="J6276" s="548">
        <v>0.27</v>
      </c>
    </row>
    <row r="6277" spans="1:10">
      <c r="A6277" s="549" t="s">
        <v>2666</v>
      </c>
      <c r="B6277" s="550" t="s">
        <v>2026</v>
      </c>
      <c r="C6277" s="550" t="s">
        <v>44</v>
      </c>
      <c r="D6277" s="549" t="s">
        <v>2027</v>
      </c>
      <c r="E6277" s="593" t="s">
        <v>1440</v>
      </c>
      <c r="F6277" s="593"/>
      <c r="G6277" s="550" t="s">
        <v>75</v>
      </c>
      <c r="H6277" s="551">
        <v>1.4760000000000001E-2</v>
      </c>
      <c r="I6277" s="552">
        <v>18.77</v>
      </c>
      <c r="J6277" s="552">
        <v>0.27</v>
      </c>
    </row>
    <row r="6278" spans="1:10">
      <c r="A6278" s="553"/>
      <c r="B6278" s="563"/>
      <c r="C6278" s="563"/>
      <c r="D6278" s="553"/>
      <c r="E6278" s="563" t="s">
        <v>2669</v>
      </c>
      <c r="F6278" s="566">
        <v>0.27</v>
      </c>
      <c r="G6278" s="553" t="s">
        <v>2670</v>
      </c>
      <c r="H6278" s="554">
        <v>0</v>
      </c>
      <c r="I6278" s="553" t="s">
        <v>2671</v>
      </c>
      <c r="J6278" s="554">
        <v>0.27</v>
      </c>
    </row>
    <row r="6279" spans="1:10" ht="14.45" customHeight="1" thickBot="1">
      <c r="A6279" s="553"/>
      <c r="B6279" s="563"/>
      <c r="C6279" s="563"/>
      <c r="D6279" s="553"/>
      <c r="E6279" s="563" t="s">
        <v>2672</v>
      </c>
      <c r="F6279" s="566">
        <v>0</v>
      </c>
      <c r="G6279" s="553"/>
      <c r="H6279" s="595" t="s">
        <v>2673</v>
      </c>
      <c r="I6279" s="595"/>
      <c r="J6279" s="554">
        <v>0.27</v>
      </c>
    </row>
    <row r="6280" spans="1:10" ht="14.45" thickTop="1">
      <c r="A6280" s="555"/>
      <c r="B6280" s="564"/>
      <c r="C6280" s="564"/>
      <c r="D6280" s="555"/>
      <c r="E6280" s="564"/>
      <c r="F6280" s="564"/>
      <c r="G6280" s="555"/>
      <c r="H6280" s="555"/>
      <c r="I6280" s="555"/>
      <c r="J6280" s="555"/>
    </row>
    <row r="6281" spans="1:10">
      <c r="A6281" s="543"/>
      <c r="B6281" s="461" t="s">
        <v>10</v>
      </c>
      <c r="C6281" s="461" t="s">
        <v>11</v>
      </c>
      <c r="D6281" s="543" t="s">
        <v>12</v>
      </c>
      <c r="E6281" s="589" t="s">
        <v>1209</v>
      </c>
      <c r="F6281" s="589"/>
      <c r="G6281" s="461" t="s">
        <v>13</v>
      </c>
      <c r="H6281" s="544" t="s">
        <v>14</v>
      </c>
      <c r="I6281" s="544" t="s">
        <v>1210</v>
      </c>
      <c r="J6281" s="544" t="s">
        <v>16</v>
      </c>
    </row>
    <row r="6282" spans="1:10" ht="26.45" customHeight="1">
      <c r="A6282" s="545" t="s">
        <v>2661</v>
      </c>
      <c r="B6282" s="546" t="s">
        <v>3943</v>
      </c>
      <c r="C6282" s="546" t="s">
        <v>44</v>
      </c>
      <c r="D6282" s="545" t="s">
        <v>3944</v>
      </c>
      <c r="E6282" s="596" t="s">
        <v>1216</v>
      </c>
      <c r="F6282" s="596"/>
      <c r="G6282" s="546" t="s">
        <v>75</v>
      </c>
      <c r="H6282" s="547">
        <v>1</v>
      </c>
      <c r="I6282" s="548">
        <v>0.18</v>
      </c>
      <c r="J6282" s="548">
        <v>0.18</v>
      </c>
    </row>
    <row r="6283" spans="1:10">
      <c r="A6283" s="549" t="s">
        <v>2666</v>
      </c>
      <c r="B6283" s="550" t="s">
        <v>1922</v>
      </c>
      <c r="C6283" s="550" t="s">
        <v>44</v>
      </c>
      <c r="D6283" s="549" t="s">
        <v>1923</v>
      </c>
      <c r="E6283" s="593" t="s">
        <v>1440</v>
      </c>
      <c r="F6283" s="593"/>
      <c r="G6283" s="550" t="s">
        <v>75</v>
      </c>
      <c r="H6283" s="551">
        <v>8.3099999999999997E-3</v>
      </c>
      <c r="I6283" s="552">
        <v>21.87</v>
      </c>
      <c r="J6283" s="552">
        <v>0.18</v>
      </c>
    </row>
    <row r="6284" spans="1:10">
      <c r="A6284" s="553"/>
      <c r="B6284" s="563"/>
      <c r="C6284" s="563"/>
      <c r="D6284" s="553"/>
      <c r="E6284" s="563" t="s">
        <v>2669</v>
      </c>
      <c r="F6284" s="566">
        <v>0.18</v>
      </c>
      <c r="G6284" s="553" t="s">
        <v>2670</v>
      </c>
      <c r="H6284" s="554">
        <v>0</v>
      </c>
      <c r="I6284" s="553" t="s">
        <v>2671</v>
      </c>
      <c r="J6284" s="554">
        <v>0.18</v>
      </c>
    </row>
    <row r="6285" spans="1:10" ht="14.45" customHeight="1" thickBot="1">
      <c r="A6285" s="553"/>
      <c r="B6285" s="563"/>
      <c r="C6285" s="563"/>
      <c r="D6285" s="553"/>
      <c r="E6285" s="563" t="s">
        <v>2672</v>
      </c>
      <c r="F6285" s="566">
        <v>0</v>
      </c>
      <c r="G6285" s="553"/>
      <c r="H6285" s="595" t="s">
        <v>2673</v>
      </c>
      <c r="I6285" s="595"/>
      <c r="J6285" s="554">
        <v>0.18</v>
      </c>
    </row>
    <row r="6286" spans="1:10" ht="14.45" thickTop="1">
      <c r="A6286" s="555"/>
      <c r="B6286" s="564"/>
      <c r="C6286" s="564"/>
      <c r="D6286" s="555"/>
      <c r="E6286" s="564"/>
      <c r="F6286" s="564"/>
      <c r="G6286" s="555"/>
      <c r="H6286" s="555"/>
      <c r="I6286" s="555"/>
      <c r="J6286" s="555"/>
    </row>
    <row r="6287" spans="1:10">
      <c r="A6287" s="543"/>
      <c r="B6287" s="461" t="s">
        <v>10</v>
      </c>
      <c r="C6287" s="461" t="s">
        <v>11</v>
      </c>
      <c r="D6287" s="543" t="s">
        <v>12</v>
      </c>
      <c r="E6287" s="589" t="s">
        <v>1209</v>
      </c>
      <c r="F6287" s="589"/>
      <c r="G6287" s="461" t="s">
        <v>13</v>
      </c>
      <c r="H6287" s="544" t="s">
        <v>14</v>
      </c>
      <c r="I6287" s="544" t="s">
        <v>1210</v>
      </c>
      <c r="J6287" s="544" t="s">
        <v>16</v>
      </c>
    </row>
    <row r="6288" spans="1:10" ht="26.45" customHeight="1">
      <c r="A6288" s="545" t="s">
        <v>2661</v>
      </c>
      <c r="B6288" s="546" t="s">
        <v>3945</v>
      </c>
      <c r="C6288" s="546" t="s">
        <v>44</v>
      </c>
      <c r="D6288" s="545" t="s">
        <v>3946</v>
      </c>
      <c r="E6288" s="596" t="s">
        <v>1216</v>
      </c>
      <c r="F6288" s="596"/>
      <c r="G6288" s="546" t="s">
        <v>75</v>
      </c>
      <c r="H6288" s="547">
        <v>1</v>
      </c>
      <c r="I6288" s="548">
        <v>0.65</v>
      </c>
      <c r="J6288" s="548">
        <v>0.65</v>
      </c>
    </row>
    <row r="6289" spans="1:10">
      <c r="A6289" s="549" t="s">
        <v>2666</v>
      </c>
      <c r="B6289" s="550" t="s">
        <v>1591</v>
      </c>
      <c r="C6289" s="550" t="s">
        <v>44</v>
      </c>
      <c r="D6289" s="549" t="s">
        <v>1592</v>
      </c>
      <c r="E6289" s="593" t="s">
        <v>1440</v>
      </c>
      <c r="F6289" s="593"/>
      <c r="G6289" s="550" t="s">
        <v>75</v>
      </c>
      <c r="H6289" s="551">
        <v>2.7650000000000001E-2</v>
      </c>
      <c r="I6289" s="552">
        <v>23.65</v>
      </c>
      <c r="J6289" s="552">
        <v>0.65</v>
      </c>
    </row>
    <row r="6290" spans="1:10">
      <c r="A6290" s="553"/>
      <c r="B6290" s="563"/>
      <c r="C6290" s="563"/>
      <c r="D6290" s="553"/>
      <c r="E6290" s="563" t="s">
        <v>2669</v>
      </c>
      <c r="F6290" s="566">
        <v>0.65</v>
      </c>
      <c r="G6290" s="553" t="s">
        <v>2670</v>
      </c>
      <c r="H6290" s="554">
        <v>0</v>
      </c>
      <c r="I6290" s="553" t="s">
        <v>2671</v>
      </c>
      <c r="J6290" s="554">
        <v>0.65</v>
      </c>
    </row>
    <row r="6291" spans="1:10" ht="14.45" customHeight="1" thickBot="1">
      <c r="A6291" s="553"/>
      <c r="B6291" s="563"/>
      <c r="C6291" s="563"/>
      <c r="D6291" s="553"/>
      <c r="E6291" s="563" t="s">
        <v>2672</v>
      </c>
      <c r="F6291" s="566">
        <v>0</v>
      </c>
      <c r="G6291" s="553"/>
      <c r="H6291" s="595" t="s">
        <v>2673</v>
      </c>
      <c r="I6291" s="595"/>
      <c r="J6291" s="554">
        <v>0.65</v>
      </c>
    </row>
    <row r="6292" spans="1:10" ht="14.45" thickTop="1">
      <c r="A6292" s="555"/>
      <c r="B6292" s="564"/>
      <c r="C6292" s="564"/>
      <c r="D6292" s="555"/>
      <c r="E6292" s="564"/>
      <c r="F6292" s="564"/>
      <c r="G6292" s="555"/>
      <c r="H6292" s="555"/>
      <c r="I6292" s="555"/>
      <c r="J6292" s="555"/>
    </row>
    <row r="6293" spans="1:10">
      <c r="A6293" s="543"/>
      <c r="B6293" s="461" t="s">
        <v>10</v>
      </c>
      <c r="C6293" s="461" t="s">
        <v>11</v>
      </c>
      <c r="D6293" s="543" t="s">
        <v>12</v>
      </c>
      <c r="E6293" s="589" t="s">
        <v>1209</v>
      </c>
      <c r="F6293" s="589"/>
      <c r="G6293" s="461" t="s">
        <v>13</v>
      </c>
      <c r="H6293" s="544" t="s">
        <v>14</v>
      </c>
      <c r="I6293" s="544" t="s">
        <v>1210</v>
      </c>
      <c r="J6293" s="544" t="s">
        <v>16</v>
      </c>
    </row>
    <row r="6294" spans="1:10" ht="26.45" customHeight="1">
      <c r="A6294" s="545" t="s">
        <v>2661</v>
      </c>
      <c r="B6294" s="546" t="s">
        <v>3947</v>
      </c>
      <c r="C6294" s="546" t="s">
        <v>44</v>
      </c>
      <c r="D6294" s="545" t="s">
        <v>3948</v>
      </c>
      <c r="E6294" s="596" t="s">
        <v>1216</v>
      </c>
      <c r="F6294" s="596"/>
      <c r="G6294" s="546" t="s">
        <v>75</v>
      </c>
      <c r="H6294" s="547">
        <v>1</v>
      </c>
      <c r="I6294" s="548">
        <v>0.17</v>
      </c>
      <c r="J6294" s="548">
        <v>0.17</v>
      </c>
    </row>
    <row r="6295" spans="1:10">
      <c r="A6295" s="549" t="s">
        <v>2666</v>
      </c>
      <c r="B6295" s="550" t="s">
        <v>1579</v>
      </c>
      <c r="C6295" s="550" t="s">
        <v>44</v>
      </c>
      <c r="D6295" s="549" t="s">
        <v>1580</v>
      </c>
      <c r="E6295" s="593" t="s">
        <v>1440</v>
      </c>
      <c r="F6295" s="593"/>
      <c r="G6295" s="550" t="s">
        <v>75</v>
      </c>
      <c r="H6295" s="551">
        <v>1.154E-2</v>
      </c>
      <c r="I6295" s="552">
        <v>15.24</v>
      </c>
      <c r="J6295" s="552">
        <v>0.17</v>
      </c>
    </row>
    <row r="6296" spans="1:10">
      <c r="A6296" s="553"/>
      <c r="B6296" s="563"/>
      <c r="C6296" s="563"/>
      <c r="D6296" s="553"/>
      <c r="E6296" s="563" t="s">
        <v>2669</v>
      </c>
      <c r="F6296" s="566">
        <v>0.17</v>
      </c>
      <c r="G6296" s="553" t="s">
        <v>2670</v>
      </c>
      <c r="H6296" s="554">
        <v>0</v>
      </c>
      <c r="I6296" s="553" t="s">
        <v>2671</v>
      </c>
      <c r="J6296" s="554">
        <v>0.17</v>
      </c>
    </row>
    <row r="6297" spans="1:10" ht="14.45" customHeight="1" thickBot="1">
      <c r="A6297" s="553"/>
      <c r="B6297" s="563"/>
      <c r="C6297" s="563"/>
      <c r="D6297" s="553"/>
      <c r="E6297" s="563" t="s">
        <v>2672</v>
      </c>
      <c r="F6297" s="566">
        <v>0</v>
      </c>
      <c r="G6297" s="553"/>
      <c r="H6297" s="595" t="s">
        <v>2673</v>
      </c>
      <c r="I6297" s="595"/>
      <c r="J6297" s="554">
        <v>0.17</v>
      </c>
    </row>
    <row r="6298" spans="1:10" ht="14.45" thickTop="1">
      <c r="A6298" s="555"/>
      <c r="B6298" s="564"/>
      <c r="C6298" s="564"/>
      <c r="D6298" s="555"/>
      <c r="E6298" s="564"/>
      <c r="F6298" s="564"/>
      <c r="G6298" s="555"/>
      <c r="H6298" s="555"/>
      <c r="I6298" s="555"/>
      <c r="J6298" s="555"/>
    </row>
    <row r="6299" spans="1:10">
      <c r="A6299" s="543"/>
      <c r="B6299" s="461" t="s">
        <v>10</v>
      </c>
      <c r="C6299" s="461" t="s">
        <v>11</v>
      </c>
      <c r="D6299" s="543" t="s">
        <v>12</v>
      </c>
      <c r="E6299" s="589" t="s">
        <v>1209</v>
      </c>
      <c r="F6299" s="589"/>
      <c r="G6299" s="461" t="s">
        <v>13</v>
      </c>
      <c r="H6299" s="544" t="s">
        <v>14</v>
      </c>
      <c r="I6299" s="544" t="s">
        <v>1210</v>
      </c>
      <c r="J6299" s="544" t="s">
        <v>16</v>
      </c>
    </row>
    <row r="6300" spans="1:10" ht="26.45" customHeight="1">
      <c r="A6300" s="545" t="s">
        <v>2661</v>
      </c>
      <c r="B6300" s="546" t="s">
        <v>3949</v>
      </c>
      <c r="C6300" s="546" t="s">
        <v>44</v>
      </c>
      <c r="D6300" s="545" t="s">
        <v>3950</v>
      </c>
      <c r="E6300" s="596" t="s">
        <v>1216</v>
      </c>
      <c r="F6300" s="596"/>
      <c r="G6300" s="546" t="s">
        <v>75</v>
      </c>
      <c r="H6300" s="547">
        <v>1</v>
      </c>
      <c r="I6300" s="548">
        <v>0.28000000000000003</v>
      </c>
      <c r="J6300" s="548">
        <v>0.28000000000000003</v>
      </c>
    </row>
    <row r="6301" spans="1:10">
      <c r="A6301" s="549" t="s">
        <v>2666</v>
      </c>
      <c r="B6301" s="550" t="s">
        <v>1950</v>
      </c>
      <c r="C6301" s="550" t="s">
        <v>44</v>
      </c>
      <c r="D6301" s="549" t="s">
        <v>1951</v>
      </c>
      <c r="E6301" s="593" t="s">
        <v>1440</v>
      </c>
      <c r="F6301" s="593"/>
      <c r="G6301" s="550" t="s">
        <v>75</v>
      </c>
      <c r="H6301" s="551">
        <v>1.4760000000000001E-2</v>
      </c>
      <c r="I6301" s="552">
        <v>19.37</v>
      </c>
      <c r="J6301" s="552">
        <v>0.28000000000000003</v>
      </c>
    </row>
    <row r="6302" spans="1:10">
      <c r="A6302" s="553"/>
      <c r="B6302" s="563"/>
      <c r="C6302" s="563"/>
      <c r="D6302" s="553"/>
      <c r="E6302" s="563" t="s">
        <v>2669</v>
      </c>
      <c r="F6302" s="566">
        <v>0.28000000000000003</v>
      </c>
      <c r="G6302" s="553" t="s">
        <v>2670</v>
      </c>
      <c r="H6302" s="554">
        <v>0</v>
      </c>
      <c r="I6302" s="553" t="s">
        <v>2671</v>
      </c>
      <c r="J6302" s="554">
        <v>0.28000000000000003</v>
      </c>
    </row>
    <row r="6303" spans="1:10" ht="14.45" customHeight="1" thickBot="1">
      <c r="A6303" s="553"/>
      <c r="B6303" s="563"/>
      <c r="C6303" s="563"/>
      <c r="D6303" s="553"/>
      <c r="E6303" s="563" t="s">
        <v>2672</v>
      </c>
      <c r="F6303" s="566">
        <v>0</v>
      </c>
      <c r="G6303" s="553"/>
      <c r="H6303" s="595" t="s">
        <v>2673</v>
      </c>
      <c r="I6303" s="595"/>
      <c r="J6303" s="554">
        <v>0.28000000000000003</v>
      </c>
    </row>
    <row r="6304" spans="1:10" ht="14.45" thickTop="1">
      <c r="A6304" s="555"/>
      <c r="B6304" s="564"/>
      <c r="C6304" s="564"/>
      <c r="D6304" s="555"/>
      <c r="E6304" s="564"/>
      <c r="F6304" s="564"/>
      <c r="G6304" s="555"/>
      <c r="H6304" s="555"/>
      <c r="I6304" s="555"/>
      <c r="J6304" s="555"/>
    </row>
    <row r="6305" spans="1:10">
      <c r="A6305" s="543"/>
      <c r="B6305" s="461" t="s">
        <v>10</v>
      </c>
      <c r="C6305" s="461" t="s">
        <v>11</v>
      </c>
      <c r="D6305" s="543" t="s">
        <v>12</v>
      </c>
      <c r="E6305" s="589" t="s">
        <v>1209</v>
      </c>
      <c r="F6305" s="589"/>
      <c r="G6305" s="461" t="s">
        <v>13</v>
      </c>
      <c r="H6305" s="544" t="s">
        <v>14</v>
      </c>
      <c r="I6305" s="544" t="s">
        <v>1210</v>
      </c>
      <c r="J6305" s="544" t="s">
        <v>16</v>
      </c>
    </row>
    <row r="6306" spans="1:10" ht="26.45" customHeight="1">
      <c r="A6306" s="545" t="s">
        <v>2661</v>
      </c>
      <c r="B6306" s="546" t="s">
        <v>3951</v>
      </c>
      <c r="C6306" s="546" t="s">
        <v>44</v>
      </c>
      <c r="D6306" s="545" t="s">
        <v>3952</v>
      </c>
      <c r="E6306" s="596" t="s">
        <v>1216</v>
      </c>
      <c r="F6306" s="596"/>
      <c r="G6306" s="546" t="s">
        <v>75</v>
      </c>
      <c r="H6306" s="547">
        <v>1</v>
      </c>
      <c r="I6306" s="548">
        <v>0.49</v>
      </c>
      <c r="J6306" s="548">
        <v>0.49</v>
      </c>
    </row>
    <row r="6307" spans="1:10">
      <c r="A6307" s="549" t="s">
        <v>2666</v>
      </c>
      <c r="B6307" s="550" t="s">
        <v>2044</v>
      </c>
      <c r="C6307" s="550" t="s">
        <v>44</v>
      </c>
      <c r="D6307" s="549" t="s">
        <v>2045</v>
      </c>
      <c r="E6307" s="593" t="s">
        <v>1440</v>
      </c>
      <c r="F6307" s="593"/>
      <c r="G6307" s="550" t="s">
        <v>75</v>
      </c>
      <c r="H6307" s="551">
        <v>3.0870000000000002E-2</v>
      </c>
      <c r="I6307" s="552">
        <v>16.13</v>
      </c>
      <c r="J6307" s="552">
        <v>0.49</v>
      </c>
    </row>
    <row r="6308" spans="1:10">
      <c r="A6308" s="553"/>
      <c r="B6308" s="563"/>
      <c r="C6308" s="563"/>
      <c r="D6308" s="553"/>
      <c r="E6308" s="563" t="s">
        <v>2669</v>
      </c>
      <c r="F6308" s="566">
        <v>0.49</v>
      </c>
      <c r="G6308" s="553" t="s">
        <v>2670</v>
      </c>
      <c r="H6308" s="554">
        <v>0</v>
      </c>
      <c r="I6308" s="553" t="s">
        <v>2671</v>
      </c>
      <c r="J6308" s="554">
        <v>0.49</v>
      </c>
    </row>
    <row r="6309" spans="1:10" ht="14.45" customHeight="1" thickBot="1">
      <c r="A6309" s="553"/>
      <c r="B6309" s="563"/>
      <c r="C6309" s="563"/>
      <c r="D6309" s="553"/>
      <c r="E6309" s="563" t="s">
        <v>2672</v>
      </c>
      <c r="F6309" s="566">
        <v>0</v>
      </c>
      <c r="G6309" s="553"/>
      <c r="H6309" s="595" t="s">
        <v>2673</v>
      </c>
      <c r="I6309" s="595"/>
      <c r="J6309" s="554">
        <v>0.49</v>
      </c>
    </row>
    <row r="6310" spans="1:10" ht="14.45" thickTop="1">
      <c r="A6310" s="555"/>
      <c r="B6310" s="564"/>
      <c r="C6310" s="564"/>
      <c r="D6310" s="555"/>
      <c r="E6310" s="564"/>
      <c r="F6310" s="564"/>
      <c r="G6310" s="555"/>
      <c r="H6310" s="555"/>
      <c r="I6310" s="555"/>
      <c r="J6310" s="555"/>
    </row>
    <row r="6311" spans="1:10">
      <c r="A6311" s="543"/>
      <c r="B6311" s="461" t="s">
        <v>10</v>
      </c>
      <c r="C6311" s="461" t="s">
        <v>11</v>
      </c>
      <c r="D6311" s="543" t="s">
        <v>12</v>
      </c>
      <c r="E6311" s="589" t="s">
        <v>1209</v>
      </c>
      <c r="F6311" s="589"/>
      <c r="G6311" s="461" t="s">
        <v>13</v>
      </c>
      <c r="H6311" s="544" t="s">
        <v>14</v>
      </c>
      <c r="I6311" s="544" t="s">
        <v>1210</v>
      </c>
      <c r="J6311" s="544" t="s">
        <v>16</v>
      </c>
    </row>
    <row r="6312" spans="1:10" ht="26.45" customHeight="1">
      <c r="A6312" s="545" t="s">
        <v>2661</v>
      </c>
      <c r="B6312" s="546" t="s">
        <v>3953</v>
      </c>
      <c r="C6312" s="546" t="s">
        <v>44</v>
      </c>
      <c r="D6312" s="545" t="s">
        <v>3954</v>
      </c>
      <c r="E6312" s="596" t="s">
        <v>1216</v>
      </c>
      <c r="F6312" s="596"/>
      <c r="G6312" s="546" t="s">
        <v>75</v>
      </c>
      <c r="H6312" s="547">
        <v>1</v>
      </c>
      <c r="I6312" s="548">
        <v>0.1</v>
      </c>
      <c r="J6312" s="548">
        <v>0.1</v>
      </c>
    </row>
    <row r="6313" spans="1:10">
      <c r="A6313" s="549" t="s">
        <v>2666</v>
      </c>
      <c r="B6313" s="550" t="s">
        <v>1667</v>
      </c>
      <c r="C6313" s="550" t="s">
        <v>44</v>
      </c>
      <c r="D6313" s="549" t="s">
        <v>1668</v>
      </c>
      <c r="E6313" s="593" t="s">
        <v>1440</v>
      </c>
      <c r="F6313" s="593"/>
      <c r="G6313" s="550" t="s">
        <v>75</v>
      </c>
      <c r="H6313" s="551">
        <v>5.0899999999999999E-3</v>
      </c>
      <c r="I6313" s="552">
        <v>21.55</v>
      </c>
      <c r="J6313" s="552">
        <v>0.1</v>
      </c>
    </row>
    <row r="6314" spans="1:10">
      <c r="A6314" s="553"/>
      <c r="B6314" s="563"/>
      <c r="C6314" s="563"/>
      <c r="D6314" s="553"/>
      <c r="E6314" s="563" t="s">
        <v>2669</v>
      </c>
      <c r="F6314" s="566">
        <v>0.1</v>
      </c>
      <c r="G6314" s="553" t="s">
        <v>2670</v>
      </c>
      <c r="H6314" s="554">
        <v>0</v>
      </c>
      <c r="I6314" s="553" t="s">
        <v>2671</v>
      </c>
      <c r="J6314" s="554">
        <v>0.1</v>
      </c>
    </row>
    <row r="6315" spans="1:10" ht="14.45" customHeight="1" thickBot="1">
      <c r="A6315" s="553"/>
      <c r="B6315" s="563"/>
      <c r="C6315" s="563"/>
      <c r="D6315" s="553"/>
      <c r="E6315" s="563" t="s">
        <v>2672</v>
      </c>
      <c r="F6315" s="566">
        <v>0</v>
      </c>
      <c r="G6315" s="553"/>
      <c r="H6315" s="595" t="s">
        <v>2673</v>
      </c>
      <c r="I6315" s="595"/>
      <c r="J6315" s="554">
        <v>0.1</v>
      </c>
    </row>
    <row r="6316" spans="1:10" ht="14.45" thickTop="1">
      <c r="A6316" s="555"/>
      <c r="B6316" s="564"/>
      <c r="C6316" s="564"/>
      <c r="D6316" s="555"/>
      <c r="E6316" s="564"/>
      <c r="F6316" s="564"/>
      <c r="G6316" s="555"/>
      <c r="H6316" s="555"/>
      <c r="I6316" s="555"/>
      <c r="J6316" s="555"/>
    </row>
    <row r="6317" spans="1:10">
      <c r="A6317" s="543"/>
      <c r="B6317" s="461" t="s">
        <v>10</v>
      </c>
      <c r="C6317" s="461" t="s">
        <v>11</v>
      </c>
      <c r="D6317" s="543" t="s">
        <v>12</v>
      </c>
      <c r="E6317" s="589" t="s">
        <v>1209</v>
      </c>
      <c r="F6317" s="589"/>
      <c r="G6317" s="461" t="s">
        <v>13</v>
      </c>
      <c r="H6317" s="544" t="s">
        <v>14</v>
      </c>
      <c r="I6317" s="544" t="s">
        <v>1210</v>
      </c>
      <c r="J6317" s="544" t="s">
        <v>16</v>
      </c>
    </row>
    <row r="6318" spans="1:10" ht="26.45" customHeight="1">
      <c r="A6318" s="545" t="s">
        <v>2661</v>
      </c>
      <c r="B6318" s="546" t="s">
        <v>3955</v>
      </c>
      <c r="C6318" s="546" t="s">
        <v>44</v>
      </c>
      <c r="D6318" s="545" t="s">
        <v>3956</v>
      </c>
      <c r="E6318" s="596" t="s">
        <v>1216</v>
      </c>
      <c r="F6318" s="596"/>
      <c r="G6318" s="546" t="s">
        <v>75</v>
      </c>
      <c r="H6318" s="547">
        <v>1</v>
      </c>
      <c r="I6318" s="548">
        <v>0.1</v>
      </c>
      <c r="J6318" s="548">
        <v>0.1</v>
      </c>
    </row>
    <row r="6319" spans="1:10">
      <c r="A6319" s="549" t="s">
        <v>2666</v>
      </c>
      <c r="B6319" s="550" t="s">
        <v>2399</v>
      </c>
      <c r="C6319" s="550" t="s">
        <v>44</v>
      </c>
      <c r="D6319" s="549" t="s">
        <v>2400</v>
      </c>
      <c r="E6319" s="593" t="s">
        <v>1440</v>
      </c>
      <c r="F6319" s="593"/>
      <c r="G6319" s="550" t="s">
        <v>75</v>
      </c>
      <c r="H6319" s="551">
        <v>5.0899999999999999E-3</v>
      </c>
      <c r="I6319" s="552">
        <v>20.75</v>
      </c>
      <c r="J6319" s="552">
        <v>0.1</v>
      </c>
    </row>
    <row r="6320" spans="1:10">
      <c r="A6320" s="553"/>
      <c r="B6320" s="563"/>
      <c r="C6320" s="563"/>
      <c r="D6320" s="553"/>
      <c r="E6320" s="563" t="s">
        <v>2669</v>
      </c>
      <c r="F6320" s="566">
        <v>0.1</v>
      </c>
      <c r="G6320" s="553" t="s">
        <v>2670</v>
      </c>
      <c r="H6320" s="554">
        <v>0</v>
      </c>
      <c r="I6320" s="553" t="s">
        <v>2671</v>
      </c>
      <c r="J6320" s="554">
        <v>0.1</v>
      </c>
    </row>
    <row r="6321" spans="1:10" ht="14.45" customHeight="1" thickBot="1">
      <c r="A6321" s="553"/>
      <c r="B6321" s="563"/>
      <c r="C6321" s="563"/>
      <c r="D6321" s="553"/>
      <c r="E6321" s="563" t="s">
        <v>2672</v>
      </c>
      <c r="F6321" s="566">
        <v>0</v>
      </c>
      <c r="G6321" s="553"/>
      <c r="H6321" s="595" t="s">
        <v>2673</v>
      </c>
      <c r="I6321" s="595"/>
      <c r="J6321" s="554">
        <v>0.1</v>
      </c>
    </row>
    <row r="6322" spans="1:10" ht="14.45" thickTop="1">
      <c r="A6322" s="555"/>
      <c r="B6322" s="564"/>
      <c r="C6322" s="564"/>
      <c r="D6322" s="555"/>
      <c r="E6322" s="564"/>
      <c r="F6322" s="564"/>
      <c r="G6322" s="555"/>
      <c r="H6322" s="555"/>
      <c r="I6322" s="555"/>
      <c r="J6322" s="555"/>
    </row>
    <row r="6323" spans="1:10">
      <c r="A6323" s="543"/>
      <c r="B6323" s="461" t="s">
        <v>10</v>
      </c>
      <c r="C6323" s="461" t="s">
        <v>11</v>
      </c>
      <c r="D6323" s="543" t="s">
        <v>12</v>
      </c>
      <c r="E6323" s="589" t="s">
        <v>1209</v>
      </c>
      <c r="F6323" s="589"/>
      <c r="G6323" s="461" t="s">
        <v>13</v>
      </c>
      <c r="H6323" s="544" t="s">
        <v>14</v>
      </c>
      <c r="I6323" s="544" t="s">
        <v>1210</v>
      </c>
      <c r="J6323" s="544" t="s">
        <v>16</v>
      </c>
    </row>
    <row r="6324" spans="1:10" ht="26.45" customHeight="1">
      <c r="A6324" s="545" t="s">
        <v>2661</v>
      </c>
      <c r="B6324" s="546" t="s">
        <v>3957</v>
      </c>
      <c r="C6324" s="546" t="s">
        <v>44</v>
      </c>
      <c r="D6324" s="545" t="s">
        <v>3958</v>
      </c>
      <c r="E6324" s="596" t="s">
        <v>1216</v>
      </c>
      <c r="F6324" s="596"/>
      <c r="G6324" s="546" t="s">
        <v>75</v>
      </c>
      <c r="H6324" s="547">
        <v>1</v>
      </c>
      <c r="I6324" s="548">
        <v>0.1</v>
      </c>
      <c r="J6324" s="548">
        <v>0.1</v>
      </c>
    </row>
    <row r="6325" spans="1:10">
      <c r="A6325" s="549" t="s">
        <v>2666</v>
      </c>
      <c r="B6325" s="550" t="s">
        <v>1577</v>
      </c>
      <c r="C6325" s="550" t="s">
        <v>44</v>
      </c>
      <c r="D6325" s="549" t="s">
        <v>1578</v>
      </c>
      <c r="E6325" s="593" t="s">
        <v>1440</v>
      </c>
      <c r="F6325" s="593"/>
      <c r="G6325" s="550" t="s">
        <v>75</v>
      </c>
      <c r="H6325" s="551">
        <v>8.3099999999999997E-3</v>
      </c>
      <c r="I6325" s="552">
        <v>12.32</v>
      </c>
      <c r="J6325" s="552">
        <v>0.1</v>
      </c>
    </row>
    <row r="6326" spans="1:10">
      <c r="A6326" s="553"/>
      <c r="B6326" s="563"/>
      <c r="C6326" s="563"/>
      <c r="D6326" s="553"/>
      <c r="E6326" s="563" t="s">
        <v>2669</v>
      </c>
      <c r="F6326" s="566">
        <v>0.1</v>
      </c>
      <c r="G6326" s="553" t="s">
        <v>2670</v>
      </c>
      <c r="H6326" s="554">
        <v>0</v>
      </c>
      <c r="I6326" s="553" t="s">
        <v>2671</v>
      </c>
      <c r="J6326" s="554">
        <v>0.1</v>
      </c>
    </row>
    <row r="6327" spans="1:10" ht="14.45" customHeight="1" thickBot="1">
      <c r="A6327" s="553"/>
      <c r="B6327" s="563"/>
      <c r="C6327" s="563"/>
      <c r="D6327" s="553"/>
      <c r="E6327" s="563" t="s">
        <v>2672</v>
      </c>
      <c r="F6327" s="566">
        <v>0</v>
      </c>
      <c r="G6327" s="553"/>
      <c r="H6327" s="595" t="s">
        <v>2673</v>
      </c>
      <c r="I6327" s="595"/>
      <c r="J6327" s="554">
        <v>0.1</v>
      </c>
    </row>
    <row r="6328" spans="1:10" ht="14.45" thickTop="1">
      <c r="A6328" s="555"/>
      <c r="B6328" s="564"/>
      <c r="C6328" s="564"/>
      <c r="D6328" s="555"/>
      <c r="E6328" s="564"/>
      <c r="F6328" s="564"/>
      <c r="G6328" s="555"/>
      <c r="H6328" s="555"/>
      <c r="I6328" s="555"/>
      <c r="J6328" s="555"/>
    </row>
    <row r="6329" spans="1:10">
      <c r="A6329" s="543"/>
      <c r="B6329" s="461" t="s">
        <v>10</v>
      </c>
      <c r="C6329" s="461" t="s">
        <v>11</v>
      </c>
      <c r="D6329" s="543" t="s">
        <v>12</v>
      </c>
      <c r="E6329" s="589" t="s">
        <v>1209</v>
      </c>
      <c r="F6329" s="589"/>
      <c r="G6329" s="461" t="s">
        <v>13</v>
      </c>
      <c r="H6329" s="544" t="s">
        <v>14</v>
      </c>
      <c r="I6329" s="544" t="s">
        <v>1210</v>
      </c>
      <c r="J6329" s="544" t="s">
        <v>16</v>
      </c>
    </row>
    <row r="6330" spans="1:10" ht="26.45" customHeight="1">
      <c r="A6330" s="545" t="s">
        <v>2661</v>
      </c>
      <c r="B6330" s="546" t="s">
        <v>3959</v>
      </c>
      <c r="C6330" s="546" t="s">
        <v>44</v>
      </c>
      <c r="D6330" s="545" t="s">
        <v>3960</v>
      </c>
      <c r="E6330" s="596" t="s">
        <v>1216</v>
      </c>
      <c r="F6330" s="596"/>
      <c r="G6330" s="546" t="s">
        <v>75</v>
      </c>
      <c r="H6330" s="547">
        <v>1</v>
      </c>
      <c r="I6330" s="548">
        <v>0.21</v>
      </c>
      <c r="J6330" s="548">
        <v>0.21</v>
      </c>
    </row>
    <row r="6331" spans="1:10">
      <c r="A6331" s="549" t="s">
        <v>2666</v>
      </c>
      <c r="B6331" s="550" t="s">
        <v>2209</v>
      </c>
      <c r="C6331" s="550" t="s">
        <v>44</v>
      </c>
      <c r="D6331" s="549" t="s">
        <v>2210</v>
      </c>
      <c r="E6331" s="593" t="s">
        <v>1440</v>
      </c>
      <c r="F6331" s="593"/>
      <c r="G6331" s="550" t="s">
        <v>75</v>
      </c>
      <c r="H6331" s="551">
        <v>1.154E-2</v>
      </c>
      <c r="I6331" s="552">
        <v>18.77</v>
      </c>
      <c r="J6331" s="552">
        <v>0.21</v>
      </c>
    </row>
    <row r="6332" spans="1:10">
      <c r="A6332" s="553"/>
      <c r="B6332" s="563"/>
      <c r="C6332" s="563"/>
      <c r="D6332" s="553"/>
      <c r="E6332" s="563" t="s">
        <v>2669</v>
      </c>
      <c r="F6332" s="566">
        <v>0.21</v>
      </c>
      <c r="G6332" s="553" t="s">
        <v>2670</v>
      </c>
      <c r="H6332" s="554">
        <v>0</v>
      </c>
      <c r="I6332" s="553" t="s">
        <v>2671</v>
      </c>
      <c r="J6332" s="554">
        <v>0.21</v>
      </c>
    </row>
    <row r="6333" spans="1:10" ht="14.45" customHeight="1" thickBot="1">
      <c r="A6333" s="553"/>
      <c r="B6333" s="563"/>
      <c r="C6333" s="563"/>
      <c r="D6333" s="553"/>
      <c r="E6333" s="563" t="s">
        <v>2672</v>
      </c>
      <c r="F6333" s="566">
        <v>0</v>
      </c>
      <c r="G6333" s="553"/>
      <c r="H6333" s="595" t="s">
        <v>2673</v>
      </c>
      <c r="I6333" s="595"/>
      <c r="J6333" s="554">
        <v>0.21</v>
      </c>
    </row>
    <row r="6334" spans="1:10" ht="14.45" thickTop="1">
      <c r="A6334" s="555"/>
      <c r="B6334" s="564"/>
      <c r="C6334" s="564"/>
      <c r="D6334" s="555"/>
      <c r="E6334" s="564"/>
      <c r="F6334" s="564"/>
      <c r="G6334" s="555"/>
      <c r="H6334" s="555"/>
      <c r="I6334" s="555"/>
      <c r="J6334" s="555"/>
    </row>
    <row r="6335" spans="1:10">
      <c r="A6335" s="543"/>
      <c r="B6335" s="461" t="s">
        <v>10</v>
      </c>
      <c r="C6335" s="461" t="s">
        <v>11</v>
      </c>
      <c r="D6335" s="543" t="s">
        <v>12</v>
      </c>
      <c r="E6335" s="589" t="s">
        <v>1209</v>
      </c>
      <c r="F6335" s="589"/>
      <c r="G6335" s="461" t="s">
        <v>13</v>
      </c>
      <c r="H6335" s="544" t="s">
        <v>14</v>
      </c>
      <c r="I6335" s="544" t="s">
        <v>1210</v>
      </c>
      <c r="J6335" s="544" t="s">
        <v>16</v>
      </c>
    </row>
    <row r="6336" spans="1:10" ht="26.45" customHeight="1">
      <c r="A6336" s="545" t="s">
        <v>2661</v>
      </c>
      <c r="B6336" s="546" t="s">
        <v>3961</v>
      </c>
      <c r="C6336" s="546" t="s">
        <v>44</v>
      </c>
      <c r="D6336" s="545" t="s">
        <v>3962</v>
      </c>
      <c r="E6336" s="596" t="s">
        <v>1216</v>
      </c>
      <c r="F6336" s="596"/>
      <c r="G6336" s="546" t="s">
        <v>75</v>
      </c>
      <c r="H6336" s="547">
        <v>1</v>
      </c>
      <c r="I6336" s="548">
        <v>0.11</v>
      </c>
      <c r="J6336" s="548">
        <v>0.11</v>
      </c>
    </row>
    <row r="6337" spans="1:10">
      <c r="A6337" s="549" t="s">
        <v>2666</v>
      </c>
      <c r="B6337" s="550" t="s">
        <v>1757</v>
      </c>
      <c r="C6337" s="550" t="s">
        <v>44</v>
      </c>
      <c r="D6337" s="549" t="s">
        <v>1758</v>
      </c>
      <c r="E6337" s="593" t="s">
        <v>1440</v>
      </c>
      <c r="F6337" s="593"/>
      <c r="G6337" s="550" t="s">
        <v>75</v>
      </c>
      <c r="H6337" s="551">
        <v>8.3099999999999997E-3</v>
      </c>
      <c r="I6337" s="552">
        <v>14.02</v>
      </c>
      <c r="J6337" s="552">
        <v>0.11</v>
      </c>
    </row>
    <row r="6338" spans="1:10">
      <c r="A6338" s="553"/>
      <c r="B6338" s="563"/>
      <c r="C6338" s="563"/>
      <c r="D6338" s="553"/>
      <c r="E6338" s="563" t="s">
        <v>2669</v>
      </c>
      <c r="F6338" s="566">
        <v>0.11</v>
      </c>
      <c r="G6338" s="553" t="s">
        <v>2670</v>
      </c>
      <c r="H6338" s="554">
        <v>0</v>
      </c>
      <c r="I6338" s="553" t="s">
        <v>2671</v>
      </c>
      <c r="J6338" s="554">
        <v>0.11</v>
      </c>
    </row>
    <row r="6339" spans="1:10" ht="14.45" customHeight="1" thickBot="1">
      <c r="A6339" s="553"/>
      <c r="B6339" s="563"/>
      <c r="C6339" s="563"/>
      <c r="D6339" s="553"/>
      <c r="E6339" s="563" t="s">
        <v>2672</v>
      </c>
      <c r="F6339" s="566">
        <v>0</v>
      </c>
      <c r="G6339" s="553"/>
      <c r="H6339" s="595" t="s">
        <v>2673</v>
      </c>
      <c r="I6339" s="595"/>
      <c r="J6339" s="554">
        <v>0.11</v>
      </c>
    </row>
    <row r="6340" spans="1:10" ht="14.45" thickTop="1">
      <c r="A6340" s="555"/>
      <c r="B6340" s="564"/>
      <c r="C6340" s="564"/>
      <c r="D6340" s="555"/>
      <c r="E6340" s="564"/>
      <c r="F6340" s="564"/>
      <c r="G6340" s="555"/>
      <c r="H6340" s="555"/>
      <c r="I6340" s="555"/>
      <c r="J6340" s="555"/>
    </row>
    <row r="6341" spans="1:10">
      <c r="A6341" s="543"/>
      <c r="B6341" s="461" t="s">
        <v>10</v>
      </c>
      <c r="C6341" s="461" t="s">
        <v>11</v>
      </c>
      <c r="D6341" s="543" t="s">
        <v>12</v>
      </c>
      <c r="E6341" s="589" t="s">
        <v>1209</v>
      </c>
      <c r="F6341" s="589"/>
      <c r="G6341" s="461" t="s">
        <v>13</v>
      </c>
      <c r="H6341" s="544" t="s">
        <v>14</v>
      </c>
      <c r="I6341" s="544" t="s">
        <v>1210</v>
      </c>
      <c r="J6341" s="544" t="s">
        <v>16</v>
      </c>
    </row>
    <row r="6342" spans="1:10" ht="26.45">
      <c r="A6342" s="545" t="s">
        <v>2661</v>
      </c>
      <c r="B6342" s="546" t="s">
        <v>3963</v>
      </c>
      <c r="C6342" s="546" t="s">
        <v>44</v>
      </c>
      <c r="D6342" s="545" t="s">
        <v>3964</v>
      </c>
      <c r="E6342" s="596" t="s">
        <v>1216</v>
      </c>
      <c r="F6342" s="596"/>
      <c r="G6342" s="546" t="s">
        <v>75</v>
      </c>
      <c r="H6342" s="547">
        <v>1</v>
      </c>
      <c r="I6342" s="548">
        <v>0.19</v>
      </c>
      <c r="J6342" s="548">
        <v>0.19</v>
      </c>
    </row>
    <row r="6343" spans="1:10" ht="26.45">
      <c r="A6343" s="549" t="s">
        <v>2666</v>
      </c>
      <c r="B6343" s="550" t="s">
        <v>2028</v>
      </c>
      <c r="C6343" s="550" t="s">
        <v>44</v>
      </c>
      <c r="D6343" s="549" t="s">
        <v>2029</v>
      </c>
      <c r="E6343" s="593" t="s">
        <v>1440</v>
      </c>
      <c r="F6343" s="593"/>
      <c r="G6343" s="550" t="s">
        <v>75</v>
      </c>
      <c r="H6343" s="551">
        <v>1.154E-2</v>
      </c>
      <c r="I6343" s="552">
        <v>16.89</v>
      </c>
      <c r="J6343" s="552">
        <v>0.19</v>
      </c>
    </row>
    <row r="6344" spans="1:10">
      <c r="A6344" s="553"/>
      <c r="B6344" s="563"/>
      <c r="C6344" s="563"/>
      <c r="D6344" s="553"/>
      <c r="E6344" s="563" t="s">
        <v>2669</v>
      </c>
      <c r="F6344" s="566">
        <v>0.19</v>
      </c>
      <c r="G6344" s="553" t="s">
        <v>2670</v>
      </c>
      <c r="H6344" s="554">
        <v>0</v>
      </c>
      <c r="I6344" s="553" t="s">
        <v>2671</v>
      </c>
      <c r="J6344" s="554">
        <v>0.19</v>
      </c>
    </row>
    <row r="6345" spans="1:10" ht="14.45" customHeight="1" thickBot="1">
      <c r="A6345" s="553"/>
      <c r="B6345" s="563"/>
      <c r="C6345" s="563"/>
      <c r="D6345" s="553"/>
      <c r="E6345" s="563" t="s">
        <v>2672</v>
      </c>
      <c r="F6345" s="566">
        <v>0</v>
      </c>
      <c r="G6345" s="553"/>
      <c r="H6345" s="595" t="s">
        <v>2673</v>
      </c>
      <c r="I6345" s="595"/>
      <c r="J6345" s="554">
        <v>0.19</v>
      </c>
    </row>
    <row r="6346" spans="1:10" ht="14.45" thickTop="1">
      <c r="A6346" s="555"/>
      <c r="B6346" s="564"/>
      <c r="C6346" s="564"/>
      <c r="D6346" s="555"/>
      <c r="E6346" s="564"/>
      <c r="F6346" s="564"/>
      <c r="G6346" s="555"/>
      <c r="H6346" s="555"/>
      <c r="I6346" s="555"/>
      <c r="J6346" s="555"/>
    </row>
    <row r="6347" spans="1:10">
      <c r="A6347" s="543"/>
      <c r="B6347" s="461" t="s">
        <v>10</v>
      </c>
      <c r="C6347" s="461" t="s">
        <v>11</v>
      </c>
      <c r="D6347" s="543" t="s">
        <v>12</v>
      </c>
      <c r="E6347" s="589" t="s">
        <v>1209</v>
      </c>
      <c r="F6347" s="589"/>
      <c r="G6347" s="461" t="s">
        <v>13</v>
      </c>
      <c r="H6347" s="544" t="s">
        <v>14</v>
      </c>
      <c r="I6347" s="544" t="s">
        <v>1210</v>
      </c>
      <c r="J6347" s="544" t="s">
        <v>16</v>
      </c>
    </row>
    <row r="6348" spans="1:10" ht="26.45" customHeight="1">
      <c r="A6348" s="545" t="s">
        <v>2661</v>
      </c>
      <c r="B6348" s="546" t="s">
        <v>3965</v>
      </c>
      <c r="C6348" s="546" t="s">
        <v>44</v>
      </c>
      <c r="D6348" s="545" t="s">
        <v>3966</v>
      </c>
      <c r="E6348" s="596" t="s">
        <v>1216</v>
      </c>
      <c r="F6348" s="596"/>
      <c r="G6348" s="546" t="s">
        <v>75</v>
      </c>
      <c r="H6348" s="547">
        <v>1</v>
      </c>
      <c r="I6348" s="548">
        <v>0.14000000000000001</v>
      </c>
      <c r="J6348" s="548">
        <v>0.14000000000000001</v>
      </c>
    </row>
    <row r="6349" spans="1:10">
      <c r="A6349" s="549" t="s">
        <v>2666</v>
      </c>
      <c r="B6349" s="550" t="s">
        <v>1849</v>
      </c>
      <c r="C6349" s="550" t="s">
        <v>44</v>
      </c>
      <c r="D6349" s="549" t="s">
        <v>1850</v>
      </c>
      <c r="E6349" s="593" t="s">
        <v>1440</v>
      </c>
      <c r="F6349" s="593"/>
      <c r="G6349" s="550" t="s">
        <v>75</v>
      </c>
      <c r="H6349" s="551">
        <v>8.3099999999999997E-3</v>
      </c>
      <c r="I6349" s="552">
        <v>16.89</v>
      </c>
      <c r="J6349" s="552">
        <v>0.14000000000000001</v>
      </c>
    </row>
    <row r="6350" spans="1:10">
      <c r="A6350" s="553"/>
      <c r="B6350" s="563"/>
      <c r="C6350" s="563"/>
      <c r="D6350" s="553"/>
      <c r="E6350" s="563" t="s">
        <v>2669</v>
      </c>
      <c r="F6350" s="566">
        <v>0.14000000000000001</v>
      </c>
      <c r="G6350" s="553" t="s">
        <v>2670</v>
      </c>
      <c r="H6350" s="554">
        <v>0</v>
      </c>
      <c r="I6350" s="553" t="s">
        <v>2671</v>
      </c>
      <c r="J6350" s="554">
        <v>0.14000000000000001</v>
      </c>
    </row>
    <row r="6351" spans="1:10" ht="14.45" customHeight="1" thickBot="1">
      <c r="A6351" s="553"/>
      <c r="B6351" s="563"/>
      <c r="C6351" s="563"/>
      <c r="D6351" s="553"/>
      <c r="E6351" s="563" t="s">
        <v>2672</v>
      </c>
      <c r="F6351" s="566">
        <v>0</v>
      </c>
      <c r="G6351" s="553"/>
      <c r="H6351" s="595" t="s">
        <v>2673</v>
      </c>
      <c r="I6351" s="595"/>
      <c r="J6351" s="554">
        <v>0.14000000000000001</v>
      </c>
    </row>
    <row r="6352" spans="1:10" ht="14.45" thickTop="1">
      <c r="A6352" s="555"/>
      <c r="B6352" s="564"/>
      <c r="C6352" s="564"/>
      <c r="D6352" s="555"/>
      <c r="E6352" s="564"/>
      <c r="F6352" s="564"/>
      <c r="G6352" s="555"/>
      <c r="H6352" s="555"/>
      <c r="I6352" s="555"/>
      <c r="J6352" s="555"/>
    </row>
    <row r="6353" spans="1:10">
      <c r="A6353" s="543"/>
      <c r="B6353" s="461" t="s">
        <v>10</v>
      </c>
      <c r="C6353" s="461" t="s">
        <v>11</v>
      </c>
      <c r="D6353" s="543" t="s">
        <v>12</v>
      </c>
      <c r="E6353" s="589" t="s">
        <v>1209</v>
      </c>
      <c r="F6353" s="589"/>
      <c r="G6353" s="461" t="s">
        <v>13</v>
      </c>
      <c r="H6353" s="544" t="s">
        <v>14</v>
      </c>
      <c r="I6353" s="544" t="s">
        <v>1210</v>
      </c>
      <c r="J6353" s="544" t="s">
        <v>16</v>
      </c>
    </row>
    <row r="6354" spans="1:10" ht="26.45" customHeight="1">
      <c r="A6354" s="545" t="s">
        <v>2661</v>
      </c>
      <c r="B6354" s="546" t="s">
        <v>3967</v>
      </c>
      <c r="C6354" s="546" t="s">
        <v>44</v>
      </c>
      <c r="D6354" s="545" t="s">
        <v>3968</v>
      </c>
      <c r="E6354" s="596" t="s">
        <v>1216</v>
      </c>
      <c r="F6354" s="596"/>
      <c r="G6354" s="546" t="s">
        <v>75</v>
      </c>
      <c r="H6354" s="547">
        <v>1</v>
      </c>
      <c r="I6354" s="548">
        <v>0.39</v>
      </c>
      <c r="J6354" s="548">
        <v>0.39</v>
      </c>
    </row>
    <row r="6355" spans="1:10">
      <c r="A6355" s="549" t="s">
        <v>2666</v>
      </c>
      <c r="B6355" s="550" t="s">
        <v>1472</v>
      </c>
      <c r="C6355" s="550" t="s">
        <v>44</v>
      </c>
      <c r="D6355" s="549" t="s">
        <v>1473</v>
      </c>
      <c r="E6355" s="593" t="s">
        <v>1440</v>
      </c>
      <c r="F6355" s="593"/>
      <c r="G6355" s="550" t="s">
        <v>75</v>
      </c>
      <c r="H6355" s="551">
        <v>2.12E-2</v>
      </c>
      <c r="I6355" s="552">
        <v>18.77</v>
      </c>
      <c r="J6355" s="552">
        <v>0.39</v>
      </c>
    </row>
    <row r="6356" spans="1:10">
      <c r="A6356" s="553"/>
      <c r="B6356" s="563"/>
      <c r="C6356" s="563"/>
      <c r="D6356" s="553"/>
      <c r="E6356" s="563" t="s">
        <v>2669</v>
      </c>
      <c r="F6356" s="566">
        <v>0.39</v>
      </c>
      <c r="G6356" s="553" t="s">
        <v>2670</v>
      </c>
      <c r="H6356" s="554">
        <v>0</v>
      </c>
      <c r="I6356" s="553" t="s">
        <v>2671</v>
      </c>
      <c r="J6356" s="554">
        <v>0.39</v>
      </c>
    </row>
    <row r="6357" spans="1:10" ht="14.45" customHeight="1" thickBot="1">
      <c r="A6357" s="553"/>
      <c r="B6357" s="563"/>
      <c r="C6357" s="563"/>
      <c r="D6357" s="553"/>
      <c r="E6357" s="563" t="s">
        <v>2672</v>
      </c>
      <c r="F6357" s="566">
        <v>0</v>
      </c>
      <c r="G6357" s="553"/>
      <c r="H6357" s="595" t="s">
        <v>2673</v>
      </c>
      <c r="I6357" s="595"/>
      <c r="J6357" s="554">
        <v>0.39</v>
      </c>
    </row>
    <row r="6358" spans="1:10" ht="14.45" thickTop="1">
      <c r="A6358" s="555"/>
      <c r="B6358" s="564"/>
      <c r="C6358" s="564"/>
      <c r="D6358" s="555"/>
      <c r="E6358" s="564"/>
      <c r="F6358" s="564"/>
      <c r="G6358" s="555"/>
      <c r="H6358" s="555"/>
      <c r="I6358" s="555"/>
      <c r="J6358" s="555"/>
    </row>
    <row r="6359" spans="1:10">
      <c r="A6359" s="543"/>
      <c r="B6359" s="461" t="s">
        <v>10</v>
      </c>
      <c r="C6359" s="461" t="s">
        <v>11</v>
      </c>
      <c r="D6359" s="543" t="s">
        <v>12</v>
      </c>
      <c r="E6359" s="589" t="s">
        <v>1209</v>
      </c>
      <c r="F6359" s="589"/>
      <c r="G6359" s="461" t="s">
        <v>13</v>
      </c>
      <c r="H6359" s="544" t="s">
        <v>14</v>
      </c>
      <c r="I6359" s="544" t="s">
        <v>1210</v>
      </c>
      <c r="J6359" s="544" t="s">
        <v>16</v>
      </c>
    </row>
    <row r="6360" spans="1:10" ht="26.45" customHeight="1">
      <c r="A6360" s="545" t="s">
        <v>2661</v>
      </c>
      <c r="B6360" s="546" t="s">
        <v>3969</v>
      </c>
      <c r="C6360" s="546" t="s">
        <v>44</v>
      </c>
      <c r="D6360" s="545" t="s">
        <v>3970</v>
      </c>
      <c r="E6360" s="596" t="s">
        <v>1216</v>
      </c>
      <c r="F6360" s="596"/>
      <c r="G6360" s="546" t="s">
        <v>75</v>
      </c>
      <c r="H6360" s="547">
        <v>1</v>
      </c>
      <c r="I6360" s="548">
        <v>0.27</v>
      </c>
      <c r="J6360" s="548">
        <v>0.27</v>
      </c>
    </row>
    <row r="6361" spans="1:10">
      <c r="A6361" s="549" t="s">
        <v>2666</v>
      </c>
      <c r="B6361" s="550" t="s">
        <v>1491</v>
      </c>
      <c r="C6361" s="550" t="s">
        <v>44</v>
      </c>
      <c r="D6361" s="549" t="s">
        <v>1492</v>
      </c>
      <c r="E6361" s="593" t="s">
        <v>1440</v>
      </c>
      <c r="F6361" s="593"/>
      <c r="G6361" s="550" t="s">
        <v>75</v>
      </c>
      <c r="H6361" s="551">
        <v>1.4760000000000001E-2</v>
      </c>
      <c r="I6361" s="552">
        <v>18.77</v>
      </c>
      <c r="J6361" s="552">
        <v>0.27</v>
      </c>
    </row>
    <row r="6362" spans="1:10">
      <c r="A6362" s="553"/>
      <c r="B6362" s="563"/>
      <c r="C6362" s="563"/>
      <c r="D6362" s="553"/>
      <c r="E6362" s="563" t="s">
        <v>2669</v>
      </c>
      <c r="F6362" s="566">
        <v>0.27</v>
      </c>
      <c r="G6362" s="553" t="s">
        <v>2670</v>
      </c>
      <c r="H6362" s="554">
        <v>0</v>
      </c>
      <c r="I6362" s="553" t="s">
        <v>2671</v>
      </c>
      <c r="J6362" s="554">
        <v>0.27</v>
      </c>
    </row>
    <row r="6363" spans="1:10" ht="14.45" customHeight="1" thickBot="1">
      <c r="A6363" s="553"/>
      <c r="B6363" s="563"/>
      <c r="C6363" s="563"/>
      <c r="D6363" s="553"/>
      <c r="E6363" s="563" t="s">
        <v>2672</v>
      </c>
      <c r="F6363" s="566">
        <v>0</v>
      </c>
      <c r="G6363" s="553"/>
      <c r="H6363" s="595" t="s">
        <v>2673</v>
      </c>
      <c r="I6363" s="595"/>
      <c r="J6363" s="554">
        <v>0.27</v>
      </c>
    </row>
    <row r="6364" spans="1:10" ht="14.45" thickTop="1">
      <c r="A6364" s="555"/>
      <c r="B6364" s="564"/>
      <c r="C6364" s="564"/>
      <c r="D6364" s="555"/>
      <c r="E6364" s="564"/>
      <c r="F6364" s="564"/>
      <c r="G6364" s="555"/>
      <c r="H6364" s="555"/>
      <c r="I6364" s="555"/>
      <c r="J6364" s="555"/>
    </row>
    <row r="6365" spans="1:10">
      <c r="A6365" s="543"/>
      <c r="B6365" s="461" t="s">
        <v>10</v>
      </c>
      <c r="C6365" s="461" t="s">
        <v>11</v>
      </c>
      <c r="D6365" s="543" t="s">
        <v>12</v>
      </c>
      <c r="E6365" s="589" t="s">
        <v>1209</v>
      </c>
      <c r="F6365" s="589"/>
      <c r="G6365" s="461" t="s">
        <v>13</v>
      </c>
      <c r="H6365" s="544" t="s">
        <v>14</v>
      </c>
      <c r="I6365" s="544" t="s">
        <v>1210</v>
      </c>
      <c r="J6365" s="544" t="s">
        <v>16</v>
      </c>
    </row>
    <row r="6366" spans="1:10" ht="26.45" customHeight="1">
      <c r="A6366" s="545" t="s">
        <v>2661</v>
      </c>
      <c r="B6366" s="546" t="s">
        <v>3971</v>
      </c>
      <c r="C6366" s="546" t="s">
        <v>44</v>
      </c>
      <c r="D6366" s="545" t="s">
        <v>3972</v>
      </c>
      <c r="E6366" s="596" t="s">
        <v>1216</v>
      </c>
      <c r="F6366" s="596"/>
      <c r="G6366" s="546" t="s">
        <v>75</v>
      </c>
      <c r="H6366" s="547">
        <v>1</v>
      </c>
      <c r="I6366" s="548">
        <v>0.23</v>
      </c>
      <c r="J6366" s="548">
        <v>0.23</v>
      </c>
    </row>
    <row r="6367" spans="1:10">
      <c r="A6367" s="549" t="s">
        <v>2666</v>
      </c>
      <c r="B6367" s="550" t="s">
        <v>1516</v>
      </c>
      <c r="C6367" s="550" t="s">
        <v>44</v>
      </c>
      <c r="D6367" s="549" t="s">
        <v>1517</v>
      </c>
      <c r="E6367" s="593" t="s">
        <v>1440</v>
      </c>
      <c r="F6367" s="593"/>
      <c r="G6367" s="550" t="s">
        <v>75</v>
      </c>
      <c r="H6367" s="551">
        <v>1.154E-2</v>
      </c>
      <c r="I6367" s="552">
        <v>20.63</v>
      </c>
      <c r="J6367" s="552">
        <v>0.23</v>
      </c>
    </row>
    <row r="6368" spans="1:10">
      <c r="A6368" s="553"/>
      <c r="B6368" s="563"/>
      <c r="C6368" s="563"/>
      <c r="D6368" s="553"/>
      <c r="E6368" s="563" t="s">
        <v>2669</v>
      </c>
      <c r="F6368" s="566">
        <v>0.23</v>
      </c>
      <c r="G6368" s="553" t="s">
        <v>2670</v>
      </c>
      <c r="H6368" s="554">
        <v>0</v>
      </c>
      <c r="I6368" s="553" t="s">
        <v>2671</v>
      </c>
      <c r="J6368" s="554">
        <v>0.23</v>
      </c>
    </row>
    <row r="6369" spans="1:10" ht="14.45" customHeight="1" thickBot="1">
      <c r="A6369" s="553"/>
      <c r="B6369" s="563"/>
      <c r="C6369" s="563"/>
      <c r="D6369" s="553"/>
      <c r="E6369" s="563" t="s">
        <v>2672</v>
      </c>
      <c r="F6369" s="566">
        <v>0</v>
      </c>
      <c r="G6369" s="553"/>
      <c r="H6369" s="595" t="s">
        <v>2673</v>
      </c>
      <c r="I6369" s="595"/>
      <c r="J6369" s="554">
        <v>0.23</v>
      </c>
    </row>
    <row r="6370" spans="1:10" ht="14.45" thickTop="1">
      <c r="A6370" s="555"/>
      <c r="B6370" s="564"/>
      <c r="C6370" s="564"/>
      <c r="D6370" s="555"/>
      <c r="E6370" s="564"/>
      <c r="F6370" s="564"/>
      <c r="G6370" s="555"/>
      <c r="H6370" s="555"/>
      <c r="I6370" s="555"/>
      <c r="J6370" s="555"/>
    </row>
    <row r="6371" spans="1:10">
      <c r="A6371" s="543"/>
      <c r="B6371" s="461" t="s">
        <v>10</v>
      </c>
      <c r="C6371" s="461" t="s">
        <v>11</v>
      </c>
      <c r="D6371" s="543" t="s">
        <v>12</v>
      </c>
      <c r="E6371" s="589" t="s">
        <v>1209</v>
      </c>
      <c r="F6371" s="589"/>
      <c r="G6371" s="461" t="s">
        <v>13</v>
      </c>
      <c r="H6371" s="544" t="s">
        <v>14</v>
      </c>
      <c r="I6371" s="544" t="s">
        <v>1210</v>
      </c>
      <c r="J6371" s="544" t="s">
        <v>16</v>
      </c>
    </row>
    <row r="6372" spans="1:10" ht="26.45" customHeight="1">
      <c r="A6372" s="545" t="s">
        <v>2661</v>
      </c>
      <c r="B6372" s="546" t="s">
        <v>3973</v>
      </c>
      <c r="C6372" s="546" t="s">
        <v>44</v>
      </c>
      <c r="D6372" s="545" t="s">
        <v>3974</v>
      </c>
      <c r="E6372" s="596" t="s">
        <v>1216</v>
      </c>
      <c r="F6372" s="596"/>
      <c r="G6372" s="546" t="s">
        <v>75</v>
      </c>
      <c r="H6372" s="547">
        <v>1</v>
      </c>
      <c r="I6372" s="548">
        <v>0.31</v>
      </c>
      <c r="J6372" s="548">
        <v>0.31</v>
      </c>
    </row>
    <row r="6373" spans="1:10">
      <c r="A6373" s="549" t="s">
        <v>2666</v>
      </c>
      <c r="B6373" s="550" t="s">
        <v>1452</v>
      </c>
      <c r="C6373" s="550" t="s">
        <v>44</v>
      </c>
      <c r="D6373" s="549" t="s">
        <v>1453</v>
      </c>
      <c r="E6373" s="593" t="s">
        <v>1440</v>
      </c>
      <c r="F6373" s="593"/>
      <c r="G6373" s="550" t="s">
        <v>75</v>
      </c>
      <c r="H6373" s="551">
        <v>2.12E-2</v>
      </c>
      <c r="I6373" s="552">
        <v>14.74</v>
      </c>
      <c r="J6373" s="552">
        <v>0.31</v>
      </c>
    </row>
    <row r="6374" spans="1:10">
      <c r="A6374" s="553"/>
      <c r="B6374" s="563"/>
      <c r="C6374" s="563"/>
      <c r="D6374" s="553"/>
      <c r="E6374" s="563" t="s">
        <v>2669</v>
      </c>
      <c r="F6374" s="566">
        <v>0.31</v>
      </c>
      <c r="G6374" s="553" t="s">
        <v>2670</v>
      </c>
      <c r="H6374" s="554">
        <v>0</v>
      </c>
      <c r="I6374" s="553" t="s">
        <v>2671</v>
      </c>
      <c r="J6374" s="554">
        <v>0.31</v>
      </c>
    </row>
    <row r="6375" spans="1:10" ht="14.45" customHeight="1" thickBot="1">
      <c r="A6375" s="553"/>
      <c r="B6375" s="563"/>
      <c r="C6375" s="563"/>
      <c r="D6375" s="553"/>
      <c r="E6375" s="563" t="s">
        <v>2672</v>
      </c>
      <c r="F6375" s="566">
        <v>0</v>
      </c>
      <c r="G6375" s="553"/>
      <c r="H6375" s="595" t="s">
        <v>2673</v>
      </c>
      <c r="I6375" s="595"/>
      <c r="J6375" s="554">
        <v>0.31</v>
      </c>
    </row>
    <row r="6376" spans="1:10" ht="14.45" thickTop="1">
      <c r="A6376" s="555"/>
      <c r="B6376" s="564"/>
      <c r="C6376" s="564"/>
      <c r="D6376" s="555"/>
      <c r="E6376" s="564"/>
      <c r="F6376" s="564"/>
      <c r="G6376" s="555"/>
      <c r="H6376" s="555"/>
      <c r="I6376" s="555"/>
      <c r="J6376" s="555"/>
    </row>
    <row r="6377" spans="1:10">
      <c r="A6377" s="543"/>
      <c r="B6377" s="461" t="s">
        <v>10</v>
      </c>
      <c r="C6377" s="461" t="s">
        <v>11</v>
      </c>
      <c r="D6377" s="543" t="s">
        <v>12</v>
      </c>
      <c r="E6377" s="589" t="s">
        <v>1209</v>
      </c>
      <c r="F6377" s="589"/>
      <c r="G6377" s="461" t="s">
        <v>13</v>
      </c>
      <c r="H6377" s="544" t="s">
        <v>14</v>
      </c>
      <c r="I6377" s="544" t="s">
        <v>1210</v>
      </c>
      <c r="J6377" s="544" t="s">
        <v>16</v>
      </c>
    </row>
    <row r="6378" spans="1:10" ht="26.45" customHeight="1">
      <c r="A6378" s="545" t="s">
        <v>2661</v>
      </c>
      <c r="B6378" s="546" t="s">
        <v>3975</v>
      </c>
      <c r="C6378" s="546" t="s">
        <v>44</v>
      </c>
      <c r="D6378" s="545" t="s">
        <v>3976</v>
      </c>
      <c r="E6378" s="596" t="s">
        <v>1216</v>
      </c>
      <c r="F6378" s="596"/>
      <c r="G6378" s="546" t="s">
        <v>75</v>
      </c>
      <c r="H6378" s="547">
        <v>1</v>
      </c>
      <c r="I6378" s="548">
        <v>0.21</v>
      </c>
      <c r="J6378" s="548">
        <v>0.21</v>
      </c>
    </row>
    <row r="6379" spans="1:10">
      <c r="A6379" s="549" t="s">
        <v>2666</v>
      </c>
      <c r="B6379" s="550" t="s">
        <v>1924</v>
      </c>
      <c r="C6379" s="550" t="s">
        <v>44</v>
      </c>
      <c r="D6379" s="549" t="s">
        <v>1925</v>
      </c>
      <c r="E6379" s="593" t="s">
        <v>1440</v>
      </c>
      <c r="F6379" s="593"/>
      <c r="G6379" s="550" t="s">
        <v>75</v>
      </c>
      <c r="H6379" s="551">
        <v>1.4760000000000001E-2</v>
      </c>
      <c r="I6379" s="552">
        <v>14.26</v>
      </c>
      <c r="J6379" s="552">
        <v>0.21</v>
      </c>
    </row>
    <row r="6380" spans="1:10">
      <c r="A6380" s="553"/>
      <c r="B6380" s="563"/>
      <c r="C6380" s="563"/>
      <c r="D6380" s="553"/>
      <c r="E6380" s="563" t="s">
        <v>2669</v>
      </c>
      <c r="F6380" s="566">
        <v>0.21</v>
      </c>
      <c r="G6380" s="553" t="s">
        <v>2670</v>
      </c>
      <c r="H6380" s="554">
        <v>0</v>
      </c>
      <c r="I6380" s="553" t="s">
        <v>2671</v>
      </c>
      <c r="J6380" s="554">
        <v>0.21</v>
      </c>
    </row>
    <row r="6381" spans="1:10" ht="14.45" customHeight="1" thickBot="1">
      <c r="A6381" s="553"/>
      <c r="B6381" s="563"/>
      <c r="C6381" s="563"/>
      <c r="D6381" s="553"/>
      <c r="E6381" s="563" t="s">
        <v>2672</v>
      </c>
      <c r="F6381" s="566">
        <v>0</v>
      </c>
      <c r="G6381" s="553"/>
      <c r="H6381" s="595" t="s">
        <v>2673</v>
      </c>
      <c r="I6381" s="595"/>
      <c r="J6381" s="554">
        <v>0.21</v>
      </c>
    </row>
    <row r="6382" spans="1:10" ht="14.45" thickTop="1">
      <c r="A6382" s="555"/>
      <c r="B6382" s="564"/>
      <c r="C6382" s="564"/>
      <c r="D6382" s="555"/>
      <c r="E6382" s="564"/>
      <c r="F6382" s="564"/>
      <c r="G6382" s="555"/>
      <c r="H6382" s="555"/>
      <c r="I6382" s="555"/>
      <c r="J6382" s="555"/>
    </row>
    <row r="6383" spans="1:10">
      <c r="A6383" s="543"/>
      <c r="B6383" s="461" t="s">
        <v>10</v>
      </c>
      <c r="C6383" s="461" t="s">
        <v>11</v>
      </c>
      <c r="D6383" s="543" t="s">
        <v>12</v>
      </c>
      <c r="E6383" s="589" t="s">
        <v>1209</v>
      </c>
      <c r="F6383" s="589"/>
      <c r="G6383" s="461" t="s">
        <v>13</v>
      </c>
      <c r="H6383" s="544" t="s">
        <v>14</v>
      </c>
      <c r="I6383" s="544" t="s">
        <v>1210</v>
      </c>
      <c r="J6383" s="544" t="s">
        <v>16</v>
      </c>
    </row>
    <row r="6384" spans="1:10" ht="26.45" customHeight="1">
      <c r="A6384" s="545" t="s">
        <v>2661</v>
      </c>
      <c r="B6384" s="546" t="s">
        <v>2757</v>
      </c>
      <c r="C6384" s="546" t="s">
        <v>55</v>
      </c>
      <c r="D6384" s="545" t="s">
        <v>2758</v>
      </c>
      <c r="E6384" s="596" t="s">
        <v>2759</v>
      </c>
      <c r="F6384" s="596"/>
      <c r="G6384" s="546" t="s">
        <v>57</v>
      </c>
      <c r="H6384" s="547">
        <v>1</v>
      </c>
      <c r="I6384" s="548">
        <v>176.25</v>
      </c>
      <c r="J6384" s="548">
        <v>176.25</v>
      </c>
    </row>
    <row r="6385" spans="1:10">
      <c r="A6385" s="543" t="s">
        <v>9</v>
      </c>
      <c r="B6385" s="461" t="s">
        <v>10</v>
      </c>
      <c r="C6385" s="461" t="s">
        <v>11</v>
      </c>
      <c r="D6385" s="543" t="s">
        <v>12</v>
      </c>
      <c r="E6385" s="589" t="s">
        <v>1209</v>
      </c>
      <c r="F6385" s="589"/>
      <c r="G6385" s="461" t="s">
        <v>13</v>
      </c>
      <c r="H6385" s="544" t="s">
        <v>14</v>
      </c>
      <c r="I6385" s="544" t="s">
        <v>1210</v>
      </c>
      <c r="J6385" s="544" t="s">
        <v>16</v>
      </c>
    </row>
    <row r="6386" spans="1:10" ht="26.45">
      <c r="A6386" s="556" t="s">
        <v>2661</v>
      </c>
      <c r="B6386" s="557" t="s">
        <v>3832</v>
      </c>
      <c r="C6386" s="557" t="s">
        <v>55</v>
      </c>
      <c r="D6386" s="556" t="s">
        <v>3833</v>
      </c>
      <c r="E6386" s="594" t="s">
        <v>3828</v>
      </c>
      <c r="F6386" s="594"/>
      <c r="G6386" s="557" t="s">
        <v>1456</v>
      </c>
      <c r="H6386" s="558">
        <v>0.77</v>
      </c>
      <c r="I6386" s="559" t="s">
        <v>3977</v>
      </c>
      <c r="J6386" s="560" t="s">
        <v>3978</v>
      </c>
    </row>
    <row r="6387" spans="1:10" ht="14.45" customHeight="1">
      <c r="A6387" s="556" t="s">
        <v>2661</v>
      </c>
      <c r="B6387" s="557" t="s">
        <v>3979</v>
      </c>
      <c r="C6387" s="557" t="s">
        <v>55</v>
      </c>
      <c r="D6387" s="556" t="s">
        <v>3980</v>
      </c>
      <c r="E6387" s="594" t="s">
        <v>1413</v>
      </c>
      <c r="F6387" s="594"/>
      <c r="G6387" s="557" t="s">
        <v>46</v>
      </c>
      <c r="H6387" s="558">
        <v>0.48</v>
      </c>
      <c r="I6387" s="559" t="s">
        <v>3981</v>
      </c>
      <c r="J6387" s="560" t="s">
        <v>3982</v>
      </c>
    </row>
    <row r="6388" spans="1:10" ht="26.45">
      <c r="A6388" s="556" t="s">
        <v>2661</v>
      </c>
      <c r="B6388" s="557" t="s">
        <v>3983</v>
      </c>
      <c r="C6388" s="557" t="s">
        <v>55</v>
      </c>
      <c r="D6388" s="556" t="s">
        <v>3984</v>
      </c>
      <c r="E6388" s="594" t="s">
        <v>1413</v>
      </c>
      <c r="F6388" s="594"/>
      <c r="G6388" s="557" t="s">
        <v>46</v>
      </c>
      <c r="H6388" s="558">
        <v>0.48</v>
      </c>
      <c r="I6388" s="559" t="s">
        <v>3028</v>
      </c>
      <c r="J6388" s="560" t="s">
        <v>3985</v>
      </c>
    </row>
    <row r="6389" spans="1:10">
      <c r="A6389" s="556" t="s">
        <v>2661</v>
      </c>
      <c r="B6389" s="557" t="s">
        <v>3986</v>
      </c>
      <c r="C6389" s="557" t="s">
        <v>55</v>
      </c>
      <c r="D6389" s="556" t="s">
        <v>3987</v>
      </c>
      <c r="E6389" s="594" t="s">
        <v>3988</v>
      </c>
      <c r="F6389" s="594"/>
      <c r="G6389" s="557" t="s">
        <v>46</v>
      </c>
      <c r="H6389" s="558">
        <v>0.30599999999999999</v>
      </c>
      <c r="I6389" s="559" t="s">
        <v>3989</v>
      </c>
      <c r="J6389" s="560" t="s">
        <v>3990</v>
      </c>
    </row>
    <row r="6390" spans="1:10" ht="26.45" customHeight="1">
      <c r="A6390" s="556" t="s">
        <v>2661</v>
      </c>
      <c r="B6390" s="557" t="s">
        <v>3991</v>
      </c>
      <c r="C6390" s="557" t="s">
        <v>55</v>
      </c>
      <c r="D6390" s="556" t="s">
        <v>3992</v>
      </c>
      <c r="E6390" s="594" t="s">
        <v>2775</v>
      </c>
      <c r="F6390" s="594"/>
      <c r="G6390" s="557" t="s">
        <v>115</v>
      </c>
      <c r="H6390" s="558">
        <v>3.7999999999999999E-2</v>
      </c>
      <c r="I6390" s="559" t="s">
        <v>3993</v>
      </c>
      <c r="J6390" s="560" t="s">
        <v>3994</v>
      </c>
    </row>
    <row r="6391" spans="1:10" ht="26.45">
      <c r="A6391" s="556" t="s">
        <v>2661</v>
      </c>
      <c r="B6391" s="557" t="s">
        <v>3995</v>
      </c>
      <c r="C6391" s="557" t="s">
        <v>55</v>
      </c>
      <c r="D6391" s="556" t="s">
        <v>3996</v>
      </c>
      <c r="E6391" s="594" t="s">
        <v>3997</v>
      </c>
      <c r="F6391" s="594"/>
      <c r="G6391" s="557" t="s">
        <v>115</v>
      </c>
      <c r="H6391" s="558">
        <v>0.125</v>
      </c>
      <c r="I6391" s="559" t="s">
        <v>3998</v>
      </c>
      <c r="J6391" s="560" t="s">
        <v>3999</v>
      </c>
    </row>
    <row r="6392" spans="1:10" ht="26.45">
      <c r="A6392" s="556" t="s">
        <v>2661</v>
      </c>
      <c r="B6392" s="557" t="s">
        <v>3798</v>
      </c>
      <c r="C6392" s="557" t="s">
        <v>55</v>
      </c>
      <c r="D6392" s="556" t="s">
        <v>3799</v>
      </c>
      <c r="E6392" s="594" t="s">
        <v>3769</v>
      </c>
      <c r="F6392" s="594"/>
      <c r="G6392" s="557" t="s">
        <v>46</v>
      </c>
      <c r="H6392" s="558">
        <v>0.64</v>
      </c>
      <c r="I6392" s="559" t="s">
        <v>4000</v>
      </c>
      <c r="J6392" s="560" t="s">
        <v>4001</v>
      </c>
    </row>
    <row r="6393" spans="1:10" ht="14.45" customHeight="1">
      <c r="A6393" s="589" t="s">
        <v>2820</v>
      </c>
      <c r="B6393" s="597"/>
      <c r="C6393" s="597"/>
      <c r="D6393" s="597"/>
      <c r="E6393" s="597"/>
      <c r="F6393" s="597"/>
      <c r="G6393" s="597"/>
      <c r="H6393" s="597"/>
      <c r="I6393" s="597"/>
      <c r="J6393" s="597"/>
    </row>
    <row r="6394" spans="1:10">
      <c r="A6394" s="543" t="s">
        <v>9</v>
      </c>
      <c r="B6394" s="461" t="s">
        <v>10</v>
      </c>
      <c r="C6394" s="461" t="s">
        <v>11</v>
      </c>
      <c r="D6394" s="543" t="s">
        <v>12</v>
      </c>
      <c r="E6394" s="589" t="s">
        <v>1209</v>
      </c>
      <c r="F6394" s="589"/>
      <c r="G6394" s="461" t="s">
        <v>13</v>
      </c>
      <c r="H6394" s="544" t="s">
        <v>14</v>
      </c>
      <c r="I6394" s="544" t="s">
        <v>1210</v>
      </c>
      <c r="J6394" s="544" t="s">
        <v>16</v>
      </c>
    </row>
    <row r="6395" spans="1:10" ht="26.45">
      <c r="A6395" s="549" t="s">
        <v>2666</v>
      </c>
      <c r="B6395" s="550" t="s">
        <v>2605</v>
      </c>
      <c r="C6395" s="550" t="s">
        <v>55</v>
      </c>
      <c r="D6395" s="549" t="s">
        <v>2606</v>
      </c>
      <c r="E6395" s="593" t="s">
        <v>1220</v>
      </c>
      <c r="F6395" s="593"/>
      <c r="G6395" s="550" t="s">
        <v>57</v>
      </c>
      <c r="H6395" s="551">
        <v>0.308</v>
      </c>
      <c r="I6395" s="552" t="s">
        <v>2884</v>
      </c>
      <c r="J6395" s="561" t="s">
        <v>2886</v>
      </c>
    </row>
    <row r="6396" spans="1:10" ht="26.45" customHeight="1">
      <c r="A6396" s="549" t="s">
        <v>2666</v>
      </c>
      <c r="B6396" s="550" t="s">
        <v>1449</v>
      </c>
      <c r="C6396" s="550" t="s">
        <v>55</v>
      </c>
      <c r="D6396" s="549" t="s">
        <v>1450</v>
      </c>
      <c r="E6396" s="593" t="s">
        <v>1440</v>
      </c>
      <c r="F6396" s="593"/>
      <c r="G6396" s="550" t="s">
        <v>1451</v>
      </c>
      <c r="H6396" s="551">
        <v>2.1951800000000001</v>
      </c>
      <c r="I6396" s="552" t="s">
        <v>2742</v>
      </c>
      <c r="J6396" s="561" t="s">
        <v>4002</v>
      </c>
    </row>
    <row r="6397" spans="1:10">
      <c r="A6397" s="549" t="s">
        <v>2666</v>
      </c>
      <c r="B6397" s="550" t="s">
        <v>2335</v>
      </c>
      <c r="C6397" s="550" t="s">
        <v>55</v>
      </c>
      <c r="D6397" s="549" t="s">
        <v>2336</v>
      </c>
      <c r="E6397" s="593" t="s">
        <v>1220</v>
      </c>
      <c r="F6397" s="593"/>
      <c r="G6397" s="550" t="s">
        <v>1456</v>
      </c>
      <c r="H6397" s="551">
        <v>0.77</v>
      </c>
      <c r="I6397" s="552" t="s">
        <v>2994</v>
      </c>
      <c r="J6397" s="561" t="s">
        <v>3155</v>
      </c>
    </row>
    <row r="6398" spans="1:10">
      <c r="A6398" s="549" t="s">
        <v>2666</v>
      </c>
      <c r="B6398" s="550" t="s">
        <v>2657</v>
      </c>
      <c r="C6398" s="550" t="s">
        <v>55</v>
      </c>
      <c r="D6398" s="549" t="s">
        <v>2658</v>
      </c>
      <c r="E6398" s="593" t="s">
        <v>1220</v>
      </c>
      <c r="F6398" s="593"/>
      <c r="G6398" s="550" t="s">
        <v>57</v>
      </c>
      <c r="H6398" s="551">
        <v>1.2148E-5</v>
      </c>
      <c r="I6398" s="552" t="s">
        <v>2971</v>
      </c>
      <c r="J6398" s="561" t="s">
        <v>2972</v>
      </c>
    </row>
    <row r="6399" spans="1:10" ht="14.45" customHeight="1">
      <c r="A6399" s="549" t="s">
        <v>2666</v>
      </c>
      <c r="B6399" s="550" t="s">
        <v>2090</v>
      </c>
      <c r="C6399" s="550" t="s">
        <v>55</v>
      </c>
      <c r="D6399" s="549" t="s">
        <v>2091</v>
      </c>
      <c r="E6399" s="593" t="s">
        <v>1220</v>
      </c>
      <c r="F6399" s="593"/>
      <c r="G6399" s="550" t="s">
        <v>57</v>
      </c>
      <c r="H6399" s="551">
        <v>7.236864E-3</v>
      </c>
      <c r="I6399" s="552" t="s">
        <v>2847</v>
      </c>
      <c r="J6399" s="561" t="s">
        <v>2882</v>
      </c>
    </row>
    <row r="6400" spans="1:10">
      <c r="A6400" s="549" t="s">
        <v>2666</v>
      </c>
      <c r="B6400" s="550" t="s">
        <v>2169</v>
      </c>
      <c r="C6400" s="550" t="s">
        <v>55</v>
      </c>
      <c r="D6400" s="549" t="s">
        <v>2170</v>
      </c>
      <c r="E6400" s="593" t="s">
        <v>1220</v>
      </c>
      <c r="F6400" s="593"/>
      <c r="G6400" s="550" t="s">
        <v>57</v>
      </c>
      <c r="H6400" s="551">
        <v>1.8092159999999999E-2</v>
      </c>
      <c r="I6400" s="552" t="s">
        <v>2825</v>
      </c>
      <c r="J6400" s="561" t="s">
        <v>2975</v>
      </c>
    </row>
    <row r="6401" spans="1:10" ht="26.45">
      <c r="A6401" s="549" t="s">
        <v>2666</v>
      </c>
      <c r="B6401" s="550" t="s">
        <v>1978</v>
      </c>
      <c r="C6401" s="550" t="s">
        <v>55</v>
      </c>
      <c r="D6401" s="549" t="s">
        <v>1979</v>
      </c>
      <c r="E6401" s="593" t="s">
        <v>1220</v>
      </c>
      <c r="F6401" s="593"/>
      <c r="G6401" s="550" t="s">
        <v>1739</v>
      </c>
      <c r="H6401" s="551">
        <v>3.1721760000000001E-3</v>
      </c>
      <c r="I6401" s="552" t="s">
        <v>2855</v>
      </c>
      <c r="J6401" s="561" t="s">
        <v>2900</v>
      </c>
    </row>
    <row r="6402" spans="1:10" ht="26.45" customHeight="1">
      <c r="A6402" s="549" t="s">
        <v>2666</v>
      </c>
      <c r="B6402" s="550" t="s">
        <v>1543</v>
      </c>
      <c r="C6402" s="550" t="s">
        <v>55</v>
      </c>
      <c r="D6402" s="549" t="s">
        <v>1544</v>
      </c>
      <c r="E6402" s="593" t="s">
        <v>1220</v>
      </c>
      <c r="F6402" s="593"/>
      <c r="G6402" s="550" t="s">
        <v>57</v>
      </c>
      <c r="H6402" s="551">
        <v>0.40928486400000003</v>
      </c>
      <c r="I6402" s="552" t="s">
        <v>2849</v>
      </c>
      <c r="J6402" s="561" t="s">
        <v>4003</v>
      </c>
    </row>
    <row r="6403" spans="1:10" ht="26.45">
      <c r="A6403" s="549" t="s">
        <v>2666</v>
      </c>
      <c r="B6403" s="550" t="s">
        <v>2139</v>
      </c>
      <c r="C6403" s="550" t="s">
        <v>55</v>
      </c>
      <c r="D6403" s="549" t="s">
        <v>2140</v>
      </c>
      <c r="E6403" s="593" t="s">
        <v>1220</v>
      </c>
      <c r="F6403" s="593"/>
      <c r="G6403" s="550" t="s">
        <v>1739</v>
      </c>
      <c r="H6403" s="551">
        <v>9.2471040000000008E-3</v>
      </c>
      <c r="I6403" s="552" t="s">
        <v>2853</v>
      </c>
      <c r="J6403" s="561" t="s">
        <v>3114</v>
      </c>
    </row>
    <row r="6404" spans="1:10" ht="26.45">
      <c r="A6404" s="549" t="s">
        <v>2666</v>
      </c>
      <c r="B6404" s="550" t="s">
        <v>2303</v>
      </c>
      <c r="C6404" s="550" t="s">
        <v>55</v>
      </c>
      <c r="D6404" s="549" t="s">
        <v>2304</v>
      </c>
      <c r="E6404" s="593" t="s">
        <v>1220</v>
      </c>
      <c r="F6404" s="593"/>
      <c r="G6404" s="550" t="s">
        <v>57</v>
      </c>
      <c r="H6404" s="551">
        <v>2.4122879999999998E-3</v>
      </c>
      <c r="I6404" s="552" t="s">
        <v>2821</v>
      </c>
      <c r="J6404" s="561" t="s">
        <v>3133</v>
      </c>
    </row>
    <row r="6405" spans="1:10">
      <c r="A6405" s="549" t="s">
        <v>2666</v>
      </c>
      <c r="B6405" s="550" t="s">
        <v>2653</v>
      </c>
      <c r="C6405" s="550" t="s">
        <v>55</v>
      </c>
      <c r="D6405" s="549" t="s">
        <v>2654</v>
      </c>
      <c r="E6405" s="593" t="s">
        <v>1220</v>
      </c>
      <c r="F6405" s="593"/>
      <c r="G6405" s="550" t="s">
        <v>57</v>
      </c>
      <c r="H6405" s="551">
        <v>1.2148E-5</v>
      </c>
      <c r="I6405" s="552" t="s">
        <v>2973</v>
      </c>
      <c r="J6405" s="561" t="s">
        <v>2972</v>
      </c>
    </row>
    <row r="6406" spans="1:10">
      <c r="A6406" s="549" t="s">
        <v>2666</v>
      </c>
      <c r="B6406" s="550" t="s">
        <v>1693</v>
      </c>
      <c r="C6406" s="550" t="s">
        <v>55</v>
      </c>
      <c r="D6406" s="549" t="s">
        <v>1694</v>
      </c>
      <c r="E6406" s="593" t="s">
        <v>1220</v>
      </c>
      <c r="F6406" s="593"/>
      <c r="G6406" s="550" t="s">
        <v>57</v>
      </c>
      <c r="H6406" s="551">
        <v>0.32594105800000001</v>
      </c>
      <c r="I6406" s="552" t="s">
        <v>2829</v>
      </c>
      <c r="J6406" s="561" t="s">
        <v>3781</v>
      </c>
    </row>
    <row r="6407" spans="1:10" ht="13.9" customHeight="1">
      <c r="A6407" s="549" t="s">
        <v>2666</v>
      </c>
      <c r="B6407" s="550" t="s">
        <v>1982</v>
      </c>
      <c r="C6407" s="550" t="s">
        <v>55</v>
      </c>
      <c r="D6407" s="549" t="s">
        <v>1983</v>
      </c>
      <c r="E6407" s="593" t="s">
        <v>1298</v>
      </c>
      <c r="F6407" s="593"/>
      <c r="G6407" s="550" t="s">
        <v>57</v>
      </c>
      <c r="H6407" s="551">
        <v>1.8092159999999999E-2</v>
      </c>
      <c r="I6407" s="552" t="s">
        <v>2839</v>
      </c>
      <c r="J6407" s="561" t="s">
        <v>2884</v>
      </c>
    </row>
    <row r="6408" spans="1:10">
      <c r="A6408" s="549" t="s">
        <v>2666</v>
      </c>
      <c r="B6408" s="550" t="s">
        <v>2360</v>
      </c>
      <c r="C6408" s="550" t="s">
        <v>55</v>
      </c>
      <c r="D6408" s="549" t="s">
        <v>2361</v>
      </c>
      <c r="E6408" s="593" t="s">
        <v>1220</v>
      </c>
      <c r="F6408" s="593"/>
      <c r="G6408" s="550" t="s">
        <v>2362</v>
      </c>
      <c r="H6408" s="551">
        <v>3.1721760000000001E-3</v>
      </c>
      <c r="I6408" s="552" t="s">
        <v>2831</v>
      </c>
      <c r="J6408" s="561" t="s">
        <v>2880</v>
      </c>
    </row>
    <row r="6409" spans="1:10">
      <c r="A6409" s="549" t="s">
        <v>2666</v>
      </c>
      <c r="B6409" s="550" t="s">
        <v>1652</v>
      </c>
      <c r="C6409" s="550" t="s">
        <v>55</v>
      </c>
      <c r="D6409" s="549" t="s">
        <v>1653</v>
      </c>
      <c r="E6409" s="593" t="s">
        <v>1298</v>
      </c>
      <c r="F6409" s="593"/>
      <c r="G6409" s="550" t="s">
        <v>57</v>
      </c>
      <c r="H6409" s="551">
        <v>0.40928486400000003</v>
      </c>
      <c r="I6409" s="552" t="s">
        <v>2845</v>
      </c>
      <c r="J6409" s="561" t="s">
        <v>3346</v>
      </c>
    </row>
    <row r="6410" spans="1:10">
      <c r="A6410" s="549" t="s">
        <v>2666</v>
      </c>
      <c r="B6410" s="550" t="s">
        <v>1855</v>
      </c>
      <c r="C6410" s="550" t="s">
        <v>55</v>
      </c>
      <c r="D6410" s="549" t="s">
        <v>1856</v>
      </c>
      <c r="E6410" s="593" t="s">
        <v>1298</v>
      </c>
      <c r="F6410" s="593"/>
      <c r="G6410" s="550" t="s">
        <v>1857</v>
      </c>
      <c r="H6410" s="551">
        <v>1.608192E-3</v>
      </c>
      <c r="I6410" s="552" t="s">
        <v>2841</v>
      </c>
      <c r="J6410" s="561" t="s">
        <v>3547</v>
      </c>
    </row>
    <row r="6411" spans="1:10" ht="13.9" customHeight="1">
      <c r="A6411" s="549" t="s">
        <v>2666</v>
      </c>
      <c r="B6411" s="550" t="s">
        <v>2391</v>
      </c>
      <c r="C6411" s="550" t="s">
        <v>55</v>
      </c>
      <c r="D6411" s="549" t="s">
        <v>2392</v>
      </c>
      <c r="E6411" s="593" t="s">
        <v>1220</v>
      </c>
      <c r="F6411" s="593"/>
      <c r="G6411" s="550" t="s">
        <v>57</v>
      </c>
      <c r="H6411" s="551">
        <v>8.0409600000000002E-4</v>
      </c>
      <c r="I6411" s="552" t="s">
        <v>2827</v>
      </c>
      <c r="J6411" s="561" t="s">
        <v>2880</v>
      </c>
    </row>
    <row r="6412" spans="1:10">
      <c r="A6412" s="549" t="s">
        <v>2666</v>
      </c>
      <c r="B6412" s="550" t="s">
        <v>1587</v>
      </c>
      <c r="C6412" s="550" t="s">
        <v>55</v>
      </c>
      <c r="D6412" s="549" t="s">
        <v>1588</v>
      </c>
      <c r="E6412" s="593" t="s">
        <v>1220</v>
      </c>
      <c r="F6412" s="593"/>
      <c r="G6412" s="550" t="s">
        <v>57</v>
      </c>
      <c r="H6412" s="551">
        <v>1.8092159999999999E-2</v>
      </c>
      <c r="I6412" s="552" t="s">
        <v>2835</v>
      </c>
      <c r="J6412" s="561" t="s">
        <v>3831</v>
      </c>
    </row>
    <row r="6413" spans="1:10">
      <c r="A6413" s="549" t="s">
        <v>2666</v>
      </c>
      <c r="B6413" s="550" t="s">
        <v>1729</v>
      </c>
      <c r="C6413" s="550" t="s">
        <v>55</v>
      </c>
      <c r="D6413" s="549" t="s">
        <v>1730</v>
      </c>
      <c r="E6413" s="593" t="s">
        <v>1220</v>
      </c>
      <c r="F6413" s="593"/>
      <c r="G6413" s="550" t="s">
        <v>57</v>
      </c>
      <c r="H6413" s="551">
        <v>6.0307199999999998E-3</v>
      </c>
      <c r="I6413" s="552" t="s">
        <v>2833</v>
      </c>
      <c r="J6413" s="561" t="s">
        <v>2930</v>
      </c>
    </row>
    <row r="6414" spans="1:10" ht="26.45">
      <c r="A6414" s="549" t="s">
        <v>2666</v>
      </c>
      <c r="B6414" s="550" t="s">
        <v>2186</v>
      </c>
      <c r="C6414" s="550" t="s">
        <v>55</v>
      </c>
      <c r="D6414" s="549" t="s">
        <v>2187</v>
      </c>
      <c r="E6414" s="593" t="s">
        <v>1440</v>
      </c>
      <c r="F6414" s="593"/>
      <c r="G6414" s="550" t="s">
        <v>1451</v>
      </c>
      <c r="H6414" s="551">
        <v>6.0740000000000002E-2</v>
      </c>
      <c r="I6414" s="552" t="s">
        <v>2767</v>
      </c>
      <c r="J6414" s="561" t="s">
        <v>3216</v>
      </c>
    </row>
    <row r="6415" spans="1:10" ht="26.45">
      <c r="A6415" s="549" t="s">
        <v>2666</v>
      </c>
      <c r="B6415" s="550" t="s">
        <v>2487</v>
      </c>
      <c r="C6415" s="550" t="s">
        <v>55</v>
      </c>
      <c r="D6415" s="549" t="s">
        <v>2488</v>
      </c>
      <c r="E6415" s="593" t="s">
        <v>1220</v>
      </c>
      <c r="F6415" s="593"/>
      <c r="G6415" s="550" t="s">
        <v>1456</v>
      </c>
      <c r="H6415" s="551">
        <v>1.54E-2</v>
      </c>
      <c r="I6415" s="552" t="s">
        <v>2996</v>
      </c>
      <c r="J6415" s="561" t="s">
        <v>3345</v>
      </c>
    </row>
    <row r="6416" spans="1:10">
      <c r="A6416" s="549" t="s">
        <v>2666</v>
      </c>
      <c r="B6416" s="550" t="s">
        <v>2412</v>
      </c>
      <c r="C6416" s="550" t="s">
        <v>55</v>
      </c>
      <c r="D6416" s="549" t="s">
        <v>2413</v>
      </c>
      <c r="E6416" s="593" t="s">
        <v>1220</v>
      </c>
      <c r="F6416" s="593"/>
      <c r="G6416" s="550" t="s">
        <v>57</v>
      </c>
      <c r="H6416" s="551">
        <v>6.58554E-4</v>
      </c>
      <c r="I6416" s="552" t="s">
        <v>2823</v>
      </c>
      <c r="J6416" s="561" t="s">
        <v>2880</v>
      </c>
    </row>
    <row r="6417" spans="1:10">
      <c r="A6417" s="549" t="s">
        <v>2666</v>
      </c>
      <c r="B6417" s="550" t="s">
        <v>2381</v>
      </c>
      <c r="C6417" s="550" t="s">
        <v>55</v>
      </c>
      <c r="D6417" s="549" t="s">
        <v>2382</v>
      </c>
      <c r="E6417" s="593" t="s">
        <v>1220</v>
      </c>
      <c r="F6417" s="593"/>
      <c r="G6417" s="550" t="s">
        <v>57</v>
      </c>
      <c r="H6417" s="551">
        <v>4.3903600000000002E-4</v>
      </c>
      <c r="I6417" s="552" t="s">
        <v>2837</v>
      </c>
      <c r="J6417" s="561" t="s">
        <v>2880</v>
      </c>
    </row>
    <row r="6418" spans="1:10" ht="26.45">
      <c r="A6418" s="549" t="s">
        <v>2666</v>
      </c>
      <c r="B6418" s="550" t="s">
        <v>2182</v>
      </c>
      <c r="C6418" s="550" t="s">
        <v>55</v>
      </c>
      <c r="D6418" s="549" t="s">
        <v>2183</v>
      </c>
      <c r="E6418" s="593" t="s">
        <v>1220</v>
      </c>
      <c r="F6418" s="593"/>
      <c r="G6418" s="550" t="s">
        <v>57</v>
      </c>
      <c r="H6418" s="551">
        <v>4.3903600000000002E-4</v>
      </c>
      <c r="I6418" s="552" t="s">
        <v>2843</v>
      </c>
      <c r="J6418" s="561" t="s">
        <v>3009</v>
      </c>
    </row>
    <row r="6419" spans="1:10">
      <c r="A6419" s="549" t="s">
        <v>2666</v>
      </c>
      <c r="B6419" s="550" t="s">
        <v>2442</v>
      </c>
      <c r="C6419" s="550" t="s">
        <v>55</v>
      </c>
      <c r="D6419" s="549" t="s">
        <v>2443</v>
      </c>
      <c r="E6419" s="593" t="s">
        <v>1220</v>
      </c>
      <c r="F6419" s="593"/>
      <c r="G6419" s="550" t="s">
        <v>57</v>
      </c>
      <c r="H6419" s="551">
        <v>2.1951800000000001E-4</v>
      </c>
      <c r="I6419" s="552" t="s">
        <v>2851</v>
      </c>
      <c r="J6419" s="561" t="s">
        <v>2972</v>
      </c>
    </row>
    <row r="6420" spans="1:10" ht="26.45">
      <c r="A6420" s="549" t="s">
        <v>2666</v>
      </c>
      <c r="B6420" s="550" t="s">
        <v>2571</v>
      </c>
      <c r="C6420" s="550" t="s">
        <v>55</v>
      </c>
      <c r="D6420" s="549" t="s">
        <v>2572</v>
      </c>
      <c r="E6420" s="593" t="s">
        <v>1220</v>
      </c>
      <c r="F6420" s="593"/>
      <c r="G6420" s="550" t="s">
        <v>57</v>
      </c>
      <c r="H6420" s="551">
        <v>0.308</v>
      </c>
      <c r="I6420" s="552" t="s">
        <v>2998</v>
      </c>
      <c r="J6420" s="561" t="s">
        <v>2902</v>
      </c>
    </row>
    <row r="6421" spans="1:10" ht="26.45">
      <c r="A6421" s="549" t="s">
        <v>2666</v>
      </c>
      <c r="B6421" s="550" t="s">
        <v>1483</v>
      </c>
      <c r="C6421" s="550" t="s">
        <v>55</v>
      </c>
      <c r="D6421" s="549" t="s">
        <v>1484</v>
      </c>
      <c r="E6421" s="593" t="s">
        <v>1440</v>
      </c>
      <c r="F6421" s="593"/>
      <c r="G6421" s="550" t="s">
        <v>1451</v>
      </c>
      <c r="H6421" s="551">
        <v>1.3224800000000001</v>
      </c>
      <c r="I6421" s="552" t="s">
        <v>2767</v>
      </c>
      <c r="J6421" s="561" t="s">
        <v>4004</v>
      </c>
    </row>
    <row r="6422" spans="1:10">
      <c r="A6422" s="549" t="s">
        <v>2666</v>
      </c>
      <c r="B6422" s="550" t="s">
        <v>2469</v>
      </c>
      <c r="C6422" s="550" t="s">
        <v>55</v>
      </c>
      <c r="D6422" s="549" t="s">
        <v>2470</v>
      </c>
      <c r="E6422" s="593" t="s">
        <v>1220</v>
      </c>
      <c r="F6422" s="593"/>
      <c r="G6422" s="550" t="s">
        <v>1456</v>
      </c>
      <c r="H6422" s="551">
        <v>0.192</v>
      </c>
      <c r="I6422" s="552" t="s">
        <v>2999</v>
      </c>
      <c r="J6422" s="561" t="s">
        <v>3156</v>
      </c>
    </row>
    <row r="6423" spans="1:10" ht="26.45">
      <c r="A6423" s="549" t="s">
        <v>2666</v>
      </c>
      <c r="B6423" s="550" t="s">
        <v>1677</v>
      </c>
      <c r="C6423" s="550" t="s">
        <v>55</v>
      </c>
      <c r="D6423" s="549" t="s">
        <v>1678</v>
      </c>
      <c r="E6423" s="593" t="s">
        <v>1220</v>
      </c>
      <c r="F6423" s="593"/>
      <c r="G6423" s="550" t="s">
        <v>1456</v>
      </c>
      <c r="H6423" s="551">
        <v>20.287759999999999</v>
      </c>
      <c r="I6423" s="552" t="s">
        <v>2969</v>
      </c>
      <c r="J6423" s="561" t="s">
        <v>4005</v>
      </c>
    </row>
    <row r="6424" spans="1:10" ht="26.45">
      <c r="A6424" s="549" t="s">
        <v>2666</v>
      </c>
      <c r="B6424" s="550" t="s">
        <v>2207</v>
      </c>
      <c r="C6424" s="550" t="s">
        <v>55</v>
      </c>
      <c r="D6424" s="549" t="s">
        <v>2208</v>
      </c>
      <c r="E6424" s="593" t="s">
        <v>1220</v>
      </c>
      <c r="F6424" s="593"/>
      <c r="G6424" s="550" t="s">
        <v>115</v>
      </c>
      <c r="H6424" s="551">
        <v>1.2959999999999999E-2</v>
      </c>
      <c r="I6424" s="552" t="s">
        <v>3001</v>
      </c>
      <c r="J6424" s="561" t="s">
        <v>3685</v>
      </c>
    </row>
    <row r="6425" spans="1:10">
      <c r="A6425" s="549" t="s">
        <v>2666</v>
      </c>
      <c r="B6425" s="550" t="s">
        <v>2567</v>
      </c>
      <c r="C6425" s="550" t="s">
        <v>55</v>
      </c>
      <c r="D6425" s="549" t="s">
        <v>2568</v>
      </c>
      <c r="E6425" s="593" t="s">
        <v>1220</v>
      </c>
      <c r="F6425" s="593"/>
      <c r="G6425" s="550" t="s">
        <v>57</v>
      </c>
      <c r="H6425" s="551">
        <v>2.6449600000000002E-4</v>
      </c>
      <c r="I6425" s="552" t="s">
        <v>2974</v>
      </c>
      <c r="J6425" s="561" t="s">
        <v>2972</v>
      </c>
    </row>
    <row r="6426" spans="1:10">
      <c r="A6426" s="549" t="s">
        <v>2666</v>
      </c>
      <c r="B6426" s="550" t="s">
        <v>2551</v>
      </c>
      <c r="C6426" s="550" t="s">
        <v>55</v>
      </c>
      <c r="D6426" s="549" t="s">
        <v>2552</v>
      </c>
      <c r="E6426" s="593" t="s">
        <v>1220</v>
      </c>
      <c r="F6426" s="593"/>
      <c r="G6426" s="550" t="s">
        <v>57</v>
      </c>
      <c r="H6426" s="551">
        <v>2.6449600000000002E-4</v>
      </c>
      <c r="I6426" s="552" t="s">
        <v>2976</v>
      </c>
      <c r="J6426" s="561" t="s">
        <v>2972</v>
      </c>
    </row>
    <row r="6427" spans="1:10">
      <c r="A6427" s="549" t="s">
        <v>2666</v>
      </c>
      <c r="B6427" s="550" t="s">
        <v>2513</v>
      </c>
      <c r="C6427" s="550" t="s">
        <v>55</v>
      </c>
      <c r="D6427" s="549" t="s">
        <v>2514</v>
      </c>
      <c r="E6427" s="593" t="s">
        <v>1220</v>
      </c>
      <c r="F6427" s="593"/>
      <c r="G6427" s="550" t="s">
        <v>233</v>
      </c>
      <c r="H6427" s="551">
        <v>9.2573600000000003E-4</v>
      </c>
      <c r="I6427" s="552" t="s">
        <v>2978</v>
      </c>
      <c r="J6427" s="561" t="s">
        <v>2972</v>
      </c>
    </row>
    <row r="6428" spans="1:10">
      <c r="A6428" s="549" t="s">
        <v>2666</v>
      </c>
      <c r="B6428" s="550" t="s">
        <v>2481</v>
      </c>
      <c r="C6428" s="550" t="s">
        <v>55</v>
      </c>
      <c r="D6428" s="549" t="s">
        <v>2482</v>
      </c>
      <c r="E6428" s="593" t="s">
        <v>1220</v>
      </c>
      <c r="F6428" s="593"/>
      <c r="G6428" s="550" t="s">
        <v>57</v>
      </c>
      <c r="H6428" s="551">
        <v>2.6449600000000002E-4</v>
      </c>
      <c r="I6428" s="552" t="s">
        <v>2901</v>
      </c>
      <c r="J6428" s="561" t="s">
        <v>2880</v>
      </c>
    </row>
    <row r="6429" spans="1:10">
      <c r="A6429" s="549" t="s">
        <v>2666</v>
      </c>
      <c r="B6429" s="550" t="s">
        <v>2515</v>
      </c>
      <c r="C6429" s="550" t="s">
        <v>55</v>
      </c>
      <c r="D6429" s="549" t="s">
        <v>2516</v>
      </c>
      <c r="E6429" s="593" t="s">
        <v>1220</v>
      </c>
      <c r="F6429" s="593"/>
      <c r="G6429" s="550" t="s">
        <v>57</v>
      </c>
      <c r="H6429" s="551">
        <v>6.6124E-4</v>
      </c>
      <c r="I6429" s="552" t="s">
        <v>2883</v>
      </c>
      <c r="J6429" s="561" t="s">
        <v>2972</v>
      </c>
    </row>
    <row r="6430" spans="1:10">
      <c r="A6430" s="549" t="s">
        <v>2666</v>
      </c>
      <c r="B6430" s="550" t="s">
        <v>2509</v>
      </c>
      <c r="C6430" s="550" t="s">
        <v>55</v>
      </c>
      <c r="D6430" s="549" t="s">
        <v>2510</v>
      </c>
      <c r="E6430" s="593" t="s">
        <v>1220</v>
      </c>
      <c r="F6430" s="593"/>
      <c r="G6430" s="550" t="s">
        <v>57</v>
      </c>
      <c r="H6430" s="551">
        <v>5.2899200000000005E-4</v>
      </c>
      <c r="I6430" s="552" t="s">
        <v>2980</v>
      </c>
      <c r="J6430" s="561" t="s">
        <v>2972</v>
      </c>
    </row>
    <row r="6431" spans="1:10">
      <c r="A6431" s="549" t="s">
        <v>2666</v>
      </c>
      <c r="B6431" s="550" t="s">
        <v>2501</v>
      </c>
      <c r="C6431" s="550" t="s">
        <v>55</v>
      </c>
      <c r="D6431" s="549" t="s">
        <v>2502</v>
      </c>
      <c r="E6431" s="593" t="s">
        <v>1220</v>
      </c>
      <c r="F6431" s="593"/>
      <c r="G6431" s="550" t="s">
        <v>57</v>
      </c>
      <c r="H6431" s="551">
        <v>9.2573600000000003E-4</v>
      </c>
      <c r="I6431" s="552" t="s">
        <v>2982</v>
      </c>
      <c r="J6431" s="561" t="s">
        <v>2880</v>
      </c>
    </row>
    <row r="6432" spans="1:10">
      <c r="A6432" s="549" t="s">
        <v>2666</v>
      </c>
      <c r="B6432" s="550" t="s">
        <v>2565</v>
      </c>
      <c r="C6432" s="550" t="s">
        <v>55</v>
      </c>
      <c r="D6432" s="549" t="s">
        <v>2566</v>
      </c>
      <c r="E6432" s="593" t="s">
        <v>1220</v>
      </c>
      <c r="F6432" s="593"/>
      <c r="G6432" s="550" t="s">
        <v>57</v>
      </c>
      <c r="H6432" s="551">
        <v>1.3224800000000001E-4</v>
      </c>
      <c r="I6432" s="552" t="s">
        <v>2983</v>
      </c>
      <c r="J6432" s="561" t="s">
        <v>2972</v>
      </c>
    </row>
    <row r="6433" spans="1:10">
      <c r="A6433" s="549" t="s">
        <v>2666</v>
      </c>
      <c r="B6433" s="550" t="s">
        <v>2341</v>
      </c>
      <c r="C6433" s="550" t="s">
        <v>55</v>
      </c>
      <c r="D6433" s="549" t="s">
        <v>2342</v>
      </c>
      <c r="E6433" s="593" t="s">
        <v>1220</v>
      </c>
      <c r="F6433" s="593"/>
      <c r="G6433" s="550" t="s">
        <v>57</v>
      </c>
      <c r="H6433" s="551">
        <v>1.3224800000000001E-4</v>
      </c>
      <c r="I6433" s="552" t="s">
        <v>2984</v>
      </c>
      <c r="J6433" s="561" t="s">
        <v>3256</v>
      </c>
    </row>
    <row r="6434" spans="1:10">
      <c r="A6434" s="549" t="s">
        <v>2666</v>
      </c>
      <c r="B6434" s="550" t="s">
        <v>2569</v>
      </c>
      <c r="C6434" s="550" t="s">
        <v>55</v>
      </c>
      <c r="D6434" s="549" t="s">
        <v>2570</v>
      </c>
      <c r="E6434" s="593" t="s">
        <v>1220</v>
      </c>
      <c r="F6434" s="593"/>
      <c r="G6434" s="550" t="s">
        <v>57</v>
      </c>
      <c r="H6434" s="551">
        <v>1.3224800000000001E-4</v>
      </c>
      <c r="I6434" s="552" t="s">
        <v>2986</v>
      </c>
      <c r="J6434" s="561" t="s">
        <v>2972</v>
      </c>
    </row>
    <row r="6435" spans="1:10">
      <c r="A6435" s="549" t="s">
        <v>2666</v>
      </c>
      <c r="B6435" s="550" t="s">
        <v>2507</v>
      </c>
      <c r="C6435" s="550" t="s">
        <v>55</v>
      </c>
      <c r="D6435" s="549" t="s">
        <v>2508</v>
      </c>
      <c r="E6435" s="593" t="s">
        <v>1220</v>
      </c>
      <c r="F6435" s="593"/>
      <c r="G6435" s="550" t="s">
        <v>57</v>
      </c>
      <c r="H6435" s="551">
        <v>5.2899200000000005E-4</v>
      </c>
      <c r="I6435" s="552" t="s">
        <v>2937</v>
      </c>
      <c r="J6435" s="561" t="s">
        <v>2972</v>
      </c>
    </row>
    <row r="6436" spans="1:10" ht="26.45">
      <c r="A6436" s="549" t="s">
        <v>2666</v>
      </c>
      <c r="B6436" s="550" t="s">
        <v>2379</v>
      </c>
      <c r="C6436" s="550" t="s">
        <v>55</v>
      </c>
      <c r="D6436" s="549" t="s">
        <v>2380</v>
      </c>
      <c r="E6436" s="593" t="s">
        <v>1220</v>
      </c>
      <c r="F6436" s="593"/>
      <c r="G6436" s="550" t="s">
        <v>268</v>
      </c>
      <c r="H6436" s="551">
        <v>0.40698000000000001</v>
      </c>
      <c r="I6436" s="552" t="s">
        <v>3003</v>
      </c>
      <c r="J6436" s="561" t="s">
        <v>1397</v>
      </c>
    </row>
    <row r="6437" spans="1:10">
      <c r="A6437" s="549" t="s">
        <v>2666</v>
      </c>
      <c r="B6437" s="550" t="s">
        <v>1629</v>
      </c>
      <c r="C6437" s="550" t="s">
        <v>55</v>
      </c>
      <c r="D6437" s="549" t="s">
        <v>1630</v>
      </c>
      <c r="E6437" s="593" t="s">
        <v>1220</v>
      </c>
      <c r="F6437" s="593"/>
      <c r="G6437" s="550" t="s">
        <v>268</v>
      </c>
      <c r="H6437" s="551">
        <v>0.10098</v>
      </c>
      <c r="I6437" s="552" t="s">
        <v>2720</v>
      </c>
      <c r="J6437" s="561" t="s">
        <v>4006</v>
      </c>
    </row>
    <row r="6438" spans="1:10" ht="26.45">
      <c r="A6438" s="549" t="s">
        <v>2666</v>
      </c>
      <c r="B6438" s="550" t="s">
        <v>1597</v>
      </c>
      <c r="C6438" s="550" t="s">
        <v>55</v>
      </c>
      <c r="D6438" s="549" t="s">
        <v>1598</v>
      </c>
      <c r="E6438" s="593" t="s">
        <v>1220</v>
      </c>
      <c r="F6438" s="593"/>
      <c r="G6438" s="550" t="s">
        <v>1456</v>
      </c>
      <c r="H6438" s="551">
        <v>4.5900000000000003E-2</v>
      </c>
      <c r="I6438" s="552" t="s">
        <v>2996</v>
      </c>
      <c r="J6438" s="561" t="s">
        <v>3115</v>
      </c>
    </row>
    <row r="6439" spans="1:10">
      <c r="A6439" s="549" t="s">
        <v>2666</v>
      </c>
      <c r="B6439" s="550" t="s">
        <v>2593</v>
      </c>
      <c r="C6439" s="550" t="s">
        <v>55</v>
      </c>
      <c r="D6439" s="549" t="s">
        <v>2594</v>
      </c>
      <c r="E6439" s="593" t="s">
        <v>1220</v>
      </c>
      <c r="F6439" s="593"/>
      <c r="G6439" s="550" t="s">
        <v>57</v>
      </c>
      <c r="H6439" s="551">
        <v>8.8416000000000002E-5</v>
      </c>
      <c r="I6439" s="552" t="s">
        <v>2862</v>
      </c>
      <c r="J6439" s="561" t="s">
        <v>2972</v>
      </c>
    </row>
    <row r="6440" spans="1:10">
      <c r="A6440" s="549" t="s">
        <v>2666</v>
      </c>
      <c r="B6440" s="550" t="s">
        <v>2549</v>
      </c>
      <c r="C6440" s="550" t="s">
        <v>55</v>
      </c>
      <c r="D6440" s="549" t="s">
        <v>2550</v>
      </c>
      <c r="E6440" s="593" t="s">
        <v>1220</v>
      </c>
      <c r="F6440" s="593"/>
      <c r="G6440" s="550" t="s">
        <v>57</v>
      </c>
      <c r="H6440" s="551">
        <v>8.8416000000000002E-5</v>
      </c>
      <c r="I6440" s="552" t="s">
        <v>2864</v>
      </c>
      <c r="J6440" s="561" t="s">
        <v>2972</v>
      </c>
    </row>
    <row r="6441" spans="1:10">
      <c r="A6441" s="549" t="s">
        <v>2666</v>
      </c>
      <c r="B6441" s="550" t="s">
        <v>2466</v>
      </c>
      <c r="C6441" s="550" t="s">
        <v>55</v>
      </c>
      <c r="D6441" s="549" t="s">
        <v>2467</v>
      </c>
      <c r="E6441" s="593" t="s">
        <v>2313</v>
      </c>
      <c r="F6441" s="593"/>
      <c r="G6441" s="550" t="s">
        <v>57</v>
      </c>
      <c r="H6441" s="551">
        <v>4.4208000000000001E-5</v>
      </c>
      <c r="I6441" s="552" t="s">
        <v>2866</v>
      </c>
      <c r="J6441" s="561" t="s">
        <v>2880</v>
      </c>
    </row>
    <row r="6442" spans="1:10">
      <c r="A6442" s="549" t="s">
        <v>2666</v>
      </c>
      <c r="B6442" s="550" t="s">
        <v>2607</v>
      </c>
      <c r="C6442" s="550" t="s">
        <v>55</v>
      </c>
      <c r="D6442" s="549" t="s">
        <v>2608</v>
      </c>
      <c r="E6442" s="593" t="s">
        <v>1220</v>
      </c>
      <c r="F6442" s="593"/>
      <c r="G6442" s="550" t="s">
        <v>57</v>
      </c>
      <c r="H6442" s="551">
        <v>4.4208000000000001E-5</v>
      </c>
      <c r="I6442" s="552" t="s">
        <v>2868</v>
      </c>
      <c r="J6442" s="561" t="s">
        <v>2972</v>
      </c>
    </row>
    <row r="6443" spans="1:10">
      <c r="A6443" s="549" t="s">
        <v>2666</v>
      </c>
      <c r="B6443" s="550" t="s">
        <v>2311</v>
      </c>
      <c r="C6443" s="550" t="s">
        <v>55</v>
      </c>
      <c r="D6443" s="549" t="s">
        <v>2312</v>
      </c>
      <c r="E6443" s="593" t="s">
        <v>2313</v>
      </c>
      <c r="F6443" s="593"/>
      <c r="G6443" s="550" t="s">
        <v>57</v>
      </c>
      <c r="H6443" s="551">
        <v>4.4208000000000001E-5</v>
      </c>
      <c r="I6443" s="552" t="s">
        <v>2870</v>
      </c>
      <c r="J6443" s="561" t="s">
        <v>3256</v>
      </c>
    </row>
    <row r="6444" spans="1:10">
      <c r="A6444" s="549" t="s">
        <v>2666</v>
      </c>
      <c r="B6444" s="550" t="s">
        <v>2525</v>
      </c>
      <c r="C6444" s="550" t="s">
        <v>55</v>
      </c>
      <c r="D6444" s="549" t="s">
        <v>2526</v>
      </c>
      <c r="E6444" s="593" t="s">
        <v>1220</v>
      </c>
      <c r="F6444" s="593"/>
      <c r="G6444" s="550" t="s">
        <v>57</v>
      </c>
      <c r="H6444" s="551">
        <v>8.8416000000000002E-5</v>
      </c>
      <c r="I6444" s="552" t="s">
        <v>2872</v>
      </c>
      <c r="J6444" s="561" t="s">
        <v>2972</v>
      </c>
    </row>
    <row r="6445" spans="1:10" ht="26.45">
      <c r="A6445" s="549" t="s">
        <v>2666</v>
      </c>
      <c r="B6445" s="550" t="s">
        <v>1536</v>
      </c>
      <c r="C6445" s="550" t="s">
        <v>55</v>
      </c>
      <c r="D6445" s="549" t="s">
        <v>1537</v>
      </c>
      <c r="E6445" s="593" t="s">
        <v>1440</v>
      </c>
      <c r="F6445" s="593"/>
      <c r="G6445" s="550" t="s">
        <v>1451</v>
      </c>
      <c r="H6445" s="551">
        <v>0.44207999999999997</v>
      </c>
      <c r="I6445" s="552" t="s">
        <v>2767</v>
      </c>
      <c r="J6445" s="561" t="s">
        <v>4007</v>
      </c>
    </row>
    <row r="6446" spans="1:10" ht="26.45">
      <c r="A6446" s="549" t="s">
        <v>2666</v>
      </c>
      <c r="B6446" s="550" t="s">
        <v>2475</v>
      </c>
      <c r="C6446" s="550" t="s">
        <v>55</v>
      </c>
      <c r="D6446" s="549" t="s">
        <v>2476</v>
      </c>
      <c r="E6446" s="593" t="s">
        <v>1220</v>
      </c>
      <c r="F6446" s="593"/>
      <c r="G6446" s="550" t="s">
        <v>1456</v>
      </c>
      <c r="H6446" s="551">
        <v>9.1800000000000007E-2</v>
      </c>
      <c r="I6446" s="552" t="s">
        <v>3006</v>
      </c>
      <c r="J6446" s="561" t="s">
        <v>2832</v>
      </c>
    </row>
    <row r="6447" spans="1:10" ht="26.45">
      <c r="A6447" s="549" t="s">
        <v>2666</v>
      </c>
      <c r="B6447" s="550" t="s">
        <v>2635</v>
      </c>
      <c r="C6447" s="550" t="s">
        <v>55</v>
      </c>
      <c r="D6447" s="549" t="s">
        <v>2636</v>
      </c>
      <c r="E6447" s="593" t="s">
        <v>1220</v>
      </c>
      <c r="F6447" s="593"/>
      <c r="G6447" s="550" t="s">
        <v>1476</v>
      </c>
      <c r="H6447" s="551">
        <v>4.5900000000000003E-3</v>
      </c>
      <c r="I6447" s="552" t="s">
        <v>3008</v>
      </c>
      <c r="J6447" s="561" t="s">
        <v>3133</v>
      </c>
    </row>
    <row r="6448" spans="1:10">
      <c r="A6448" s="549" t="s">
        <v>2666</v>
      </c>
      <c r="B6448" s="550" t="s">
        <v>2307</v>
      </c>
      <c r="C6448" s="550" t="s">
        <v>55</v>
      </c>
      <c r="D6448" s="549" t="s">
        <v>2308</v>
      </c>
      <c r="E6448" s="593" t="s">
        <v>1220</v>
      </c>
      <c r="F6448" s="593"/>
      <c r="G6448" s="550" t="s">
        <v>46</v>
      </c>
      <c r="H6448" s="551">
        <v>0.11322</v>
      </c>
      <c r="I6448" s="552" t="s">
        <v>3010</v>
      </c>
      <c r="J6448" s="561" t="s">
        <v>2845</v>
      </c>
    </row>
    <row r="6449" spans="1:10" ht="26.45">
      <c r="A6449" s="549" t="s">
        <v>2666</v>
      </c>
      <c r="B6449" s="550" t="s">
        <v>1804</v>
      </c>
      <c r="C6449" s="550" t="s">
        <v>55</v>
      </c>
      <c r="D6449" s="549" t="s">
        <v>1805</v>
      </c>
      <c r="E6449" s="593" t="s">
        <v>1220</v>
      </c>
      <c r="F6449" s="593"/>
      <c r="G6449" s="550" t="s">
        <v>115</v>
      </c>
      <c r="H6449" s="551">
        <v>5.959768E-2</v>
      </c>
      <c r="I6449" s="552" t="s">
        <v>2965</v>
      </c>
      <c r="J6449" s="561" t="s">
        <v>4008</v>
      </c>
    </row>
    <row r="6450" spans="1:10" ht="26.45">
      <c r="A6450" s="549" t="s">
        <v>2666</v>
      </c>
      <c r="B6450" s="550" t="s">
        <v>2042</v>
      </c>
      <c r="C6450" s="550" t="s">
        <v>55</v>
      </c>
      <c r="D6450" s="549" t="s">
        <v>2043</v>
      </c>
      <c r="E6450" s="593" t="s">
        <v>1220</v>
      </c>
      <c r="F6450" s="593"/>
      <c r="G6450" s="550" t="s">
        <v>115</v>
      </c>
      <c r="H6450" s="551">
        <v>7.9419999999999994E-3</v>
      </c>
      <c r="I6450" s="552" t="s">
        <v>2967</v>
      </c>
      <c r="J6450" s="561" t="s">
        <v>2997</v>
      </c>
    </row>
    <row r="6451" spans="1:10" ht="26.45">
      <c r="A6451" s="549" t="s">
        <v>2666</v>
      </c>
      <c r="B6451" s="550" t="s">
        <v>1858</v>
      </c>
      <c r="C6451" s="550" t="s">
        <v>55</v>
      </c>
      <c r="D6451" s="549" t="s">
        <v>1859</v>
      </c>
      <c r="E6451" s="593" t="s">
        <v>1220</v>
      </c>
      <c r="F6451" s="593"/>
      <c r="G6451" s="550" t="s">
        <v>115</v>
      </c>
      <c r="H6451" s="551">
        <v>2.3826E-2</v>
      </c>
      <c r="I6451" s="552" t="s">
        <v>2963</v>
      </c>
      <c r="J6451" s="561" t="s">
        <v>4009</v>
      </c>
    </row>
    <row r="6452" spans="1:10" ht="26.45">
      <c r="A6452" s="549" t="s">
        <v>2666</v>
      </c>
      <c r="B6452" s="550" t="s">
        <v>1946</v>
      </c>
      <c r="C6452" s="550" t="s">
        <v>55</v>
      </c>
      <c r="D6452" s="549" t="s">
        <v>1947</v>
      </c>
      <c r="E6452" s="593" t="s">
        <v>1220</v>
      </c>
      <c r="F6452" s="593"/>
      <c r="G6452" s="550" t="s">
        <v>1456</v>
      </c>
      <c r="H6452" s="551">
        <v>3.72736</v>
      </c>
      <c r="I6452" s="552" t="s">
        <v>3012</v>
      </c>
      <c r="J6452" s="561" t="s">
        <v>4010</v>
      </c>
    </row>
    <row r="6453" spans="1:10">
      <c r="A6453" s="549" t="s">
        <v>2666</v>
      </c>
      <c r="B6453" s="550" t="s">
        <v>2062</v>
      </c>
      <c r="C6453" s="550" t="s">
        <v>55</v>
      </c>
      <c r="D6453" s="549" t="s">
        <v>2063</v>
      </c>
      <c r="E6453" s="593" t="s">
        <v>1220</v>
      </c>
      <c r="F6453" s="593"/>
      <c r="G6453" s="550" t="s">
        <v>57</v>
      </c>
      <c r="H6453" s="551">
        <v>43.52</v>
      </c>
      <c r="I6453" s="552" t="s">
        <v>3014</v>
      </c>
      <c r="J6453" s="561" t="s">
        <v>3157</v>
      </c>
    </row>
    <row r="6454" spans="1:10">
      <c r="A6454" s="553"/>
      <c r="B6454" s="563"/>
      <c r="C6454" s="563"/>
      <c r="D6454" s="553"/>
      <c r="E6454" s="563" t="s">
        <v>2669</v>
      </c>
      <c r="F6454" s="566">
        <v>71.540000000000006</v>
      </c>
      <c r="G6454" s="553" t="s">
        <v>2670</v>
      </c>
      <c r="H6454" s="554">
        <v>0</v>
      </c>
      <c r="I6454" s="553" t="s">
        <v>2671</v>
      </c>
      <c r="J6454" s="554">
        <v>71.540000000000006</v>
      </c>
    </row>
    <row r="6455" spans="1:10" ht="14.45" thickBot="1">
      <c r="A6455" s="553"/>
      <c r="B6455" s="563"/>
      <c r="C6455" s="563"/>
      <c r="D6455" s="553"/>
      <c r="E6455" s="563" t="s">
        <v>2672</v>
      </c>
      <c r="F6455" s="566">
        <v>0</v>
      </c>
      <c r="G6455" s="553"/>
      <c r="H6455" s="595" t="s">
        <v>2673</v>
      </c>
      <c r="I6455" s="595"/>
      <c r="J6455" s="554">
        <v>176.25</v>
      </c>
    </row>
    <row r="6456" spans="1:10" ht="14.45" thickTop="1">
      <c r="A6456" s="555"/>
      <c r="B6456" s="564"/>
      <c r="C6456" s="564"/>
      <c r="D6456" s="555"/>
      <c r="E6456" s="564"/>
      <c r="F6456" s="564"/>
      <c r="G6456" s="555"/>
      <c r="H6456" s="555"/>
      <c r="I6456" s="555"/>
      <c r="J6456" s="555"/>
    </row>
    <row r="6457" spans="1:10">
      <c r="A6457" s="543"/>
      <c r="B6457" s="461" t="s">
        <v>10</v>
      </c>
      <c r="C6457" s="461" t="s">
        <v>11</v>
      </c>
      <c r="D6457" s="543" t="s">
        <v>12</v>
      </c>
      <c r="E6457" s="589" t="s">
        <v>1209</v>
      </c>
      <c r="F6457" s="589"/>
      <c r="G6457" s="461" t="s">
        <v>13</v>
      </c>
      <c r="H6457" s="544" t="s">
        <v>14</v>
      </c>
      <c r="I6457" s="544" t="s">
        <v>1210</v>
      </c>
      <c r="J6457" s="544" t="s">
        <v>16</v>
      </c>
    </row>
    <row r="6458" spans="1:10" ht="26.45">
      <c r="A6458" s="545" t="s">
        <v>2661</v>
      </c>
      <c r="B6458" s="546" t="s">
        <v>3983</v>
      </c>
      <c r="C6458" s="546" t="s">
        <v>55</v>
      </c>
      <c r="D6458" s="545" t="s">
        <v>3984</v>
      </c>
      <c r="E6458" s="596" t="s">
        <v>1413</v>
      </c>
      <c r="F6458" s="596"/>
      <c r="G6458" s="546" t="s">
        <v>46</v>
      </c>
      <c r="H6458" s="547">
        <v>1</v>
      </c>
      <c r="I6458" s="548">
        <v>7.28</v>
      </c>
      <c r="J6458" s="548">
        <v>7.28</v>
      </c>
    </row>
    <row r="6459" spans="1:10">
      <c r="A6459" s="543" t="s">
        <v>9</v>
      </c>
      <c r="B6459" s="461" t="s">
        <v>10</v>
      </c>
      <c r="C6459" s="461" t="s">
        <v>11</v>
      </c>
      <c r="D6459" s="543" t="s">
        <v>12</v>
      </c>
      <c r="E6459" s="589" t="s">
        <v>1209</v>
      </c>
      <c r="F6459" s="589"/>
      <c r="G6459" s="461" t="s">
        <v>13</v>
      </c>
      <c r="H6459" s="544" t="s">
        <v>14</v>
      </c>
      <c r="I6459" s="544" t="s">
        <v>1210</v>
      </c>
      <c r="J6459" s="544" t="s">
        <v>16</v>
      </c>
    </row>
    <row r="6460" spans="1:10" ht="26.45">
      <c r="A6460" s="549" t="s">
        <v>2666</v>
      </c>
      <c r="B6460" s="550" t="s">
        <v>1449</v>
      </c>
      <c r="C6460" s="550" t="s">
        <v>55</v>
      </c>
      <c r="D6460" s="549" t="s">
        <v>1450</v>
      </c>
      <c r="E6460" s="593" t="s">
        <v>1440</v>
      </c>
      <c r="F6460" s="593"/>
      <c r="G6460" s="550" t="s">
        <v>1451</v>
      </c>
      <c r="H6460" s="551">
        <v>0.1</v>
      </c>
      <c r="I6460" s="552" t="s">
        <v>2742</v>
      </c>
      <c r="J6460" s="561" t="s">
        <v>3239</v>
      </c>
    </row>
    <row r="6461" spans="1:10" ht="26.45">
      <c r="A6461" s="556" t="s">
        <v>2661</v>
      </c>
      <c r="B6461" s="557" t="s">
        <v>3700</v>
      </c>
      <c r="C6461" s="557" t="s">
        <v>55</v>
      </c>
      <c r="D6461" s="556" t="s">
        <v>3701</v>
      </c>
      <c r="E6461" s="594" t="s">
        <v>3371</v>
      </c>
      <c r="F6461" s="594"/>
      <c r="G6461" s="557" t="s">
        <v>115</v>
      </c>
      <c r="H6461" s="558">
        <v>5.0000000000000001E-3</v>
      </c>
      <c r="I6461" s="559" t="s">
        <v>3702</v>
      </c>
      <c r="J6461" s="560" t="s">
        <v>4011</v>
      </c>
    </row>
    <row r="6462" spans="1:10" ht="26.45">
      <c r="A6462" s="549" t="s">
        <v>2666</v>
      </c>
      <c r="B6462" s="550" t="s">
        <v>1483</v>
      </c>
      <c r="C6462" s="550" t="s">
        <v>55</v>
      </c>
      <c r="D6462" s="549" t="s">
        <v>1484</v>
      </c>
      <c r="E6462" s="593" t="s">
        <v>1440</v>
      </c>
      <c r="F6462" s="593"/>
      <c r="G6462" s="550" t="s">
        <v>1451</v>
      </c>
      <c r="H6462" s="551">
        <v>0.1</v>
      </c>
      <c r="I6462" s="552" t="s">
        <v>2767</v>
      </c>
      <c r="J6462" s="561" t="s">
        <v>3346</v>
      </c>
    </row>
    <row r="6463" spans="1:10">
      <c r="A6463" s="556" t="s">
        <v>2661</v>
      </c>
      <c r="B6463" s="557" t="s">
        <v>3353</v>
      </c>
      <c r="C6463" s="557" t="s">
        <v>55</v>
      </c>
      <c r="D6463" s="556" t="s">
        <v>3354</v>
      </c>
      <c r="E6463" s="594" t="s">
        <v>1393</v>
      </c>
      <c r="F6463" s="594"/>
      <c r="G6463" s="557" t="s">
        <v>1451</v>
      </c>
      <c r="H6463" s="558">
        <v>0.1</v>
      </c>
      <c r="I6463" s="559" t="s">
        <v>3355</v>
      </c>
      <c r="J6463" s="560" t="s">
        <v>3116</v>
      </c>
    </row>
    <row r="6464" spans="1:10">
      <c r="A6464" s="556" t="s">
        <v>2661</v>
      </c>
      <c r="B6464" s="557" t="s">
        <v>2769</v>
      </c>
      <c r="C6464" s="557" t="s">
        <v>55</v>
      </c>
      <c r="D6464" s="556" t="s">
        <v>2770</v>
      </c>
      <c r="E6464" s="594" t="s">
        <v>1393</v>
      </c>
      <c r="F6464" s="594"/>
      <c r="G6464" s="557" t="s">
        <v>1451</v>
      </c>
      <c r="H6464" s="558">
        <v>0.1</v>
      </c>
      <c r="I6464" s="559" t="s">
        <v>2771</v>
      </c>
      <c r="J6464" s="560" t="s">
        <v>3345</v>
      </c>
    </row>
    <row r="6465" spans="1:10">
      <c r="A6465" s="589" t="s">
        <v>2820</v>
      </c>
      <c r="B6465" s="597"/>
      <c r="C6465" s="597"/>
      <c r="D6465" s="597"/>
      <c r="E6465" s="597"/>
      <c r="F6465" s="597"/>
      <c r="G6465" s="597"/>
      <c r="H6465" s="597"/>
      <c r="I6465" s="597"/>
      <c r="J6465" s="597"/>
    </row>
    <row r="6466" spans="1:10">
      <c r="A6466" s="543" t="s">
        <v>9</v>
      </c>
      <c r="B6466" s="461" t="s">
        <v>10</v>
      </c>
      <c r="C6466" s="461" t="s">
        <v>11</v>
      </c>
      <c r="D6466" s="543" t="s">
        <v>12</v>
      </c>
      <c r="E6466" s="589" t="s">
        <v>1209</v>
      </c>
      <c r="F6466" s="589"/>
      <c r="G6466" s="461" t="s">
        <v>13</v>
      </c>
      <c r="H6466" s="544" t="s">
        <v>14</v>
      </c>
      <c r="I6466" s="544" t="s">
        <v>1210</v>
      </c>
      <c r="J6466" s="544" t="s">
        <v>16</v>
      </c>
    </row>
    <row r="6467" spans="1:10" ht="26.45">
      <c r="A6467" s="549" t="s">
        <v>2666</v>
      </c>
      <c r="B6467" s="550" t="s">
        <v>1449</v>
      </c>
      <c r="C6467" s="550" t="s">
        <v>55</v>
      </c>
      <c r="D6467" s="549" t="s">
        <v>1450</v>
      </c>
      <c r="E6467" s="593" t="s">
        <v>1440</v>
      </c>
      <c r="F6467" s="593"/>
      <c r="G6467" s="550" t="s">
        <v>1451</v>
      </c>
      <c r="H6467" s="551">
        <v>0.12</v>
      </c>
      <c r="I6467" s="552" t="s">
        <v>2742</v>
      </c>
      <c r="J6467" s="561" t="s">
        <v>3600</v>
      </c>
    </row>
    <row r="6468" spans="1:10" ht="26.45">
      <c r="A6468" s="549" t="s">
        <v>2666</v>
      </c>
      <c r="B6468" s="550" t="s">
        <v>2303</v>
      </c>
      <c r="C6468" s="550" t="s">
        <v>55</v>
      </c>
      <c r="D6468" s="549" t="s">
        <v>2304</v>
      </c>
      <c r="E6468" s="593" t="s">
        <v>1220</v>
      </c>
      <c r="F6468" s="593"/>
      <c r="G6468" s="550" t="s">
        <v>57</v>
      </c>
      <c r="H6468" s="551">
        <v>1.3200000000000001E-4</v>
      </c>
      <c r="I6468" s="552" t="s">
        <v>2821</v>
      </c>
      <c r="J6468" s="561" t="s">
        <v>2972</v>
      </c>
    </row>
    <row r="6469" spans="1:10">
      <c r="A6469" s="549" t="s">
        <v>2666</v>
      </c>
      <c r="B6469" s="550" t="s">
        <v>2412</v>
      </c>
      <c r="C6469" s="550" t="s">
        <v>55</v>
      </c>
      <c r="D6469" s="549" t="s">
        <v>2413</v>
      </c>
      <c r="E6469" s="593" t="s">
        <v>1220</v>
      </c>
      <c r="F6469" s="593"/>
      <c r="G6469" s="550" t="s">
        <v>57</v>
      </c>
      <c r="H6469" s="551">
        <v>3.6000000000000001E-5</v>
      </c>
      <c r="I6469" s="552" t="s">
        <v>2823</v>
      </c>
      <c r="J6469" s="561" t="s">
        <v>2972</v>
      </c>
    </row>
    <row r="6470" spans="1:10">
      <c r="A6470" s="549" t="s">
        <v>2666</v>
      </c>
      <c r="B6470" s="550" t="s">
        <v>2169</v>
      </c>
      <c r="C6470" s="550" t="s">
        <v>55</v>
      </c>
      <c r="D6470" s="549" t="s">
        <v>2170</v>
      </c>
      <c r="E6470" s="593" t="s">
        <v>1220</v>
      </c>
      <c r="F6470" s="593"/>
      <c r="G6470" s="550" t="s">
        <v>57</v>
      </c>
      <c r="H6470" s="551">
        <v>9.8999999999999999E-4</v>
      </c>
      <c r="I6470" s="552" t="s">
        <v>2825</v>
      </c>
      <c r="J6470" s="561" t="s">
        <v>2972</v>
      </c>
    </row>
    <row r="6471" spans="1:10" ht="26.45">
      <c r="A6471" s="549" t="s">
        <v>2666</v>
      </c>
      <c r="B6471" s="550" t="s">
        <v>2391</v>
      </c>
      <c r="C6471" s="550" t="s">
        <v>55</v>
      </c>
      <c r="D6471" s="549" t="s">
        <v>2392</v>
      </c>
      <c r="E6471" s="593" t="s">
        <v>1220</v>
      </c>
      <c r="F6471" s="593"/>
      <c r="G6471" s="550" t="s">
        <v>57</v>
      </c>
      <c r="H6471" s="551">
        <v>4.3999999999999999E-5</v>
      </c>
      <c r="I6471" s="552" t="s">
        <v>2827</v>
      </c>
      <c r="J6471" s="561" t="s">
        <v>2972</v>
      </c>
    </row>
    <row r="6472" spans="1:10">
      <c r="A6472" s="549" t="s">
        <v>2666</v>
      </c>
      <c r="B6472" s="550" t="s">
        <v>1693</v>
      </c>
      <c r="C6472" s="550" t="s">
        <v>55</v>
      </c>
      <c r="D6472" s="549" t="s">
        <v>1694</v>
      </c>
      <c r="E6472" s="593" t="s">
        <v>1220</v>
      </c>
      <c r="F6472" s="593"/>
      <c r="G6472" s="550" t="s">
        <v>57</v>
      </c>
      <c r="H6472" s="551">
        <v>1.7832000000000001E-2</v>
      </c>
      <c r="I6472" s="552" t="s">
        <v>2829</v>
      </c>
      <c r="J6472" s="561" t="s">
        <v>2975</v>
      </c>
    </row>
    <row r="6473" spans="1:10" ht="14.45" customHeight="1">
      <c r="A6473" s="549" t="s">
        <v>2666</v>
      </c>
      <c r="B6473" s="550" t="s">
        <v>2360</v>
      </c>
      <c r="C6473" s="550" t="s">
        <v>55</v>
      </c>
      <c r="D6473" s="549" t="s">
        <v>2361</v>
      </c>
      <c r="E6473" s="593" t="s">
        <v>1220</v>
      </c>
      <c r="F6473" s="593"/>
      <c r="G6473" s="550" t="s">
        <v>2362</v>
      </c>
      <c r="H6473" s="551">
        <v>1.76E-4</v>
      </c>
      <c r="I6473" s="552" t="s">
        <v>2831</v>
      </c>
      <c r="J6473" s="561" t="s">
        <v>2972</v>
      </c>
    </row>
    <row r="6474" spans="1:10">
      <c r="A6474" s="549" t="s">
        <v>2666</v>
      </c>
      <c r="B6474" s="550" t="s">
        <v>1729</v>
      </c>
      <c r="C6474" s="550" t="s">
        <v>55</v>
      </c>
      <c r="D6474" s="549" t="s">
        <v>1730</v>
      </c>
      <c r="E6474" s="593" t="s">
        <v>1220</v>
      </c>
      <c r="F6474" s="593"/>
      <c r="G6474" s="550" t="s">
        <v>57</v>
      </c>
      <c r="H6474" s="551">
        <v>3.3E-4</v>
      </c>
      <c r="I6474" s="552" t="s">
        <v>2833</v>
      </c>
      <c r="J6474" s="561" t="s">
        <v>2886</v>
      </c>
    </row>
    <row r="6475" spans="1:10">
      <c r="A6475" s="549" t="s">
        <v>2666</v>
      </c>
      <c r="B6475" s="550" t="s">
        <v>1587</v>
      </c>
      <c r="C6475" s="550" t="s">
        <v>55</v>
      </c>
      <c r="D6475" s="549" t="s">
        <v>1588</v>
      </c>
      <c r="E6475" s="593" t="s">
        <v>1220</v>
      </c>
      <c r="F6475" s="593"/>
      <c r="G6475" s="550" t="s">
        <v>57</v>
      </c>
      <c r="H6475" s="551">
        <v>9.8999999999999999E-4</v>
      </c>
      <c r="I6475" s="552" t="s">
        <v>2835</v>
      </c>
      <c r="J6475" s="561" t="s">
        <v>3111</v>
      </c>
    </row>
    <row r="6476" spans="1:10">
      <c r="A6476" s="549" t="s">
        <v>2666</v>
      </c>
      <c r="B6476" s="550" t="s">
        <v>2381</v>
      </c>
      <c r="C6476" s="550" t="s">
        <v>55</v>
      </c>
      <c r="D6476" s="549" t="s">
        <v>2382</v>
      </c>
      <c r="E6476" s="593" t="s">
        <v>1220</v>
      </c>
      <c r="F6476" s="593"/>
      <c r="G6476" s="550" t="s">
        <v>57</v>
      </c>
      <c r="H6476" s="551">
        <v>2.4000000000000001E-5</v>
      </c>
      <c r="I6476" s="552" t="s">
        <v>2837</v>
      </c>
      <c r="J6476" s="561" t="s">
        <v>2972</v>
      </c>
    </row>
    <row r="6477" spans="1:10">
      <c r="A6477" s="549" t="s">
        <v>2666</v>
      </c>
      <c r="B6477" s="550" t="s">
        <v>1982</v>
      </c>
      <c r="C6477" s="550" t="s">
        <v>55</v>
      </c>
      <c r="D6477" s="549" t="s">
        <v>1983</v>
      </c>
      <c r="E6477" s="593" t="s">
        <v>1298</v>
      </c>
      <c r="F6477" s="593"/>
      <c r="G6477" s="550" t="s">
        <v>57</v>
      </c>
      <c r="H6477" s="551">
        <v>9.8999999999999999E-4</v>
      </c>
      <c r="I6477" s="552" t="s">
        <v>2839</v>
      </c>
      <c r="J6477" s="561" t="s">
        <v>2880</v>
      </c>
    </row>
    <row r="6478" spans="1:10">
      <c r="A6478" s="549" t="s">
        <v>2666</v>
      </c>
      <c r="B6478" s="550" t="s">
        <v>1855</v>
      </c>
      <c r="C6478" s="550" t="s">
        <v>55</v>
      </c>
      <c r="D6478" s="549" t="s">
        <v>1856</v>
      </c>
      <c r="E6478" s="593" t="s">
        <v>1298</v>
      </c>
      <c r="F6478" s="593"/>
      <c r="G6478" s="550" t="s">
        <v>1857</v>
      </c>
      <c r="H6478" s="551">
        <v>8.7999999999999998E-5</v>
      </c>
      <c r="I6478" s="552" t="s">
        <v>2841</v>
      </c>
      <c r="J6478" s="561" t="s">
        <v>3254</v>
      </c>
    </row>
    <row r="6479" spans="1:10" ht="26.45">
      <c r="A6479" s="549" t="s">
        <v>2666</v>
      </c>
      <c r="B6479" s="550" t="s">
        <v>2182</v>
      </c>
      <c r="C6479" s="550" t="s">
        <v>55</v>
      </c>
      <c r="D6479" s="549" t="s">
        <v>2183</v>
      </c>
      <c r="E6479" s="593" t="s">
        <v>1220</v>
      </c>
      <c r="F6479" s="593"/>
      <c r="G6479" s="550" t="s">
        <v>57</v>
      </c>
      <c r="H6479" s="551">
        <v>2.4000000000000001E-5</v>
      </c>
      <c r="I6479" s="552" t="s">
        <v>2843</v>
      </c>
      <c r="J6479" s="561" t="s">
        <v>2972</v>
      </c>
    </row>
    <row r="6480" spans="1:10">
      <c r="A6480" s="549" t="s">
        <v>2666</v>
      </c>
      <c r="B6480" s="550" t="s">
        <v>1652</v>
      </c>
      <c r="C6480" s="550" t="s">
        <v>55</v>
      </c>
      <c r="D6480" s="549" t="s">
        <v>1653</v>
      </c>
      <c r="E6480" s="593" t="s">
        <v>1298</v>
      </c>
      <c r="F6480" s="593"/>
      <c r="G6480" s="550" t="s">
        <v>57</v>
      </c>
      <c r="H6480" s="551">
        <v>2.2395999999999999E-2</v>
      </c>
      <c r="I6480" s="552" t="s">
        <v>2845</v>
      </c>
      <c r="J6480" s="561" t="s">
        <v>2902</v>
      </c>
    </row>
    <row r="6481" spans="1:10">
      <c r="A6481" s="549" t="s">
        <v>2666</v>
      </c>
      <c r="B6481" s="550" t="s">
        <v>2090</v>
      </c>
      <c r="C6481" s="550" t="s">
        <v>55</v>
      </c>
      <c r="D6481" s="549" t="s">
        <v>2091</v>
      </c>
      <c r="E6481" s="593" t="s">
        <v>1220</v>
      </c>
      <c r="F6481" s="593"/>
      <c r="G6481" s="550" t="s">
        <v>57</v>
      </c>
      <c r="H6481" s="551">
        <v>3.9599999999999998E-4</v>
      </c>
      <c r="I6481" s="552" t="s">
        <v>2847</v>
      </c>
      <c r="J6481" s="561" t="s">
        <v>2972</v>
      </c>
    </row>
    <row r="6482" spans="1:10">
      <c r="A6482" s="549" t="s">
        <v>2666</v>
      </c>
      <c r="B6482" s="550" t="s">
        <v>1543</v>
      </c>
      <c r="C6482" s="550" t="s">
        <v>55</v>
      </c>
      <c r="D6482" s="549" t="s">
        <v>1544</v>
      </c>
      <c r="E6482" s="593" t="s">
        <v>1220</v>
      </c>
      <c r="F6482" s="593"/>
      <c r="G6482" s="550" t="s">
        <v>57</v>
      </c>
      <c r="H6482" s="551">
        <v>2.2395999999999999E-2</v>
      </c>
      <c r="I6482" s="552" t="s">
        <v>2849</v>
      </c>
      <c r="J6482" s="561" t="s">
        <v>2863</v>
      </c>
    </row>
    <row r="6483" spans="1:10" ht="13.9" customHeight="1">
      <c r="A6483" s="549" t="s">
        <v>2666</v>
      </c>
      <c r="B6483" s="550" t="s">
        <v>2442</v>
      </c>
      <c r="C6483" s="550" t="s">
        <v>55</v>
      </c>
      <c r="D6483" s="549" t="s">
        <v>2443</v>
      </c>
      <c r="E6483" s="593" t="s">
        <v>1220</v>
      </c>
      <c r="F6483" s="593"/>
      <c r="G6483" s="550" t="s">
        <v>57</v>
      </c>
      <c r="H6483" s="551">
        <v>1.2E-5</v>
      </c>
      <c r="I6483" s="552" t="s">
        <v>2851</v>
      </c>
      <c r="J6483" s="561" t="s">
        <v>2972</v>
      </c>
    </row>
    <row r="6484" spans="1:10" ht="26.45">
      <c r="A6484" s="549" t="s">
        <v>2666</v>
      </c>
      <c r="B6484" s="550" t="s">
        <v>2139</v>
      </c>
      <c r="C6484" s="550" t="s">
        <v>55</v>
      </c>
      <c r="D6484" s="549" t="s">
        <v>2140</v>
      </c>
      <c r="E6484" s="593" t="s">
        <v>1220</v>
      </c>
      <c r="F6484" s="593"/>
      <c r="G6484" s="550" t="s">
        <v>1739</v>
      </c>
      <c r="H6484" s="551">
        <v>5.0600000000000005E-4</v>
      </c>
      <c r="I6484" s="552" t="s">
        <v>2853</v>
      </c>
      <c r="J6484" s="561" t="s">
        <v>2972</v>
      </c>
    </row>
    <row r="6485" spans="1:10" ht="26.45">
      <c r="A6485" s="549" t="s">
        <v>2666</v>
      </c>
      <c r="B6485" s="550" t="s">
        <v>1978</v>
      </c>
      <c r="C6485" s="550" t="s">
        <v>55</v>
      </c>
      <c r="D6485" s="549" t="s">
        <v>1979</v>
      </c>
      <c r="E6485" s="593" t="s">
        <v>1220</v>
      </c>
      <c r="F6485" s="593"/>
      <c r="G6485" s="550" t="s">
        <v>1739</v>
      </c>
      <c r="H6485" s="551">
        <v>1.76E-4</v>
      </c>
      <c r="I6485" s="552" t="s">
        <v>2855</v>
      </c>
      <c r="J6485" s="561" t="s">
        <v>2880</v>
      </c>
    </row>
    <row r="6486" spans="1:10" ht="26.45">
      <c r="A6486" s="549" t="s">
        <v>2666</v>
      </c>
      <c r="B6486" s="550" t="s">
        <v>1677</v>
      </c>
      <c r="C6486" s="550" t="s">
        <v>55</v>
      </c>
      <c r="D6486" s="549" t="s">
        <v>1678</v>
      </c>
      <c r="E6486" s="593" t="s">
        <v>1220</v>
      </c>
      <c r="F6486" s="593"/>
      <c r="G6486" s="550" t="s">
        <v>1456</v>
      </c>
      <c r="H6486" s="551">
        <v>2.2610000000000001</v>
      </c>
      <c r="I6486" s="552" t="s">
        <v>2969</v>
      </c>
      <c r="J6486" s="561" t="s">
        <v>3816</v>
      </c>
    </row>
    <row r="6487" spans="1:10" ht="26.45">
      <c r="A6487" s="549" t="s">
        <v>2666</v>
      </c>
      <c r="B6487" s="550" t="s">
        <v>2207</v>
      </c>
      <c r="C6487" s="550" t="s">
        <v>55</v>
      </c>
      <c r="D6487" s="549" t="s">
        <v>2208</v>
      </c>
      <c r="E6487" s="593" t="s">
        <v>1220</v>
      </c>
      <c r="F6487" s="593"/>
      <c r="G6487" s="550" t="s">
        <v>115</v>
      </c>
      <c r="H6487" s="551">
        <v>5.4000000000000003E-3</v>
      </c>
      <c r="I6487" s="552" t="s">
        <v>3001</v>
      </c>
      <c r="J6487" s="561" t="s">
        <v>3222</v>
      </c>
    </row>
    <row r="6488" spans="1:10" ht="26.45">
      <c r="A6488" s="549" t="s">
        <v>2666</v>
      </c>
      <c r="B6488" s="550" t="s">
        <v>1483</v>
      </c>
      <c r="C6488" s="550" t="s">
        <v>55</v>
      </c>
      <c r="D6488" s="549" t="s">
        <v>1484</v>
      </c>
      <c r="E6488" s="593" t="s">
        <v>1440</v>
      </c>
      <c r="F6488" s="593"/>
      <c r="G6488" s="550" t="s">
        <v>1451</v>
      </c>
      <c r="H6488" s="551">
        <v>0.1</v>
      </c>
      <c r="I6488" s="552" t="s">
        <v>2767</v>
      </c>
      <c r="J6488" s="561" t="s">
        <v>3346</v>
      </c>
    </row>
    <row r="6489" spans="1:10">
      <c r="A6489" s="549" t="s">
        <v>2666</v>
      </c>
      <c r="B6489" s="550" t="s">
        <v>2567</v>
      </c>
      <c r="C6489" s="550" t="s">
        <v>55</v>
      </c>
      <c r="D6489" s="549" t="s">
        <v>2568</v>
      </c>
      <c r="E6489" s="593" t="s">
        <v>1220</v>
      </c>
      <c r="F6489" s="593"/>
      <c r="G6489" s="550" t="s">
        <v>57</v>
      </c>
      <c r="H6489" s="551">
        <v>2.0000000000000002E-5</v>
      </c>
      <c r="I6489" s="552" t="s">
        <v>2974</v>
      </c>
      <c r="J6489" s="561" t="s">
        <v>2972</v>
      </c>
    </row>
    <row r="6490" spans="1:10">
      <c r="A6490" s="549" t="s">
        <v>2666</v>
      </c>
      <c r="B6490" s="550" t="s">
        <v>2551</v>
      </c>
      <c r="C6490" s="550" t="s">
        <v>55</v>
      </c>
      <c r="D6490" s="549" t="s">
        <v>2552</v>
      </c>
      <c r="E6490" s="593" t="s">
        <v>1220</v>
      </c>
      <c r="F6490" s="593"/>
      <c r="G6490" s="550" t="s">
        <v>57</v>
      </c>
      <c r="H6490" s="551">
        <v>2.0000000000000002E-5</v>
      </c>
      <c r="I6490" s="552" t="s">
        <v>2976</v>
      </c>
      <c r="J6490" s="561" t="s">
        <v>2972</v>
      </c>
    </row>
    <row r="6491" spans="1:10">
      <c r="A6491" s="549" t="s">
        <v>2666</v>
      </c>
      <c r="B6491" s="550" t="s">
        <v>2513</v>
      </c>
      <c r="C6491" s="550" t="s">
        <v>55</v>
      </c>
      <c r="D6491" s="549" t="s">
        <v>2514</v>
      </c>
      <c r="E6491" s="593" t="s">
        <v>1220</v>
      </c>
      <c r="F6491" s="593"/>
      <c r="G6491" s="550" t="s">
        <v>233</v>
      </c>
      <c r="H6491" s="551">
        <v>6.9999999999999994E-5</v>
      </c>
      <c r="I6491" s="552" t="s">
        <v>2978</v>
      </c>
      <c r="J6491" s="561" t="s">
        <v>2972</v>
      </c>
    </row>
    <row r="6492" spans="1:10">
      <c r="A6492" s="549" t="s">
        <v>2666</v>
      </c>
      <c r="B6492" s="550" t="s">
        <v>2481</v>
      </c>
      <c r="C6492" s="550" t="s">
        <v>55</v>
      </c>
      <c r="D6492" s="549" t="s">
        <v>2482</v>
      </c>
      <c r="E6492" s="593" t="s">
        <v>1220</v>
      </c>
      <c r="F6492" s="593"/>
      <c r="G6492" s="550" t="s">
        <v>57</v>
      </c>
      <c r="H6492" s="551">
        <v>2.0000000000000002E-5</v>
      </c>
      <c r="I6492" s="552" t="s">
        <v>2901</v>
      </c>
      <c r="J6492" s="561" t="s">
        <v>2972</v>
      </c>
    </row>
    <row r="6493" spans="1:10">
      <c r="A6493" s="549" t="s">
        <v>2666</v>
      </c>
      <c r="B6493" s="550" t="s">
        <v>2515</v>
      </c>
      <c r="C6493" s="550" t="s">
        <v>55</v>
      </c>
      <c r="D6493" s="549" t="s">
        <v>2516</v>
      </c>
      <c r="E6493" s="593" t="s">
        <v>1220</v>
      </c>
      <c r="F6493" s="593"/>
      <c r="G6493" s="550" t="s">
        <v>57</v>
      </c>
      <c r="H6493" s="551">
        <v>5.0000000000000002E-5</v>
      </c>
      <c r="I6493" s="552" t="s">
        <v>2883</v>
      </c>
      <c r="J6493" s="561" t="s">
        <v>2972</v>
      </c>
    </row>
    <row r="6494" spans="1:10">
      <c r="A6494" s="549" t="s">
        <v>2666</v>
      </c>
      <c r="B6494" s="550" t="s">
        <v>2509</v>
      </c>
      <c r="C6494" s="550" t="s">
        <v>55</v>
      </c>
      <c r="D6494" s="549" t="s">
        <v>2510</v>
      </c>
      <c r="E6494" s="593" t="s">
        <v>1220</v>
      </c>
      <c r="F6494" s="593"/>
      <c r="G6494" s="550" t="s">
        <v>57</v>
      </c>
      <c r="H6494" s="551">
        <v>4.0000000000000003E-5</v>
      </c>
      <c r="I6494" s="552" t="s">
        <v>2980</v>
      </c>
      <c r="J6494" s="561" t="s">
        <v>2972</v>
      </c>
    </row>
    <row r="6495" spans="1:10">
      <c r="A6495" s="549" t="s">
        <v>2666</v>
      </c>
      <c r="B6495" s="550" t="s">
        <v>2501</v>
      </c>
      <c r="C6495" s="550" t="s">
        <v>55</v>
      </c>
      <c r="D6495" s="549" t="s">
        <v>2502</v>
      </c>
      <c r="E6495" s="593" t="s">
        <v>1220</v>
      </c>
      <c r="F6495" s="593"/>
      <c r="G6495" s="550" t="s">
        <v>57</v>
      </c>
      <c r="H6495" s="551">
        <v>6.9999999999999994E-5</v>
      </c>
      <c r="I6495" s="552" t="s">
        <v>2982</v>
      </c>
      <c r="J6495" s="561" t="s">
        <v>2972</v>
      </c>
    </row>
    <row r="6496" spans="1:10">
      <c r="A6496" s="549" t="s">
        <v>2666</v>
      </c>
      <c r="B6496" s="550" t="s">
        <v>2565</v>
      </c>
      <c r="C6496" s="550" t="s">
        <v>55</v>
      </c>
      <c r="D6496" s="549" t="s">
        <v>2566</v>
      </c>
      <c r="E6496" s="593" t="s">
        <v>1220</v>
      </c>
      <c r="F6496" s="593"/>
      <c r="G6496" s="550" t="s">
        <v>57</v>
      </c>
      <c r="H6496" s="551">
        <v>1.0000000000000001E-5</v>
      </c>
      <c r="I6496" s="552" t="s">
        <v>2983</v>
      </c>
      <c r="J6496" s="561" t="s">
        <v>2972</v>
      </c>
    </row>
    <row r="6497" spans="1:10">
      <c r="A6497" s="549" t="s">
        <v>2666</v>
      </c>
      <c r="B6497" s="550" t="s">
        <v>2341</v>
      </c>
      <c r="C6497" s="550" t="s">
        <v>55</v>
      </c>
      <c r="D6497" s="549" t="s">
        <v>2342</v>
      </c>
      <c r="E6497" s="593" t="s">
        <v>1220</v>
      </c>
      <c r="F6497" s="593"/>
      <c r="G6497" s="550" t="s">
        <v>57</v>
      </c>
      <c r="H6497" s="551">
        <v>1.0000000000000001E-5</v>
      </c>
      <c r="I6497" s="552" t="s">
        <v>2984</v>
      </c>
      <c r="J6497" s="561" t="s">
        <v>2972</v>
      </c>
    </row>
    <row r="6498" spans="1:10">
      <c r="A6498" s="549" t="s">
        <v>2666</v>
      </c>
      <c r="B6498" s="550" t="s">
        <v>2569</v>
      </c>
      <c r="C6498" s="550" t="s">
        <v>55</v>
      </c>
      <c r="D6498" s="549" t="s">
        <v>2570</v>
      </c>
      <c r="E6498" s="593" t="s">
        <v>1220</v>
      </c>
      <c r="F6498" s="593"/>
      <c r="G6498" s="550" t="s">
        <v>57</v>
      </c>
      <c r="H6498" s="551">
        <v>1.0000000000000001E-5</v>
      </c>
      <c r="I6498" s="552" t="s">
        <v>2986</v>
      </c>
      <c r="J6498" s="561" t="s">
        <v>2972</v>
      </c>
    </row>
    <row r="6499" spans="1:10">
      <c r="A6499" s="549" t="s">
        <v>2666</v>
      </c>
      <c r="B6499" s="550" t="s">
        <v>2507</v>
      </c>
      <c r="C6499" s="550" t="s">
        <v>55</v>
      </c>
      <c r="D6499" s="549" t="s">
        <v>2508</v>
      </c>
      <c r="E6499" s="593" t="s">
        <v>1220</v>
      </c>
      <c r="F6499" s="593"/>
      <c r="G6499" s="550" t="s">
        <v>57</v>
      </c>
      <c r="H6499" s="551">
        <v>4.0000000000000003E-5</v>
      </c>
      <c r="I6499" s="552" t="s">
        <v>2937</v>
      </c>
      <c r="J6499" s="561" t="s">
        <v>2972</v>
      </c>
    </row>
    <row r="6500" spans="1:10">
      <c r="A6500" s="553"/>
      <c r="B6500" s="563"/>
      <c r="C6500" s="563"/>
      <c r="D6500" s="553"/>
      <c r="E6500" s="563" t="s">
        <v>2669</v>
      </c>
      <c r="F6500" s="566">
        <v>3.91</v>
      </c>
      <c r="G6500" s="553" t="s">
        <v>2670</v>
      </c>
      <c r="H6500" s="554">
        <v>0</v>
      </c>
      <c r="I6500" s="553" t="s">
        <v>2671</v>
      </c>
      <c r="J6500" s="554">
        <v>3.91</v>
      </c>
    </row>
    <row r="6501" spans="1:10" ht="14.45" thickBot="1">
      <c r="A6501" s="553"/>
      <c r="B6501" s="563"/>
      <c r="C6501" s="563"/>
      <c r="D6501" s="553"/>
      <c r="E6501" s="563" t="s">
        <v>2672</v>
      </c>
      <c r="F6501" s="566">
        <v>0</v>
      </c>
      <c r="G6501" s="553"/>
      <c r="H6501" s="595" t="s">
        <v>2673</v>
      </c>
      <c r="I6501" s="595"/>
      <c r="J6501" s="554">
        <v>7.28</v>
      </c>
    </row>
    <row r="6502" spans="1:10" ht="14.45" thickTop="1">
      <c r="A6502" s="555"/>
      <c r="B6502" s="564"/>
      <c r="C6502" s="564"/>
      <c r="D6502" s="555"/>
      <c r="E6502" s="564"/>
      <c r="F6502" s="564"/>
      <c r="G6502" s="555"/>
      <c r="H6502" s="555"/>
      <c r="I6502" s="555"/>
      <c r="J6502" s="555"/>
    </row>
    <row r="6503" spans="1:10">
      <c r="A6503" s="543"/>
      <c r="B6503" s="461" t="s">
        <v>10</v>
      </c>
      <c r="C6503" s="461" t="s">
        <v>11</v>
      </c>
      <c r="D6503" s="543" t="s">
        <v>12</v>
      </c>
      <c r="E6503" s="589" t="s">
        <v>1209</v>
      </c>
      <c r="F6503" s="589"/>
      <c r="G6503" s="461" t="s">
        <v>13</v>
      </c>
      <c r="H6503" s="544" t="s">
        <v>14</v>
      </c>
      <c r="I6503" s="544" t="s">
        <v>1210</v>
      </c>
      <c r="J6503" s="544" t="s">
        <v>16</v>
      </c>
    </row>
    <row r="6504" spans="1:10">
      <c r="A6504" s="545" t="s">
        <v>2661</v>
      </c>
      <c r="B6504" s="546" t="s">
        <v>2790</v>
      </c>
      <c r="C6504" s="546" t="s">
        <v>55</v>
      </c>
      <c r="D6504" s="545" t="s">
        <v>2791</v>
      </c>
      <c r="E6504" s="596" t="s">
        <v>1389</v>
      </c>
      <c r="F6504" s="596"/>
      <c r="G6504" s="546" t="s">
        <v>57</v>
      </c>
      <c r="H6504" s="547">
        <v>1</v>
      </c>
      <c r="I6504" s="548">
        <v>33.01</v>
      </c>
      <c r="J6504" s="548">
        <v>33.01</v>
      </c>
    </row>
    <row r="6505" spans="1:10">
      <c r="A6505" s="543" t="s">
        <v>9</v>
      </c>
      <c r="B6505" s="461" t="s">
        <v>10</v>
      </c>
      <c r="C6505" s="461" t="s">
        <v>11</v>
      </c>
      <c r="D6505" s="543" t="s">
        <v>12</v>
      </c>
      <c r="E6505" s="589" t="s">
        <v>1209</v>
      </c>
      <c r="F6505" s="589"/>
      <c r="G6505" s="461" t="s">
        <v>13</v>
      </c>
      <c r="H6505" s="544" t="s">
        <v>14</v>
      </c>
      <c r="I6505" s="544" t="s">
        <v>1210</v>
      </c>
      <c r="J6505" s="544" t="s">
        <v>16</v>
      </c>
    </row>
    <row r="6506" spans="1:10" ht="26.45">
      <c r="A6506" s="549" t="s">
        <v>2666</v>
      </c>
      <c r="B6506" s="550" t="s">
        <v>2324</v>
      </c>
      <c r="C6506" s="550" t="s">
        <v>55</v>
      </c>
      <c r="D6506" s="549" t="s">
        <v>2325</v>
      </c>
      <c r="E6506" s="593" t="s">
        <v>1220</v>
      </c>
      <c r="F6506" s="593"/>
      <c r="G6506" s="550" t="s">
        <v>57</v>
      </c>
      <c r="H6506" s="551">
        <v>1</v>
      </c>
      <c r="I6506" s="552" t="s">
        <v>3040</v>
      </c>
      <c r="J6506" s="561" t="s">
        <v>3040</v>
      </c>
    </row>
    <row r="6507" spans="1:10" ht="26.45">
      <c r="A6507" s="549" t="s">
        <v>2666</v>
      </c>
      <c r="B6507" s="550" t="s">
        <v>1685</v>
      </c>
      <c r="C6507" s="550" t="s">
        <v>55</v>
      </c>
      <c r="D6507" s="549" t="s">
        <v>1686</v>
      </c>
      <c r="E6507" s="593" t="s">
        <v>1440</v>
      </c>
      <c r="F6507" s="593"/>
      <c r="G6507" s="550" t="s">
        <v>1451</v>
      </c>
      <c r="H6507" s="551">
        <v>0.4</v>
      </c>
      <c r="I6507" s="552" t="s">
        <v>2767</v>
      </c>
      <c r="J6507" s="561" t="s">
        <v>3334</v>
      </c>
    </row>
    <row r="6508" spans="1:10" ht="26.45">
      <c r="A6508" s="549" t="s">
        <v>2666</v>
      </c>
      <c r="B6508" s="550" t="s">
        <v>2354</v>
      </c>
      <c r="C6508" s="550" t="s">
        <v>55</v>
      </c>
      <c r="D6508" s="549" t="s">
        <v>2355</v>
      </c>
      <c r="E6508" s="593" t="s">
        <v>1220</v>
      </c>
      <c r="F6508" s="593"/>
      <c r="G6508" s="550" t="s">
        <v>57</v>
      </c>
      <c r="H6508" s="551">
        <v>1</v>
      </c>
      <c r="I6508" s="552" t="s">
        <v>3042</v>
      </c>
      <c r="J6508" s="561" t="s">
        <v>3042</v>
      </c>
    </row>
    <row r="6509" spans="1:10">
      <c r="A6509" s="556" t="s">
        <v>2661</v>
      </c>
      <c r="B6509" s="557" t="s">
        <v>2799</v>
      </c>
      <c r="C6509" s="557" t="s">
        <v>55</v>
      </c>
      <c r="D6509" s="556" t="s">
        <v>2800</v>
      </c>
      <c r="E6509" s="594" t="s">
        <v>1393</v>
      </c>
      <c r="F6509" s="594"/>
      <c r="G6509" s="557" t="s">
        <v>1451</v>
      </c>
      <c r="H6509" s="558">
        <v>0.4</v>
      </c>
      <c r="I6509" s="559" t="s">
        <v>2801</v>
      </c>
      <c r="J6509" s="560" t="s">
        <v>3132</v>
      </c>
    </row>
    <row r="6510" spans="1:10">
      <c r="A6510" s="589" t="s">
        <v>2820</v>
      </c>
      <c r="B6510" s="597"/>
      <c r="C6510" s="597"/>
      <c r="D6510" s="597"/>
      <c r="E6510" s="597"/>
      <c r="F6510" s="597"/>
      <c r="G6510" s="597"/>
      <c r="H6510" s="597"/>
      <c r="I6510" s="597"/>
      <c r="J6510" s="597"/>
    </row>
    <row r="6511" spans="1:10">
      <c r="A6511" s="543" t="s">
        <v>9</v>
      </c>
      <c r="B6511" s="461" t="s">
        <v>10</v>
      </c>
      <c r="C6511" s="461" t="s">
        <v>11</v>
      </c>
      <c r="D6511" s="543" t="s">
        <v>12</v>
      </c>
      <c r="E6511" s="589" t="s">
        <v>1209</v>
      </c>
      <c r="F6511" s="589"/>
      <c r="G6511" s="461" t="s">
        <v>13</v>
      </c>
      <c r="H6511" s="544" t="s">
        <v>14</v>
      </c>
      <c r="I6511" s="544" t="s">
        <v>1210</v>
      </c>
      <c r="J6511" s="544" t="s">
        <v>16</v>
      </c>
    </row>
    <row r="6512" spans="1:10" ht="26.45">
      <c r="A6512" s="549" t="s">
        <v>2666</v>
      </c>
      <c r="B6512" s="550" t="s">
        <v>2324</v>
      </c>
      <c r="C6512" s="550" t="s">
        <v>55</v>
      </c>
      <c r="D6512" s="549" t="s">
        <v>2325</v>
      </c>
      <c r="E6512" s="593" t="s">
        <v>1220</v>
      </c>
      <c r="F6512" s="593"/>
      <c r="G6512" s="550" t="s">
        <v>57</v>
      </c>
      <c r="H6512" s="551">
        <v>1</v>
      </c>
      <c r="I6512" s="552" t="s">
        <v>3040</v>
      </c>
      <c r="J6512" s="561" t="s">
        <v>3040</v>
      </c>
    </row>
    <row r="6513" spans="1:10" ht="26.45">
      <c r="A6513" s="549" t="s">
        <v>2666</v>
      </c>
      <c r="B6513" s="550" t="s">
        <v>1685</v>
      </c>
      <c r="C6513" s="550" t="s">
        <v>55</v>
      </c>
      <c r="D6513" s="549" t="s">
        <v>1686</v>
      </c>
      <c r="E6513" s="593" t="s">
        <v>1440</v>
      </c>
      <c r="F6513" s="593"/>
      <c r="G6513" s="550" t="s">
        <v>1451</v>
      </c>
      <c r="H6513" s="551">
        <v>0.4</v>
      </c>
      <c r="I6513" s="552" t="s">
        <v>2767</v>
      </c>
      <c r="J6513" s="561" t="s">
        <v>3334</v>
      </c>
    </row>
    <row r="6514" spans="1:10" ht="26.45">
      <c r="A6514" s="549" t="s">
        <v>2666</v>
      </c>
      <c r="B6514" s="550" t="s">
        <v>2354</v>
      </c>
      <c r="C6514" s="550" t="s">
        <v>55</v>
      </c>
      <c r="D6514" s="549" t="s">
        <v>2355</v>
      </c>
      <c r="E6514" s="593" t="s">
        <v>1220</v>
      </c>
      <c r="F6514" s="593"/>
      <c r="G6514" s="550" t="s">
        <v>57</v>
      </c>
      <c r="H6514" s="551">
        <v>1</v>
      </c>
      <c r="I6514" s="552" t="s">
        <v>3042</v>
      </c>
      <c r="J6514" s="561" t="s">
        <v>3042</v>
      </c>
    </row>
    <row r="6515" spans="1:10">
      <c r="A6515" s="549" t="s">
        <v>2666</v>
      </c>
      <c r="B6515" s="550" t="s">
        <v>2651</v>
      </c>
      <c r="C6515" s="550" t="s">
        <v>55</v>
      </c>
      <c r="D6515" s="549" t="s">
        <v>2652</v>
      </c>
      <c r="E6515" s="593" t="s">
        <v>1220</v>
      </c>
      <c r="F6515" s="593"/>
      <c r="G6515" s="550" t="s">
        <v>57</v>
      </c>
      <c r="H6515" s="551">
        <v>4.0000000000000003E-5</v>
      </c>
      <c r="I6515" s="552" t="s">
        <v>2922</v>
      </c>
      <c r="J6515" s="561" t="s">
        <v>2972</v>
      </c>
    </row>
    <row r="6516" spans="1:10" ht="26.45">
      <c r="A6516" s="549" t="s">
        <v>2666</v>
      </c>
      <c r="B6516" s="550" t="s">
        <v>1978</v>
      </c>
      <c r="C6516" s="550" t="s">
        <v>55</v>
      </c>
      <c r="D6516" s="549" t="s">
        <v>1979</v>
      </c>
      <c r="E6516" s="593" t="s">
        <v>1220</v>
      </c>
      <c r="F6516" s="593"/>
      <c r="G6516" s="550" t="s">
        <v>1739</v>
      </c>
      <c r="H6516" s="551">
        <v>3.2000000000000003E-4</v>
      </c>
      <c r="I6516" s="552" t="s">
        <v>2855</v>
      </c>
      <c r="J6516" s="561" t="s">
        <v>3254</v>
      </c>
    </row>
    <row r="6517" spans="1:10">
      <c r="A6517" s="549" t="s">
        <v>2666</v>
      </c>
      <c r="B6517" s="550" t="s">
        <v>1543</v>
      </c>
      <c r="C6517" s="550" t="s">
        <v>55</v>
      </c>
      <c r="D6517" s="549" t="s">
        <v>1544</v>
      </c>
      <c r="E6517" s="593" t="s">
        <v>1220</v>
      </c>
      <c r="F6517" s="593"/>
      <c r="G6517" s="550" t="s">
        <v>57</v>
      </c>
      <c r="H6517" s="551">
        <v>4.0719999999999999E-2</v>
      </c>
      <c r="I6517" s="552" t="s">
        <v>2849</v>
      </c>
      <c r="J6517" s="561" t="s">
        <v>3483</v>
      </c>
    </row>
    <row r="6518" spans="1:10">
      <c r="A6518" s="549" t="s">
        <v>2666</v>
      </c>
      <c r="B6518" s="550" t="s">
        <v>2169</v>
      </c>
      <c r="C6518" s="550" t="s">
        <v>55</v>
      </c>
      <c r="D6518" s="549" t="s">
        <v>2170</v>
      </c>
      <c r="E6518" s="593" t="s">
        <v>1220</v>
      </c>
      <c r="F6518" s="593"/>
      <c r="G6518" s="550" t="s">
        <v>57</v>
      </c>
      <c r="H6518" s="551">
        <v>1.8E-3</v>
      </c>
      <c r="I6518" s="552" t="s">
        <v>2825</v>
      </c>
      <c r="J6518" s="561" t="s">
        <v>2972</v>
      </c>
    </row>
    <row r="6519" spans="1:10" ht="14.45" customHeight="1">
      <c r="A6519" s="549" t="s">
        <v>2666</v>
      </c>
      <c r="B6519" s="550" t="s">
        <v>1855</v>
      </c>
      <c r="C6519" s="550" t="s">
        <v>55</v>
      </c>
      <c r="D6519" s="549" t="s">
        <v>1856</v>
      </c>
      <c r="E6519" s="593" t="s">
        <v>1298</v>
      </c>
      <c r="F6519" s="593"/>
      <c r="G6519" s="550" t="s">
        <v>1857</v>
      </c>
      <c r="H6519" s="551">
        <v>1.6000000000000001E-4</v>
      </c>
      <c r="I6519" s="552" t="s">
        <v>2841</v>
      </c>
      <c r="J6519" s="561" t="s">
        <v>3256</v>
      </c>
    </row>
    <row r="6520" spans="1:10">
      <c r="A6520" s="549" t="s">
        <v>2666</v>
      </c>
      <c r="B6520" s="550" t="s">
        <v>2587</v>
      </c>
      <c r="C6520" s="550" t="s">
        <v>55</v>
      </c>
      <c r="D6520" s="549" t="s">
        <v>2588</v>
      </c>
      <c r="E6520" s="593" t="s">
        <v>1220</v>
      </c>
      <c r="F6520" s="593"/>
      <c r="G6520" s="550" t="s">
        <v>57</v>
      </c>
      <c r="H6520" s="551">
        <v>2.7999999999999998E-4</v>
      </c>
      <c r="I6520" s="552" t="s">
        <v>2924</v>
      </c>
      <c r="J6520" s="561" t="s">
        <v>2972</v>
      </c>
    </row>
    <row r="6521" spans="1:10">
      <c r="A6521" s="549" t="s">
        <v>2666</v>
      </c>
      <c r="B6521" s="550" t="s">
        <v>2557</v>
      </c>
      <c r="C6521" s="550" t="s">
        <v>55</v>
      </c>
      <c r="D6521" s="549" t="s">
        <v>2558</v>
      </c>
      <c r="E6521" s="593" t="s">
        <v>1220</v>
      </c>
      <c r="F6521" s="593"/>
      <c r="G6521" s="550" t="s">
        <v>57</v>
      </c>
      <c r="H6521" s="551">
        <v>2.4000000000000001E-4</v>
      </c>
      <c r="I6521" s="552" t="s">
        <v>2925</v>
      </c>
      <c r="J6521" s="561" t="s">
        <v>2880</v>
      </c>
    </row>
    <row r="6522" spans="1:10" ht="13.9" customHeight="1">
      <c r="A6522" s="549" t="s">
        <v>2666</v>
      </c>
      <c r="B6522" s="550" t="s">
        <v>1982</v>
      </c>
      <c r="C6522" s="550" t="s">
        <v>55</v>
      </c>
      <c r="D6522" s="549" t="s">
        <v>1983</v>
      </c>
      <c r="E6522" s="593" t="s">
        <v>1298</v>
      </c>
      <c r="F6522" s="593"/>
      <c r="G6522" s="550" t="s">
        <v>57</v>
      </c>
      <c r="H6522" s="551">
        <v>1.8E-3</v>
      </c>
      <c r="I6522" s="552" t="s">
        <v>2839</v>
      </c>
      <c r="J6522" s="561" t="s">
        <v>3254</v>
      </c>
    </row>
    <row r="6523" spans="1:10">
      <c r="A6523" s="549" t="s">
        <v>2666</v>
      </c>
      <c r="B6523" s="550" t="s">
        <v>1693</v>
      </c>
      <c r="C6523" s="550" t="s">
        <v>55</v>
      </c>
      <c r="D6523" s="549" t="s">
        <v>1694</v>
      </c>
      <c r="E6523" s="593" t="s">
        <v>1220</v>
      </c>
      <c r="F6523" s="593"/>
      <c r="G6523" s="550" t="s">
        <v>57</v>
      </c>
      <c r="H6523" s="551">
        <v>2.6159999999999999E-2</v>
      </c>
      <c r="I6523" s="552" t="s">
        <v>2829</v>
      </c>
      <c r="J6523" s="561" t="s">
        <v>2902</v>
      </c>
    </row>
    <row r="6524" spans="1:10">
      <c r="A6524" s="549" t="s">
        <v>2666</v>
      </c>
      <c r="B6524" s="550" t="s">
        <v>2611</v>
      </c>
      <c r="C6524" s="550" t="s">
        <v>55</v>
      </c>
      <c r="D6524" s="549" t="s">
        <v>2612</v>
      </c>
      <c r="E6524" s="593" t="s">
        <v>1220</v>
      </c>
      <c r="F6524" s="593"/>
      <c r="G6524" s="550" t="s">
        <v>57</v>
      </c>
      <c r="H6524" s="551">
        <v>1.6000000000000001E-4</v>
      </c>
      <c r="I6524" s="552" t="s">
        <v>2927</v>
      </c>
      <c r="J6524" s="561" t="s">
        <v>2972</v>
      </c>
    </row>
    <row r="6525" spans="1:10">
      <c r="A6525" s="549" t="s">
        <v>2666</v>
      </c>
      <c r="B6525" s="550" t="s">
        <v>1729</v>
      </c>
      <c r="C6525" s="550" t="s">
        <v>55</v>
      </c>
      <c r="D6525" s="549" t="s">
        <v>1730</v>
      </c>
      <c r="E6525" s="593" t="s">
        <v>1220</v>
      </c>
      <c r="F6525" s="593"/>
      <c r="G6525" s="550" t="s">
        <v>57</v>
      </c>
      <c r="H6525" s="551">
        <v>5.9999999999999995E-4</v>
      </c>
      <c r="I6525" s="552" t="s">
        <v>2833</v>
      </c>
      <c r="J6525" s="561" t="s">
        <v>2902</v>
      </c>
    </row>
    <row r="6526" spans="1:10">
      <c r="A6526" s="549" t="s">
        <v>2666</v>
      </c>
      <c r="B6526" s="550" t="s">
        <v>2360</v>
      </c>
      <c r="C6526" s="550" t="s">
        <v>55</v>
      </c>
      <c r="D6526" s="549" t="s">
        <v>2361</v>
      </c>
      <c r="E6526" s="593" t="s">
        <v>1220</v>
      </c>
      <c r="F6526" s="593"/>
      <c r="G6526" s="550" t="s">
        <v>2362</v>
      </c>
      <c r="H6526" s="551">
        <v>3.2000000000000003E-4</v>
      </c>
      <c r="I6526" s="552" t="s">
        <v>2831</v>
      </c>
      <c r="J6526" s="561" t="s">
        <v>2972</v>
      </c>
    </row>
    <row r="6527" spans="1:10">
      <c r="A6527" s="549" t="s">
        <v>2666</v>
      </c>
      <c r="B6527" s="550" t="s">
        <v>2090</v>
      </c>
      <c r="C6527" s="550" t="s">
        <v>55</v>
      </c>
      <c r="D6527" s="549" t="s">
        <v>2091</v>
      </c>
      <c r="E6527" s="593" t="s">
        <v>1220</v>
      </c>
      <c r="F6527" s="593"/>
      <c r="G6527" s="550" t="s">
        <v>57</v>
      </c>
      <c r="H6527" s="551">
        <v>7.2000000000000005E-4</v>
      </c>
      <c r="I6527" s="552" t="s">
        <v>2847</v>
      </c>
      <c r="J6527" s="561" t="s">
        <v>2880</v>
      </c>
    </row>
    <row r="6528" spans="1:10" ht="13.9" customHeight="1">
      <c r="A6528" s="549" t="s">
        <v>2666</v>
      </c>
      <c r="B6528" s="550" t="s">
        <v>2303</v>
      </c>
      <c r="C6528" s="550" t="s">
        <v>55</v>
      </c>
      <c r="D6528" s="549" t="s">
        <v>2304</v>
      </c>
      <c r="E6528" s="593" t="s">
        <v>1220</v>
      </c>
      <c r="F6528" s="593"/>
      <c r="G6528" s="550" t="s">
        <v>57</v>
      </c>
      <c r="H6528" s="551">
        <v>2.4000000000000001E-4</v>
      </c>
      <c r="I6528" s="552" t="s">
        <v>2821</v>
      </c>
      <c r="J6528" s="561" t="s">
        <v>2972</v>
      </c>
    </row>
    <row r="6529" spans="1:10">
      <c r="A6529" s="549" t="s">
        <v>2666</v>
      </c>
      <c r="B6529" s="550" t="s">
        <v>2537</v>
      </c>
      <c r="C6529" s="550" t="s">
        <v>55</v>
      </c>
      <c r="D6529" s="549" t="s">
        <v>2538</v>
      </c>
      <c r="E6529" s="593" t="s">
        <v>1220</v>
      </c>
      <c r="F6529" s="593"/>
      <c r="G6529" s="550" t="s">
        <v>57</v>
      </c>
      <c r="H6529" s="551">
        <v>4.4000000000000002E-4</v>
      </c>
      <c r="I6529" s="552" t="s">
        <v>2929</v>
      </c>
      <c r="J6529" s="561" t="s">
        <v>2880</v>
      </c>
    </row>
    <row r="6530" spans="1:10">
      <c r="A6530" s="549" t="s">
        <v>2666</v>
      </c>
      <c r="B6530" s="550" t="s">
        <v>2541</v>
      </c>
      <c r="C6530" s="550" t="s">
        <v>55</v>
      </c>
      <c r="D6530" s="549" t="s">
        <v>2542</v>
      </c>
      <c r="E6530" s="593" t="s">
        <v>1220</v>
      </c>
      <c r="F6530" s="593"/>
      <c r="G6530" s="550" t="s">
        <v>57</v>
      </c>
      <c r="H6530" s="551">
        <v>1.6000000000000001E-4</v>
      </c>
      <c r="I6530" s="552" t="s">
        <v>2931</v>
      </c>
      <c r="J6530" s="561" t="s">
        <v>2880</v>
      </c>
    </row>
    <row r="6531" spans="1:10">
      <c r="A6531" s="549" t="s">
        <v>2666</v>
      </c>
      <c r="B6531" s="550" t="s">
        <v>2637</v>
      </c>
      <c r="C6531" s="550" t="s">
        <v>55</v>
      </c>
      <c r="D6531" s="549" t="s">
        <v>2638</v>
      </c>
      <c r="E6531" s="593" t="s">
        <v>1220</v>
      </c>
      <c r="F6531" s="593"/>
      <c r="G6531" s="550" t="s">
        <v>57</v>
      </c>
      <c r="H6531" s="551">
        <v>4.0000000000000003E-5</v>
      </c>
      <c r="I6531" s="552" t="s">
        <v>2933</v>
      </c>
      <c r="J6531" s="561" t="s">
        <v>2972</v>
      </c>
    </row>
    <row r="6532" spans="1:10">
      <c r="A6532" s="549" t="s">
        <v>2666</v>
      </c>
      <c r="B6532" s="550" t="s">
        <v>1652</v>
      </c>
      <c r="C6532" s="550" t="s">
        <v>55</v>
      </c>
      <c r="D6532" s="549" t="s">
        <v>1653</v>
      </c>
      <c r="E6532" s="593" t="s">
        <v>1298</v>
      </c>
      <c r="F6532" s="593"/>
      <c r="G6532" s="550" t="s">
        <v>57</v>
      </c>
      <c r="H6532" s="551">
        <v>4.0719999999999999E-2</v>
      </c>
      <c r="I6532" s="552" t="s">
        <v>2845</v>
      </c>
      <c r="J6532" s="561" t="s">
        <v>3111</v>
      </c>
    </row>
    <row r="6533" spans="1:10" ht="26.45">
      <c r="A6533" s="549" t="s">
        <v>2666</v>
      </c>
      <c r="B6533" s="550" t="s">
        <v>2139</v>
      </c>
      <c r="C6533" s="550" t="s">
        <v>55</v>
      </c>
      <c r="D6533" s="549" t="s">
        <v>2140</v>
      </c>
      <c r="E6533" s="593" t="s">
        <v>1220</v>
      </c>
      <c r="F6533" s="593"/>
      <c r="G6533" s="550" t="s">
        <v>1739</v>
      </c>
      <c r="H6533" s="551">
        <v>9.2000000000000003E-4</v>
      </c>
      <c r="I6533" s="552" t="s">
        <v>2853</v>
      </c>
      <c r="J6533" s="561" t="s">
        <v>2880</v>
      </c>
    </row>
    <row r="6534" spans="1:10">
      <c r="A6534" s="549" t="s">
        <v>2666</v>
      </c>
      <c r="B6534" s="550" t="s">
        <v>1587</v>
      </c>
      <c r="C6534" s="550" t="s">
        <v>55</v>
      </c>
      <c r="D6534" s="549" t="s">
        <v>1588</v>
      </c>
      <c r="E6534" s="593" t="s">
        <v>1220</v>
      </c>
      <c r="F6534" s="593"/>
      <c r="G6534" s="550" t="s">
        <v>57</v>
      </c>
      <c r="H6534" s="551">
        <v>1.8E-3</v>
      </c>
      <c r="I6534" s="552" t="s">
        <v>2835</v>
      </c>
      <c r="J6534" s="561" t="s">
        <v>2998</v>
      </c>
    </row>
    <row r="6535" spans="1:10" ht="26.45">
      <c r="A6535" s="549" t="s">
        <v>2666</v>
      </c>
      <c r="B6535" s="550" t="s">
        <v>2391</v>
      </c>
      <c r="C6535" s="550" t="s">
        <v>55</v>
      </c>
      <c r="D6535" s="549" t="s">
        <v>2392</v>
      </c>
      <c r="E6535" s="593" t="s">
        <v>1220</v>
      </c>
      <c r="F6535" s="593"/>
      <c r="G6535" s="550" t="s">
        <v>57</v>
      </c>
      <c r="H6535" s="551">
        <v>8.0000000000000007E-5</v>
      </c>
      <c r="I6535" s="552" t="s">
        <v>2827</v>
      </c>
      <c r="J6535" s="561" t="s">
        <v>2972</v>
      </c>
    </row>
    <row r="6536" spans="1:10">
      <c r="A6536" s="553"/>
      <c r="B6536" s="563"/>
      <c r="C6536" s="563"/>
      <c r="D6536" s="553"/>
      <c r="E6536" s="563" t="s">
        <v>2669</v>
      </c>
      <c r="F6536" s="566">
        <v>8.18</v>
      </c>
      <c r="G6536" s="553" t="s">
        <v>2670</v>
      </c>
      <c r="H6536" s="554">
        <v>0</v>
      </c>
      <c r="I6536" s="553" t="s">
        <v>2671</v>
      </c>
      <c r="J6536" s="554">
        <v>8.18</v>
      </c>
    </row>
    <row r="6537" spans="1:10" ht="14.45" thickBot="1">
      <c r="A6537" s="553"/>
      <c r="B6537" s="563"/>
      <c r="C6537" s="563"/>
      <c r="D6537" s="553"/>
      <c r="E6537" s="563" t="s">
        <v>2672</v>
      </c>
      <c r="F6537" s="566">
        <v>0</v>
      </c>
      <c r="G6537" s="553"/>
      <c r="H6537" s="595" t="s">
        <v>2673</v>
      </c>
      <c r="I6537" s="595"/>
      <c r="J6537" s="554">
        <v>33.01</v>
      </c>
    </row>
    <row r="6538" spans="1:10" ht="14.45" thickTop="1">
      <c r="A6538" s="555"/>
      <c r="B6538" s="564"/>
      <c r="C6538" s="564"/>
      <c r="D6538" s="555"/>
      <c r="E6538" s="564"/>
      <c r="F6538" s="564"/>
      <c r="G6538" s="555"/>
      <c r="H6538" s="555"/>
      <c r="I6538" s="555"/>
      <c r="J6538" s="555"/>
    </row>
    <row r="6539" spans="1:10">
      <c r="A6539" s="543"/>
      <c r="B6539" s="461" t="s">
        <v>10</v>
      </c>
      <c r="C6539" s="461" t="s">
        <v>11</v>
      </c>
      <c r="D6539" s="543" t="s">
        <v>12</v>
      </c>
      <c r="E6539" s="589" t="s">
        <v>1209</v>
      </c>
      <c r="F6539" s="589"/>
      <c r="G6539" s="461" t="s">
        <v>13</v>
      </c>
      <c r="H6539" s="544" t="s">
        <v>14</v>
      </c>
      <c r="I6539" s="544" t="s">
        <v>1210</v>
      </c>
      <c r="J6539" s="544" t="s">
        <v>16</v>
      </c>
    </row>
    <row r="6540" spans="1:10" ht="26.45">
      <c r="A6540" s="545" t="s">
        <v>2661</v>
      </c>
      <c r="B6540" s="546" t="s">
        <v>3581</v>
      </c>
      <c r="C6540" s="546" t="s">
        <v>55</v>
      </c>
      <c r="D6540" s="545" t="s">
        <v>3582</v>
      </c>
      <c r="E6540" s="596" t="s">
        <v>1413</v>
      </c>
      <c r="F6540" s="596"/>
      <c r="G6540" s="546" t="s">
        <v>115</v>
      </c>
      <c r="H6540" s="547">
        <v>1</v>
      </c>
      <c r="I6540" s="548">
        <v>2405.34</v>
      </c>
      <c r="J6540" s="548">
        <v>2405.34</v>
      </c>
    </row>
    <row r="6541" spans="1:10">
      <c r="A6541" s="543" t="s">
        <v>9</v>
      </c>
      <c r="B6541" s="461" t="s">
        <v>10</v>
      </c>
      <c r="C6541" s="461" t="s">
        <v>11</v>
      </c>
      <c r="D6541" s="543" t="s">
        <v>12</v>
      </c>
      <c r="E6541" s="589" t="s">
        <v>1209</v>
      </c>
      <c r="F6541" s="589"/>
      <c r="G6541" s="461" t="s">
        <v>13</v>
      </c>
      <c r="H6541" s="544" t="s">
        <v>14</v>
      </c>
      <c r="I6541" s="544" t="s">
        <v>1210</v>
      </c>
      <c r="J6541" s="544" t="s">
        <v>16</v>
      </c>
    </row>
    <row r="6542" spans="1:10" ht="26.45">
      <c r="A6542" s="556" t="s">
        <v>2661</v>
      </c>
      <c r="B6542" s="557" t="s">
        <v>4012</v>
      </c>
      <c r="C6542" s="557" t="s">
        <v>55</v>
      </c>
      <c r="D6542" s="556" t="s">
        <v>4013</v>
      </c>
      <c r="E6542" s="594" t="s">
        <v>4014</v>
      </c>
      <c r="F6542" s="594"/>
      <c r="G6542" s="557" t="s">
        <v>46</v>
      </c>
      <c r="H6542" s="558">
        <v>10</v>
      </c>
      <c r="I6542" s="559" t="s">
        <v>4015</v>
      </c>
      <c r="J6542" s="560" t="s">
        <v>4016</v>
      </c>
    </row>
    <row r="6543" spans="1:10" ht="26.45">
      <c r="A6543" s="556" t="s">
        <v>2661</v>
      </c>
      <c r="B6543" s="557" t="s">
        <v>2773</v>
      </c>
      <c r="C6543" s="557" t="s">
        <v>55</v>
      </c>
      <c r="D6543" s="556" t="s">
        <v>2774</v>
      </c>
      <c r="E6543" s="594" t="s">
        <v>2775</v>
      </c>
      <c r="F6543" s="594"/>
      <c r="G6543" s="557" t="s">
        <v>115</v>
      </c>
      <c r="H6543" s="558">
        <v>1</v>
      </c>
      <c r="I6543" s="559" t="s">
        <v>2776</v>
      </c>
      <c r="J6543" s="560" t="s">
        <v>2776</v>
      </c>
    </row>
    <row r="6544" spans="1:10" ht="26.45">
      <c r="A6544" s="556" t="s">
        <v>2661</v>
      </c>
      <c r="B6544" s="557" t="s">
        <v>3826</v>
      </c>
      <c r="C6544" s="557" t="s">
        <v>55</v>
      </c>
      <c r="D6544" s="556" t="s">
        <v>3827</v>
      </c>
      <c r="E6544" s="594" t="s">
        <v>3828</v>
      </c>
      <c r="F6544" s="594"/>
      <c r="G6544" s="557" t="s">
        <v>1456</v>
      </c>
      <c r="H6544" s="558">
        <v>80</v>
      </c>
      <c r="I6544" s="559" t="s">
        <v>4017</v>
      </c>
      <c r="J6544" s="560" t="s">
        <v>4018</v>
      </c>
    </row>
    <row r="6545" spans="1:10">
      <c r="A6545" s="589" t="s">
        <v>2820</v>
      </c>
      <c r="B6545" s="597"/>
      <c r="C6545" s="597"/>
      <c r="D6545" s="597"/>
      <c r="E6545" s="597"/>
      <c r="F6545" s="597"/>
      <c r="G6545" s="597"/>
      <c r="H6545" s="597"/>
      <c r="I6545" s="597"/>
      <c r="J6545" s="597"/>
    </row>
    <row r="6546" spans="1:10">
      <c r="A6546" s="543" t="s">
        <v>9</v>
      </c>
      <c r="B6546" s="461" t="s">
        <v>10</v>
      </c>
      <c r="C6546" s="461" t="s">
        <v>11</v>
      </c>
      <c r="D6546" s="543" t="s">
        <v>12</v>
      </c>
      <c r="E6546" s="589" t="s">
        <v>1209</v>
      </c>
      <c r="F6546" s="589"/>
      <c r="G6546" s="461" t="s">
        <v>13</v>
      </c>
      <c r="H6546" s="544" t="s">
        <v>14</v>
      </c>
      <c r="I6546" s="544" t="s">
        <v>1210</v>
      </c>
      <c r="J6546" s="544" t="s">
        <v>16</v>
      </c>
    </row>
    <row r="6547" spans="1:10" ht="26.45">
      <c r="A6547" s="549" t="s">
        <v>2666</v>
      </c>
      <c r="B6547" s="550" t="s">
        <v>1597</v>
      </c>
      <c r="C6547" s="550" t="s">
        <v>55</v>
      </c>
      <c r="D6547" s="549" t="s">
        <v>1598</v>
      </c>
      <c r="E6547" s="593" t="s">
        <v>1220</v>
      </c>
      <c r="F6547" s="593"/>
      <c r="G6547" s="550" t="s">
        <v>1456</v>
      </c>
      <c r="H6547" s="551">
        <v>1.5</v>
      </c>
      <c r="I6547" s="552" t="s">
        <v>2996</v>
      </c>
      <c r="J6547" s="561" t="s">
        <v>4019</v>
      </c>
    </row>
    <row r="6548" spans="1:10">
      <c r="A6548" s="549" t="s">
        <v>2666</v>
      </c>
      <c r="B6548" s="550" t="s">
        <v>2307</v>
      </c>
      <c r="C6548" s="550" t="s">
        <v>55</v>
      </c>
      <c r="D6548" s="549" t="s">
        <v>2308</v>
      </c>
      <c r="E6548" s="593" t="s">
        <v>1220</v>
      </c>
      <c r="F6548" s="593"/>
      <c r="G6548" s="550" t="s">
        <v>46</v>
      </c>
      <c r="H6548" s="551">
        <v>2.34</v>
      </c>
      <c r="I6548" s="552" t="s">
        <v>3010</v>
      </c>
      <c r="J6548" s="561" t="s">
        <v>4020</v>
      </c>
    </row>
    <row r="6549" spans="1:10" ht="26.45">
      <c r="A6549" s="549" t="s">
        <v>2666</v>
      </c>
      <c r="B6549" s="550" t="s">
        <v>1536</v>
      </c>
      <c r="C6549" s="550" t="s">
        <v>55</v>
      </c>
      <c r="D6549" s="549" t="s">
        <v>1537</v>
      </c>
      <c r="E6549" s="593" t="s">
        <v>1440</v>
      </c>
      <c r="F6549" s="593"/>
      <c r="G6549" s="550" t="s">
        <v>1451</v>
      </c>
      <c r="H6549" s="551">
        <v>10.09</v>
      </c>
      <c r="I6549" s="552" t="s">
        <v>2767</v>
      </c>
      <c r="J6549" s="561" t="s">
        <v>4021</v>
      </c>
    </row>
    <row r="6550" spans="1:10" ht="26.45">
      <c r="A6550" s="549" t="s">
        <v>2666</v>
      </c>
      <c r="B6550" s="550" t="s">
        <v>1449</v>
      </c>
      <c r="C6550" s="550" t="s">
        <v>55</v>
      </c>
      <c r="D6550" s="549" t="s">
        <v>1450</v>
      </c>
      <c r="E6550" s="593" t="s">
        <v>1440</v>
      </c>
      <c r="F6550" s="593"/>
      <c r="G6550" s="550" t="s">
        <v>1451</v>
      </c>
      <c r="H6550" s="551">
        <v>21.52</v>
      </c>
      <c r="I6550" s="552" t="s">
        <v>2742</v>
      </c>
      <c r="J6550" s="561" t="s">
        <v>4022</v>
      </c>
    </row>
    <row r="6551" spans="1:10" ht="26.45">
      <c r="A6551" s="549" t="s">
        <v>2666</v>
      </c>
      <c r="B6551" s="550" t="s">
        <v>2379</v>
      </c>
      <c r="C6551" s="550" t="s">
        <v>55</v>
      </c>
      <c r="D6551" s="549" t="s">
        <v>2380</v>
      </c>
      <c r="E6551" s="593" t="s">
        <v>1220</v>
      </c>
      <c r="F6551" s="593"/>
      <c r="G6551" s="550" t="s">
        <v>268</v>
      </c>
      <c r="H6551" s="551">
        <v>10.89</v>
      </c>
      <c r="I6551" s="552" t="s">
        <v>3003</v>
      </c>
      <c r="J6551" s="561" t="s">
        <v>4023</v>
      </c>
    </row>
    <row r="6552" spans="1:10">
      <c r="A6552" s="549" t="s">
        <v>2666</v>
      </c>
      <c r="B6552" s="550" t="s">
        <v>1629</v>
      </c>
      <c r="C6552" s="550" t="s">
        <v>55</v>
      </c>
      <c r="D6552" s="549" t="s">
        <v>1630</v>
      </c>
      <c r="E6552" s="593" t="s">
        <v>1220</v>
      </c>
      <c r="F6552" s="593"/>
      <c r="G6552" s="550" t="s">
        <v>268</v>
      </c>
      <c r="H6552" s="551">
        <v>12.27</v>
      </c>
      <c r="I6552" s="552" t="s">
        <v>2720</v>
      </c>
      <c r="J6552" s="561" t="s">
        <v>4024</v>
      </c>
    </row>
    <row r="6553" spans="1:10" ht="26.45">
      <c r="A6553" s="549" t="s">
        <v>2666</v>
      </c>
      <c r="B6553" s="550" t="s">
        <v>2575</v>
      </c>
      <c r="C6553" s="550" t="s">
        <v>55</v>
      </c>
      <c r="D6553" s="549" t="s">
        <v>2576</v>
      </c>
      <c r="E6553" s="593" t="s">
        <v>1220</v>
      </c>
      <c r="F6553" s="593"/>
      <c r="G6553" s="550" t="s">
        <v>268</v>
      </c>
      <c r="H6553" s="551">
        <v>1.22</v>
      </c>
      <c r="I6553" s="552" t="s">
        <v>3588</v>
      </c>
      <c r="J6553" s="561" t="s">
        <v>4025</v>
      </c>
    </row>
    <row r="6554" spans="1:10" ht="26.45">
      <c r="A6554" s="549" t="s">
        <v>2666</v>
      </c>
      <c r="B6554" s="550" t="s">
        <v>2391</v>
      </c>
      <c r="C6554" s="550" t="s">
        <v>55</v>
      </c>
      <c r="D6554" s="549" t="s">
        <v>2392</v>
      </c>
      <c r="E6554" s="593" t="s">
        <v>1220</v>
      </c>
      <c r="F6554" s="593"/>
      <c r="G6554" s="550" t="s">
        <v>57</v>
      </c>
      <c r="H6554" s="551">
        <v>7.7099999999999998E-3</v>
      </c>
      <c r="I6554" s="552" t="s">
        <v>2827</v>
      </c>
      <c r="J6554" s="561" t="s">
        <v>2888</v>
      </c>
    </row>
    <row r="6555" spans="1:10" ht="14.45" customHeight="1">
      <c r="A6555" s="549" t="s">
        <v>2666</v>
      </c>
      <c r="B6555" s="550" t="s">
        <v>2593</v>
      </c>
      <c r="C6555" s="550" t="s">
        <v>55</v>
      </c>
      <c r="D6555" s="549" t="s">
        <v>2594</v>
      </c>
      <c r="E6555" s="593" t="s">
        <v>1220</v>
      </c>
      <c r="F6555" s="593"/>
      <c r="G6555" s="550" t="s">
        <v>57</v>
      </c>
      <c r="H6555" s="551">
        <v>2.0179999999999998E-3</v>
      </c>
      <c r="I6555" s="552" t="s">
        <v>2862</v>
      </c>
      <c r="J6555" s="561" t="s">
        <v>3256</v>
      </c>
    </row>
    <row r="6556" spans="1:10">
      <c r="A6556" s="549" t="s">
        <v>2666</v>
      </c>
      <c r="B6556" s="550" t="s">
        <v>1855</v>
      </c>
      <c r="C6556" s="550" t="s">
        <v>55</v>
      </c>
      <c r="D6556" s="549" t="s">
        <v>1856</v>
      </c>
      <c r="E6556" s="593" t="s">
        <v>1298</v>
      </c>
      <c r="F6556" s="593"/>
      <c r="G6556" s="550" t="s">
        <v>1857</v>
      </c>
      <c r="H6556" s="551">
        <v>1.542E-2</v>
      </c>
      <c r="I6556" s="552" t="s">
        <v>2841</v>
      </c>
      <c r="J6556" s="561" t="s">
        <v>4026</v>
      </c>
    </row>
    <row r="6557" spans="1:10" ht="26.45">
      <c r="A6557" s="549" t="s">
        <v>2666</v>
      </c>
      <c r="B6557" s="550" t="s">
        <v>2303</v>
      </c>
      <c r="C6557" s="550" t="s">
        <v>55</v>
      </c>
      <c r="D6557" s="549" t="s">
        <v>2304</v>
      </c>
      <c r="E6557" s="593" t="s">
        <v>1220</v>
      </c>
      <c r="F6557" s="593"/>
      <c r="G6557" s="550" t="s">
        <v>57</v>
      </c>
      <c r="H6557" s="551">
        <v>2.3130000000000001E-2</v>
      </c>
      <c r="I6557" s="552" t="s">
        <v>2821</v>
      </c>
      <c r="J6557" s="561" t="s">
        <v>2863</v>
      </c>
    </row>
    <row r="6558" spans="1:10">
      <c r="A6558" s="549" t="s">
        <v>2666</v>
      </c>
      <c r="B6558" s="550" t="s">
        <v>2169</v>
      </c>
      <c r="C6558" s="550" t="s">
        <v>55</v>
      </c>
      <c r="D6558" s="549" t="s">
        <v>2170</v>
      </c>
      <c r="E6558" s="593" t="s">
        <v>1220</v>
      </c>
      <c r="F6558" s="593"/>
      <c r="G6558" s="550" t="s">
        <v>57</v>
      </c>
      <c r="H6558" s="551">
        <v>0.17347499999999999</v>
      </c>
      <c r="I6558" s="552" t="s">
        <v>2825</v>
      </c>
      <c r="J6558" s="561" t="s">
        <v>3780</v>
      </c>
    </row>
    <row r="6559" spans="1:10" ht="26.45">
      <c r="A6559" s="549" t="s">
        <v>2666</v>
      </c>
      <c r="B6559" s="550" t="s">
        <v>1978</v>
      </c>
      <c r="C6559" s="550" t="s">
        <v>55</v>
      </c>
      <c r="D6559" s="549" t="s">
        <v>1979</v>
      </c>
      <c r="E6559" s="593" t="s">
        <v>1220</v>
      </c>
      <c r="F6559" s="593"/>
      <c r="G6559" s="550" t="s">
        <v>1739</v>
      </c>
      <c r="H6559" s="551">
        <v>2.9831E-2</v>
      </c>
      <c r="I6559" s="552" t="s">
        <v>2855</v>
      </c>
      <c r="J6559" s="561" t="s">
        <v>2905</v>
      </c>
    </row>
    <row r="6560" spans="1:10">
      <c r="A6560" s="549" t="s">
        <v>2666</v>
      </c>
      <c r="B6560" s="550" t="s">
        <v>2549</v>
      </c>
      <c r="C6560" s="550" t="s">
        <v>55</v>
      </c>
      <c r="D6560" s="549" t="s">
        <v>2550</v>
      </c>
      <c r="E6560" s="593" t="s">
        <v>1220</v>
      </c>
      <c r="F6560" s="593"/>
      <c r="G6560" s="550" t="s">
        <v>57</v>
      </c>
      <c r="H6560" s="551">
        <v>2.0179999999999998E-3</v>
      </c>
      <c r="I6560" s="552" t="s">
        <v>2864</v>
      </c>
      <c r="J6560" s="561" t="s">
        <v>3009</v>
      </c>
    </row>
    <row r="6561" spans="1:10">
      <c r="A6561" s="549" t="s">
        <v>2666</v>
      </c>
      <c r="B6561" s="550" t="s">
        <v>1982</v>
      </c>
      <c r="C6561" s="550" t="s">
        <v>55</v>
      </c>
      <c r="D6561" s="549" t="s">
        <v>1983</v>
      </c>
      <c r="E6561" s="593" t="s">
        <v>1298</v>
      </c>
      <c r="F6561" s="593"/>
      <c r="G6561" s="550" t="s">
        <v>57</v>
      </c>
      <c r="H6561" s="551">
        <v>0.17347499999999999</v>
      </c>
      <c r="I6561" s="552" t="s">
        <v>2839</v>
      </c>
      <c r="J6561" s="561" t="s">
        <v>4027</v>
      </c>
    </row>
    <row r="6562" spans="1:10">
      <c r="A6562" s="549" t="s">
        <v>2666</v>
      </c>
      <c r="B6562" s="550" t="s">
        <v>1543</v>
      </c>
      <c r="C6562" s="550" t="s">
        <v>55</v>
      </c>
      <c r="D6562" s="549" t="s">
        <v>1544</v>
      </c>
      <c r="E6562" s="593" t="s">
        <v>1220</v>
      </c>
      <c r="F6562" s="593"/>
      <c r="G6562" s="550" t="s">
        <v>57</v>
      </c>
      <c r="H6562" s="551">
        <v>3.9243899999999998</v>
      </c>
      <c r="I6562" s="552" t="s">
        <v>2849</v>
      </c>
      <c r="J6562" s="561" t="s">
        <v>4028</v>
      </c>
    </row>
    <row r="6563" spans="1:10" ht="13.9" customHeight="1">
      <c r="A6563" s="549" t="s">
        <v>2666</v>
      </c>
      <c r="B6563" s="550" t="s">
        <v>1587</v>
      </c>
      <c r="C6563" s="550" t="s">
        <v>55</v>
      </c>
      <c r="D6563" s="549" t="s">
        <v>1588</v>
      </c>
      <c r="E6563" s="593" t="s">
        <v>1220</v>
      </c>
      <c r="F6563" s="593"/>
      <c r="G6563" s="550" t="s">
        <v>57</v>
      </c>
      <c r="H6563" s="551">
        <v>0.17347499999999999</v>
      </c>
      <c r="I6563" s="552" t="s">
        <v>2835</v>
      </c>
      <c r="J6563" s="561" t="s">
        <v>4029</v>
      </c>
    </row>
    <row r="6564" spans="1:10">
      <c r="A6564" s="549" t="s">
        <v>2666</v>
      </c>
      <c r="B6564" s="550" t="s">
        <v>2466</v>
      </c>
      <c r="C6564" s="550" t="s">
        <v>55</v>
      </c>
      <c r="D6564" s="549" t="s">
        <v>2467</v>
      </c>
      <c r="E6564" s="593" t="s">
        <v>2313</v>
      </c>
      <c r="F6564" s="593"/>
      <c r="G6564" s="550" t="s">
        <v>57</v>
      </c>
      <c r="H6564" s="551">
        <v>1.0089999999999999E-3</v>
      </c>
      <c r="I6564" s="552" t="s">
        <v>2866</v>
      </c>
      <c r="J6564" s="561" t="s">
        <v>2981</v>
      </c>
    </row>
    <row r="6565" spans="1:10">
      <c r="A6565" s="549" t="s">
        <v>2666</v>
      </c>
      <c r="B6565" s="550" t="s">
        <v>2360</v>
      </c>
      <c r="C6565" s="550" t="s">
        <v>55</v>
      </c>
      <c r="D6565" s="549" t="s">
        <v>2361</v>
      </c>
      <c r="E6565" s="593" t="s">
        <v>1220</v>
      </c>
      <c r="F6565" s="593"/>
      <c r="G6565" s="550" t="s">
        <v>2362</v>
      </c>
      <c r="H6565" s="551">
        <v>2.9831E-2</v>
      </c>
      <c r="I6565" s="552" t="s">
        <v>2831</v>
      </c>
      <c r="J6565" s="561" t="s">
        <v>3117</v>
      </c>
    </row>
    <row r="6566" spans="1:10">
      <c r="A6566" s="549" t="s">
        <v>2666</v>
      </c>
      <c r="B6566" s="550" t="s">
        <v>2090</v>
      </c>
      <c r="C6566" s="550" t="s">
        <v>55</v>
      </c>
      <c r="D6566" s="549" t="s">
        <v>2091</v>
      </c>
      <c r="E6566" s="593" t="s">
        <v>1220</v>
      </c>
      <c r="F6566" s="593"/>
      <c r="G6566" s="550" t="s">
        <v>57</v>
      </c>
      <c r="H6566" s="551">
        <v>6.9389999999999993E-2</v>
      </c>
      <c r="I6566" s="552" t="s">
        <v>2847</v>
      </c>
      <c r="J6566" s="561" t="s">
        <v>3216</v>
      </c>
    </row>
    <row r="6567" spans="1:10">
      <c r="A6567" s="549" t="s">
        <v>2666</v>
      </c>
      <c r="B6567" s="550" t="s">
        <v>1652</v>
      </c>
      <c r="C6567" s="550" t="s">
        <v>55</v>
      </c>
      <c r="D6567" s="549" t="s">
        <v>1653</v>
      </c>
      <c r="E6567" s="593" t="s">
        <v>1298</v>
      </c>
      <c r="F6567" s="593"/>
      <c r="G6567" s="550" t="s">
        <v>57</v>
      </c>
      <c r="H6567" s="551">
        <v>3.9243899999999998</v>
      </c>
      <c r="I6567" s="552" t="s">
        <v>2845</v>
      </c>
      <c r="J6567" s="561" t="s">
        <v>4030</v>
      </c>
    </row>
    <row r="6568" spans="1:10">
      <c r="A6568" s="549" t="s">
        <v>2666</v>
      </c>
      <c r="B6568" s="550" t="s">
        <v>2607</v>
      </c>
      <c r="C6568" s="550" t="s">
        <v>55</v>
      </c>
      <c r="D6568" s="549" t="s">
        <v>2608</v>
      </c>
      <c r="E6568" s="593" t="s">
        <v>1220</v>
      </c>
      <c r="F6568" s="593"/>
      <c r="G6568" s="550" t="s">
        <v>57</v>
      </c>
      <c r="H6568" s="551">
        <v>1.0089999999999999E-3</v>
      </c>
      <c r="I6568" s="552" t="s">
        <v>2868</v>
      </c>
      <c r="J6568" s="561" t="s">
        <v>3133</v>
      </c>
    </row>
    <row r="6569" spans="1:10">
      <c r="A6569" s="549" t="s">
        <v>2666</v>
      </c>
      <c r="B6569" s="550" t="s">
        <v>1693</v>
      </c>
      <c r="C6569" s="550" t="s">
        <v>55</v>
      </c>
      <c r="D6569" s="549" t="s">
        <v>1694</v>
      </c>
      <c r="E6569" s="593" t="s">
        <v>1220</v>
      </c>
      <c r="F6569" s="593"/>
      <c r="G6569" s="550" t="s">
        <v>57</v>
      </c>
      <c r="H6569" s="551">
        <v>3.1387939999999999</v>
      </c>
      <c r="I6569" s="552" t="s">
        <v>2829</v>
      </c>
      <c r="J6569" s="561" t="s">
        <v>4031</v>
      </c>
    </row>
    <row r="6570" spans="1:10" ht="26.45">
      <c r="A6570" s="549" t="s">
        <v>2666</v>
      </c>
      <c r="B6570" s="550" t="s">
        <v>2139</v>
      </c>
      <c r="C6570" s="550" t="s">
        <v>55</v>
      </c>
      <c r="D6570" s="549" t="s">
        <v>2140</v>
      </c>
      <c r="E6570" s="593" t="s">
        <v>1220</v>
      </c>
      <c r="F6570" s="593"/>
      <c r="G6570" s="550" t="s">
        <v>1739</v>
      </c>
      <c r="H6570" s="551">
        <v>8.8664999999999994E-2</v>
      </c>
      <c r="I6570" s="552" t="s">
        <v>2853</v>
      </c>
      <c r="J6570" s="561" t="s">
        <v>4032</v>
      </c>
    </row>
    <row r="6571" spans="1:10">
      <c r="A6571" s="549" t="s">
        <v>2666</v>
      </c>
      <c r="B6571" s="550" t="s">
        <v>2311</v>
      </c>
      <c r="C6571" s="550" t="s">
        <v>55</v>
      </c>
      <c r="D6571" s="549" t="s">
        <v>2312</v>
      </c>
      <c r="E6571" s="593" t="s">
        <v>2313</v>
      </c>
      <c r="F6571" s="593"/>
      <c r="G6571" s="550" t="s">
        <v>57</v>
      </c>
      <c r="H6571" s="551">
        <v>1.0089999999999999E-3</v>
      </c>
      <c r="I6571" s="552" t="s">
        <v>2870</v>
      </c>
      <c r="J6571" s="561" t="s">
        <v>4033</v>
      </c>
    </row>
    <row r="6572" spans="1:10">
      <c r="A6572" s="549" t="s">
        <v>2666</v>
      </c>
      <c r="B6572" s="550" t="s">
        <v>2525</v>
      </c>
      <c r="C6572" s="550" t="s">
        <v>55</v>
      </c>
      <c r="D6572" s="549" t="s">
        <v>2526</v>
      </c>
      <c r="E6572" s="593" t="s">
        <v>1220</v>
      </c>
      <c r="F6572" s="593"/>
      <c r="G6572" s="550" t="s">
        <v>57</v>
      </c>
      <c r="H6572" s="551">
        <v>2.0179999999999998E-3</v>
      </c>
      <c r="I6572" s="552" t="s">
        <v>2872</v>
      </c>
      <c r="J6572" s="561" t="s">
        <v>2923</v>
      </c>
    </row>
    <row r="6573" spans="1:10">
      <c r="A6573" s="549" t="s">
        <v>2666</v>
      </c>
      <c r="B6573" s="550" t="s">
        <v>1729</v>
      </c>
      <c r="C6573" s="550" t="s">
        <v>55</v>
      </c>
      <c r="D6573" s="549" t="s">
        <v>1730</v>
      </c>
      <c r="E6573" s="593" t="s">
        <v>1220</v>
      </c>
      <c r="F6573" s="593"/>
      <c r="G6573" s="550" t="s">
        <v>57</v>
      </c>
      <c r="H6573" s="551">
        <v>5.7825000000000001E-2</v>
      </c>
      <c r="I6573" s="552" t="s">
        <v>2833</v>
      </c>
      <c r="J6573" s="561" t="s">
        <v>4034</v>
      </c>
    </row>
    <row r="6574" spans="1:10" ht="26.45">
      <c r="A6574" s="549" t="s">
        <v>2666</v>
      </c>
      <c r="B6574" s="550" t="s">
        <v>2635</v>
      </c>
      <c r="C6574" s="550" t="s">
        <v>55</v>
      </c>
      <c r="D6574" s="549" t="s">
        <v>2636</v>
      </c>
      <c r="E6574" s="593" t="s">
        <v>1220</v>
      </c>
      <c r="F6574" s="593"/>
      <c r="G6574" s="550" t="s">
        <v>1476</v>
      </c>
      <c r="H6574" s="551">
        <v>0.2</v>
      </c>
      <c r="I6574" s="552" t="s">
        <v>3008</v>
      </c>
      <c r="J6574" s="561" t="s">
        <v>4035</v>
      </c>
    </row>
    <row r="6575" spans="1:10" ht="26.45">
      <c r="A6575" s="549" t="s">
        <v>2666</v>
      </c>
      <c r="B6575" s="550" t="s">
        <v>2581</v>
      </c>
      <c r="C6575" s="550" t="s">
        <v>55</v>
      </c>
      <c r="D6575" s="549" t="s">
        <v>2582</v>
      </c>
      <c r="E6575" s="593" t="s">
        <v>1220</v>
      </c>
      <c r="F6575" s="593"/>
      <c r="G6575" s="550" t="s">
        <v>1456</v>
      </c>
      <c r="H6575" s="551">
        <v>1</v>
      </c>
      <c r="I6575" s="552" t="s">
        <v>3589</v>
      </c>
      <c r="J6575" s="561" t="s">
        <v>3589</v>
      </c>
    </row>
    <row r="6576" spans="1:10">
      <c r="A6576" s="549" t="s">
        <v>2666</v>
      </c>
      <c r="B6576" s="550" t="s">
        <v>2412</v>
      </c>
      <c r="C6576" s="550" t="s">
        <v>55</v>
      </c>
      <c r="D6576" s="549" t="s">
        <v>2413</v>
      </c>
      <c r="E6576" s="593" t="s">
        <v>1220</v>
      </c>
      <c r="F6576" s="593"/>
      <c r="G6576" s="550" t="s">
        <v>57</v>
      </c>
      <c r="H6576" s="551">
        <v>6.4559999999999999E-3</v>
      </c>
      <c r="I6576" s="552" t="s">
        <v>2823</v>
      </c>
      <c r="J6576" s="561" t="s">
        <v>2902</v>
      </c>
    </row>
    <row r="6577" spans="1:10">
      <c r="A6577" s="549" t="s">
        <v>2666</v>
      </c>
      <c r="B6577" s="550" t="s">
        <v>2381</v>
      </c>
      <c r="C6577" s="550" t="s">
        <v>55</v>
      </c>
      <c r="D6577" s="549" t="s">
        <v>2382</v>
      </c>
      <c r="E6577" s="593" t="s">
        <v>1220</v>
      </c>
      <c r="F6577" s="593"/>
      <c r="G6577" s="550" t="s">
        <v>57</v>
      </c>
      <c r="H6577" s="551">
        <v>4.3039999999999997E-3</v>
      </c>
      <c r="I6577" s="552" t="s">
        <v>2837</v>
      </c>
      <c r="J6577" s="561" t="s">
        <v>2888</v>
      </c>
    </row>
    <row r="6578" spans="1:10" ht="26.45">
      <c r="A6578" s="549" t="s">
        <v>2666</v>
      </c>
      <c r="B6578" s="550" t="s">
        <v>2182</v>
      </c>
      <c r="C6578" s="550" t="s">
        <v>55</v>
      </c>
      <c r="D6578" s="549" t="s">
        <v>2183</v>
      </c>
      <c r="E6578" s="593" t="s">
        <v>1220</v>
      </c>
      <c r="F6578" s="593"/>
      <c r="G6578" s="550" t="s">
        <v>57</v>
      </c>
      <c r="H6578" s="551">
        <v>4.3039999999999997E-3</v>
      </c>
      <c r="I6578" s="552" t="s">
        <v>2843</v>
      </c>
      <c r="J6578" s="561" t="s">
        <v>4036</v>
      </c>
    </row>
    <row r="6579" spans="1:10">
      <c r="A6579" s="549" t="s">
        <v>2666</v>
      </c>
      <c r="B6579" s="550" t="s">
        <v>2442</v>
      </c>
      <c r="C6579" s="550" t="s">
        <v>55</v>
      </c>
      <c r="D6579" s="549" t="s">
        <v>2443</v>
      </c>
      <c r="E6579" s="593" t="s">
        <v>1220</v>
      </c>
      <c r="F6579" s="593"/>
      <c r="G6579" s="550" t="s">
        <v>57</v>
      </c>
      <c r="H6579" s="551">
        <v>2.1519999999999998E-3</v>
      </c>
      <c r="I6579" s="552" t="s">
        <v>2851</v>
      </c>
      <c r="J6579" s="561" t="s">
        <v>2975</v>
      </c>
    </row>
    <row r="6580" spans="1:10" ht="26.45">
      <c r="A6580" s="549" t="s">
        <v>2666</v>
      </c>
      <c r="B6580" s="550" t="s">
        <v>2627</v>
      </c>
      <c r="C6580" s="550" t="s">
        <v>55</v>
      </c>
      <c r="D6580" s="549" t="s">
        <v>2628</v>
      </c>
      <c r="E6580" s="593" t="s">
        <v>1220</v>
      </c>
      <c r="F6580" s="593"/>
      <c r="G6580" s="550" t="s">
        <v>1456</v>
      </c>
      <c r="H6580" s="551">
        <v>0.25</v>
      </c>
      <c r="I6580" s="552" t="s">
        <v>2860</v>
      </c>
      <c r="J6580" s="561" t="s">
        <v>4037</v>
      </c>
    </row>
    <row r="6581" spans="1:10">
      <c r="A6581" s="549" t="s">
        <v>2666</v>
      </c>
      <c r="B6581" s="550" t="s">
        <v>2567</v>
      </c>
      <c r="C6581" s="550" t="s">
        <v>55</v>
      </c>
      <c r="D6581" s="549" t="s">
        <v>2568</v>
      </c>
      <c r="E6581" s="593" t="s">
        <v>1220</v>
      </c>
      <c r="F6581" s="593"/>
      <c r="G6581" s="550" t="s">
        <v>57</v>
      </c>
      <c r="H6581" s="551">
        <v>7.2000000000000002E-5</v>
      </c>
      <c r="I6581" s="552" t="s">
        <v>2974</v>
      </c>
      <c r="J6581" s="561" t="s">
        <v>2972</v>
      </c>
    </row>
    <row r="6582" spans="1:10">
      <c r="A6582" s="549" t="s">
        <v>2666</v>
      </c>
      <c r="B6582" s="550" t="s">
        <v>2551</v>
      </c>
      <c r="C6582" s="550" t="s">
        <v>55</v>
      </c>
      <c r="D6582" s="549" t="s">
        <v>2552</v>
      </c>
      <c r="E6582" s="593" t="s">
        <v>1220</v>
      </c>
      <c r="F6582" s="593"/>
      <c r="G6582" s="550" t="s">
        <v>57</v>
      </c>
      <c r="H6582" s="551">
        <v>7.2000000000000002E-5</v>
      </c>
      <c r="I6582" s="552" t="s">
        <v>2976</v>
      </c>
      <c r="J6582" s="561" t="s">
        <v>2972</v>
      </c>
    </row>
    <row r="6583" spans="1:10">
      <c r="A6583" s="549" t="s">
        <v>2666</v>
      </c>
      <c r="B6583" s="550" t="s">
        <v>2513</v>
      </c>
      <c r="C6583" s="550" t="s">
        <v>55</v>
      </c>
      <c r="D6583" s="549" t="s">
        <v>2514</v>
      </c>
      <c r="E6583" s="593" t="s">
        <v>1220</v>
      </c>
      <c r="F6583" s="593"/>
      <c r="G6583" s="550" t="s">
        <v>233</v>
      </c>
      <c r="H6583" s="551">
        <v>2.52E-4</v>
      </c>
      <c r="I6583" s="552" t="s">
        <v>2978</v>
      </c>
      <c r="J6583" s="561" t="s">
        <v>2972</v>
      </c>
    </row>
    <row r="6584" spans="1:10">
      <c r="A6584" s="549" t="s">
        <v>2666</v>
      </c>
      <c r="B6584" s="550" t="s">
        <v>2481</v>
      </c>
      <c r="C6584" s="550" t="s">
        <v>55</v>
      </c>
      <c r="D6584" s="549" t="s">
        <v>2482</v>
      </c>
      <c r="E6584" s="593" t="s">
        <v>1220</v>
      </c>
      <c r="F6584" s="593"/>
      <c r="G6584" s="550" t="s">
        <v>57</v>
      </c>
      <c r="H6584" s="551">
        <v>7.2000000000000002E-5</v>
      </c>
      <c r="I6584" s="552" t="s">
        <v>2901</v>
      </c>
      <c r="J6584" s="561" t="s">
        <v>2972</v>
      </c>
    </row>
    <row r="6585" spans="1:10">
      <c r="A6585" s="549" t="s">
        <v>2666</v>
      </c>
      <c r="B6585" s="550" t="s">
        <v>2515</v>
      </c>
      <c r="C6585" s="550" t="s">
        <v>55</v>
      </c>
      <c r="D6585" s="549" t="s">
        <v>2516</v>
      </c>
      <c r="E6585" s="593" t="s">
        <v>1220</v>
      </c>
      <c r="F6585" s="593"/>
      <c r="G6585" s="550" t="s">
        <v>57</v>
      </c>
      <c r="H6585" s="551">
        <v>1.8000000000000001E-4</v>
      </c>
      <c r="I6585" s="552" t="s">
        <v>2883</v>
      </c>
      <c r="J6585" s="561" t="s">
        <v>2972</v>
      </c>
    </row>
    <row r="6586" spans="1:10">
      <c r="A6586" s="549" t="s">
        <v>2666</v>
      </c>
      <c r="B6586" s="550" t="s">
        <v>2509</v>
      </c>
      <c r="C6586" s="550" t="s">
        <v>55</v>
      </c>
      <c r="D6586" s="549" t="s">
        <v>2510</v>
      </c>
      <c r="E6586" s="593" t="s">
        <v>1220</v>
      </c>
      <c r="F6586" s="593"/>
      <c r="G6586" s="550" t="s">
        <v>57</v>
      </c>
      <c r="H6586" s="551">
        <v>1.44E-4</v>
      </c>
      <c r="I6586" s="552" t="s">
        <v>2980</v>
      </c>
      <c r="J6586" s="561" t="s">
        <v>2972</v>
      </c>
    </row>
    <row r="6587" spans="1:10">
      <c r="A6587" s="549" t="s">
        <v>2666</v>
      </c>
      <c r="B6587" s="550" t="s">
        <v>2501</v>
      </c>
      <c r="C6587" s="550" t="s">
        <v>55</v>
      </c>
      <c r="D6587" s="549" t="s">
        <v>2502</v>
      </c>
      <c r="E6587" s="593" t="s">
        <v>1220</v>
      </c>
      <c r="F6587" s="593"/>
      <c r="G6587" s="550" t="s">
        <v>57</v>
      </c>
      <c r="H6587" s="551">
        <v>2.52E-4</v>
      </c>
      <c r="I6587" s="552" t="s">
        <v>2982</v>
      </c>
      <c r="J6587" s="561" t="s">
        <v>2972</v>
      </c>
    </row>
    <row r="6588" spans="1:10">
      <c r="A6588" s="549" t="s">
        <v>2666</v>
      </c>
      <c r="B6588" s="550" t="s">
        <v>2565</v>
      </c>
      <c r="C6588" s="550" t="s">
        <v>55</v>
      </c>
      <c r="D6588" s="549" t="s">
        <v>2566</v>
      </c>
      <c r="E6588" s="593" t="s">
        <v>1220</v>
      </c>
      <c r="F6588" s="593"/>
      <c r="G6588" s="550" t="s">
        <v>57</v>
      </c>
      <c r="H6588" s="551">
        <v>3.6000000000000001E-5</v>
      </c>
      <c r="I6588" s="552" t="s">
        <v>2983</v>
      </c>
      <c r="J6588" s="561" t="s">
        <v>2972</v>
      </c>
    </row>
    <row r="6589" spans="1:10">
      <c r="A6589" s="549" t="s">
        <v>2666</v>
      </c>
      <c r="B6589" s="550" t="s">
        <v>2341</v>
      </c>
      <c r="C6589" s="550" t="s">
        <v>55</v>
      </c>
      <c r="D6589" s="549" t="s">
        <v>2342</v>
      </c>
      <c r="E6589" s="593" t="s">
        <v>1220</v>
      </c>
      <c r="F6589" s="593"/>
      <c r="G6589" s="550" t="s">
        <v>57</v>
      </c>
      <c r="H6589" s="551">
        <v>3.6000000000000001E-5</v>
      </c>
      <c r="I6589" s="552" t="s">
        <v>2984</v>
      </c>
      <c r="J6589" s="561" t="s">
        <v>2880</v>
      </c>
    </row>
    <row r="6590" spans="1:10">
      <c r="A6590" s="549" t="s">
        <v>2666</v>
      </c>
      <c r="B6590" s="550" t="s">
        <v>2569</v>
      </c>
      <c r="C6590" s="550" t="s">
        <v>55</v>
      </c>
      <c r="D6590" s="549" t="s">
        <v>2570</v>
      </c>
      <c r="E6590" s="593" t="s">
        <v>1220</v>
      </c>
      <c r="F6590" s="593"/>
      <c r="G6590" s="550" t="s">
        <v>57</v>
      </c>
      <c r="H6590" s="551">
        <v>3.6000000000000001E-5</v>
      </c>
      <c r="I6590" s="552" t="s">
        <v>2986</v>
      </c>
      <c r="J6590" s="561" t="s">
        <v>2972</v>
      </c>
    </row>
    <row r="6591" spans="1:10">
      <c r="A6591" s="549" t="s">
        <v>2666</v>
      </c>
      <c r="B6591" s="550" t="s">
        <v>2507</v>
      </c>
      <c r="C6591" s="550" t="s">
        <v>55</v>
      </c>
      <c r="D6591" s="549" t="s">
        <v>2508</v>
      </c>
      <c r="E6591" s="593" t="s">
        <v>1220</v>
      </c>
      <c r="F6591" s="593"/>
      <c r="G6591" s="550" t="s">
        <v>57</v>
      </c>
      <c r="H6591" s="551">
        <v>1.44E-4</v>
      </c>
      <c r="I6591" s="552" t="s">
        <v>2937</v>
      </c>
      <c r="J6591" s="561" t="s">
        <v>2972</v>
      </c>
    </row>
    <row r="6592" spans="1:10" ht="26.45">
      <c r="A6592" s="549" t="s">
        <v>2666</v>
      </c>
      <c r="B6592" s="550" t="s">
        <v>1483</v>
      </c>
      <c r="C6592" s="550" t="s">
        <v>55</v>
      </c>
      <c r="D6592" s="549" t="s">
        <v>1484</v>
      </c>
      <c r="E6592" s="593" t="s">
        <v>1440</v>
      </c>
      <c r="F6592" s="593"/>
      <c r="G6592" s="550" t="s">
        <v>1451</v>
      </c>
      <c r="H6592" s="551">
        <v>0.36</v>
      </c>
      <c r="I6592" s="552" t="s">
        <v>2767</v>
      </c>
      <c r="J6592" s="561" t="s">
        <v>3105</v>
      </c>
    </row>
    <row r="6593" spans="1:10">
      <c r="A6593" s="549" t="s">
        <v>2666</v>
      </c>
      <c r="B6593" s="550" t="s">
        <v>2657</v>
      </c>
      <c r="C6593" s="550" t="s">
        <v>55</v>
      </c>
      <c r="D6593" s="549" t="s">
        <v>2658</v>
      </c>
      <c r="E6593" s="593" t="s">
        <v>1220</v>
      </c>
      <c r="F6593" s="593"/>
      <c r="G6593" s="550" t="s">
        <v>57</v>
      </c>
      <c r="H6593" s="551">
        <v>1.3159999999999999E-3</v>
      </c>
      <c r="I6593" s="552" t="s">
        <v>2971</v>
      </c>
      <c r="J6593" s="561" t="s">
        <v>3254</v>
      </c>
    </row>
    <row r="6594" spans="1:10">
      <c r="A6594" s="549" t="s">
        <v>2666</v>
      </c>
      <c r="B6594" s="550" t="s">
        <v>2653</v>
      </c>
      <c r="C6594" s="550" t="s">
        <v>55</v>
      </c>
      <c r="D6594" s="549" t="s">
        <v>2654</v>
      </c>
      <c r="E6594" s="593" t="s">
        <v>1220</v>
      </c>
      <c r="F6594" s="593"/>
      <c r="G6594" s="550" t="s">
        <v>57</v>
      </c>
      <c r="H6594" s="551">
        <v>1.3159999999999999E-3</v>
      </c>
      <c r="I6594" s="552" t="s">
        <v>2973</v>
      </c>
      <c r="J6594" s="561" t="s">
        <v>2923</v>
      </c>
    </row>
    <row r="6595" spans="1:10" ht="26.45">
      <c r="A6595" s="549" t="s">
        <v>2666</v>
      </c>
      <c r="B6595" s="550" t="s">
        <v>2186</v>
      </c>
      <c r="C6595" s="550" t="s">
        <v>55</v>
      </c>
      <c r="D6595" s="549" t="s">
        <v>2187</v>
      </c>
      <c r="E6595" s="593" t="s">
        <v>1440</v>
      </c>
      <c r="F6595" s="593"/>
      <c r="G6595" s="550" t="s">
        <v>1451</v>
      </c>
      <c r="H6595" s="551">
        <v>6.58</v>
      </c>
      <c r="I6595" s="552" t="s">
        <v>2767</v>
      </c>
      <c r="J6595" s="561" t="s">
        <v>4038</v>
      </c>
    </row>
    <row r="6596" spans="1:10" ht="26.45">
      <c r="A6596" s="549" t="s">
        <v>2666</v>
      </c>
      <c r="B6596" s="550" t="s">
        <v>1552</v>
      </c>
      <c r="C6596" s="550" t="s">
        <v>55</v>
      </c>
      <c r="D6596" s="549" t="s">
        <v>1553</v>
      </c>
      <c r="E6596" s="593" t="s">
        <v>1220</v>
      </c>
      <c r="F6596" s="593"/>
      <c r="G6596" s="550" t="s">
        <v>115</v>
      </c>
      <c r="H6596" s="551">
        <v>1</v>
      </c>
      <c r="I6596" s="552" t="s">
        <v>3018</v>
      </c>
      <c r="J6596" s="561" t="s">
        <v>3018</v>
      </c>
    </row>
    <row r="6597" spans="1:10" ht="26.45">
      <c r="A6597" s="549" t="s">
        <v>2666</v>
      </c>
      <c r="B6597" s="550" t="s">
        <v>1831</v>
      </c>
      <c r="C6597" s="550" t="s">
        <v>55</v>
      </c>
      <c r="D6597" s="549" t="s">
        <v>1832</v>
      </c>
      <c r="E6597" s="593" t="s">
        <v>1220</v>
      </c>
      <c r="F6597" s="593"/>
      <c r="G6597" s="550" t="s">
        <v>115</v>
      </c>
      <c r="H6597" s="551">
        <v>1</v>
      </c>
      <c r="I6597" s="552" t="s">
        <v>3020</v>
      </c>
      <c r="J6597" s="561" t="s">
        <v>3020</v>
      </c>
    </row>
    <row r="6598" spans="1:10" ht="26.45">
      <c r="A6598" s="549" t="s">
        <v>2666</v>
      </c>
      <c r="B6598" s="550" t="s">
        <v>2487</v>
      </c>
      <c r="C6598" s="550" t="s">
        <v>55</v>
      </c>
      <c r="D6598" s="549" t="s">
        <v>2488</v>
      </c>
      <c r="E6598" s="593" t="s">
        <v>1220</v>
      </c>
      <c r="F6598" s="593"/>
      <c r="G6598" s="550" t="s">
        <v>1456</v>
      </c>
      <c r="H6598" s="551">
        <v>1.6</v>
      </c>
      <c r="I6598" s="552" t="s">
        <v>2996</v>
      </c>
      <c r="J6598" s="561" t="s">
        <v>4039</v>
      </c>
    </row>
    <row r="6599" spans="1:10" ht="26.45">
      <c r="A6599" s="549" t="s">
        <v>2666</v>
      </c>
      <c r="B6599" s="550" t="s">
        <v>2571</v>
      </c>
      <c r="C6599" s="550" t="s">
        <v>55</v>
      </c>
      <c r="D6599" s="549" t="s">
        <v>2572</v>
      </c>
      <c r="E6599" s="593" t="s">
        <v>1220</v>
      </c>
      <c r="F6599" s="593"/>
      <c r="G6599" s="550" t="s">
        <v>57</v>
      </c>
      <c r="H6599" s="551">
        <v>32</v>
      </c>
      <c r="I6599" s="552" t="s">
        <v>2998</v>
      </c>
      <c r="J6599" s="561" t="s">
        <v>4040</v>
      </c>
    </row>
    <row r="6600" spans="1:10">
      <c r="A6600" s="549" t="s">
        <v>2666</v>
      </c>
      <c r="B6600" s="550" t="s">
        <v>2180</v>
      </c>
      <c r="C6600" s="550" t="s">
        <v>55</v>
      </c>
      <c r="D6600" s="549" t="s">
        <v>2181</v>
      </c>
      <c r="E6600" s="593" t="s">
        <v>1220</v>
      </c>
      <c r="F6600" s="593"/>
      <c r="G6600" s="550" t="s">
        <v>1456</v>
      </c>
      <c r="H6600" s="551">
        <v>80</v>
      </c>
      <c r="I6600" s="552" t="s">
        <v>3025</v>
      </c>
      <c r="J6600" s="561" t="s">
        <v>4041</v>
      </c>
    </row>
    <row r="6601" spans="1:10" ht="26.45">
      <c r="A6601" s="549" t="s">
        <v>2666</v>
      </c>
      <c r="B6601" s="550" t="s">
        <v>2605</v>
      </c>
      <c r="C6601" s="550" t="s">
        <v>55</v>
      </c>
      <c r="D6601" s="549" t="s">
        <v>2606</v>
      </c>
      <c r="E6601" s="593" t="s">
        <v>1220</v>
      </c>
      <c r="F6601" s="593"/>
      <c r="G6601" s="550" t="s">
        <v>57</v>
      </c>
      <c r="H6601" s="551">
        <v>32</v>
      </c>
      <c r="I6601" s="552" t="s">
        <v>2884</v>
      </c>
      <c r="J6601" s="561" t="s">
        <v>4042</v>
      </c>
    </row>
    <row r="6602" spans="1:10">
      <c r="A6602" s="553"/>
      <c r="B6602" s="563"/>
      <c r="C6602" s="563"/>
      <c r="D6602" s="553"/>
      <c r="E6602" s="563" t="s">
        <v>2669</v>
      </c>
      <c r="F6602" s="566">
        <v>683.75</v>
      </c>
      <c r="G6602" s="553" t="s">
        <v>2670</v>
      </c>
      <c r="H6602" s="554">
        <v>0</v>
      </c>
      <c r="I6602" s="553" t="s">
        <v>2671</v>
      </c>
      <c r="J6602" s="554">
        <v>683.75</v>
      </c>
    </row>
    <row r="6603" spans="1:10" ht="14.45" thickBot="1">
      <c r="A6603" s="553"/>
      <c r="B6603" s="563"/>
      <c r="C6603" s="563"/>
      <c r="D6603" s="553"/>
      <c r="E6603" s="563" t="s">
        <v>2672</v>
      </c>
      <c r="F6603" s="566">
        <v>0</v>
      </c>
      <c r="G6603" s="553"/>
      <c r="H6603" s="595" t="s">
        <v>2673</v>
      </c>
      <c r="I6603" s="595"/>
      <c r="J6603" s="554">
        <v>2405.34</v>
      </c>
    </row>
    <row r="6604" spans="1:10" ht="14.45" thickTop="1">
      <c r="A6604" s="555"/>
      <c r="B6604" s="564"/>
      <c r="C6604" s="564"/>
      <c r="D6604" s="555"/>
      <c r="E6604" s="564"/>
      <c r="F6604" s="564"/>
      <c r="G6604" s="555"/>
      <c r="H6604" s="555"/>
      <c r="I6604" s="555"/>
      <c r="J6604" s="555"/>
    </row>
    <row r="6605" spans="1:10">
      <c r="A6605" s="543"/>
      <c r="B6605" s="461" t="s">
        <v>10</v>
      </c>
      <c r="C6605" s="461" t="s">
        <v>11</v>
      </c>
      <c r="D6605" s="543" t="s">
        <v>12</v>
      </c>
      <c r="E6605" s="589" t="s">
        <v>1209</v>
      </c>
      <c r="F6605" s="589"/>
      <c r="G6605" s="461" t="s">
        <v>13</v>
      </c>
      <c r="H6605" s="544" t="s">
        <v>14</v>
      </c>
      <c r="I6605" s="544" t="s">
        <v>1210</v>
      </c>
      <c r="J6605" s="544" t="s">
        <v>16</v>
      </c>
    </row>
    <row r="6606" spans="1:10" ht="26.45">
      <c r="A6606" s="545" t="s">
        <v>2661</v>
      </c>
      <c r="B6606" s="546" t="s">
        <v>4043</v>
      </c>
      <c r="C6606" s="546" t="s">
        <v>55</v>
      </c>
      <c r="D6606" s="545" t="s">
        <v>4044</v>
      </c>
      <c r="E6606" s="596" t="s">
        <v>2775</v>
      </c>
      <c r="F6606" s="596"/>
      <c r="G6606" s="546" t="s">
        <v>115</v>
      </c>
      <c r="H6606" s="547">
        <v>1</v>
      </c>
      <c r="I6606" s="548">
        <v>557.79999999999995</v>
      </c>
      <c r="J6606" s="548">
        <v>557.79999999999995</v>
      </c>
    </row>
    <row r="6607" spans="1:10">
      <c r="A6607" s="543" t="s">
        <v>9</v>
      </c>
      <c r="B6607" s="461" t="s">
        <v>10</v>
      </c>
      <c r="C6607" s="461" t="s">
        <v>11</v>
      </c>
      <c r="D6607" s="543" t="s">
        <v>12</v>
      </c>
      <c r="E6607" s="589" t="s">
        <v>1209</v>
      </c>
      <c r="F6607" s="589"/>
      <c r="G6607" s="461" t="s">
        <v>13</v>
      </c>
      <c r="H6607" s="544" t="s">
        <v>14</v>
      </c>
      <c r="I6607" s="544" t="s">
        <v>1210</v>
      </c>
      <c r="J6607" s="544" t="s">
        <v>16</v>
      </c>
    </row>
    <row r="6608" spans="1:10" ht="26.45">
      <c r="A6608" s="549" t="s">
        <v>2666</v>
      </c>
      <c r="B6608" s="550" t="s">
        <v>1858</v>
      </c>
      <c r="C6608" s="550" t="s">
        <v>55</v>
      </c>
      <c r="D6608" s="549" t="s">
        <v>1859</v>
      </c>
      <c r="E6608" s="593" t="s">
        <v>1220</v>
      </c>
      <c r="F6608" s="593"/>
      <c r="G6608" s="550" t="s">
        <v>115</v>
      </c>
      <c r="H6608" s="551">
        <v>0.627</v>
      </c>
      <c r="I6608" s="552" t="s">
        <v>2963</v>
      </c>
      <c r="J6608" s="561" t="s">
        <v>4045</v>
      </c>
    </row>
    <row r="6609" spans="1:10" ht="26.45">
      <c r="A6609" s="549" t="s">
        <v>2666</v>
      </c>
      <c r="B6609" s="550" t="s">
        <v>1804</v>
      </c>
      <c r="C6609" s="550" t="s">
        <v>55</v>
      </c>
      <c r="D6609" s="549" t="s">
        <v>1805</v>
      </c>
      <c r="E6609" s="593" t="s">
        <v>1220</v>
      </c>
      <c r="F6609" s="593"/>
      <c r="G6609" s="550" t="s">
        <v>115</v>
      </c>
      <c r="H6609" s="551">
        <v>0.94299999999999995</v>
      </c>
      <c r="I6609" s="552" t="s">
        <v>2965</v>
      </c>
      <c r="J6609" s="561" t="s">
        <v>4046</v>
      </c>
    </row>
    <row r="6610" spans="1:10">
      <c r="A6610" s="556" t="s">
        <v>2661</v>
      </c>
      <c r="B6610" s="557" t="s">
        <v>2769</v>
      </c>
      <c r="C6610" s="557" t="s">
        <v>55</v>
      </c>
      <c r="D6610" s="556" t="s">
        <v>2770</v>
      </c>
      <c r="E6610" s="594" t="s">
        <v>1393</v>
      </c>
      <c r="F6610" s="594"/>
      <c r="G6610" s="557" t="s">
        <v>1451</v>
      </c>
      <c r="H6610" s="558">
        <v>6</v>
      </c>
      <c r="I6610" s="559" t="s">
        <v>2771</v>
      </c>
      <c r="J6610" s="560" t="s">
        <v>3177</v>
      </c>
    </row>
    <row r="6611" spans="1:10" ht="26.45">
      <c r="A6611" s="549" t="s">
        <v>2666</v>
      </c>
      <c r="B6611" s="550" t="s">
        <v>2042</v>
      </c>
      <c r="C6611" s="550" t="s">
        <v>55</v>
      </c>
      <c r="D6611" s="549" t="s">
        <v>2043</v>
      </c>
      <c r="E6611" s="593" t="s">
        <v>1220</v>
      </c>
      <c r="F6611" s="593"/>
      <c r="G6611" s="550" t="s">
        <v>115</v>
      </c>
      <c r="H6611" s="551">
        <v>0.20899999999999999</v>
      </c>
      <c r="I6611" s="552" t="s">
        <v>2967</v>
      </c>
      <c r="J6611" s="561" t="s">
        <v>4047</v>
      </c>
    </row>
    <row r="6612" spans="1:10" ht="26.45">
      <c r="A6612" s="549" t="s">
        <v>2666</v>
      </c>
      <c r="B6612" s="550" t="s">
        <v>1677</v>
      </c>
      <c r="C6612" s="550" t="s">
        <v>55</v>
      </c>
      <c r="D6612" s="549" t="s">
        <v>1678</v>
      </c>
      <c r="E6612" s="593" t="s">
        <v>1220</v>
      </c>
      <c r="F6612" s="593"/>
      <c r="G6612" s="550" t="s">
        <v>1456</v>
      </c>
      <c r="H6612" s="551">
        <v>255</v>
      </c>
      <c r="I6612" s="552" t="s">
        <v>2969</v>
      </c>
      <c r="J6612" s="561" t="s">
        <v>4048</v>
      </c>
    </row>
    <row r="6613" spans="1:10" ht="26.45">
      <c r="A6613" s="549" t="s">
        <v>2666</v>
      </c>
      <c r="B6613" s="550" t="s">
        <v>1449</v>
      </c>
      <c r="C6613" s="550" t="s">
        <v>55</v>
      </c>
      <c r="D6613" s="549" t="s">
        <v>1450</v>
      </c>
      <c r="E6613" s="593" t="s">
        <v>1440</v>
      </c>
      <c r="F6613" s="593"/>
      <c r="G6613" s="550" t="s">
        <v>1451</v>
      </c>
      <c r="H6613" s="551">
        <v>6</v>
      </c>
      <c r="I6613" s="552" t="s">
        <v>2742</v>
      </c>
      <c r="J6613" s="561" t="s">
        <v>3165</v>
      </c>
    </row>
    <row r="6614" spans="1:10">
      <c r="A6614" s="589" t="s">
        <v>2820</v>
      </c>
      <c r="B6614" s="597"/>
      <c r="C6614" s="597"/>
      <c r="D6614" s="597"/>
      <c r="E6614" s="597"/>
      <c r="F6614" s="597"/>
      <c r="G6614" s="597"/>
      <c r="H6614" s="597"/>
      <c r="I6614" s="597"/>
      <c r="J6614" s="597"/>
    </row>
    <row r="6615" spans="1:10">
      <c r="A6615" s="543" t="s">
        <v>9</v>
      </c>
      <c r="B6615" s="461" t="s">
        <v>10</v>
      </c>
      <c r="C6615" s="461" t="s">
        <v>11</v>
      </c>
      <c r="D6615" s="543" t="s">
        <v>12</v>
      </c>
      <c r="E6615" s="589" t="s">
        <v>1209</v>
      </c>
      <c r="F6615" s="589"/>
      <c r="G6615" s="461" t="s">
        <v>13</v>
      </c>
      <c r="H6615" s="544" t="s">
        <v>14</v>
      </c>
      <c r="I6615" s="544" t="s">
        <v>1210</v>
      </c>
      <c r="J6615" s="544" t="s">
        <v>16</v>
      </c>
    </row>
    <row r="6616" spans="1:10" ht="26.45">
      <c r="A6616" s="549" t="s">
        <v>2666</v>
      </c>
      <c r="B6616" s="550" t="s">
        <v>1858</v>
      </c>
      <c r="C6616" s="550" t="s">
        <v>55</v>
      </c>
      <c r="D6616" s="549" t="s">
        <v>1859</v>
      </c>
      <c r="E6616" s="593" t="s">
        <v>1220</v>
      </c>
      <c r="F6616" s="593"/>
      <c r="G6616" s="550" t="s">
        <v>115</v>
      </c>
      <c r="H6616" s="551">
        <v>0.627</v>
      </c>
      <c r="I6616" s="552" t="s">
        <v>2963</v>
      </c>
      <c r="J6616" s="561" t="s">
        <v>4045</v>
      </c>
    </row>
    <row r="6617" spans="1:10" ht="26.45">
      <c r="A6617" s="549" t="s">
        <v>2666</v>
      </c>
      <c r="B6617" s="550" t="s">
        <v>1804</v>
      </c>
      <c r="C6617" s="550" t="s">
        <v>55</v>
      </c>
      <c r="D6617" s="549" t="s">
        <v>1805</v>
      </c>
      <c r="E6617" s="593" t="s">
        <v>1220</v>
      </c>
      <c r="F6617" s="593"/>
      <c r="G6617" s="550" t="s">
        <v>115</v>
      </c>
      <c r="H6617" s="551">
        <v>0.94299999999999995</v>
      </c>
      <c r="I6617" s="552" t="s">
        <v>2965</v>
      </c>
      <c r="J6617" s="561" t="s">
        <v>4046</v>
      </c>
    </row>
    <row r="6618" spans="1:10" ht="26.45">
      <c r="A6618" s="549" t="s">
        <v>2666</v>
      </c>
      <c r="B6618" s="550" t="s">
        <v>2303</v>
      </c>
      <c r="C6618" s="550" t="s">
        <v>55</v>
      </c>
      <c r="D6618" s="549" t="s">
        <v>2304</v>
      </c>
      <c r="E6618" s="593" t="s">
        <v>1220</v>
      </c>
      <c r="F6618" s="593"/>
      <c r="G6618" s="550" t="s">
        <v>57</v>
      </c>
      <c r="H6618" s="551">
        <v>3.5999999999999999E-3</v>
      </c>
      <c r="I6618" s="552" t="s">
        <v>2821</v>
      </c>
      <c r="J6618" s="561" t="s">
        <v>3256</v>
      </c>
    </row>
    <row r="6619" spans="1:10">
      <c r="A6619" s="549" t="s">
        <v>2666</v>
      </c>
      <c r="B6619" s="550" t="s">
        <v>2412</v>
      </c>
      <c r="C6619" s="550" t="s">
        <v>55</v>
      </c>
      <c r="D6619" s="549" t="s">
        <v>2413</v>
      </c>
      <c r="E6619" s="593" t="s">
        <v>1220</v>
      </c>
      <c r="F6619" s="593"/>
      <c r="G6619" s="550" t="s">
        <v>57</v>
      </c>
      <c r="H6619" s="551">
        <v>1.8E-3</v>
      </c>
      <c r="I6619" s="552" t="s">
        <v>2823</v>
      </c>
      <c r="J6619" s="561" t="s">
        <v>3133</v>
      </c>
    </row>
    <row r="6620" spans="1:10">
      <c r="A6620" s="549" t="s">
        <v>2666</v>
      </c>
      <c r="B6620" s="550" t="s">
        <v>2169</v>
      </c>
      <c r="C6620" s="550" t="s">
        <v>55</v>
      </c>
      <c r="D6620" s="549" t="s">
        <v>2170</v>
      </c>
      <c r="E6620" s="593" t="s">
        <v>1220</v>
      </c>
      <c r="F6620" s="593"/>
      <c r="G6620" s="550" t="s">
        <v>57</v>
      </c>
      <c r="H6620" s="551">
        <v>2.7E-2</v>
      </c>
      <c r="I6620" s="552" t="s">
        <v>2825</v>
      </c>
      <c r="J6620" s="561" t="s">
        <v>3126</v>
      </c>
    </row>
    <row r="6621" spans="1:10" ht="14.45" customHeight="1">
      <c r="A6621" s="549" t="s">
        <v>2666</v>
      </c>
      <c r="B6621" s="550" t="s">
        <v>2391</v>
      </c>
      <c r="C6621" s="550" t="s">
        <v>55</v>
      </c>
      <c r="D6621" s="549" t="s">
        <v>2392</v>
      </c>
      <c r="E6621" s="593" t="s">
        <v>1220</v>
      </c>
      <c r="F6621" s="593"/>
      <c r="G6621" s="550" t="s">
        <v>57</v>
      </c>
      <c r="H6621" s="551">
        <v>1.1999999999999999E-3</v>
      </c>
      <c r="I6621" s="552" t="s">
        <v>2827</v>
      </c>
      <c r="J6621" s="561" t="s">
        <v>3254</v>
      </c>
    </row>
    <row r="6622" spans="1:10">
      <c r="A6622" s="549" t="s">
        <v>2666</v>
      </c>
      <c r="B6622" s="550" t="s">
        <v>1693</v>
      </c>
      <c r="C6622" s="550" t="s">
        <v>55</v>
      </c>
      <c r="D6622" s="549" t="s">
        <v>1694</v>
      </c>
      <c r="E6622" s="593" t="s">
        <v>1220</v>
      </c>
      <c r="F6622" s="593"/>
      <c r="G6622" s="550" t="s">
        <v>57</v>
      </c>
      <c r="H6622" s="551">
        <v>0.56459999999999999</v>
      </c>
      <c r="I6622" s="552" t="s">
        <v>2829</v>
      </c>
      <c r="J6622" s="561" t="s">
        <v>4049</v>
      </c>
    </row>
    <row r="6623" spans="1:10">
      <c r="A6623" s="549" t="s">
        <v>2666</v>
      </c>
      <c r="B6623" s="550" t="s">
        <v>2360</v>
      </c>
      <c r="C6623" s="550" t="s">
        <v>55</v>
      </c>
      <c r="D6623" s="549" t="s">
        <v>2361</v>
      </c>
      <c r="E6623" s="593" t="s">
        <v>1220</v>
      </c>
      <c r="F6623" s="593"/>
      <c r="G6623" s="550" t="s">
        <v>2362</v>
      </c>
      <c r="H6623" s="551">
        <v>4.7999999999999996E-3</v>
      </c>
      <c r="I6623" s="552" t="s">
        <v>2831</v>
      </c>
      <c r="J6623" s="561" t="s">
        <v>3254</v>
      </c>
    </row>
    <row r="6624" spans="1:10">
      <c r="A6624" s="549" t="s">
        <v>2666</v>
      </c>
      <c r="B6624" s="550" t="s">
        <v>1729</v>
      </c>
      <c r="C6624" s="550" t="s">
        <v>55</v>
      </c>
      <c r="D6624" s="549" t="s">
        <v>1730</v>
      </c>
      <c r="E6624" s="593" t="s">
        <v>1220</v>
      </c>
      <c r="F6624" s="593"/>
      <c r="G6624" s="550" t="s">
        <v>57</v>
      </c>
      <c r="H6624" s="551">
        <v>8.9999999999999993E-3</v>
      </c>
      <c r="I6624" s="552" t="s">
        <v>2833</v>
      </c>
      <c r="J6624" s="561" t="s">
        <v>3473</v>
      </c>
    </row>
    <row r="6625" spans="1:10">
      <c r="A6625" s="549" t="s">
        <v>2666</v>
      </c>
      <c r="B6625" s="550" t="s">
        <v>1587</v>
      </c>
      <c r="C6625" s="550" t="s">
        <v>55</v>
      </c>
      <c r="D6625" s="549" t="s">
        <v>1588</v>
      </c>
      <c r="E6625" s="593" t="s">
        <v>1220</v>
      </c>
      <c r="F6625" s="593"/>
      <c r="G6625" s="550" t="s">
        <v>57</v>
      </c>
      <c r="H6625" s="551">
        <v>2.7E-2</v>
      </c>
      <c r="I6625" s="552" t="s">
        <v>2835</v>
      </c>
      <c r="J6625" s="561" t="s">
        <v>4050</v>
      </c>
    </row>
    <row r="6626" spans="1:10">
      <c r="A6626" s="549" t="s">
        <v>2666</v>
      </c>
      <c r="B6626" s="550" t="s">
        <v>2381</v>
      </c>
      <c r="C6626" s="550" t="s">
        <v>55</v>
      </c>
      <c r="D6626" s="549" t="s">
        <v>2382</v>
      </c>
      <c r="E6626" s="593" t="s">
        <v>1220</v>
      </c>
      <c r="F6626" s="593"/>
      <c r="G6626" s="550" t="s">
        <v>57</v>
      </c>
      <c r="H6626" s="551">
        <v>1.1999999999999999E-3</v>
      </c>
      <c r="I6626" s="552" t="s">
        <v>2837</v>
      </c>
      <c r="J6626" s="561" t="s">
        <v>3256</v>
      </c>
    </row>
    <row r="6627" spans="1:10">
      <c r="A6627" s="549" t="s">
        <v>2666</v>
      </c>
      <c r="B6627" s="550" t="s">
        <v>1982</v>
      </c>
      <c r="C6627" s="550" t="s">
        <v>55</v>
      </c>
      <c r="D6627" s="549" t="s">
        <v>1983</v>
      </c>
      <c r="E6627" s="593" t="s">
        <v>1298</v>
      </c>
      <c r="F6627" s="593"/>
      <c r="G6627" s="550" t="s">
        <v>57</v>
      </c>
      <c r="H6627" s="551">
        <v>2.7E-2</v>
      </c>
      <c r="I6627" s="552" t="s">
        <v>2839</v>
      </c>
      <c r="J6627" s="561" t="s">
        <v>3233</v>
      </c>
    </row>
    <row r="6628" spans="1:10">
      <c r="A6628" s="549" t="s">
        <v>2666</v>
      </c>
      <c r="B6628" s="550" t="s">
        <v>1855</v>
      </c>
      <c r="C6628" s="550" t="s">
        <v>55</v>
      </c>
      <c r="D6628" s="549" t="s">
        <v>1856</v>
      </c>
      <c r="E6628" s="593" t="s">
        <v>1298</v>
      </c>
      <c r="F6628" s="593"/>
      <c r="G6628" s="550" t="s">
        <v>1857</v>
      </c>
      <c r="H6628" s="551">
        <v>2.3999999999999998E-3</v>
      </c>
      <c r="I6628" s="552" t="s">
        <v>2841</v>
      </c>
      <c r="J6628" s="561" t="s">
        <v>4051</v>
      </c>
    </row>
    <row r="6629" spans="1:10" ht="26.45">
      <c r="A6629" s="549" t="s">
        <v>2666</v>
      </c>
      <c r="B6629" s="550" t="s">
        <v>2182</v>
      </c>
      <c r="C6629" s="550" t="s">
        <v>55</v>
      </c>
      <c r="D6629" s="549" t="s">
        <v>2183</v>
      </c>
      <c r="E6629" s="593" t="s">
        <v>1220</v>
      </c>
      <c r="F6629" s="593"/>
      <c r="G6629" s="550" t="s">
        <v>57</v>
      </c>
      <c r="H6629" s="551">
        <v>1.1999999999999999E-3</v>
      </c>
      <c r="I6629" s="552" t="s">
        <v>2843</v>
      </c>
      <c r="J6629" s="561" t="s">
        <v>3224</v>
      </c>
    </row>
    <row r="6630" spans="1:10">
      <c r="A6630" s="549" t="s">
        <v>2666</v>
      </c>
      <c r="B6630" s="550" t="s">
        <v>1652</v>
      </c>
      <c r="C6630" s="550" t="s">
        <v>55</v>
      </c>
      <c r="D6630" s="549" t="s">
        <v>1653</v>
      </c>
      <c r="E6630" s="593" t="s">
        <v>1298</v>
      </c>
      <c r="F6630" s="593"/>
      <c r="G6630" s="550" t="s">
        <v>57</v>
      </c>
      <c r="H6630" s="551">
        <v>0.61080000000000001</v>
      </c>
      <c r="I6630" s="552" t="s">
        <v>2845</v>
      </c>
      <c r="J6630" s="561" t="s">
        <v>4052</v>
      </c>
    </row>
    <row r="6631" spans="1:10">
      <c r="A6631" s="549" t="s">
        <v>2666</v>
      </c>
      <c r="B6631" s="550" t="s">
        <v>2090</v>
      </c>
      <c r="C6631" s="550" t="s">
        <v>55</v>
      </c>
      <c r="D6631" s="549" t="s">
        <v>2091</v>
      </c>
      <c r="E6631" s="593" t="s">
        <v>1220</v>
      </c>
      <c r="F6631" s="593"/>
      <c r="G6631" s="550" t="s">
        <v>57</v>
      </c>
      <c r="H6631" s="551">
        <v>1.0800000000000001E-2</v>
      </c>
      <c r="I6631" s="552" t="s">
        <v>2847</v>
      </c>
      <c r="J6631" s="561" t="s">
        <v>2993</v>
      </c>
    </row>
    <row r="6632" spans="1:10" ht="13.9" customHeight="1">
      <c r="A6632" s="549" t="s">
        <v>2666</v>
      </c>
      <c r="B6632" s="550" t="s">
        <v>1543</v>
      </c>
      <c r="C6632" s="550" t="s">
        <v>55</v>
      </c>
      <c r="D6632" s="549" t="s">
        <v>1544</v>
      </c>
      <c r="E6632" s="593" t="s">
        <v>1220</v>
      </c>
      <c r="F6632" s="593"/>
      <c r="G6632" s="550" t="s">
        <v>57</v>
      </c>
      <c r="H6632" s="551">
        <v>0.61080000000000001</v>
      </c>
      <c r="I6632" s="552" t="s">
        <v>2849</v>
      </c>
      <c r="J6632" s="561" t="s">
        <v>4053</v>
      </c>
    </row>
    <row r="6633" spans="1:10">
      <c r="A6633" s="549" t="s">
        <v>2666</v>
      </c>
      <c r="B6633" s="550" t="s">
        <v>2442</v>
      </c>
      <c r="C6633" s="550" t="s">
        <v>55</v>
      </c>
      <c r="D6633" s="549" t="s">
        <v>2443</v>
      </c>
      <c r="E6633" s="593" t="s">
        <v>1220</v>
      </c>
      <c r="F6633" s="593"/>
      <c r="G6633" s="550" t="s">
        <v>57</v>
      </c>
      <c r="H6633" s="551">
        <v>5.9999999999999995E-4</v>
      </c>
      <c r="I6633" s="552" t="s">
        <v>2851</v>
      </c>
      <c r="J6633" s="561" t="s">
        <v>3254</v>
      </c>
    </row>
    <row r="6634" spans="1:10" ht="26.45">
      <c r="A6634" s="549" t="s">
        <v>2666</v>
      </c>
      <c r="B6634" s="550" t="s">
        <v>2139</v>
      </c>
      <c r="C6634" s="550" t="s">
        <v>55</v>
      </c>
      <c r="D6634" s="549" t="s">
        <v>2140</v>
      </c>
      <c r="E6634" s="593" t="s">
        <v>1220</v>
      </c>
      <c r="F6634" s="593"/>
      <c r="G6634" s="550" t="s">
        <v>1739</v>
      </c>
      <c r="H6634" s="551">
        <v>1.38E-2</v>
      </c>
      <c r="I6634" s="552" t="s">
        <v>2853</v>
      </c>
      <c r="J6634" s="561" t="s">
        <v>2888</v>
      </c>
    </row>
    <row r="6635" spans="1:10" ht="26.45">
      <c r="A6635" s="549" t="s">
        <v>2666</v>
      </c>
      <c r="B6635" s="550" t="s">
        <v>1978</v>
      </c>
      <c r="C6635" s="550" t="s">
        <v>55</v>
      </c>
      <c r="D6635" s="549" t="s">
        <v>1979</v>
      </c>
      <c r="E6635" s="593" t="s">
        <v>1220</v>
      </c>
      <c r="F6635" s="593"/>
      <c r="G6635" s="550" t="s">
        <v>1739</v>
      </c>
      <c r="H6635" s="551">
        <v>4.7999999999999996E-3</v>
      </c>
      <c r="I6635" s="552" t="s">
        <v>2855</v>
      </c>
      <c r="J6635" s="561" t="s">
        <v>3535</v>
      </c>
    </row>
    <row r="6636" spans="1:10" ht="26.45">
      <c r="A6636" s="549" t="s">
        <v>2666</v>
      </c>
      <c r="B6636" s="550" t="s">
        <v>2042</v>
      </c>
      <c r="C6636" s="550" t="s">
        <v>55</v>
      </c>
      <c r="D6636" s="549" t="s">
        <v>2043</v>
      </c>
      <c r="E6636" s="593" t="s">
        <v>1220</v>
      </c>
      <c r="F6636" s="593"/>
      <c r="G6636" s="550" t="s">
        <v>115</v>
      </c>
      <c r="H6636" s="551">
        <v>0.20899999999999999</v>
      </c>
      <c r="I6636" s="552" t="s">
        <v>2967</v>
      </c>
      <c r="J6636" s="561" t="s">
        <v>4047</v>
      </c>
    </row>
    <row r="6637" spans="1:10" ht="26.45">
      <c r="A6637" s="549" t="s">
        <v>2666</v>
      </c>
      <c r="B6637" s="550" t="s">
        <v>1677</v>
      </c>
      <c r="C6637" s="550" t="s">
        <v>55</v>
      </c>
      <c r="D6637" s="549" t="s">
        <v>1678</v>
      </c>
      <c r="E6637" s="593" t="s">
        <v>1220</v>
      </c>
      <c r="F6637" s="593"/>
      <c r="G6637" s="550" t="s">
        <v>1456</v>
      </c>
      <c r="H6637" s="551">
        <v>255</v>
      </c>
      <c r="I6637" s="552" t="s">
        <v>2969</v>
      </c>
      <c r="J6637" s="561" t="s">
        <v>4048</v>
      </c>
    </row>
    <row r="6638" spans="1:10" ht="26.45">
      <c r="A6638" s="549" t="s">
        <v>2666</v>
      </c>
      <c r="B6638" s="550" t="s">
        <v>1449</v>
      </c>
      <c r="C6638" s="550" t="s">
        <v>55</v>
      </c>
      <c r="D6638" s="549" t="s">
        <v>1450</v>
      </c>
      <c r="E6638" s="593" t="s">
        <v>1440</v>
      </c>
      <c r="F6638" s="593"/>
      <c r="G6638" s="550" t="s">
        <v>1451</v>
      </c>
      <c r="H6638" s="551">
        <v>6</v>
      </c>
      <c r="I6638" s="552" t="s">
        <v>2742</v>
      </c>
      <c r="J6638" s="561" t="s">
        <v>3165</v>
      </c>
    </row>
    <row r="6639" spans="1:10">
      <c r="A6639" s="553"/>
      <c r="B6639" s="563"/>
      <c r="C6639" s="563"/>
      <c r="D6639" s="553"/>
      <c r="E6639" s="563" t="s">
        <v>2669</v>
      </c>
      <c r="F6639" s="566">
        <v>93.54</v>
      </c>
      <c r="G6639" s="553" t="s">
        <v>2670</v>
      </c>
      <c r="H6639" s="554">
        <v>0</v>
      </c>
      <c r="I6639" s="553" t="s">
        <v>2671</v>
      </c>
      <c r="J6639" s="554">
        <v>93.54</v>
      </c>
    </row>
    <row r="6640" spans="1:10" ht="14.45" thickBot="1">
      <c r="A6640" s="553"/>
      <c r="B6640" s="563"/>
      <c r="C6640" s="563"/>
      <c r="D6640" s="553"/>
      <c r="E6640" s="563" t="s">
        <v>2672</v>
      </c>
      <c r="F6640" s="566">
        <v>0</v>
      </c>
      <c r="G6640" s="553"/>
      <c r="H6640" s="595" t="s">
        <v>2673</v>
      </c>
      <c r="I6640" s="595"/>
      <c r="J6640" s="554">
        <v>557.79999999999995</v>
      </c>
    </row>
    <row r="6641" spans="1:10" ht="14.45" thickTop="1">
      <c r="A6641" s="555"/>
      <c r="B6641" s="564"/>
      <c r="C6641" s="564"/>
      <c r="D6641" s="555"/>
      <c r="E6641" s="564"/>
      <c r="F6641" s="564"/>
      <c r="G6641" s="555"/>
      <c r="H6641" s="555"/>
      <c r="I6641" s="555"/>
      <c r="J6641" s="555"/>
    </row>
    <row r="6642" spans="1:10">
      <c r="A6642" s="543"/>
      <c r="B6642" s="461" t="s">
        <v>10</v>
      </c>
      <c r="C6642" s="461" t="s">
        <v>11</v>
      </c>
      <c r="D6642" s="543" t="s">
        <v>12</v>
      </c>
      <c r="E6642" s="589" t="s">
        <v>1209</v>
      </c>
      <c r="F6642" s="589"/>
      <c r="G6642" s="461" t="s">
        <v>13</v>
      </c>
      <c r="H6642" s="544" t="s">
        <v>14</v>
      </c>
      <c r="I6642" s="544" t="s">
        <v>1210</v>
      </c>
      <c r="J6642" s="544" t="s">
        <v>16</v>
      </c>
    </row>
    <row r="6643" spans="1:10">
      <c r="A6643" s="545" t="s">
        <v>2661</v>
      </c>
      <c r="B6643" s="546" t="s">
        <v>2748</v>
      </c>
      <c r="C6643" s="546" t="s">
        <v>55</v>
      </c>
      <c r="D6643" s="545" t="s">
        <v>2749</v>
      </c>
      <c r="E6643" s="596" t="s">
        <v>2750</v>
      </c>
      <c r="F6643" s="596"/>
      <c r="G6643" s="546" t="s">
        <v>115</v>
      </c>
      <c r="H6643" s="547">
        <v>1</v>
      </c>
      <c r="I6643" s="548">
        <v>611.29</v>
      </c>
      <c r="J6643" s="548">
        <v>611.29</v>
      </c>
    </row>
    <row r="6644" spans="1:10">
      <c r="A6644" s="543" t="s">
        <v>9</v>
      </c>
      <c r="B6644" s="461" t="s">
        <v>10</v>
      </c>
      <c r="C6644" s="461" t="s">
        <v>11</v>
      </c>
      <c r="D6644" s="543" t="s">
        <v>12</v>
      </c>
      <c r="E6644" s="589" t="s">
        <v>1209</v>
      </c>
      <c r="F6644" s="589"/>
      <c r="G6644" s="461" t="s">
        <v>13</v>
      </c>
      <c r="H6644" s="544" t="s">
        <v>14</v>
      </c>
      <c r="I6644" s="544" t="s">
        <v>1210</v>
      </c>
      <c r="J6644" s="544" t="s">
        <v>16</v>
      </c>
    </row>
    <row r="6645" spans="1:10" ht="26.45">
      <c r="A6645" s="556" t="s">
        <v>2661</v>
      </c>
      <c r="B6645" s="557" t="s">
        <v>4043</v>
      </c>
      <c r="C6645" s="557" t="s">
        <v>55</v>
      </c>
      <c r="D6645" s="556" t="s">
        <v>4044</v>
      </c>
      <c r="E6645" s="594" t="s">
        <v>2775</v>
      </c>
      <c r="F6645" s="594"/>
      <c r="G6645" s="557" t="s">
        <v>115</v>
      </c>
      <c r="H6645" s="558">
        <v>1</v>
      </c>
      <c r="I6645" s="559" t="s">
        <v>4054</v>
      </c>
      <c r="J6645" s="560" t="s">
        <v>4054</v>
      </c>
    </row>
    <row r="6646" spans="1:10" ht="26.45">
      <c r="A6646" s="556" t="s">
        <v>2661</v>
      </c>
      <c r="B6646" s="557" t="s">
        <v>4055</v>
      </c>
      <c r="C6646" s="557" t="s">
        <v>55</v>
      </c>
      <c r="D6646" s="556" t="s">
        <v>4056</v>
      </c>
      <c r="E6646" s="594" t="s">
        <v>2775</v>
      </c>
      <c r="F6646" s="594"/>
      <c r="G6646" s="557" t="s">
        <v>115</v>
      </c>
      <c r="H6646" s="558">
        <v>1</v>
      </c>
      <c r="I6646" s="559" t="s">
        <v>4057</v>
      </c>
      <c r="J6646" s="560" t="s">
        <v>4057</v>
      </c>
    </row>
    <row r="6647" spans="1:10">
      <c r="A6647" s="589" t="s">
        <v>2820</v>
      </c>
      <c r="B6647" s="597"/>
      <c r="C6647" s="597"/>
      <c r="D6647" s="597"/>
      <c r="E6647" s="597"/>
      <c r="F6647" s="597"/>
      <c r="G6647" s="597"/>
      <c r="H6647" s="597"/>
      <c r="I6647" s="597"/>
      <c r="J6647" s="597"/>
    </row>
    <row r="6648" spans="1:10">
      <c r="A6648" s="543" t="s">
        <v>9</v>
      </c>
      <c r="B6648" s="461" t="s">
        <v>10</v>
      </c>
      <c r="C6648" s="461" t="s">
        <v>11</v>
      </c>
      <c r="D6648" s="543" t="s">
        <v>12</v>
      </c>
      <c r="E6648" s="589" t="s">
        <v>1209</v>
      </c>
      <c r="F6648" s="589"/>
      <c r="G6648" s="461" t="s">
        <v>13</v>
      </c>
      <c r="H6648" s="544" t="s">
        <v>14</v>
      </c>
      <c r="I6648" s="544" t="s">
        <v>1210</v>
      </c>
      <c r="J6648" s="544" t="s">
        <v>16</v>
      </c>
    </row>
    <row r="6649" spans="1:10" ht="26.45">
      <c r="A6649" s="549" t="s">
        <v>2666</v>
      </c>
      <c r="B6649" s="550" t="s">
        <v>1858</v>
      </c>
      <c r="C6649" s="550" t="s">
        <v>55</v>
      </c>
      <c r="D6649" s="549" t="s">
        <v>1859</v>
      </c>
      <c r="E6649" s="593" t="s">
        <v>1220</v>
      </c>
      <c r="F6649" s="593"/>
      <c r="G6649" s="550" t="s">
        <v>115</v>
      </c>
      <c r="H6649" s="551">
        <v>0.627</v>
      </c>
      <c r="I6649" s="552" t="s">
        <v>2963</v>
      </c>
      <c r="J6649" s="561" t="s">
        <v>4045</v>
      </c>
    </row>
    <row r="6650" spans="1:10" ht="26.45">
      <c r="A6650" s="549" t="s">
        <v>2666</v>
      </c>
      <c r="B6650" s="550" t="s">
        <v>1804</v>
      </c>
      <c r="C6650" s="550" t="s">
        <v>55</v>
      </c>
      <c r="D6650" s="549" t="s">
        <v>1805</v>
      </c>
      <c r="E6650" s="593" t="s">
        <v>1220</v>
      </c>
      <c r="F6650" s="593"/>
      <c r="G6650" s="550" t="s">
        <v>115</v>
      </c>
      <c r="H6650" s="551">
        <v>0.94299999999999995</v>
      </c>
      <c r="I6650" s="552" t="s">
        <v>2965</v>
      </c>
      <c r="J6650" s="561" t="s">
        <v>4046</v>
      </c>
    </row>
    <row r="6651" spans="1:10" ht="26.45">
      <c r="A6651" s="549" t="s">
        <v>2666</v>
      </c>
      <c r="B6651" s="550" t="s">
        <v>2303</v>
      </c>
      <c r="C6651" s="550" t="s">
        <v>55</v>
      </c>
      <c r="D6651" s="549" t="s">
        <v>2304</v>
      </c>
      <c r="E6651" s="593" t="s">
        <v>1220</v>
      </c>
      <c r="F6651" s="593"/>
      <c r="G6651" s="550" t="s">
        <v>57</v>
      </c>
      <c r="H6651" s="551">
        <v>5.1120000000000002E-3</v>
      </c>
      <c r="I6651" s="552" t="s">
        <v>2821</v>
      </c>
      <c r="J6651" s="561" t="s">
        <v>2886</v>
      </c>
    </row>
    <row r="6652" spans="1:10">
      <c r="A6652" s="549" t="s">
        <v>2666</v>
      </c>
      <c r="B6652" s="550" t="s">
        <v>2412</v>
      </c>
      <c r="C6652" s="550" t="s">
        <v>55</v>
      </c>
      <c r="D6652" s="549" t="s">
        <v>2413</v>
      </c>
      <c r="E6652" s="593" t="s">
        <v>1220</v>
      </c>
      <c r="F6652" s="593"/>
      <c r="G6652" s="550" t="s">
        <v>57</v>
      </c>
      <c r="H6652" s="551">
        <v>2.2859999999999998E-3</v>
      </c>
      <c r="I6652" s="552" t="s">
        <v>2823</v>
      </c>
      <c r="J6652" s="561" t="s">
        <v>3256</v>
      </c>
    </row>
    <row r="6653" spans="1:10">
      <c r="A6653" s="549" t="s">
        <v>2666</v>
      </c>
      <c r="B6653" s="550" t="s">
        <v>2169</v>
      </c>
      <c r="C6653" s="550" t="s">
        <v>55</v>
      </c>
      <c r="D6653" s="549" t="s">
        <v>2170</v>
      </c>
      <c r="E6653" s="593" t="s">
        <v>1220</v>
      </c>
      <c r="F6653" s="593"/>
      <c r="G6653" s="550" t="s">
        <v>57</v>
      </c>
      <c r="H6653" s="551">
        <v>3.8339999999999999E-2</v>
      </c>
      <c r="I6653" s="552" t="s">
        <v>2825</v>
      </c>
      <c r="J6653" s="561" t="s">
        <v>3366</v>
      </c>
    </row>
    <row r="6654" spans="1:10" ht="26.45">
      <c r="A6654" s="549" t="s">
        <v>2666</v>
      </c>
      <c r="B6654" s="550" t="s">
        <v>2391</v>
      </c>
      <c r="C6654" s="550" t="s">
        <v>55</v>
      </c>
      <c r="D6654" s="549" t="s">
        <v>2392</v>
      </c>
      <c r="E6654" s="593" t="s">
        <v>1220</v>
      </c>
      <c r="F6654" s="593"/>
      <c r="G6654" s="550" t="s">
        <v>57</v>
      </c>
      <c r="H6654" s="551">
        <v>1.704E-3</v>
      </c>
      <c r="I6654" s="552" t="s">
        <v>2827</v>
      </c>
      <c r="J6654" s="561" t="s">
        <v>3133</v>
      </c>
    </row>
    <row r="6655" spans="1:10">
      <c r="A6655" s="549" t="s">
        <v>2666</v>
      </c>
      <c r="B6655" s="550" t="s">
        <v>1693</v>
      </c>
      <c r="C6655" s="550" t="s">
        <v>55</v>
      </c>
      <c r="D6655" s="549" t="s">
        <v>1694</v>
      </c>
      <c r="E6655" s="593" t="s">
        <v>1220</v>
      </c>
      <c r="F6655" s="593"/>
      <c r="G6655" s="550" t="s">
        <v>57</v>
      </c>
      <c r="H6655" s="551">
        <v>0.77590199999999998</v>
      </c>
      <c r="I6655" s="552" t="s">
        <v>2829</v>
      </c>
      <c r="J6655" s="561" t="s">
        <v>3985</v>
      </c>
    </row>
    <row r="6656" spans="1:10">
      <c r="A6656" s="549" t="s">
        <v>2666</v>
      </c>
      <c r="B6656" s="550" t="s">
        <v>2360</v>
      </c>
      <c r="C6656" s="550" t="s">
        <v>55</v>
      </c>
      <c r="D6656" s="549" t="s">
        <v>2361</v>
      </c>
      <c r="E6656" s="593" t="s">
        <v>1220</v>
      </c>
      <c r="F6656" s="593"/>
      <c r="G6656" s="550" t="s">
        <v>2362</v>
      </c>
      <c r="H6656" s="551">
        <v>6.7799999999999996E-3</v>
      </c>
      <c r="I6656" s="552" t="s">
        <v>2831</v>
      </c>
      <c r="J6656" s="561" t="s">
        <v>3256</v>
      </c>
    </row>
    <row r="6657" spans="1:10">
      <c r="A6657" s="549" t="s">
        <v>2666</v>
      </c>
      <c r="B6657" s="550" t="s">
        <v>1729</v>
      </c>
      <c r="C6657" s="550" t="s">
        <v>55</v>
      </c>
      <c r="D6657" s="549" t="s">
        <v>1730</v>
      </c>
      <c r="E6657" s="593" t="s">
        <v>1220</v>
      </c>
      <c r="F6657" s="593"/>
      <c r="G6657" s="550" t="s">
        <v>57</v>
      </c>
      <c r="H6657" s="551">
        <v>1.278E-2</v>
      </c>
      <c r="I6657" s="552" t="s">
        <v>2833</v>
      </c>
      <c r="J6657" s="561" t="s">
        <v>4058</v>
      </c>
    </row>
    <row r="6658" spans="1:10" ht="14.45" customHeight="1">
      <c r="A6658" s="549" t="s">
        <v>2666</v>
      </c>
      <c r="B6658" s="550" t="s">
        <v>1587</v>
      </c>
      <c r="C6658" s="550" t="s">
        <v>55</v>
      </c>
      <c r="D6658" s="549" t="s">
        <v>1588</v>
      </c>
      <c r="E6658" s="593" t="s">
        <v>1220</v>
      </c>
      <c r="F6658" s="593"/>
      <c r="G6658" s="550" t="s">
        <v>57</v>
      </c>
      <c r="H6658" s="551">
        <v>3.8339999999999999E-2</v>
      </c>
      <c r="I6658" s="552" t="s">
        <v>2835</v>
      </c>
      <c r="J6658" s="561" t="s">
        <v>2994</v>
      </c>
    </row>
    <row r="6659" spans="1:10">
      <c r="A6659" s="549" t="s">
        <v>2666</v>
      </c>
      <c r="B6659" s="550" t="s">
        <v>2381</v>
      </c>
      <c r="C6659" s="550" t="s">
        <v>55</v>
      </c>
      <c r="D6659" s="549" t="s">
        <v>2382</v>
      </c>
      <c r="E6659" s="593" t="s">
        <v>1220</v>
      </c>
      <c r="F6659" s="593"/>
      <c r="G6659" s="550" t="s">
        <v>57</v>
      </c>
      <c r="H6659" s="551">
        <v>1.524E-3</v>
      </c>
      <c r="I6659" s="552" t="s">
        <v>2837</v>
      </c>
      <c r="J6659" s="561" t="s">
        <v>2923</v>
      </c>
    </row>
    <row r="6660" spans="1:10">
      <c r="A6660" s="549" t="s">
        <v>2666</v>
      </c>
      <c r="B6660" s="550" t="s">
        <v>1982</v>
      </c>
      <c r="C6660" s="550" t="s">
        <v>55</v>
      </c>
      <c r="D6660" s="549" t="s">
        <v>1983</v>
      </c>
      <c r="E6660" s="593" t="s">
        <v>1298</v>
      </c>
      <c r="F6660" s="593"/>
      <c r="G6660" s="550" t="s">
        <v>57</v>
      </c>
      <c r="H6660" s="551">
        <v>3.8339999999999999E-2</v>
      </c>
      <c r="I6660" s="552" t="s">
        <v>2839</v>
      </c>
      <c r="J6660" s="561" t="s">
        <v>3547</v>
      </c>
    </row>
    <row r="6661" spans="1:10" ht="13.9" customHeight="1">
      <c r="A6661" s="549" t="s">
        <v>2666</v>
      </c>
      <c r="B6661" s="550" t="s">
        <v>1855</v>
      </c>
      <c r="C6661" s="550" t="s">
        <v>55</v>
      </c>
      <c r="D6661" s="549" t="s">
        <v>1856</v>
      </c>
      <c r="E6661" s="593" t="s">
        <v>1298</v>
      </c>
      <c r="F6661" s="593"/>
      <c r="G6661" s="550" t="s">
        <v>1857</v>
      </c>
      <c r="H6661" s="551">
        <v>3.408E-3</v>
      </c>
      <c r="I6661" s="552" t="s">
        <v>2841</v>
      </c>
      <c r="J6661" s="561" t="s">
        <v>4059</v>
      </c>
    </row>
    <row r="6662" spans="1:10" ht="26.45">
      <c r="A6662" s="549" t="s">
        <v>2666</v>
      </c>
      <c r="B6662" s="550" t="s">
        <v>2182</v>
      </c>
      <c r="C6662" s="550" t="s">
        <v>55</v>
      </c>
      <c r="D6662" s="549" t="s">
        <v>2183</v>
      </c>
      <c r="E6662" s="593" t="s">
        <v>1220</v>
      </c>
      <c r="F6662" s="593"/>
      <c r="G6662" s="550" t="s">
        <v>57</v>
      </c>
      <c r="H6662" s="551">
        <v>1.524E-3</v>
      </c>
      <c r="I6662" s="552" t="s">
        <v>2843</v>
      </c>
      <c r="J6662" s="561" t="s">
        <v>2869</v>
      </c>
    </row>
    <row r="6663" spans="1:10">
      <c r="A6663" s="549" t="s">
        <v>2666</v>
      </c>
      <c r="B6663" s="550" t="s">
        <v>1652</v>
      </c>
      <c r="C6663" s="550" t="s">
        <v>55</v>
      </c>
      <c r="D6663" s="549" t="s">
        <v>1653</v>
      </c>
      <c r="E6663" s="593" t="s">
        <v>1298</v>
      </c>
      <c r="F6663" s="593"/>
      <c r="G6663" s="550" t="s">
        <v>57</v>
      </c>
      <c r="H6663" s="551">
        <v>0.867336</v>
      </c>
      <c r="I6663" s="552" t="s">
        <v>2845</v>
      </c>
      <c r="J6663" s="561" t="s">
        <v>4060</v>
      </c>
    </row>
    <row r="6664" spans="1:10">
      <c r="A6664" s="549" t="s">
        <v>2666</v>
      </c>
      <c r="B6664" s="550" t="s">
        <v>2090</v>
      </c>
      <c r="C6664" s="550" t="s">
        <v>55</v>
      </c>
      <c r="D6664" s="549" t="s">
        <v>2091</v>
      </c>
      <c r="E6664" s="593" t="s">
        <v>1220</v>
      </c>
      <c r="F6664" s="593"/>
      <c r="G6664" s="550" t="s">
        <v>57</v>
      </c>
      <c r="H6664" s="551">
        <v>1.5336000000000001E-2</v>
      </c>
      <c r="I6664" s="552" t="s">
        <v>2847</v>
      </c>
      <c r="J6664" s="561" t="s">
        <v>3425</v>
      </c>
    </row>
    <row r="6665" spans="1:10" ht="13.9" customHeight="1">
      <c r="A6665" s="549" t="s">
        <v>2666</v>
      </c>
      <c r="B6665" s="550" t="s">
        <v>1543</v>
      </c>
      <c r="C6665" s="550" t="s">
        <v>55</v>
      </c>
      <c r="D6665" s="549" t="s">
        <v>1544</v>
      </c>
      <c r="E6665" s="593" t="s">
        <v>1220</v>
      </c>
      <c r="F6665" s="593"/>
      <c r="G6665" s="550" t="s">
        <v>57</v>
      </c>
      <c r="H6665" s="551">
        <v>0.867336</v>
      </c>
      <c r="I6665" s="552" t="s">
        <v>2849</v>
      </c>
      <c r="J6665" s="561" t="s">
        <v>4061</v>
      </c>
    </row>
    <row r="6666" spans="1:10">
      <c r="A6666" s="549" t="s">
        <v>2666</v>
      </c>
      <c r="B6666" s="550" t="s">
        <v>2442</v>
      </c>
      <c r="C6666" s="550" t="s">
        <v>55</v>
      </c>
      <c r="D6666" s="549" t="s">
        <v>2443</v>
      </c>
      <c r="E6666" s="593" t="s">
        <v>1220</v>
      </c>
      <c r="F6666" s="593"/>
      <c r="G6666" s="550" t="s">
        <v>57</v>
      </c>
      <c r="H6666" s="551">
        <v>7.6199999999999998E-4</v>
      </c>
      <c r="I6666" s="552" t="s">
        <v>2851</v>
      </c>
      <c r="J6666" s="561" t="s">
        <v>3133</v>
      </c>
    </row>
    <row r="6667" spans="1:10" ht="26.45">
      <c r="A6667" s="549" t="s">
        <v>2666</v>
      </c>
      <c r="B6667" s="550" t="s">
        <v>2139</v>
      </c>
      <c r="C6667" s="550" t="s">
        <v>55</v>
      </c>
      <c r="D6667" s="549" t="s">
        <v>2140</v>
      </c>
      <c r="E6667" s="593" t="s">
        <v>1220</v>
      </c>
      <c r="F6667" s="593"/>
      <c r="G6667" s="550" t="s">
        <v>1739</v>
      </c>
      <c r="H6667" s="551">
        <v>1.9595999999999999E-2</v>
      </c>
      <c r="I6667" s="552" t="s">
        <v>2853</v>
      </c>
      <c r="J6667" s="561" t="s">
        <v>3224</v>
      </c>
    </row>
    <row r="6668" spans="1:10" ht="26.45">
      <c r="A6668" s="549" t="s">
        <v>2666</v>
      </c>
      <c r="B6668" s="550" t="s">
        <v>1978</v>
      </c>
      <c r="C6668" s="550" t="s">
        <v>55</v>
      </c>
      <c r="D6668" s="549" t="s">
        <v>1979</v>
      </c>
      <c r="E6668" s="593" t="s">
        <v>1220</v>
      </c>
      <c r="F6668" s="593"/>
      <c r="G6668" s="550" t="s">
        <v>1739</v>
      </c>
      <c r="H6668" s="551">
        <v>6.7799999999999996E-3</v>
      </c>
      <c r="I6668" s="552" t="s">
        <v>2855</v>
      </c>
      <c r="J6668" s="561" t="s">
        <v>3108</v>
      </c>
    </row>
    <row r="6669" spans="1:10" ht="26.45">
      <c r="A6669" s="549" t="s">
        <v>2666</v>
      </c>
      <c r="B6669" s="550" t="s">
        <v>2042</v>
      </c>
      <c r="C6669" s="550" t="s">
        <v>55</v>
      </c>
      <c r="D6669" s="549" t="s">
        <v>2043</v>
      </c>
      <c r="E6669" s="593" t="s">
        <v>1220</v>
      </c>
      <c r="F6669" s="593"/>
      <c r="G6669" s="550" t="s">
        <v>115</v>
      </c>
      <c r="H6669" s="551">
        <v>0.20899999999999999</v>
      </c>
      <c r="I6669" s="552" t="s">
        <v>2967</v>
      </c>
      <c r="J6669" s="561" t="s">
        <v>4047</v>
      </c>
    </row>
    <row r="6670" spans="1:10" ht="26.45">
      <c r="A6670" s="549" t="s">
        <v>2666</v>
      </c>
      <c r="B6670" s="550" t="s">
        <v>1677</v>
      </c>
      <c r="C6670" s="550" t="s">
        <v>55</v>
      </c>
      <c r="D6670" s="549" t="s">
        <v>1678</v>
      </c>
      <c r="E6670" s="593" t="s">
        <v>1220</v>
      </c>
      <c r="F6670" s="593"/>
      <c r="G6670" s="550" t="s">
        <v>1456</v>
      </c>
      <c r="H6670" s="551">
        <v>255</v>
      </c>
      <c r="I6670" s="552" t="s">
        <v>2969</v>
      </c>
      <c r="J6670" s="561" t="s">
        <v>4048</v>
      </c>
    </row>
    <row r="6671" spans="1:10" ht="26.45">
      <c r="A6671" s="549" t="s">
        <v>2666</v>
      </c>
      <c r="B6671" s="550" t="s">
        <v>1449</v>
      </c>
      <c r="C6671" s="550" t="s">
        <v>55</v>
      </c>
      <c r="D6671" s="549" t="s">
        <v>1450</v>
      </c>
      <c r="E6671" s="593" t="s">
        <v>1440</v>
      </c>
      <c r="F6671" s="593"/>
      <c r="G6671" s="550" t="s">
        <v>1451</v>
      </c>
      <c r="H6671" s="551">
        <v>7.62</v>
      </c>
      <c r="I6671" s="552" t="s">
        <v>2742</v>
      </c>
      <c r="J6671" s="561" t="s">
        <v>4062</v>
      </c>
    </row>
    <row r="6672" spans="1:10">
      <c r="A6672" s="549" t="s">
        <v>2666</v>
      </c>
      <c r="B6672" s="550" t="s">
        <v>2593</v>
      </c>
      <c r="C6672" s="550" t="s">
        <v>55</v>
      </c>
      <c r="D6672" s="549" t="s">
        <v>2594</v>
      </c>
      <c r="E6672" s="593" t="s">
        <v>1220</v>
      </c>
      <c r="F6672" s="593"/>
      <c r="G6672" s="550" t="s">
        <v>57</v>
      </c>
      <c r="H6672" s="551">
        <v>7.2000000000000002E-5</v>
      </c>
      <c r="I6672" s="552" t="s">
        <v>2862</v>
      </c>
      <c r="J6672" s="561" t="s">
        <v>2972</v>
      </c>
    </row>
    <row r="6673" spans="1:10">
      <c r="A6673" s="549" t="s">
        <v>2666</v>
      </c>
      <c r="B6673" s="550" t="s">
        <v>2549</v>
      </c>
      <c r="C6673" s="550" t="s">
        <v>55</v>
      </c>
      <c r="D6673" s="549" t="s">
        <v>2550</v>
      </c>
      <c r="E6673" s="593" t="s">
        <v>1220</v>
      </c>
      <c r="F6673" s="593"/>
      <c r="G6673" s="550" t="s">
        <v>57</v>
      </c>
      <c r="H6673" s="551">
        <v>7.2000000000000002E-5</v>
      </c>
      <c r="I6673" s="552" t="s">
        <v>2864</v>
      </c>
      <c r="J6673" s="561" t="s">
        <v>2972</v>
      </c>
    </row>
    <row r="6674" spans="1:10">
      <c r="A6674" s="549" t="s">
        <v>2666</v>
      </c>
      <c r="B6674" s="550" t="s">
        <v>2466</v>
      </c>
      <c r="C6674" s="550" t="s">
        <v>55</v>
      </c>
      <c r="D6674" s="549" t="s">
        <v>2467</v>
      </c>
      <c r="E6674" s="593" t="s">
        <v>2313</v>
      </c>
      <c r="F6674" s="593"/>
      <c r="G6674" s="550" t="s">
        <v>57</v>
      </c>
      <c r="H6674" s="551">
        <v>3.6000000000000001E-5</v>
      </c>
      <c r="I6674" s="552" t="s">
        <v>2866</v>
      </c>
      <c r="J6674" s="561" t="s">
        <v>2972</v>
      </c>
    </row>
    <row r="6675" spans="1:10">
      <c r="A6675" s="549" t="s">
        <v>2666</v>
      </c>
      <c r="B6675" s="550" t="s">
        <v>2607</v>
      </c>
      <c r="C6675" s="550" t="s">
        <v>55</v>
      </c>
      <c r="D6675" s="549" t="s">
        <v>2608</v>
      </c>
      <c r="E6675" s="593" t="s">
        <v>1220</v>
      </c>
      <c r="F6675" s="593"/>
      <c r="G6675" s="550" t="s">
        <v>57</v>
      </c>
      <c r="H6675" s="551">
        <v>3.6000000000000001E-5</v>
      </c>
      <c r="I6675" s="552" t="s">
        <v>2868</v>
      </c>
      <c r="J6675" s="561" t="s">
        <v>2972</v>
      </c>
    </row>
    <row r="6676" spans="1:10">
      <c r="A6676" s="549" t="s">
        <v>2666</v>
      </c>
      <c r="B6676" s="550" t="s">
        <v>2311</v>
      </c>
      <c r="C6676" s="550" t="s">
        <v>55</v>
      </c>
      <c r="D6676" s="549" t="s">
        <v>2312</v>
      </c>
      <c r="E6676" s="593" t="s">
        <v>2313</v>
      </c>
      <c r="F6676" s="593"/>
      <c r="G6676" s="550" t="s">
        <v>57</v>
      </c>
      <c r="H6676" s="551">
        <v>3.6000000000000001E-5</v>
      </c>
      <c r="I6676" s="552" t="s">
        <v>2870</v>
      </c>
      <c r="J6676" s="561" t="s">
        <v>3133</v>
      </c>
    </row>
    <row r="6677" spans="1:10">
      <c r="A6677" s="549" t="s">
        <v>2666</v>
      </c>
      <c r="B6677" s="550" t="s">
        <v>2525</v>
      </c>
      <c r="C6677" s="550" t="s">
        <v>55</v>
      </c>
      <c r="D6677" s="549" t="s">
        <v>2526</v>
      </c>
      <c r="E6677" s="593" t="s">
        <v>1220</v>
      </c>
      <c r="F6677" s="593"/>
      <c r="G6677" s="550" t="s">
        <v>57</v>
      </c>
      <c r="H6677" s="551">
        <v>7.2000000000000002E-5</v>
      </c>
      <c r="I6677" s="552" t="s">
        <v>2872</v>
      </c>
      <c r="J6677" s="561" t="s">
        <v>2972</v>
      </c>
    </row>
    <row r="6678" spans="1:10">
      <c r="A6678" s="549" t="s">
        <v>2666</v>
      </c>
      <c r="B6678" s="550" t="s">
        <v>2657</v>
      </c>
      <c r="C6678" s="550" t="s">
        <v>55</v>
      </c>
      <c r="D6678" s="549" t="s">
        <v>2658</v>
      </c>
      <c r="E6678" s="593" t="s">
        <v>1220</v>
      </c>
      <c r="F6678" s="593"/>
      <c r="G6678" s="550" t="s">
        <v>57</v>
      </c>
      <c r="H6678" s="551">
        <v>3.6000000000000001E-5</v>
      </c>
      <c r="I6678" s="552" t="s">
        <v>2971</v>
      </c>
      <c r="J6678" s="561" t="s">
        <v>2972</v>
      </c>
    </row>
    <row r="6679" spans="1:10">
      <c r="A6679" s="549" t="s">
        <v>2666</v>
      </c>
      <c r="B6679" s="550" t="s">
        <v>2653</v>
      </c>
      <c r="C6679" s="550" t="s">
        <v>55</v>
      </c>
      <c r="D6679" s="549" t="s">
        <v>2654</v>
      </c>
      <c r="E6679" s="593" t="s">
        <v>1220</v>
      </c>
      <c r="F6679" s="593"/>
      <c r="G6679" s="550" t="s">
        <v>57</v>
      </c>
      <c r="H6679" s="551">
        <v>3.6000000000000001E-5</v>
      </c>
      <c r="I6679" s="552" t="s">
        <v>2973</v>
      </c>
      <c r="J6679" s="561" t="s">
        <v>2972</v>
      </c>
    </row>
    <row r="6680" spans="1:10">
      <c r="A6680" s="549" t="s">
        <v>2666</v>
      </c>
      <c r="B6680" s="550" t="s">
        <v>2567</v>
      </c>
      <c r="C6680" s="550" t="s">
        <v>55</v>
      </c>
      <c r="D6680" s="549" t="s">
        <v>2568</v>
      </c>
      <c r="E6680" s="593" t="s">
        <v>1220</v>
      </c>
      <c r="F6680" s="593"/>
      <c r="G6680" s="550" t="s">
        <v>57</v>
      </c>
      <c r="H6680" s="551">
        <v>7.2000000000000002E-5</v>
      </c>
      <c r="I6680" s="552" t="s">
        <v>2974</v>
      </c>
      <c r="J6680" s="561" t="s">
        <v>2972</v>
      </c>
    </row>
    <row r="6681" spans="1:10">
      <c r="A6681" s="549" t="s">
        <v>2666</v>
      </c>
      <c r="B6681" s="550" t="s">
        <v>2551</v>
      </c>
      <c r="C6681" s="550" t="s">
        <v>55</v>
      </c>
      <c r="D6681" s="549" t="s">
        <v>2552</v>
      </c>
      <c r="E6681" s="593" t="s">
        <v>1220</v>
      </c>
      <c r="F6681" s="593"/>
      <c r="G6681" s="550" t="s">
        <v>57</v>
      </c>
      <c r="H6681" s="551">
        <v>7.2000000000000002E-5</v>
      </c>
      <c r="I6681" s="552" t="s">
        <v>2976</v>
      </c>
      <c r="J6681" s="561" t="s">
        <v>2972</v>
      </c>
    </row>
    <row r="6682" spans="1:10">
      <c r="A6682" s="549" t="s">
        <v>2666</v>
      </c>
      <c r="B6682" s="550" t="s">
        <v>2513</v>
      </c>
      <c r="C6682" s="550" t="s">
        <v>55</v>
      </c>
      <c r="D6682" s="549" t="s">
        <v>2514</v>
      </c>
      <c r="E6682" s="593" t="s">
        <v>1220</v>
      </c>
      <c r="F6682" s="593"/>
      <c r="G6682" s="550" t="s">
        <v>233</v>
      </c>
      <c r="H6682" s="551">
        <v>2.52E-4</v>
      </c>
      <c r="I6682" s="552" t="s">
        <v>2978</v>
      </c>
      <c r="J6682" s="561" t="s">
        <v>2972</v>
      </c>
    </row>
    <row r="6683" spans="1:10">
      <c r="A6683" s="549" t="s">
        <v>2666</v>
      </c>
      <c r="B6683" s="550" t="s">
        <v>2481</v>
      </c>
      <c r="C6683" s="550" t="s">
        <v>55</v>
      </c>
      <c r="D6683" s="549" t="s">
        <v>2482</v>
      </c>
      <c r="E6683" s="593" t="s">
        <v>1220</v>
      </c>
      <c r="F6683" s="593"/>
      <c r="G6683" s="550" t="s">
        <v>57</v>
      </c>
      <c r="H6683" s="551">
        <v>7.2000000000000002E-5</v>
      </c>
      <c r="I6683" s="552" t="s">
        <v>2901</v>
      </c>
      <c r="J6683" s="561" t="s">
        <v>2972</v>
      </c>
    </row>
    <row r="6684" spans="1:10">
      <c r="A6684" s="549" t="s">
        <v>2666</v>
      </c>
      <c r="B6684" s="550" t="s">
        <v>2515</v>
      </c>
      <c r="C6684" s="550" t="s">
        <v>55</v>
      </c>
      <c r="D6684" s="549" t="s">
        <v>2516</v>
      </c>
      <c r="E6684" s="593" t="s">
        <v>1220</v>
      </c>
      <c r="F6684" s="593"/>
      <c r="G6684" s="550" t="s">
        <v>57</v>
      </c>
      <c r="H6684" s="551">
        <v>1.8000000000000001E-4</v>
      </c>
      <c r="I6684" s="552" t="s">
        <v>2883</v>
      </c>
      <c r="J6684" s="561" t="s">
        <v>2972</v>
      </c>
    </row>
    <row r="6685" spans="1:10">
      <c r="A6685" s="549" t="s">
        <v>2666</v>
      </c>
      <c r="B6685" s="550" t="s">
        <v>2509</v>
      </c>
      <c r="C6685" s="550" t="s">
        <v>55</v>
      </c>
      <c r="D6685" s="549" t="s">
        <v>2510</v>
      </c>
      <c r="E6685" s="593" t="s">
        <v>1220</v>
      </c>
      <c r="F6685" s="593"/>
      <c r="G6685" s="550" t="s">
        <v>57</v>
      </c>
      <c r="H6685" s="551">
        <v>1.44E-4</v>
      </c>
      <c r="I6685" s="552" t="s">
        <v>2980</v>
      </c>
      <c r="J6685" s="561" t="s">
        <v>2972</v>
      </c>
    </row>
    <row r="6686" spans="1:10">
      <c r="A6686" s="549" t="s">
        <v>2666</v>
      </c>
      <c r="B6686" s="550" t="s">
        <v>2501</v>
      </c>
      <c r="C6686" s="550" t="s">
        <v>55</v>
      </c>
      <c r="D6686" s="549" t="s">
        <v>2502</v>
      </c>
      <c r="E6686" s="593" t="s">
        <v>1220</v>
      </c>
      <c r="F6686" s="593"/>
      <c r="G6686" s="550" t="s">
        <v>57</v>
      </c>
      <c r="H6686" s="551">
        <v>2.52E-4</v>
      </c>
      <c r="I6686" s="552" t="s">
        <v>2982</v>
      </c>
      <c r="J6686" s="561" t="s">
        <v>2972</v>
      </c>
    </row>
    <row r="6687" spans="1:10">
      <c r="A6687" s="549" t="s">
        <v>2666</v>
      </c>
      <c r="B6687" s="550" t="s">
        <v>2565</v>
      </c>
      <c r="C6687" s="550" t="s">
        <v>55</v>
      </c>
      <c r="D6687" s="549" t="s">
        <v>2566</v>
      </c>
      <c r="E6687" s="593" t="s">
        <v>1220</v>
      </c>
      <c r="F6687" s="593"/>
      <c r="G6687" s="550" t="s">
        <v>57</v>
      </c>
      <c r="H6687" s="551">
        <v>3.6000000000000001E-5</v>
      </c>
      <c r="I6687" s="552" t="s">
        <v>2983</v>
      </c>
      <c r="J6687" s="561" t="s">
        <v>2972</v>
      </c>
    </row>
    <row r="6688" spans="1:10">
      <c r="A6688" s="549" t="s">
        <v>2666</v>
      </c>
      <c r="B6688" s="550" t="s">
        <v>2341</v>
      </c>
      <c r="C6688" s="550" t="s">
        <v>55</v>
      </c>
      <c r="D6688" s="549" t="s">
        <v>2342</v>
      </c>
      <c r="E6688" s="593" t="s">
        <v>1220</v>
      </c>
      <c r="F6688" s="593"/>
      <c r="G6688" s="550" t="s">
        <v>57</v>
      </c>
      <c r="H6688" s="551">
        <v>3.6000000000000001E-5</v>
      </c>
      <c r="I6688" s="552" t="s">
        <v>2984</v>
      </c>
      <c r="J6688" s="561" t="s">
        <v>2880</v>
      </c>
    </row>
    <row r="6689" spans="1:10">
      <c r="A6689" s="549" t="s">
        <v>2666</v>
      </c>
      <c r="B6689" s="550" t="s">
        <v>2569</v>
      </c>
      <c r="C6689" s="550" t="s">
        <v>55</v>
      </c>
      <c r="D6689" s="549" t="s">
        <v>2570</v>
      </c>
      <c r="E6689" s="593" t="s">
        <v>1220</v>
      </c>
      <c r="F6689" s="593"/>
      <c r="G6689" s="550" t="s">
        <v>57</v>
      </c>
      <c r="H6689" s="551">
        <v>3.6000000000000001E-5</v>
      </c>
      <c r="I6689" s="552" t="s">
        <v>2986</v>
      </c>
      <c r="J6689" s="561" t="s">
        <v>2972</v>
      </c>
    </row>
    <row r="6690" spans="1:10">
      <c r="A6690" s="549" t="s">
        <v>2666</v>
      </c>
      <c r="B6690" s="550" t="s">
        <v>2507</v>
      </c>
      <c r="C6690" s="550" t="s">
        <v>55</v>
      </c>
      <c r="D6690" s="549" t="s">
        <v>2508</v>
      </c>
      <c r="E6690" s="593" t="s">
        <v>1220</v>
      </c>
      <c r="F6690" s="593"/>
      <c r="G6690" s="550" t="s">
        <v>57</v>
      </c>
      <c r="H6690" s="551">
        <v>1.44E-4</v>
      </c>
      <c r="I6690" s="552" t="s">
        <v>2937</v>
      </c>
      <c r="J6690" s="561" t="s">
        <v>2972</v>
      </c>
    </row>
    <row r="6691" spans="1:10" ht="26.45">
      <c r="A6691" s="549" t="s">
        <v>2666</v>
      </c>
      <c r="B6691" s="550" t="s">
        <v>1536</v>
      </c>
      <c r="C6691" s="550" t="s">
        <v>55</v>
      </c>
      <c r="D6691" s="549" t="s">
        <v>1537</v>
      </c>
      <c r="E6691" s="593" t="s">
        <v>1440</v>
      </c>
      <c r="F6691" s="593"/>
      <c r="G6691" s="550" t="s">
        <v>1451</v>
      </c>
      <c r="H6691" s="551">
        <v>0.36</v>
      </c>
      <c r="I6691" s="552" t="s">
        <v>2767</v>
      </c>
      <c r="J6691" s="561" t="s">
        <v>3105</v>
      </c>
    </row>
    <row r="6692" spans="1:10" ht="26.45">
      <c r="A6692" s="549" t="s">
        <v>2666</v>
      </c>
      <c r="B6692" s="550" t="s">
        <v>1483</v>
      </c>
      <c r="C6692" s="550" t="s">
        <v>55</v>
      </c>
      <c r="D6692" s="549" t="s">
        <v>1484</v>
      </c>
      <c r="E6692" s="593" t="s">
        <v>1440</v>
      </c>
      <c r="F6692" s="593"/>
      <c r="G6692" s="550" t="s">
        <v>1451</v>
      </c>
      <c r="H6692" s="551">
        <v>0.36</v>
      </c>
      <c r="I6692" s="552" t="s">
        <v>2767</v>
      </c>
      <c r="J6692" s="561" t="s">
        <v>3105</v>
      </c>
    </row>
    <row r="6693" spans="1:10" ht="26.45">
      <c r="A6693" s="549" t="s">
        <v>2666</v>
      </c>
      <c r="B6693" s="550" t="s">
        <v>2186</v>
      </c>
      <c r="C6693" s="550" t="s">
        <v>55</v>
      </c>
      <c r="D6693" s="549" t="s">
        <v>2187</v>
      </c>
      <c r="E6693" s="593" t="s">
        <v>1440</v>
      </c>
      <c r="F6693" s="593"/>
      <c r="G6693" s="550" t="s">
        <v>1451</v>
      </c>
      <c r="H6693" s="551">
        <v>0.18</v>
      </c>
      <c r="I6693" s="552" t="s">
        <v>2767</v>
      </c>
      <c r="J6693" s="561" t="s">
        <v>4063</v>
      </c>
    </row>
    <row r="6694" spans="1:10">
      <c r="A6694" s="553"/>
      <c r="B6694" s="563"/>
      <c r="C6694" s="563"/>
      <c r="D6694" s="553"/>
      <c r="E6694" s="563" t="s">
        <v>2669</v>
      </c>
      <c r="F6694" s="566">
        <v>137.19</v>
      </c>
      <c r="G6694" s="553" t="s">
        <v>2670</v>
      </c>
      <c r="H6694" s="554">
        <v>0</v>
      </c>
      <c r="I6694" s="553" t="s">
        <v>2671</v>
      </c>
      <c r="J6694" s="554">
        <v>137.19</v>
      </c>
    </row>
    <row r="6695" spans="1:10" ht="14.45" thickBot="1">
      <c r="A6695" s="553"/>
      <c r="B6695" s="563"/>
      <c r="C6695" s="563"/>
      <c r="D6695" s="553"/>
      <c r="E6695" s="563" t="s">
        <v>2672</v>
      </c>
      <c r="F6695" s="566">
        <v>0</v>
      </c>
      <c r="G6695" s="553"/>
      <c r="H6695" s="595" t="s">
        <v>2673</v>
      </c>
      <c r="I6695" s="595"/>
      <c r="J6695" s="554">
        <v>611.29</v>
      </c>
    </row>
    <row r="6696" spans="1:10" ht="14.45" thickTop="1">
      <c r="A6696" s="555"/>
      <c r="B6696" s="564"/>
      <c r="C6696" s="564"/>
      <c r="D6696" s="555"/>
      <c r="E6696" s="564"/>
      <c r="F6696" s="564"/>
      <c r="G6696" s="555"/>
      <c r="H6696" s="555"/>
      <c r="I6696" s="555"/>
      <c r="J6696" s="555"/>
    </row>
    <row r="6697" spans="1:10">
      <c r="A6697" s="543"/>
      <c r="B6697" s="461" t="s">
        <v>10</v>
      </c>
      <c r="C6697" s="461" t="s">
        <v>11</v>
      </c>
      <c r="D6697" s="543" t="s">
        <v>12</v>
      </c>
      <c r="E6697" s="589" t="s">
        <v>1209</v>
      </c>
      <c r="F6697" s="589"/>
      <c r="G6697" s="461" t="s">
        <v>13</v>
      </c>
      <c r="H6697" s="544" t="s">
        <v>14</v>
      </c>
      <c r="I6697" s="544" t="s">
        <v>1210</v>
      </c>
      <c r="J6697" s="544" t="s">
        <v>16</v>
      </c>
    </row>
    <row r="6698" spans="1:10">
      <c r="A6698" s="545" t="s">
        <v>2661</v>
      </c>
      <c r="B6698" s="546" t="s">
        <v>3991</v>
      </c>
      <c r="C6698" s="546" t="s">
        <v>55</v>
      </c>
      <c r="D6698" s="545" t="s">
        <v>3992</v>
      </c>
      <c r="E6698" s="596" t="s">
        <v>2775</v>
      </c>
      <c r="F6698" s="596"/>
      <c r="G6698" s="546" t="s">
        <v>115</v>
      </c>
      <c r="H6698" s="547">
        <v>1</v>
      </c>
      <c r="I6698" s="548">
        <v>642.45000000000005</v>
      </c>
      <c r="J6698" s="548">
        <v>642.45000000000005</v>
      </c>
    </row>
    <row r="6699" spans="1:10">
      <c r="A6699" s="543" t="s">
        <v>9</v>
      </c>
      <c r="B6699" s="461" t="s">
        <v>10</v>
      </c>
      <c r="C6699" s="461" t="s">
        <v>11</v>
      </c>
      <c r="D6699" s="543" t="s">
        <v>12</v>
      </c>
      <c r="E6699" s="589" t="s">
        <v>1209</v>
      </c>
      <c r="F6699" s="589"/>
      <c r="G6699" s="461" t="s">
        <v>13</v>
      </c>
      <c r="H6699" s="544" t="s">
        <v>14</v>
      </c>
      <c r="I6699" s="544" t="s">
        <v>1210</v>
      </c>
      <c r="J6699" s="544" t="s">
        <v>16</v>
      </c>
    </row>
    <row r="6700" spans="1:10" ht="26.45">
      <c r="A6700" s="556" t="s">
        <v>2661</v>
      </c>
      <c r="B6700" s="557" t="s">
        <v>4064</v>
      </c>
      <c r="C6700" s="557" t="s">
        <v>55</v>
      </c>
      <c r="D6700" s="556" t="s">
        <v>4065</v>
      </c>
      <c r="E6700" s="594" t="s">
        <v>2775</v>
      </c>
      <c r="F6700" s="594"/>
      <c r="G6700" s="557" t="s">
        <v>115</v>
      </c>
      <c r="H6700" s="558">
        <v>1</v>
      </c>
      <c r="I6700" s="559" t="s">
        <v>4066</v>
      </c>
      <c r="J6700" s="560" t="s">
        <v>4066</v>
      </c>
    </row>
    <row r="6701" spans="1:10" ht="26.45">
      <c r="A6701" s="556" t="s">
        <v>2661</v>
      </c>
      <c r="B6701" s="557" t="s">
        <v>4055</v>
      </c>
      <c r="C6701" s="557" t="s">
        <v>55</v>
      </c>
      <c r="D6701" s="556" t="s">
        <v>4056</v>
      </c>
      <c r="E6701" s="594" t="s">
        <v>2775</v>
      </c>
      <c r="F6701" s="594"/>
      <c r="G6701" s="557" t="s">
        <v>115</v>
      </c>
      <c r="H6701" s="558">
        <v>1</v>
      </c>
      <c r="I6701" s="559" t="s">
        <v>4057</v>
      </c>
      <c r="J6701" s="560" t="s">
        <v>4057</v>
      </c>
    </row>
    <row r="6702" spans="1:10">
      <c r="A6702" s="589" t="s">
        <v>2820</v>
      </c>
      <c r="B6702" s="597"/>
      <c r="C6702" s="597"/>
      <c r="D6702" s="597"/>
      <c r="E6702" s="597"/>
      <c r="F6702" s="597"/>
      <c r="G6702" s="597"/>
      <c r="H6702" s="597"/>
      <c r="I6702" s="597"/>
      <c r="J6702" s="597"/>
    </row>
    <row r="6703" spans="1:10">
      <c r="A6703" s="543" t="s">
        <v>9</v>
      </c>
      <c r="B6703" s="461" t="s">
        <v>10</v>
      </c>
      <c r="C6703" s="461" t="s">
        <v>11</v>
      </c>
      <c r="D6703" s="543" t="s">
        <v>12</v>
      </c>
      <c r="E6703" s="589" t="s">
        <v>1209</v>
      </c>
      <c r="F6703" s="589"/>
      <c r="G6703" s="461" t="s">
        <v>13</v>
      </c>
      <c r="H6703" s="544" t="s">
        <v>14</v>
      </c>
      <c r="I6703" s="544" t="s">
        <v>1210</v>
      </c>
      <c r="J6703" s="544" t="s">
        <v>16</v>
      </c>
    </row>
    <row r="6704" spans="1:10" ht="26.45">
      <c r="A6704" s="549" t="s">
        <v>2666</v>
      </c>
      <c r="B6704" s="550" t="s">
        <v>1804</v>
      </c>
      <c r="C6704" s="550" t="s">
        <v>55</v>
      </c>
      <c r="D6704" s="549" t="s">
        <v>1805</v>
      </c>
      <c r="E6704" s="593" t="s">
        <v>1220</v>
      </c>
      <c r="F6704" s="593"/>
      <c r="G6704" s="550" t="s">
        <v>115</v>
      </c>
      <c r="H6704" s="551">
        <v>0.91300000000000003</v>
      </c>
      <c r="I6704" s="552" t="s">
        <v>2965</v>
      </c>
      <c r="J6704" s="561" t="s">
        <v>4067</v>
      </c>
    </row>
    <row r="6705" spans="1:10" ht="26.45">
      <c r="A6705" s="549" t="s">
        <v>2666</v>
      </c>
      <c r="B6705" s="550" t="s">
        <v>1449</v>
      </c>
      <c r="C6705" s="550" t="s">
        <v>55</v>
      </c>
      <c r="D6705" s="549" t="s">
        <v>1450</v>
      </c>
      <c r="E6705" s="593" t="s">
        <v>1440</v>
      </c>
      <c r="F6705" s="593"/>
      <c r="G6705" s="550" t="s">
        <v>1451</v>
      </c>
      <c r="H6705" s="551">
        <v>7.62</v>
      </c>
      <c r="I6705" s="552" t="s">
        <v>2742</v>
      </c>
      <c r="J6705" s="561" t="s">
        <v>4062</v>
      </c>
    </row>
    <row r="6706" spans="1:10" ht="26.45">
      <c r="A6706" s="549" t="s">
        <v>2666</v>
      </c>
      <c r="B6706" s="550" t="s">
        <v>1677</v>
      </c>
      <c r="C6706" s="550" t="s">
        <v>55</v>
      </c>
      <c r="D6706" s="549" t="s">
        <v>1678</v>
      </c>
      <c r="E6706" s="593" t="s">
        <v>1220</v>
      </c>
      <c r="F6706" s="593"/>
      <c r="G6706" s="550" t="s">
        <v>1456</v>
      </c>
      <c r="H6706" s="551">
        <v>293</v>
      </c>
      <c r="I6706" s="552" t="s">
        <v>2969</v>
      </c>
      <c r="J6706" s="561" t="s">
        <v>4068</v>
      </c>
    </row>
    <row r="6707" spans="1:10" ht="26.45">
      <c r="A6707" s="549" t="s">
        <v>2666</v>
      </c>
      <c r="B6707" s="550" t="s">
        <v>2042</v>
      </c>
      <c r="C6707" s="550" t="s">
        <v>55</v>
      </c>
      <c r="D6707" s="549" t="s">
        <v>2043</v>
      </c>
      <c r="E6707" s="593" t="s">
        <v>1220</v>
      </c>
      <c r="F6707" s="593"/>
      <c r="G6707" s="550" t="s">
        <v>115</v>
      </c>
      <c r="H6707" s="551">
        <v>0.20899999999999999</v>
      </c>
      <c r="I6707" s="552" t="s">
        <v>2967</v>
      </c>
      <c r="J6707" s="561" t="s">
        <v>4047</v>
      </c>
    </row>
    <row r="6708" spans="1:10" ht="26.45">
      <c r="A6708" s="549" t="s">
        <v>2666</v>
      </c>
      <c r="B6708" s="550" t="s">
        <v>2303</v>
      </c>
      <c r="C6708" s="550" t="s">
        <v>55</v>
      </c>
      <c r="D6708" s="549" t="s">
        <v>2304</v>
      </c>
      <c r="E6708" s="593" t="s">
        <v>1220</v>
      </c>
      <c r="F6708" s="593"/>
      <c r="G6708" s="550" t="s">
        <v>57</v>
      </c>
      <c r="H6708" s="551">
        <v>5.1120000000000002E-3</v>
      </c>
      <c r="I6708" s="552" t="s">
        <v>2821</v>
      </c>
      <c r="J6708" s="561" t="s">
        <v>2886</v>
      </c>
    </row>
    <row r="6709" spans="1:10">
      <c r="A6709" s="549" t="s">
        <v>2666</v>
      </c>
      <c r="B6709" s="550" t="s">
        <v>2412</v>
      </c>
      <c r="C6709" s="550" t="s">
        <v>55</v>
      </c>
      <c r="D6709" s="549" t="s">
        <v>2413</v>
      </c>
      <c r="E6709" s="593" t="s">
        <v>1220</v>
      </c>
      <c r="F6709" s="593"/>
      <c r="G6709" s="550" t="s">
        <v>57</v>
      </c>
      <c r="H6709" s="551">
        <v>2.2859999999999998E-3</v>
      </c>
      <c r="I6709" s="552" t="s">
        <v>2823</v>
      </c>
      <c r="J6709" s="561" t="s">
        <v>3256</v>
      </c>
    </row>
    <row r="6710" spans="1:10">
      <c r="A6710" s="549" t="s">
        <v>2666</v>
      </c>
      <c r="B6710" s="550" t="s">
        <v>2169</v>
      </c>
      <c r="C6710" s="550" t="s">
        <v>55</v>
      </c>
      <c r="D6710" s="549" t="s">
        <v>2170</v>
      </c>
      <c r="E6710" s="593" t="s">
        <v>1220</v>
      </c>
      <c r="F6710" s="593"/>
      <c r="G6710" s="550" t="s">
        <v>57</v>
      </c>
      <c r="H6710" s="551">
        <v>3.8339999999999999E-2</v>
      </c>
      <c r="I6710" s="552" t="s">
        <v>2825</v>
      </c>
      <c r="J6710" s="561" t="s">
        <v>3366</v>
      </c>
    </row>
    <row r="6711" spans="1:10" ht="26.45">
      <c r="A6711" s="549" t="s">
        <v>2666</v>
      </c>
      <c r="B6711" s="550" t="s">
        <v>2391</v>
      </c>
      <c r="C6711" s="550" t="s">
        <v>55</v>
      </c>
      <c r="D6711" s="549" t="s">
        <v>2392</v>
      </c>
      <c r="E6711" s="593" t="s">
        <v>1220</v>
      </c>
      <c r="F6711" s="593"/>
      <c r="G6711" s="550" t="s">
        <v>57</v>
      </c>
      <c r="H6711" s="551">
        <v>1.704E-3</v>
      </c>
      <c r="I6711" s="552" t="s">
        <v>2827</v>
      </c>
      <c r="J6711" s="561" t="s">
        <v>3133</v>
      </c>
    </row>
    <row r="6712" spans="1:10">
      <c r="A6712" s="549" t="s">
        <v>2666</v>
      </c>
      <c r="B6712" s="550" t="s">
        <v>1693</v>
      </c>
      <c r="C6712" s="550" t="s">
        <v>55</v>
      </c>
      <c r="D6712" s="549" t="s">
        <v>1694</v>
      </c>
      <c r="E6712" s="593" t="s">
        <v>1220</v>
      </c>
      <c r="F6712" s="593"/>
      <c r="G6712" s="550" t="s">
        <v>57</v>
      </c>
      <c r="H6712" s="551">
        <v>0.77590199999999998</v>
      </c>
      <c r="I6712" s="552" t="s">
        <v>2829</v>
      </c>
      <c r="J6712" s="561" t="s">
        <v>3985</v>
      </c>
    </row>
    <row r="6713" spans="1:10" ht="14.45" customHeight="1">
      <c r="A6713" s="549" t="s">
        <v>2666</v>
      </c>
      <c r="B6713" s="550" t="s">
        <v>2360</v>
      </c>
      <c r="C6713" s="550" t="s">
        <v>55</v>
      </c>
      <c r="D6713" s="549" t="s">
        <v>2361</v>
      </c>
      <c r="E6713" s="593" t="s">
        <v>1220</v>
      </c>
      <c r="F6713" s="593"/>
      <c r="G6713" s="550" t="s">
        <v>2362</v>
      </c>
      <c r="H6713" s="551">
        <v>6.7799999999999996E-3</v>
      </c>
      <c r="I6713" s="552" t="s">
        <v>2831</v>
      </c>
      <c r="J6713" s="561" t="s">
        <v>3256</v>
      </c>
    </row>
    <row r="6714" spans="1:10">
      <c r="A6714" s="549" t="s">
        <v>2666</v>
      </c>
      <c r="B6714" s="550" t="s">
        <v>1729</v>
      </c>
      <c r="C6714" s="550" t="s">
        <v>55</v>
      </c>
      <c r="D6714" s="549" t="s">
        <v>1730</v>
      </c>
      <c r="E6714" s="593" t="s">
        <v>1220</v>
      </c>
      <c r="F6714" s="593"/>
      <c r="G6714" s="550" t="s">
        <v>57</v>
      </c>
      <c r="H6714" s="551">
        <v>1.278E-2</v>
      </c>
      <c r="I6714" s="552" t="s">
        <v>2833</v>
      </c>
      <c r="J6714" s="561" t="s">
        <v>4058</v>
      </c>
    </row>
    <row r="6715" spans="1:10">
      <c r="A6715" s="549" t="s">
        <v>2666</v>
      </c>
      <c r="B6715" s="550" t="s">
        <v>1587</v>
      </c>
      <c r="C6715" s="550" t="s">
        <v>55</v>
      </c>
      <c r="D6715" s="549" t="s">
        <v>1588</v>
      </c>
      <c r="E6715" s="593" t="s">
        <v>1220</v>
      </c>
      <c r="F6715" s="593"/>
      <c r="G6715" s="550" t="s">
        <v>57</v>
      </c>
      <c r="H6715" s="551">
        <v>3.8339999999999999E-2</v>
      </c>
      <c r="I6715" s="552" t="s">
        <v>2835</v>
      </c>
      <c r="J6715" s="561" t="s">
        <v>2994</v>
      </c>
    </row>
    <row r="6716" spans="1:10">
      <c r="A6716" s="549" t="s">
        <v>2666</v>
      </c>
      <c r="B6716" s="550" t="s">
        <v>2381</v>
      </c>
      <c r="C6716" s="550" t="s">
        <v>55</v>
      </c>
      <c r="D6716" s="549" t="s">
        <v>2382</v>
      </c>
      <c r="E6716" s="593" t="s">
        <v>1220</v>
      </c>
      <c r="F6716" s="593"/>
      <c r="G6716" s="550" t="s">
        <v>57</v>
      </c>
      <c r="H6716" s="551">
        <v>1.524E-3</v>
      </c>
      <c r="I6716" s="552" t="s">
        <v>2837</v>
      </c>
      <c r="J6716" s="561" t="s">
        <v>2923</v>
      </c>
    </row>
    <row r="6717" spans="1:10">
      <c r="A6717" s="549" t="s">
        <v>2666</v>
      </c>
      <c r="B6717" s="550" t="s">
        <v>1982</v>
      </c>
      <c r="C6717" s="550" t="s">
        <v>55</v>
      </c>
      <c r="D6717" s="549" t="s">
        <v>1983</v>
      </c>
      <c r="E6717" s="593" t="s">
        <v>1298</v>
      </c>
      <c r="F6717" s="593"/>
      <c r="G6717" s="550" t="s">
        <v>57</v>
      </c>
      <c r="H6717" s="551">
        <v>3.8339999999999999E-2</v>
      </c>
      <c r="I6717" s="552" t="s">
        <v>2839</v>
      </c>
      <c r="J6717" s="561" t="s">
        <v>3547</v>
      </c>
    </row>
    <row r="6718" spans="1:10">
      <c r="A6718" s="549" t="s">
        <v>2666</v>
      </c>
      <c r="B6718" s="550" t="s">
        <v>1855</v>
      </c>
      <c r="C6718" s="550" t="s">
        <v>55</v>
      </c>
      <c r="D6718" s="549" t="s">
        <v>1856</v>
      </c>
      <c r="E6718" s="593" t="s">
        <v>1298</v>
      </c>
      <c r="F6718" s="593"/>
      <c r="G6718" s="550" t="s">
        <v>1857</v>
      </c>
      <c r="H6718" s="551">
        <v>3.408E-3</v>
      </c>
      <c r="I6718" s="552" t="s">
        <v>2841</v>
      </c>
      <c r="J6718" s="561" t="s">
        <v>4059</v>
      </c>
    </row>
    <row r="6719" spans="1:10" ht="26.45">
      <c r="A6719" s="549" t="s">
        <v>2666</v>
      </c>
      <c r="B6719" s="550" t="s">
        <v>2182</v>
      </c>
      <c r="C6719" s="550" t="s">
        <v>55</v>
      </c>
      <c r="D6719" s="549" t="s">
        <v>2183</v>
      </c>
      <c r="E6719" s="593" t="s">
        <v>1220</v>
      </c>
      <c r="F6719" s="593"/>
      <c r="G6719" s="550" t="s">
        <v>57</v>
      </c>
      <c r="H6719" s="551">
        <v>1.524E-3</v>
      </c>
      <c r="I6719" s="552" t="s">
        <v>2843</v>
      </c>
      <c r="J6719" s="561" t="s">
        <v>2869</v>
      </c>
    </row>
    <row r="6720" spans="1:10" ht="13.9" customHeight="1">
      <c r="A6720" s="549" t="s">
        <v>2666</v>
      </c>
      <c r="B6720" s="550" t="s">
        <v>1652</v>
      </c>
      <c r="C6720" s="550" t="s">
        <v>55</v>
      </c>
      <c r="D6720" s="549" t="s">
        <v>1653</v>
      </c>
      <c r="E6720" s="593" t="s">
        <v>1298</v>
      </c>
      <c r="F6720" s="593"/>
      <c r="G6720" s="550" t="s">
        <v>57</v>
      </c>
      <c r="H6720" s="551">
        <v>0.867336</v>
      </c>
      <c r="I6720" s="552" t="s">
        <v>2845</v>
      </c>
      <c r="J6720" s="561" t="s">
        <v>4060</v>
      </c>
    </row>
    <row r="6721" spans="1:10">
      <c r="A6721" s="549" t="s">
        <v>2666</v>
      </c>
      <c r="B6721" s="550" t="s">
        <v>2090</v>
      </c>
      <c r="C6721" s="550" t="s">
        <v>55</v>
      </c>
      <c r="D6721" s="549" t="s">
        <v>2091</v>
      </c>
      <c r="E6721" s="593" t="s">
        <v>1220</v>
      </c>
      <c r="F6721" s="593"/>
      <c r="G6721" s="550" t="s">
        <v>57</v>
      </c>
      <c r="H6721" s="551">
        <v>1.5336000000000001E-2</v>
      </c>
      <c r="I6721" s="552" t="s">
        <v>2847</v>
      </c>
      <c r="J6721" s="561" t="s">
        <v>3425</v>
      </c>
    </row>
    <row r="6722" spans="1:10">
      <c r="A6722" s="549" t="s">
        <v>2666</v>
      </c>
      <c r="B6722" s="550" t="s">
        <v>1543</v>
      </c>
      <c r="C6722" s="550" t="s">
        <v>55</v>
      </c>
      <c r="D6722" s="549" t="s">
        <v>1544</v>
      </c>
      <c r="E6722" s="593" t="s">
        <v>1220</v>
      </c>
      <c r="F6722" s="593"/>
      <c r="G6722" s="550" t="s">
        <v>57</v>
      </c>
      <c r="H6722" s="551">
        <v>0.867336</v>
      </c>
      <c r="I6722" s="552" t="s">
        <v>2849</v>
      </c>
      <c r="J6722" s="561" t="s">
        <v>4061</v>
      </c>
    </row>
    <row r="6723" spans="1:10">
      <c r="A6723" s="549" t="s">
        <v>2666</v>
      </c>
      <c r="B6723" s="550" t="s">
        <v>2442</v>
      </c>
      <c r="C6723" s="550" t="s">
        <v>55</v>
      </c>
      <c r="D6723" s="549" t="s">
        <v>2443</v>
      </c>
      <c r="E6723" s="593" t="s">
        <v>1220</v>
      </c>
      <c r="F6723" s="593"/>
      <c r="G6723" s="550" t="s">
        <v>57</v>
      </c>
      <c r="H6723" s="551">
        <v>7.6199999999999998E-4</v>
      </c>
      <c r="I6723" s="552" t="s">
        <v>2851</v>
      </c>
      <c r="J6723" s="561" t="s">
        <v>3133</v>
      </c>
    </row>
    <row r="6724" spans="1:10" ht="26.45">
      <c r="A6724" s="549" t="s">
        <v>2666</v>
      </c>
      <c r="B6724" s="550" t="s">
        <v>2139</v>
      </c>
      <c r="C6724" s="550" t="s">
        <v>55</v>
      </c>
      <c r="D6724" s="549" t="s">
        <v>2140</v>
      </c>
      <c r="E6724" s="593" t="s">
        <v>1220</v>
      </c>
      <c r="F6724" s="593"/>
      <c r="G6724" s="550" t="s">
        <v>1739</v>
      </c>
      <c r="H6724" s="551">
        <v>1.9595999999999999E-2</v>
      </c>
      <c r="I6724" s="552" t="s">
        <v>2853</v>
      </c>
      <c r="J6724" s="561" t="s">
        <v>3224</v>
      </c>
    </row>
    <row r="6725" spans="1:10" ht="26.45">
      <c r="A6725" s="549" t="s">
        <v>2666</v>
      </c>
      <c r="B6725" s="550" t="s">
        <v>1978</v>
      </c>
      <c r="C6725" s="550" t="s">
        <v>55</v>
      </c>
      <c r="D6725" s="549" t="s">
        <v>1979</v>
      </c>
      <c r="E6725" s="593" t="s">
        <v>1220</v>
      </c>
      <c r="F6725" s="593"/>
      <c r="G6725" s="550" t="s">
        <v>1739</v>
      </c>
      <c r="H6725" s="551">
        <v>6.7799999999999996E-3</v>
      </c>
      <c r="I6725" s="552" t="s">
        <v>2855</v>
      </c>
      <c r="J6725" s="561" t="s">
        <v>3108</v>
      </c>
    </row>
    <row r="6726" spans="1:10" ht="26.45">
      <c r="A6726" s="549" t="s">
        <v>2666</v>
      </c>
      <c r="B6726" s="550" t="s">
        <v>1858</v>
      </c>
      <c r="C6726" s="550" t="s">
        <v>55</v>
      </c>
      <c r="D6726" s="549" t="s">
        <v>1859</v>
      </c>
      <c r="E6726" s="593" t="s">
        <v>1220</v>
      </c>
      <c r="F6726" s="593"/>
      <c r="G6726" s="550" t="s">
        <v>115</v>
      </c>
      <c r="H6726" s="551">
        <v>0.627</v>
      </c>
      <c r="I6726" s="552" t="s">
        <v>2963</v>
      </c>
      <c r="J6726" s="561" t="s">
        <v>4045</v>
      </c>
    </row>
    <row r="6727" spans="1:10">
      <c r="A6727" s="549" t="s">
        <v>2666</v>
      </c>
      <c r="B6727" s="550" t="s">
        <v>2593</v>
      </c>
      <c r="C6727" s="550" t="s">
        <v>55</v>
      </c>
      <c r="D6727" s="549" t="s">
        <v>2594</v>
      </c>
      <c r="E6727" s="593" t="s">
        <v>1220</v>
      </c>
      <c r="F6727" s="593"/>
      <c r="G6727" s="550" t="s">
        <v>57</v>
      </c>
      <c r="H6727" s="551">
        <v>7.2000000000000002E-5</v>
      </c>
      <c r="I6727" s="552" t="s">
        <v>2862</v>
      </c>
      <c r="J6727" s="561" t="s">
        <v>2972</v>
      </c>
    </row>
    <row r="6728" spans="1:10">
      <c r="A6728" s="549" t="s">
        <v>2666</v>
      </c>
      <c r="B6728" s="550" t="s">
        <v>2549</v>
      </c>
      <c r="C6728" s="550" t="s">
        <v>55</v>
      </c>
      <c r="D6728" s="549" t="s">
        <v>2550</v>
      </c>
      <c r="E6728" s="593" t="s">
        <v>1220</v>
      </c>
      <c r="F6728" s="593"/>
      <c r="G6728" s="550" t="s">
        <v>57</v>
      </c>
      <c r="H6728" s="551">
        <v>7.2000000000000002E-5</v>
      </c>
      <c r="I6728" s="552" t="s">
        <v>2864</v>
      </c>
      <c r="J6728" s="561" t="s">
        <v>2972</v>
      </c>
    </row>
    <row r="6729" spans="1:10">
      <c r="A6729" s="549" t="s">
        <v>2666</v>
      </c>
      <c r="B6729" s="550" t="s">
        <v>2466</v>
      </c>
      <c r="C6729" s="550" t="s">
        <v>55</v>
      </c>
      <c r="D6729" s="549" t="s">
        <v>2467</v>
      </c>
      <c r="E6729" s="593" t="s">
        <v>2313</v>
      </c>
      <c r="F6729" s="593"/>
      <c r="G6729" s="550" t="s">
        <v>57</v>
      </c>
      <c r="H6729" s="551">
        <v>3.6000000000000001E-5</v>
      </c>
      <c r="I6729" s="552" t="s">
        <v>2866</v>
      </c>
      <c r="J6729" s="561" t="s">
        <v>2972</v>
      </c>
    </row>
    <row r="6730" spans="1:10">
      <c r="A6730" s="549" t="s">
        <v>2666</v>
      </c>
      <c r="B6730" s="550" t="s">
        <v>2607</v>
      </c>
      <c r="C6730" s="550" t="s">
        <v>55</v>
      </c>
      <c r="D6730" s="549" t="s">
        <v>2608</v>
      </c>
      <c r="E6730" s="593" t="s">
        <v>1220</v>
      </c>
      <c r="F6730" s="593"/>
      <c r="G6730" s="550" t="s">
        <v>57</v>
      </c>
      <c r="H6730" s="551">
        <v>3.6000000000000001E-5</v>
      </c>
      <c r="I6730" s="552" t="s">
        <v>2868</v>
      </c>
      <c r="J6730" s="561" t="s">
        <v>2972</v>
      </c>
    </row>
    <row r="6731" spans="1:10">
      <c r="A6731" s="549" t="s">
        <v>2666</v>
      </c>
      <c r="B6731" s="550" t="s">
        <v>2311</v>
      </c>
      <c r="C6731" s="550" t="s">
        <v>55</v>
      </c>
      <c r="D6731" s="549" t="s">
        <v>2312</v>
      </c>
      <c r="E6731" s="593" t="s">
        <v>2313</v>
      </c>
      <c r="F6731" s="593"/>
      <c r="G6731" s="550" t="s">
        <v>57</v>
      </c>
      <c r="H6731" s="551">
        <v>3.6000000000000001E-5</v>
      </c>
      <c r="I6731" s="552" t="s">
        <v>2870</v>
      </c>
      <c r="J6731" s="561" t="s">
        <v>3133</v>
      </c>
    </row>
    <row r="6732" spans="1:10">
      <c r="A6732" s="549" t="s">
        <v>2666</v>
      </c>
      <c r="B6732" s="550" t="s">
        <v>2525</v>
      </c>
      <c r="C6732" s="550" t="s">
        <v>55</v>
      </c>
      <c r="D6732" s="549" t="s">
        <v>2526</v>
      </c>
      <c r="E6732" s="593" t="s">
        <v>1220</v>
      </c>
      <c r="F6732" s="593"/>
      <c r="G6732" s="550" t="s">
        <v>57</v>
      </c>
      <c r="H6732" s="551">
        <v>7.2000000000000002E-5</v>
      </c>
      <c r="I6732" s="552" t="s">
        <v>2872</v>
      </c>
      <c r="J6732" s="561" t="s">
        <v>2972</v>
      </c>
    </row>
    <row r="6733" spans="1:10">
      <c r="A6733" s="549" t="s">
        <v>2666</v>
      </c>
      <c r="B6733" s="550" t="s">
        <v>2657</v>
      </c>
      <c r="C6733" s="550" t="s">
        <v>55</v>
      </c>
      <c r="D6733" s="549" t="s">
        <v>2658</v>
      </c>
      <c r="E6733" s="593" t="s">
        <v>1220</v>
      </c>
      <c r="F6733" s="593"/>
      <c r="G6733" s="550" t="s">
        <v>57</v>
      </c>
      <c r="H6733" s="551">
        <v>3.6000000000000001E-5</v>
      </c>
      <c r="I6733" s="552" t="s">
        <v>2971</v>
      </c>
      <c r="J6733" s="561" t="s">
        <v>2972</v>
      </c>
    </row>
    <row r="6734" spans="1:10">
      <c r="A6734" s="549" t="s">
        <v>2666</v>
      </c>
      <c r="B6734" s="550" t="s">
        <v>2653</v>
      </c>
      <c r="C6734" s="550" t="s">
        <v>55</v>
      </c>
      <c r="D6734" s="549" t="s">
        <v>2654</v>
      </c>
      <c r="E6734" s="593" t="s">
        <v>1220</v>
      </c>
      <c r="F6734" s="593"/>
      <c r="G6734" s="550" t="s">
        <v>57</v>
      </c>
      <c r="H6734" s="551">
        <v>3.6000000000000001E-5</v>
      </c>
      <c r="I6734" s="552" t="s">
        <v>2973</v>
      </c>
      <c r="J6734" s="561" t="s">
        <v>2972</v>
      </c>
    </row>
    <row r="6735" spans="1:10">
      <c r="A6735" s="549" t="s">
        <v>2666</v>
      </c>
      <c r="B6735" s="550" t="s">
        <v>2567</v>
      </c>
      <c r="C6735" s="550" t="s">
        <v>55</v>
      </c>
      <c r="D6735" s="549" t="s">
        <v>2568</v>
      </c>
      <c r="E6735" s="593" t="s">
        <v>1220</v>
      </c>
      <c r="F6735" s="593"/>
      <c r="G6735" s="550" t="s">
        <v>57</v>
      </c>
      <c r="H6735" s="551">
        <v>7.2000000000000002E-5</v>
      </c>
      <c r="I6735" s="552" t="s">
        <v>2974</v>
      </c>
      <c r="J6735" s="561" t="s">
        <v>2972</v>
      </c>
    </row>
    <row r="6736" spans="1:10">
      <c r="A6736" s="549" t="s">
        <v>2666</v>
      </c>
      <c r="B6736" s="550" t="s">
        <v>2551</v>
      </c>
      <c r="C6736" s="550" t="s">
        <v>55</v>
      </c>
      <c r="D6736" s="549" t="s">
        <v>2552</v>
      </c>
      <c r="E6736" s="593" t="s">
        <v>1220</v>
      </c>
      <c r="F6736" s="593"/>
      <c r="G6736" s="550" t="s">
        <v>57</v>
      </c>
      <c r="H6736" s="551">
        <v>7.2000000000000002E-5</v>
      </c>
      <c r="I6736" s="552" t="s">
        <v>2976</v>
      </c>
      <c r="J6736" s="561" t="s">
        <v>2972</v>
      </c>
    </row>
    <row r="6737" spans="1:10">
      <c r="A6737" s="549" t="s">
        <v>2666</v>
      </c>
      <c r="B6737" s="550" t="s">
        <v>2513</v>
      </c>
      <c r="C6737" s="550" t="s">
        <v>55</v>
      </c>
      <c r="D6737" s="549" t="s">
        <v>2514</v>
      </c>
      <c r="E6737" s="593" t="s">
        <v>1220</v>
      </c>
      <c r="F6737" s="593"/>
      <c r="G6737" s="550" t="s">
        <v>233</v>
      </c>
      <c r="H6737" s="551">
        <v>2.52E-4</v>
      </c>
      <c r="I6737" s="552" t="s">
        <v>2978</v>
      </c>
      <c r="J6737" s="561" t="s">
        <v>2972</v>
      </c>
    </row>
    <row r="6738" spans="1:10">
      <c r="A6738" s="549" t="s">
        <v>2666</v>
      </c>
      <c r="B6738" s="550" t="s">
        <v>2481</v>
      </c>
      <c r="C6738" s="550" t="s">
        <v>55</v>
      </c>
      <c r="D6738" s="549" t="s">
        <v>2482</v>
      </c>
      <c r="E6738" s="593" t="s">
        <v>1220</v>
      </c>
      <c r="F6738" s="593"/>
      <c r="G6738" s="550" t="s">
        <v>57</v>
      </c>
      <c r="H6738" s="551">
        <v>7.2000000000000002E-5</v>
      </c>
      <c r="I6738" s="552" t="s">
        <v>2901</v>
      </c>
      <c r="J6738" s="561" t="s">
        <v>2972</v>
      </c>
    </row>
    <row r="6739" spans="1:10">
      <c r="A6739" s="549" t="s">
        <v>2666</v>
      </c>
      <c r="B6739" s="550" t="s">
        <v>2515</v>
      </c>
      <c r="C6739" s="550" t="s">
        <v>55</v>
      </c>
      <c r="D6739" s="549" t="s">
        <v>2516</v>
      </c>
      <c r="E6739" s="593" t="s">
        <v>1220</v>
      </c>
      <c r="F6739" s="593"/>
      <c r="G6739" s="550" t="s">
        <v>57</v>
      </c>
      <c r="H6739" s="551">
        <v>1.8000000000000001E-4</v>
      </c>
      <c r="I6739" s="552" t="s">
        <v>2883</v>
      </c>
      <c r="J6739" s="561" t="s">
        <v>2972</v>
      </c>
    </row>
    <row r="6740" spans="1:10">
      <c r="A6740" s="549" t="s">
        <v>2666</v>
      </c>
      <c r="B6740" s="550" t="s">
        <v>2509</v>
      </c>
      <c r="C6740" s="550" t="s">
        <v>55</v>
      </c>
      <c r="D6740" s="549" t="s">
        <v>2510</v>
      </c>
      <c r="E6740" s="593" t="s">
        <v>1220</v>
      </c>
      <c r="F6740" s="593"/>
      <c r="G6740" s="550" t="s">
        <v>57</v>
      </c>
      <c r="H6740" s="551">
        <v>1.44E-4</v>
      </c>
      <c r="I6740" s="552" t="s">
        <v>2980</v>
      </c>
      <c r="J6740" s="561" t="s">
        <v>2972</v>
      </c>
    </row>
    <row r="6741" spans="1:10">
      <c r="A6741" s="549" t="s">
        <v>2666</v>
      </c>
      <c r="B6741" s="550" t="s">
        <v>2501</v>
      </c>
      <c r="C6741" s="550" t="s">
        <v>55</v>
      </c>
      <c r="D6741" s="549" t="s">
        <v>2502</v>
      </c>
      <c r="E6741" s="593" t="s">
        <v>1220</v>
      </c>
      <c r="F6741" s="593"/>
      <c r="G6741" s="550" t="s">
        <v>57</v>
      </c>
      <c r="H6741" s="551">
        <v>2.52E-4</v>
      </c>
      <c r="I6741" s="552" t="s">
        <v>2982</v>
      </c>
      <c r="J6741" s="561" t="s">
        <v>2972</v>
      </c>
    </row>
    <row r="6742" spans="1:10">
      <c r="A6742" s="549" t="s">
        <v>2666</v>
      </c>
      <c r="B6742" s="550" t="s">
        <v>2565</v>
      </c>
      <c r="C6742" s="550" t="s">
        <v>55</v>
      </c>
      <c r="D6742" s="549" t="s">
        <v>2566</v>
      </c>
      <c r="E6742" s="593" t="s">
        <v>1220</v>
      </c>
      <c r="F6742" s="593"/>
      <c r="G6742" s="550" t="s">
        <v>57</v>
      </c>
      <c r="H6742" s="551">
        <v>3.6000000000000001E-5</v>
      </c>
      <c r="I6742" s="552" t="s">
        <v>2983</v>
      </c>
      <c r="J6742" s="561" t="s">
        <v>2972</v>
      </c>
    </row>
    <row r="6743" spans="1:10">
      <c r="A6743" s="549" t="s">
        <v>2666</v>
      </c>
      <c r="B6743" s="550" t="s">
        <v>2341</v>
      </c>
      <c r="C6743" s="550" t="s">
        <v>55</v>
      </c>
      <c r="D6743" s="549" t="s">
        <v>2342</v>
      </c>
      <c r="E6743" s="593" t="s">
        <v>1220</v>
      </c>
      <c r="F6743" s="593"/>
      <c r="G6743" s="550" t="s">
        <v>57</v>
      </c>
      <c r="H6743" s="551">
        <v>3.6000000000000001E-5</v>
      </c>
      <c r="I6743" s="552" t="s">
        <v>2984</v>
      </c>
      <c r="J6743" s="561" t="s">
        <v>2880</v>
      </c>
    </row>
    <row r="6744" spans="1:10">
      <c r="A6744" s="549" t="s">
        <v>2666</v>
      </c>
      <c r="B6744" s="550" t="s">
        <v>2569</v>
      </c>
      <c r="C6744" s="550" t="s">
        <v>55</v>
      </c>
      <c r="D6744" s="549" t="s">
        <v>2570</v>
      </c>
      <c r="E6744" s="593" t="s">
        <v>1220</v>
      </c>
      <c r="F6744" s="593"/>
      <c r="G6744" s="550" t="s">
        <v>57</v>
      </c>
      <c r="H6744" s="551">
        <v>3.6000000000000001E-5</v>
      </c>
      <c r="I6744" s="552" t="s">
        <v>2986</v>
      </c>
      <c r="J6744" s="561" t="s">
        <v>2972</v>
      </c>
    </row>
    <row r="6745" spans="1:10">
      <c r="A6745" s="549" t="s">
        <v>2666</v>
      </c>
      <c r="B6745" s="550" t="s">
        <v>2507</v>
      </c>
      <c r="C6745" s="550" t="s">
        <v>55</v>
      </c>
      <c r="D6745" s="549" t="s">
        <v>2508</v>
      </c>
      <c r="E6745" s="593" t="s">
        <v>1220</v>
      </c>
      <c r="F6745" s="593"/>
      <c r="G6745" s="550" t="s">
        <v>57</v>
      </c>
      <c r="H6745" s="551">
        <v>1.44E-4</v>
      </c>
      <c r="I6745" s="552" t="s">
        <v>2937</v>
      </c>
      <c r="J6745" s="561" t="s">
        <v>2972</v>
      </c>
    </row>
    <row r="6746" spans="1:10" ht="26.45">
      <c r="A6746" s="549" t="s">
        <v>2666</v>
      </c>
      <c r="B6746" s="550" t="s">
        <v>1536</v>
      </c>
      <c r="C6746" s="550" t="s">
        <v>55</v>
      </c>
      <c r="D6746" s="549" t="s">
        <v>1537</v>
      </c>
      <c r="E6746" s="593" t="s">
        <v>1440</v>
      </c>
      <c r="F6746" s="593"/>
      <c r="G6746" s="550" t="s">
        <v>1451</v>
      </c>
      <c r="H6746" s="551">
        <v>0.36</v>
      </c>
      <c r="I6746" s="552" t="s">
        <v>2767</v>
      </c>
      <c r="J6746" s="561" t="s">
        <v>3105</v>
      </c>
    </row>
    <row r="6747" spans="1:10" ht="26.45">
      <c r="A6747" s="549" t="s">
        <v>2666</v>
      </c>
      <c r="B6747" s="550" t="s">
        <v>1483</v>
      </c>
      <c r="C6747" s="550" t="s">
        <v>55</v>
      </c>
      <c r="D6747" s="549" t="s">
        <v>1484</v>
      </c>
      <c r="E6747" s="593" t="s">
        <v>1440</v>
      </c>
      <c r="F6747" s="593"/>
      <c r="G6747" s="550" t="s">
        <v>1451</v>
      </c>
      <c r="H6747" s="551">
        <v>0.36</v>
      </c>
      <c r="I6747" s="552" t="s">
        <v>2767</v>
      </c>
      <c r="J6747" s="561" t="s">
        <v>3105</v>
      </c>
    </row>
    <row r="6748" spans="1:10" ht="26.45">
      <c r="A6748" s="549" t="s">
        <v>2666</v>
      </c>
      <c r="B6748" s="550" t="s">
        <v>2186</v>
      </c>
      <c r="C6748" s="550" t="s">
        <v>55</v>
      </c>
      <c r="D6748" s="549" t="s">
        <v>2187</v>
      </c>
      <c r="E6748" s="593" t="s">
        <v>1440</v>
      </c>
      <c r="F6748" s="593"/>
      <c r="G6748" s="550" t="s">
        <v>1451</v>
      </c>
      <c r="H6748" s="551">
        <v>0.18</v>
      </c>
      <c r="I6748" s="552" t="s">
        <v>2767</v>
      </c>
      <c r="J6748" s="561" t="s">
        <v>4063</v>
      </c>
    </row>
    <row r="6749" spans="1:10">
      <c r="A6749" s="553"/>
      <c r="B6749" s="563"/>
      <c r="C6749" s="563"/>
      <c r="D6749" s="553"/>
      <c r="E6749" s="563" t="s">
        <v>2669</v>
      </c>
      <c r="F6749" s="566">
        <v>137.19</v>
      </c>
      <c r="G6749" s="553" t="s">
        <v>2670</v>
      </c>
      <c r="H6749" s="554">
        <v>0</v>
      </c>
      <c r="I6749" s="553" t="s">
        <v>2671</v>
      </c>
      <c r="J6749" s="554">
        <v>137.19</v>
      </c>
    </row>
    <row r="6750" spans="1:10" ht="14.45" thickBot="1">
      <c r="A6750" s="553"/>
      <c r="B6750" s="563"/>
      <c r="C6750" s="563"/>
      <c r="D6750" s="553"/>
      <c r="E6750" s="563" t="s">
        <v>2672</v>
      </c>
      <c r="F6750" s="566">
        <v>0</v>
      </c>
      <c r="G6750" s="553"/>
      <c r="H6750" s="595" t="s">
        <v>2673</v>
      </c>
      <c r="I6750" s="595"/>
      <c r="J6750" s="554">
        <v>642.45000000000005</v>
      </c>
    </row>
    <row r="6751" spans="1:10" ht="14.45" thickTop="1">
      <c r="A6751" s="555"/>
      <c r="B6751" s="564"/>
      <c r="C6751" s="564"/>
      <c r="D6751" s="555"/>
      <c r="E6751" s="564"/>
      <c r="F6751" s="564"/>
      <c r="G6751" s="555"/>
      <c r="H6751" s="555"/>
      <c r="I6751" s="555"/>
      <c r="J6751" s="555"/>
    </row>
    <row r="6752" spans="1:10">
      <c r="A6752" s="543"/>
      <c r="B6752" s="461" t="s">
        <v>10</v>
      </c>
      <c r="C6752" s="461" t="s">
        <v>11</v>
      </c>
      <c r="D6752" s="543" t="s">
        <v>12</v>
      </c>
      <c r="E6752" s="589" t="s">
        <v>1209</v>
      </c>
      <c r="F6752" s="589"/>
      <c r="G6752" s="461" t="s">
        <v>13</v>
      </c>
      <c r="H6752" s="544" t="s">
        <v>14</v>
      </c>
      <c r="I6752" s="544" t="s">
        <v>1210</v>
      </c>
      <c r="J6752" s="544" t="s">
        <v>16</v>
      </c>
    </row>
    <row r="6753" spans="1:10" ht="26.45">
      <c r="A6753" s="545" t="s">
        <v>2661</v>
      </c>
      <c r="B6753" s="546" t="s">
        <v>4064</v>
      </c>
      <c r="C6753" s="546" t="s">
        <v>55</v>
      </c>
      <c r="D6753" s="545" t="s">
        <v>4065</v>
      </c>
      <c r="E6753" s="596" t="s">
        <v>2775</v>
      </c>
      <c r="F6753" s="596"/>
      <c r="G6753" s="546" t="s">
        <v>115</v>
      </c>
      <c r="H6753" s="547">
        <v>1</v>
      </c>
      <c r="I6753" s="548">
        <v>588.96</v>
      </c>
      <c r="J6753" s="548">
        <v>588.96</v>
      </c>
    </row>
    <row r="6754" spans="1:10">
      <c r="A6754" s="543" t="s">
        <v>9</v>
      </c>
      <c r="B6754" s="461" t="s">
        <v>10</v>
      </c>
      <c r="C6754" s="461" t="s">
        <v>11</v>
      </c>
      <c r="D6754" s="543" t="s">
        <v>12</v>
      </c>
      <c r="E6754" s="589" t="s">
        <v>1209</v>
      </c>
      <c r="F6754" s="589"/>
      <c r="G6754" s="461" t="s">
        <v>13</v>
      </c>
      <c r="H6754" s="544" t="s">
        <v>14</v>
      </c>
      <c r="I6754" s="544" t="s">
        <v>1210</v>
      </c>
      <c r="J6754" s="544" t="s">
        <v>16</v>
      </c>
    </row>
    <row r="6755" spans="1:10" ht="26.45">
      <c r="A6755" s="549" t="s">
        <v>2666</v>
      </c>
      <c r="B6755" s="550" t="s">
        <v>1804</v>
      </c>
      <c r="C6755" s="550" t="s">
        <v>55</v>
      </c>
      <c r="D6755" s="549" t="s">
        <v>1805</v>
      </c>
      <c r="E6755" s="593" t="s">
        <v>1220</v>
      </c>
      <c r="F6755" s="593"/>
      <c r="G6755" s="550" t="s">
        <v>115</v>
      </c>
      <c r="H6755" s="551">
        <v>0.91300000000000003</v>
      </c>
      <c r="I6755" s="552" t="s">
        <v>2965</v>
      </c>
      <c r="J6755" s="561" t="s">
        <v>4067</v>
      </c>
    </row>
    <row r="6756" spans="1:10" ht="26.45">
      <c r="A6756" s="549" t="s">
        <v>2666</v>
      </c>
      <c r="B6756" s="550" t="s">
        <v>1449</v>
      </c>
      <c r="C6756" s="550" t="s">
        <v>55</v>
      </c>
      <c r="D6756" s="549" t="s">
        <v>1450</v>
      </c>
      <c r="E6756" s="593" t="s">
        <v>1440</v>
      </c>
      <c r="F6756" s="593"/>
      <c r="G6756" s="550" t="s">
        <v>1451</v>
      </c>
      <c r="H6756" s="551">
        <v>6</v>
      </c>
      <c r="I6756" s="552" t="s">
        <v>2742</v>
      </c>
      <c r="J6756" s="561" t="s">
        <v>3165</v>
      </c>
    </row>
    <row r="6757" spans="1:10" ht="26.45">
      <c r="A6757" s="549" t="s">
        <v>2666</v>
      </c>
      <c r="B6757" s="550" t="s">
        <v>1677</v>
      </c>
      <c r="C6757" s="550" t="s">
        <v>55</v>
      </c>
      <c r="D6757" s="549" t="s">
        <v>1678</v>
      </c>
      <c r="E6757" s="593" t="s">
        <v>1220</v>
      </c>
      <c r="F6757" s="593"/>
      <c r="G6757" s="550" t="s">
        <v>1456</v>
      </c>
      <c r="H6757" s="551">
        <v>293</v>
      </c>
      <c r="I6757" s="552" t="s">
        <v>2969</v>
      </c>
      <c r="J6757" s="561" t="s">
        <v>4068</v>
      </c>
    </row>
    <row r="6758" spans="1:10" ht="26.45">
      <c r="A6758" s="549" t="s">
        <v>2666</v>
      </c>
      <c r="B6758" s="550" t="s">
        <v>2042</v>
      </c>
      <c r="C6758" s="550" t="s">
        <v>55</v>
      </c>
      <c r="D6758" s="549" t="s">
        <v>2043</v>
      </c>
      <c r="E6758" s="593" t="s">
        <v>1220</v>
      </c>
      <c r="F6758" s="593"/>
      <c r="G6758" s="550" t="s">
        <v>115</v>
      </c>
      <c r="H6758" s="551">
        <v>0.20899999999999999</v>
      </c>
      <c r="I6758" s="552" t="s">
        <v>2967</v>
      </c>
      <c r="J6758" s="561" t="s">
        <v>4047</v>
      </c>
    </row>
    <row r="6759" spans="1:10">
      <c r="A6759" s="556" t="s">
        <v>2661</v>
      </c>
      <c r="B6759" s="557" t="s">
        <v>2769</v>
      </c>
      <c r="C6759" s="557" t="s">
        <v>55</v>
      </c>
      <c r="D6759" s="556" t="s">
        <v>2770</v>
      </c>
      <c r="E6759" s="594" t="s">
        <v>1393</v>
      </c>
      <c r="F6759" s="594"/>
      <c r="G6759" s="557" t="s">
        <v>1451</v>
      </c>
      <c r="H6759" s="558">
        <v>6</v>
      </c>
      <c r="I6759" s="559" t="s">
        <v>2771</v>
      </c>
      <c r="J6759" s="560" t="s">
        <v>3177</v>
      </c>
    </row>
    <row r="6760" spans="1:10" ht="26.45">
      <c r="A6760" s="549" t="s">
        <v>2666</v>
      </c>
      <c r="B6760" s="550" t="s">
        <v>1858</v>
      </c>
      <c r="C6760" s="550" t="s">
        <v>55</v>
      </c>
      <c r="D6760" s="549" t="s">
        <v>1859</v>
      </c>
      <c r="E6760" s="593" t="s">
        <v>1220</v>
      </c>
      <c r="F6760" s="593"/>
      <c r="G6760" s="550" t="s">
        <v>115</v>
      </c>
      <c r="H6760" s="551">
        <v>0.627</v>
      </c>
      <c r="I6760" s="552" t="s">
        <v>2963</v>
      </c>
      <c r="J6760" s="561" t="s">
        <v>4045</v>
      </c>
    </row>
    <row r="6761" spans="1:10">
      <c r="A6761" s="589" t="s">
        <v>2820</v>
      </c>
      <c r="B6761" s="597"/>
      <c r="C6761" s="597"/>
      <c r="D6761" s="597"/>
      <c r="E6761" s="597"/>
      <c r="F6761" s="597"/>
      <c r="G6761" s="597"/>
      <c r="H6761" s="597"/>
      <c r="I6761" s="597"/>
      <c r="J6761" s="597"/>
    </row>
    <row r="6762" spans="1:10">
      <c r="A6762" s="543" t="s">
        <v>9</v>
      </c>
      <c r="B6762" s="461" t="s">
        <v>10</v>
      </c>
      <c r="C6762" s="461" t="s">
        <v>11</v>
      </c>
      <c r="D6762" s="543" t="s">
        <v>12</v>
      </c>
      <c r="E6762" s="589" t="s">
        <v>1209</v>
      </c>
      <c r="F6762" s="589"/>
      <c r="G6762" s="461" t="s">
        <v>13</v>
      </c>
      <c r="H6762" s="544" t="s">
        <v>14</v>
      </c>
      <c r="I6762" s="544" t="s">
        <v>1210</v>
      </c>
      <c r="J6762" s="544" t="s">
        <v>16</v>
      </c>
    </row>
    <row r="6763" spans="1:10" ht="26.45">
      <c r="A6763" s="549" t="s">
        <v>2666</v>
      </c>
      <c r="B6763" s="550" t="s">
        <v>1804</v>
      </c>
      <c r="C6763" s="550" t="s">
        <v>55</v>
      </c>
      <c r="D6763" s="549" t="s">
        <v>1805</v>
      </c>
      <c r="E6763" s="593" t="s">
        <v>1220</v>
      </c>
      <c r="F6763" s="593"/>
      <c r="G6763" s="550" t="s">
        <v>115</v>
      </c>
      <c r="H6763" s="551">
        <v>0.91300000000000003</v>
      </c>
      <c r="I6763" s="552" t="s">
        <v>2965</v>
      </c>
      <c r="J6763" s="561" t="s">
        <v>4067</v>
      </c>
    </row>
    <row r="6764" spans="1:10" ht="26.45">
      <c r="A6764" s="549" t="s">
        <v>2666</v>
      </c>
      <c r="B6764" s="550" t="s">
        <v>1449</v>
      </c>
      <c r="C6764" s="550" t="s">
        <v>55</v>
      </c>
      <c r="D6764" s="549" t="s">
        <v>1450</v>
      </c>
      <c r="E6764" s="593" t="s">
        <v>1440</v>
      </c>
      <c r="F6764" s="593"/>
      <c r="G6764" s="550" t="s">
        <v>1451</v>
      </c>
      <c r="H6764" s="551">
        <v>6</v>
      </c>
      <c r="I6764" s="552" t="s">
        <v>2742</v>
      </c>
      <c r="J6764" s="561" t="s">
        <v>3165</v>
      </c>
    </row>
    <row r="6765" spans="1:10" ht="26.45">
      <c r="A6765" s="549" t="s">
        <v>2666</v>
      </c>
      <c r="B6765" s="550" t="s">
        <v>1677</v>
      </c>
      <c r="C6765" s="550" t="s">
        <v>55</v>
      </c>
      <c r="D6765" s="549" t="s">
        <v>1678</v>
      </c>
      <c r="E6765" s="593" t="s">
        <v>1220</v>
      </c>
      <c r="F6765" s="593"/>
      <c r="G6765" s="550" t="s">
        <v>1456</v>
      </c>
      <c r="H6765" s="551">
        <v>293</v>
      </c>
      <c r="I6765" s="552" t="s">
        <v>2969</v>
      </c>
      <c r="J6765" s="561" t="s">
        <v>4068</v>
      </c>
    </row>
    <row r="6766" spans="1:10" ht="26.45">
      <c r="A6766" s="549" t="s">
        <v>2666</v>
      </c>
      <c r="B6766" s="550" t="s">
        <v>2042</v>
      </c>
      <c r="C6766" s="550" t="s">
        <v>55</v>
      </c>
      <c r="D6766" s="549" t="s">
        <v>2043</v>
      </c>
      <c r="E6766" s="593" t="s">
        <v>1220</v>
      </c>
      <c r="F6766" s="593"/>
      <c r="G6766" s="550" t="s">
        <v>115</v>
      </c>
      <c r="H6766" s="551">
        <v>0.20899999999999999</v>
      </c>
      <c r="I6766" s="552" t="s">
        <v>2967</v>
      </c>
      <c r="J6766" s="561" t="s">
        <v>4047</v>
      </c>
    </row>
    <row r="6767" spans="1:10" ht="26.45">
      <c r="A6767" s="549" t="s">
        <v>2666</v>
      </c>
      <c r="B6767" s="550" t="s">
        <v>2303</v>
      </c>
      <c r="C6767" s="550" t="s">
        <v>55</v>
      </c>
      <c r="D6767" s="549" t="s">
        <v>2304</v>
      </c>
      <c r="E6767" s="593" t="s">
        <v>1220</v>
      </c>
      <c r="F6767" s="593"/>
      <c r="G6767" s="550" t="s">
        <v>57</v>
      </c>
      <c r="H6767" s="551">
        <v>3.5999999999999999E-3</v>
      </c>
      <c r="I6767" s="552" t="s">
        <v>2821</v>
      </c>
      <c r="J6767" s="561" t="s">
        <v>3256</v>
      </c>
    </row>
    <row r="6768" spans="1:10" ht="14.45" customHeight="1">
      <c r="A6768" s="549" t="s">
        <v>2666</v>
      </c>
      <c r="B6768" s="550" t="s">
        <v>2412</v>
      </c>
      <c r="C6768" s="550" t="s">
        <v>55</v>
      </c>
      <c r="D6768" s="549" t="s">
        <v>2413</v>
      </c>
      <c r="E6768" s="593" t="s">
        <v>1220</v>
      </c>
      <c r="F6768" s="593"/>
      <c r="G6768" s="550" t="s">
        <v>57</v>
      </c>
      <c r="H6768" s="551">
        <v>1.8E-3</v>
      </c>
      <c r="I6768" s="552" t="s">
        <v>2823</v>
      </c>
      <c r="J6768" s="561" t="s">
        <v>3133</v>
      </c>
    </row>
    <row r="6769" spans="1:10">
      <c r="A6769" s="549" t="s">
        <v>2666</v>
      </c>
      <c r="B6769" s="550" t="s">
        <v>2169</v>
      </c>
      <c r="C6769" s="550" t="s">
        <v>55</v>
      </c>
      <c r="D6769" s="549" t="s">
        <v>2170</v>
      </c>
      <c r="E6769" s="593" t="s">
        <v>1220</v>
      </c>
      <c r="F6769" s="593"/>
      <c r="G6769" s="550" t="s">
        <v>57</v>
      </c>
      <c r="H6769" s="551">
        <v>2.7E-2</v>
      </c>
      <c r="I6769" s="552" t="s">
        <v>2825</v>
      </c>
      <c r="J6769" s="561" t="s">
        <v>3126</v>
      </c>
    </row>
    <row r="6770" spans="1:10" ht="26.45">
      <c r="A6770" s="549" t="s">
        <v>2666</v>
      </c>
      <c r="B6770" s="550" t="s">
        <v>2391</v>
      </c>
      <c r="C6770" s="550" t="s">
        <v>55</v>
      </c>
      <c r="D6770" s="549" t="s">
        <v>2392</v>
      </c>
      <c r="E6770" s="593" t="s">
        <v>1220</v>
      </c>
      <c r="F6770" s="593"/>
      <c r="G6770" s="550" t="s">
        <v>57</v>
      </c>
      <c r="H6770" s="551">
        <v>1.1999999999999999E-3</v>
      </c>
      <c r="I6770" s="552" t="s">
        <v>2827</v>
      </c>
      <c r="J6770" s="561" t="s">
        <v>3254</v>
      </c>
    </row>
    <row r="6771" spans="1:10">
      <c r="A6771" s="549" t="s">
        <v>2666</v>
      </c>
      <c r="B6771" s="550" t="s">
        <v>1693</v>
      </c>
      <c r="C6771" s="550" t="s">
        <v>55</v>
      </c>
      <c r="D6771" s="549" t="s">
        <v>1694</v>
      </c>
      <c r="E6771" s="593" t="s">
        <v>1220</v>
      </c>
      <c r="F6771" s="593"/>
      <c r="G6771" s="550" t="s">
        <v>57</v>
      </c>
      <c r="H6771" s="551">
        <v>0.56459999999999999</v>
      </c>
      <c r="I6771" s="552" t="s">
        <v>2829</v>
      </c>
      <c r="J6771" s="561" t="s">
        <v>4049</v>
      </c>
    </row>
    <row r="6772" spans="1:10">
      <c r="A6772" s="549" t="s">
        <v>2666</v>
      </c>
      <c r="B6772" s="550" t="s">
        <v>2360</v>
      </c>
      <c r="C6772" s="550" t="s">
        <v>55</v>
      </c>
      <c r="D6772" s="549" t="s">
        <v>2361</v>
      </c>
      <c r="E6772" s="593" t="s">
        <v>1220</v>
      </c>
      <c r="F6772" s="593"/>
      <c r="G6772" s="550" t="s">
        <v>2362</v>
      </c>
      <c r="H6772" s="551">
        <v>4.7999999999999996E-3</v>
      </c>
      <c r="I6772" s="552" t="s">
        <v>2831</v>
      </c>
      <c r="J6772" s="561" t="s">
        <v>3254</v>
      </c>
    </row>
    <row r="6773" spans="1:10">
      <c r="A6773" s="549" t="s">
        <v>2666</v>
      </c>
      <c r="B6773" s="550" t="s">
        <v>1729</v>
      </c>
      <c r="C6773" s="550" t="s">
        <v>55</v>
      </c>
      <c r="D6773" s="549" t="s">
        <v>1730</v>
      </c>
      <c r="E6773" s="593" t="s">
        <v>1220</v>
      </c>
      <c r="F6773" s="593"/>
      <c r="G6773" s="550" t="s">
        <v>57</v>
      </c>
      <c r="H6773" s="551">
        <v>8.9999999999999993E-3</v>
      </c>
      <c r="I6773" s="552" t="s">
        <v>2833</v>
      </c>
      <c r="J6773" s="561" t="s">
        <v>3473</v>
      </c>
    </row>
    <row r="6774" spans="1:10">
      <c r="A6774" s="549" t="s">
        <v>2666</v>
      </c>
      <c r="B6774" s="550" t="s">
        <v>1587</v>
      </c>
      <c r="C6774" s="550" t="s">
        <v>55</v>
      </c>
      <c r="D6774" s="549" t="s">
        <v>1588</v>
      </c>
      <c r="E6774" s="593" t="s">
        <v>1220</v>
      </c>
      <c r="F6774" s="593"/>
      <c r="G6774" s="550" t="s">
        <v>57</v>
      </c>
      <c r="H6774" s="551">
        <v>2.7E-2</v>
      </c>
      <c r="I6774" s="552" t="s">
        <v>2835</v>
      </c>
      <c r="J6774" s="561" t="s">
        <v>4050</v>
      </c>
    </row>
    <row r="6775" spans="1:10">
      <c r="A6775" s="549" t="s">
        <v>2666</v>
      </c>
      <c r="B6775" s="550" t="s">
        <v>2381</v>
      </c>
      <c r="C6775" s="550" t="s">
        <v>55</v>
      </c>
      <c r="D6775" s="549" t="s">
        <v>2382</v>
      </c>
      <c r="E6775" s="593" t="s">
        <v>1220</v>
      </c>
      <c r="F6775" s="593"/>
      <c r="G6775" s="550" t="s">
        <v>57</v>
      </c>
      <c r="H6775" s="551">
        <v>1.1999999999999999E-3</v>
      </c>
      <c r="I6775" s="552" t="s">
        <v>2837</v>
      </c>
      <c r="J6775" s="561" t="s">
        <v>3256</v>
      </c>
    </row>
    <row r="6776" spans="1:10">
      <c r="A6776" s="549" t="s">
        <v>2666</v>
      </c>
      <c r="B6776" s="550" t="s">
        <v>1982</v>
      </c>
      <c r="C6776" s="550" t="s">
        <v>55</v>
      </c>
      <c r="D6776" s="549" t="s">
        <v>1983</v>
      </c>
      <c r="E6776" s="593" t="s">
        <v>1298</v>
      </c>
      <c r="F6776" s="593"/>
      <c r="G6776" s="550" t="s">
        <v>57</v>
      </c>
      <c r="H6776" s="551">
        <v>2.7E-2</v>
      </c>
      <c r="I6776" s="552" t="s">
        <v>2839</v>
      </c>
      <c r="J6776" s="561" t="s">
        <v>3233</v>
      </c>
    </row>
    <row r="6777" spans="1:10">
      <c r="A6777" s="549" t="s">
        <v>2666</v>
      </c>
      <c r="B6777" s="550" t="s">
        <v>1855</v>
      </c>
      <c r="C6777" s="550" t="s">
        <v>55</v>
      </c>
      <c r="D6777" s="549" t="s">
        <v>1856</v>
      </c>
      <c r="E6777" s="593" t="s">
        <v>1298</v>
      </c>
      <c r="F6777" s="593"/>
      <c r="G6777" s="550" t="s">
        <v>1857</v>
      </c>
      <c r="H6777" s="551">
        <v>2.3999999999999998E-3</v>
      </c>
      <c r="I6777" s="552" t="s">
        <v>2841</v>
      </c>
      <c r="J6777" s="561" t="s">
        <v>4051</v>
      </c>
    </row>
    <row r="6778" spans="1:10" ht="26.45">
      <c r="A6778" s="549" t="s">
        <v>2666</v>
      </c>
      <c r="B6778" s="550" t="s">
        <v>2182</v>
      </c>
      <c r="C6778" s="550" t="s">
        <v>55</v>
      </c>
      <c r="D6778" s="549" t="s">
        <v>2183</v>
      </c>
      <c r="E6778" s="593" t="s">
        <v>1220</v>
      </c>
      <c r="F6778" s="593"/>
      <c r="G6778" s="550" t="s">
        <v>57</v>
      </c>
      <c r="H6778" s="551">
        <v>1.1999999999999999E-3</v>
      </c>
      <c r="I6778" s="552" t="s">
        <v>2843</v>
      </c>
      <c r="J6778" s="561" t="s">
        <v>3224</v>
      </c>
    </row>
    <row r="6779" spans="1:10" ht="13.9" customHeight="1">
      <c r="A6779" s="549" t="s">
        <v>2666</v>
      </c>
      <c r="B6779" s="550" t="s">
        <v>1652</v>
      </c>
      <c r="C6779" s="550" t="s">
        <v>55</v>
      </c>
      <c r="D6779" s="549" t="s">
        <v>1653</v>
      </c>
      <c r="E6779" s="593" t="s">
        <v>1298</v>
      </c>
      <c r="F6779" s="593"/>
      <c r="G6779" s="550" t="s">
        <v>57</v>
      </c>
      <c r="H6779" s="551">
        <v>0.61080000000000001</v>
      </c>
      <c r="I6779" s="552" t="s">
        <v>2845</v>
      </c>
      <c r="J6779" s="561" t="s">
        <v>4052</v>
      </c>
    </row>
    <row r="6780" spans="1:10">
      <c r="A6780" s="549" t="s">
        <v>2666</v>
      </c>
      <c r="B6780" s="550" t="s">
        <v>2090</v>
      </c>
      <c r="C6780" s="550" t="s">
        <v>55</v>
      </c>
      <c r="D6780" s="549" t="s">
        <v>2091</v>
      </c>
      <c r="E6780" s="593" t="s">
        <v>1220</v>
      </c>
      <c r="F6780" s="593"/>
      <c r="G6780" s="550" t="s">
        <v>57</v>
      </c>
      <c r="H6780" s="551">
        <v>1.0800000000000001E-2</v>
      </c>
      <c r="I6780" s="552" t="s">
        <v>2847</v>
      </c>
      <c r="J6780" s="561" t="s">
        <v>2993</v>
      </c>
    </row>
    <row r="6781" spans="1:10">
      <c r="A6781" s="549" t="s">
        <v>2666</v>
      </c>
      <c r="B6781" s="550" t="s">
        <v>1543</v>
      </c>
      <c r="C6781" s="550" t="s">
        <v>55</v>
      </c>
      <c r="D6781" s="549" t="s">
        <v>1544</v>
      </c>
      <c r="E6781" s="593" t="s">
        <v>1220</v>
      </c>
      <c r="F6781" s="593"/>
      <c r="G6781" s="550" t="s">
        <v>57</v>
      </c>
      <c r="H6781" s="551">
        <v>0.61080000000000001</v>
      </c>
      <c r="I6781" s="552" t="s">
        <v>2849</v>
      </c>
      <c r="J6781" s="561" t="s">
        <v>4053</v>
      </c>
    </row>
    <row r="6782" spans="1:10">
      <c r="A6782" s="549" t="s">
        <v>2666</v>
      </c>
      <c r="B6782" s="550" t="s">
        <v>2442</v>
      </c>
      <c r="C6782" s="550" t="s">
        <v>55</v>
      </c>
      <c r="D6782" s="549" t="s">
        <v>2443</v>
      </c>
      <c r="E6782" s="593" t="s">
        <v>1220</v>
      </c>
      <c r="F6782" s="593"/>
      <c r="G6782" s="550" t="s">
        <v>57</v>
      </c>
      <c r="H6782" s="551">
        <v>5.9999999999999995E-4</v>
      </c>
      <c r="I6782" s="552" t="s">
        <v>2851</v>
      </c>
      <c r="J6782" s="561" t="s">
        <v>3254</v>
      </c>
    </row>
    <row r="6783" spans="1:10" ht="26.45">
      <c r="A6783" s="549" t="s">
        <v>2666</v>
      </c>
      <c r="B6783" s="550" t="s">
        <v>2139</v>
      </c>
      <c r="C6783" s="550" t="s">
        <v>55</v>
      </c>
      <c r="D6783" s="549" t="s">
        <v>2140</v>
      </c>
      <c r="E6783" s="593" t="s">
        <v>1220</v>
      </c>
      <c r="F6783" s="593"/>
      <c r="G6783" s="550" t="s">
        <v>1739</v>
      </c>
      <c r="H6783" s="551">
        <v>1.38E-2</v>
      </c>
      <c r="I6783" s="552" t="s">
        <v>2853</v>
      </c>
      <c r="J6783" s="561" t="s">
        <v>2888</v>
      </c>
    </row>
    <row r="6784" spans="1:10" ht="26.45">
      <c r="A6784" s="549" t="s">
        <v>2666</v>
      </c>
      <c r="B6784" s="550" t="s">
        <v>1978</v>
      </c>
      <c r="C6784" s="550" t="s">
        <v>55</v>
      </c>
      <c r="D6784" s="549" t="s">
        <v>1979</v>
      </c>
      <c r="E6784" s="593" t="s">
        <v>1220</v>
      </c>
      <c r="F6784" s="593"/>
      <c r="G6784" s="550" t="s">
        <v>1739</v>
      </c>
      <c r="H6784" s="551">
        <v>4.7999999999999996E-3</v>
      </c>
      <c r="I6784" s="552" t="s">
        <v>2855</v>
      </c>
      <c r="J6784" s="561" t="s">
        <v>3535</v>
      </c>
    </row>
    <row r="6785" spans="1:10" ht="26.45">
      <c r="A6785" s="549" t="s">
        <v>2666</v>
      </c>
      <c r="B6785" s="550" t="s">
        <v>1858</v>
      </c>
      <c r="C6785" s="550" t="s">
        <v>55</v>
      </c>
      <c r="D6785" s="549" t="s">
        <v>1859</v>
      </c>
      <c r="E6785" s="593" t="s">
        <v>1220</v>
      </c>
      <c r="F6785" s="593"/>
      <c r="G6785" s="550" t="s">
        <v>115</v>
      </c>
      <c r="H6785" s="551">
        <v>0.627</v>
      </c>
      <c r="I6785" s="552" t="s">
        <v>2963</v>
      </c>
      <c r="J6785" s="561" t="s">
        <v>4045</v>
      </c>
    </row>
    <row r="6786" spans="1:10">
      <c r="A6786" s="553"/>
      <c r="B6786" s="563"/>
      <c r="C6786" s="563"/>
      <c r="D6786" s="553"/>
      <c r="E6786" s="563" t="s">
        <v>2669</v>
      </c>
      <c r="F6786" s="566">
        <v>93.54</v>
      </c>
      <c r="G6786" s="553" t="s">
        <v>2670</v>
      </c>
      <c r="H6786" s="554">
        <v>0</v>
      </c>
      <c r="I6786" s="553" t="s">
        <v>2671</v>
      </c>
      <c r="J6786" s="554">
        <v>93.54</v>
      </c>
    </row>
    <row r="6787" spans="1:10" ht="14.45" thickBot="1">
      <c r="A6787" s="553"/>
      <c r="B6787" s="563"/>
      <c r="C6787" s="563"/>
      <c r="D6787" s="553"/>
      <c r="E6787" s="563" t="s">
        <v>2672</v>
      </c>
      <c r="F6787" s="566">
        <v>0</v>
      </c>
      <c r="G6787" s="553"/>
      <c r="H6787" s="595" t="s">
        <v>2673</v>
      </c>
      <c r="I6787" s="595"/>
      <c r="J6787" s="554">
        <v>588.96</v>
      </c>
    </row>
    <row r="6788" spans="1:10" ht="14.45" thickTop="1">
      <c r="A6788" s="555"/>
      <c r="B6788" s="564"/>
      <c r="C6788" s="564"/>
      <c r="D6788" s="555"/>
      <c r="E6788" s="564"/>
      <c r="F6788" s="564"/>
      <c r="G6788" s="555"/>
      <c r="H6788" s="555"/>
      <c r="I6788" s="555"/>
      <c r="J6788" s="555"/>
    </row>
    <row r="6789" spans="1:10">
      <c r="A6789" s="543"/>
      <c r="B6789" s="461" t="s">
        <v>10</v>
      </c>
      <c r="C6789" s="461" t="s">
        <v>11</v>
      </c>
      <c r="D6789" s="543" t="s">
        <v>12</v>
      </c>
      <c r="E6789" s="589" t="s">
        <v>1209</v>
      </c>
      <c r="F6789" s="589"/>
      <c r="G6789" s="461" t="s">
        <v>13</v>
      </c>
      <c r="H6789" s="544" t="s">
        <v>14</v>
      </c>
      <c r="I6789" s="544" t="s">
        <v>1210</v>
      </c>
      <c r="J6789" s="544" t="s">
        <v>16</v>
      </c>
    </row>
    <row r="6790" spans="1:10" ht="26.45">
      <c r="A6790" s="545" t="s">
        <v>2661</v>
      </c>
      <c r="B6790" s="546" t="s">
        <v>4069</v>
      </c>
      <c r="C6790" s="546" t="s">
        <v>55</v>
      </c>
      <c r="D6790" s="545" t="s">
        <v>4070</v>
      </c>
      <c r="E6790" s="596" t="s">
        <v>2750</v>
      </c>
      <c r="F6790" s="596"/>
      <c r="G6790" s="546" t="s">
        <v>115</v>
      </c>
      <c r="H6790" s="547">
        <v>1</v>
      </c>
      <c r="I6790" s="548">
        <v>552.77</v>
      </c>
      <c r="J6790" s="548">
        <v>552.77</v>
      </c>
    </row>
    <row r="6791" spans="1:10">
      <c r="A6791" s="543" t="s">
        <v>9</v>
      </c>
      <c r="B6791" s="461" t="s">
        <v>10</v>
      </c>
      <c r="C6791" s="461" t="s">
        <v>11</v>
      </c>
      <c r="D6791" s="543" t="s">
        <v>12</v>
      </c>
      <c r="E6791" s="589" t="s">
        <v>1209</v>
      </c>
      <c r="F6791" s="589"/>
      <c r="G6791" s="461" t="s">
        <v>13</v>
      </c>
      <c r="H6791" s="544" t="s">
        <v>14</v>
      </c>
      <c r="I6791" s="544" t="s">
        <v>1210</v>
      </c>
      <c r="J6791" s="544" t="s">
        <v>16</v>
      </c>
    </row>
    <row r="6792" spans="1:10" ht="26.45">
      <c r="A6792" s="549" t="s">
        <v>2666</v>
      </c>
      <c r="B6792" s="550" t="s">
        <v>1831</v>
      </c>
      <c r="C6792" s="550" t="s">
        <v>55</v>
      </c>
      <c r="D6792" s="549" t="s">
        <v>1832</v>
      </c>
      <c r="E6792" s="593" t="s">
        <v>1220</v>
      </c>
      <c r="F6792" s="593"/>
      <c r="G6792" s="550" t="s">
        <v>115</v>
      </c>
      <c r="H6792" s="551">
        <v>1</v>
      </c>
      <c r="I6792" s="552" t="s">
        <v>3020</v>
      </c>
      <c r="J6792" s="561" t="s">
        <v>3020</v>
      </c>
    </row>
    <row r="6793" spans="1:10" ht="26.45">
      <c r="A6793" s="556" t="s">
        <v>2661</v>
      </c>
      <c r="B6793" s="557" t="s">
        <v>4071</v>
      </c>
      <c r="C6793" s="557" t="s">
        <v>55</v>
      </c>
      <c r="D6793" s="556" t="s">
        <v>4072</v>
      </c>
      <c r="E6793" s="594" t="s">
        <v>2775</v>
      </c>
      <c r="F6793" s="594"/>
      <c r="G6793" s="557" t="s">
        <v>115</v>
      </c>
      <c r="H6793" s="558">
        <v>1</v>
      </c>
      <c r="I6793" s="559" t="s">
        <v>4057</v>
      </c>
      <c r="J6793" s="560" t="s">
        <v>4057</v>
      </c>
    </row>
    <row r="6794" spans="1:10">
      <c r="A6794" s="549" t="s">
        <v>2666</v>
      </c>
      <c r="B6794" s="550" t="s">
        <v>2377</v>
      </c>
      <c r="C6794" s="550" t="s">
        <v>55</v>
      </c>
      <c r="D6794" s="549" t="s">
        <v>2378</v>
      </c>
      <c r="E6794" s="593" t="s">
        <v>1220</v>
      </c>
      <c r="F6794" s="593"/>
      <c r="G6794" s="550" t="s">
        <v>115</v>
      </c>
      <c r="H6794" s="551">
        <v>1</v>
      </c>
      <c r="I6794" s="552" t="s">
        <v>3037</v>
      </c>
      <c r="J6794" s="561" t="s">
        <v>3037</v>
      </c>
    </row>
    <row r="6795" spans="1:10">
      <c r="A6795" s="589" t="s">
        <v>2820</v>
      </c>
      <c r="B6795" s="597"/>
      <c r="C6795" s="597"/>
      <c r="D6795" s="597"/>
      <c r="E6795" s="597"/>
      <c r="F6795" s="597"/>
      <c r="G6795" s="597"/>
      <c r="H6795" s="597"/>
      <c r="I6795" s="597"/>
      <c r="J6795" s="597"/>
    </row>
    <row r="6796" spans="1:10">
      <c r="A6796" s="543" t="s">
        <v>9</v>
      </c>
      <c r="B6796" s="461" t="s">
        <v>10</v>
      </c>
      <c r="C6796" s="461" t="s">
        <v>11</v>
      </c>
      <c r="D6796" s="543" t="s">
        <v>12</v>
      </c>
      <c r="E6796" s="589" t="s">
        <v>1209</v>
      </c>
      <c r="F6796" s="589"/>
      <c r="G6796" s="461" t="s">
        <v>13</v>
      </c>
      <c r="H6796" s="544" t="s">
        <v>14</v>
      </c>
      <c r="I6796" s="544" t="s">
        <v>1210</v>
      </c>
      <c r="J6796" s="544" t="s">
        <v>16</v>
      </c>
    </row>
    <row r="6797" spans="1:10" ht="26.45">
      <c r="A6797" s="549" t="s">
        <v>2666</v>
      </c>
      <c r="B6797" s="550" t="s">
        <v>1831</v>
      </c>
      <c r="C6797" s="550" t="s">
        <v>55</v>
      </c>
      <c r="D6797" s="549" t="s">
        <v>1832</v>
      </c>
      <c r="E6797" s="593" t="s">
        <v>1220</v>
      </c>
      <c r="F6797" s="593"/>
      <c r="G6797" s="550" t="s">
        <v>115</v>
      </c>
      <c r="H6797" s="551">
        <v>1</v>
      </c>
      <c r="I6797" s="552" t="s">
        <v>3020</v>
      </c>
      <c r="J6797" s="561" t="s">
        <v>3020</v>
      </c>
    </row>
    <row r="6798" spans="1:10">
      <c r="A6798" s="549" t="s">
        <v>2666</v>
      </c>
      <c r="B6798" s="550" t="s">
        <v>2567</v>
      </c>
      <c r="C6798" s="550" t="s">
        <v>55</v>
      </c>
      <c r="D6798" s="549" t="s">
        <v>2568</v>
      </c>
      <c r="E6798" s="593" t="s">
        <v>1220</v>
      </c>
      <c r="F6798" s="593"/>
      <c r="G6798" s="550" t="s">
        <v>57</v>
      </c>
      <c r="H6798" s="551">
        <v>7.2000000000000002E-5</v>
      </c>
      <c r="I6798" s="552" t="s">
        <v>2974</v>
      </c>
      <c r="J6798" s="561" t="s">
        <v>2972</v>
      </c>
    </row>
    <row r="6799" spans="1:10" ht="26.45">
      <c r="A6799" s="549" t="s">
        <v>2666</v>
      </c>
      <c r="B6799" s="550" t="s">
        <v>2139</v>
      </c>
      <c r="C6799" s="550" t="s">
        <v>55</v>
      </c>
      <c r="D6799" s="549" t="s">
        <v>2140</v>
      </c>
      <c r="E6799" s="593" t="s">
        <v>1220</v>
      </c>
      <c r="F6799" s="593"/>
      <c r="G6799" s="550" t="s">
        <v>1739</v>
      </c>
      <c r="H6799" s="551">
        <v>5.7959999999999999E-3</v>
      </c>
      <c r="I6799" s="552" t="s">
        <v>2853</v>
      </c>
      <c r="J6799" s="561" t="s">
        <v>2886</v>
      </c>
    </row>
    <row r="6800" spans="1:10">
      <c r="A6800" s="549" t="s">
        <v>2666</v>
      </c>
      <c r="B6800" s="550" t="s">
        <v>1587</v>
      </c>
      <c r="C6800" s="550" t="s">
        <v>55</v>
      </c>
      <c r="D6800" s="549" t="s">
        <v>1588</v>
      </c>
      <c r="E6800" s="593" t="s">
        <v>1220</v>
      </c>
      <c r="F6800" s="593"/>
      <c r="G6800" s="550" t="s">
        <v>57</v>
      </c>
      <c r="H6800" s="551">
        <v>1.1339999999999999E-2</v>
      </c>
      <c r="I6800" s="552" t="s">
        <v>2835</v>
      </c>
      <c r="J6800" s="561" t="s">
        <v>4073</v>
      </c>
    </row>
    <row r="6801" spans="1:10">
      <c r="A6801" s="549" t="s">
        <v>2666</v>
      </c>
      <c r="B6801" s="550" t="s">
        <v>2090</v>
      </c>
      <c r="C6801" s="550" t="s">
        <v>55</v>
      </c>
      <c r="D6801" s="549" t="s">
        <v>2091</v>
      </c>
      <c r="E6801" s="593" t="s">
        <v>1220</v>
      </c>
      <c r="F6801" s="593"/>
      <c r="G6801" s="550" t="s">
        <v>57</v>
      </c>
      <c r="H6801" s="551">
        <v>4.5360000000000001E-3</v>
      </c>
      <c r="I6801" s="552" t="s">
        <v>2847</v>
      </c>
      <c r="J6801" s="561" t="s">
        <v>2975</v>
      </c>
    </row>
    <row r="6802" spans="1:10">
      <c r="A6802" s="549" t="s">
        <v>2666</v>
      </c>
      <c r="B6802" s="550" t="s">
        <v>2551</v>
      </c>
      <c r="C6802" s="550" t="s">
        <v>55</v>
      </c>
      <c r="D6802" s="549" t="s">
        <v>2552</v>
      </c>
      <c r="E6802" s="593" t="s">
        <v>1220</v>
      </c>
      <c r="F6802" s="593"/>
      <c r="G6802" s="550" t="s">
        <v>57</v>
      </c>
      <c r="H6802" s="551">
        <v>7.2000000000000002E-5</v>
      </c>
      <c r="I6802" s="552" t="s">
        <v>2976</v>
      </c>
      <c r="J6802" s="561" t="s">
        <v>2972</v>
      </c>
    </row>
    <row r="6803" spans="1:10">
      <c r="A6803" s="549" t="s">
        <v>2666</v>
      </c>
      <c r="B6803" s="550" t="s">
        <v>2360</v>
      </c>
      <c r="C6803" s="550" t="s">
        <v>55</v>
      </c>
      <c r="D6803" s="549" t="s">
        <v>2361</v>
      </c>
      <c r="E6803" s="593" t="s">
        <v>1220</v>
      </c>
      <c r="F6803" s="593"/>
      <c r="G6803" s="550" t="s">
        <v>2362</v>
      </c>
      <c r="H6803" s="551">
        <v>1.98E-3</v>
      </c>
      <c r="I6803" s="552" t="s">
        <v>2831</v>
      </c>
      <c r="J6803" s="561" t="s">
        <v>2880</v>
      </c>
    </row>
    <row r="6804" spans="1:10" ht="26.45">
      <c r="A6804" s="549" t="s">
        <v>2666</v>
      </c>
      <c r="B6804" s="550" t="s">
        <v>1978</v>
      </c>
      <c r="C6804" s="550" t="s">
        <v>55</v>
      </c>
      <c r="D6804" s="549" t="s">
        <v>1979</v>
      </c>
      <c r="E6804" s="593" t="s">
        <v>1220</v>
      </c>
      <c r="F6804" s="593"/>
      <c r="G6804" s="550" t="s">
        <v>1739</v>
      </c>
      <c r="H6804" s="551">
        <v>1.98E-3</v>
      </c>
      <c r="I6804" s="552" t="s">
        <v>2855</v>
      </c>
      <c r="J6804" s="561" t="s">
        <v>3347</v>
      </c>
    </row>
    <row r="6805" spans="1:10" ht="14.45" customHeight="1">
      <c r="A6805" s="549" t="s">
        <v>2666</v>
      </c>
      <c r="B6805" s="550" t="s">
        <v>2513</v>
      </c>
      <c r="C6805" s="550" t="s">
        <v>55</v>
      </c>
      <c r="D6805" s="549" t="s">
        <v>2514</v>
      </c>
      <c r="E6805" s="593" t="s">
        <v>1220</v>
      </c>
      <c r="F6805" s="593"/>
      <c r="G6805" s="550" t="s">
        <v>233</v>
      </c>
      <c r="H6805" s="551">
        <v>2.52E-4</v>
      </c>
      <c r="I6805" s="552" t="s">
        <v>2978</v>
      </c>
      <c r="J6805" s="561" t="s">
        <v>2972</v>
      </c>
    </row>
    <row r="6806" spans="1:10">
      <c r="A6806" s="549" t="s">
        <v>2666</v>
      </c>
      <c r="B6806" s="550" t="s">
        <v>2481</v>
      </c>
      <c r="C6806" s="550" t="s">
        <v>55</v>
      </c>
      <c r="D6806" s="549" t="s">
        <v>2482</v>
      </c>
      <c r="E6806" s="593" t="s">
        <v>1220</v>
      </c>
      <c r="F6806" s="593"/>
      <c r="G6806" s="550" t="s">
        <v>57</v>
      </c>
      <c r="H6806" s="551">
        <v>7.2000000000000002E-5</v>
      </c>
      <c r="I6806" s="552" t="s">
        <v>2901</v>
      </c>
      <c r="J6806" s="561" t="s">
        <v>2972</v>
      </c>
    </row>
    <row r="6807" spans="1:10">
      <c r="A6807" s="549" t="s">
        <v>2666</v>
      </c>
      <c r="B6807" s="550" t="s">
        <v>1693</v>
      </c>
      <c r="C6807" s="550" t="s">
        <v>55</v>
      </c>
      <c r="D6807" s="549" t="s">
        <v>1694</v>
      </c>
      <c r="E6807" s="593" t="s">
        <v>1220</v>
      </c>
      <c r="F6807" s="593"/>
      <c r="G6807" s="550" t="s">
        <v>57</v>
      </c>
      <c r="H6807" s="551">
        <v>0.21130199999999999</v>
      </c>
      <c r="I6807" s="552" t="s">
        <v>2829</v>
      </c>
      <c r="J6807" s="561" t="s">
        <v>3413</v>
      </c>
    </row>
    <row r="6808" spans="1:10" ht="26.45" customHeight="1">
      <c r="A6808" s="549" t="s">
        <v>2666</v>
      </c>
      <c r="B6808" s="550" t="s">
        <v>2303</v>
      </c>
      <c r="C6808" s="550" t="s">
        <v>55</v>
      </c>
      <c r="D6808" s="549" t="s">
        <v>2304</v>
      </c>
      <c r="E6808" s="593" t="s">
        <v>1220</v>
      </c>
      <c r="F6808" s="593"/>
      <c r="G6808" s="550" t="s">
        <v>57</v>
      </c>
      <c r="H6808" s="551">
        <v>1.5120000000000001E-3</v>
      </c>
      <c r="I6808" s="552" t="s">
        <v>2821</v>
      </c>
      <c r="J6808" s="561" t="s">
        <v>3254</v>
      </c>
    </row>
    <row r="6809" spans="1:10">
      <c r="A6809" s="549" t="s">
        <v>2666</v>
      </c>
      <c r="B6809" s="550" t="s">
        <v>2169</v>
      </c>
      <c r="C6809" s="550" t="s">
        <v>55</v>
      </c>
      <c r="D6809" s="549" t="s">
        <v>2170</v>
      </c>
      <c r="E6809" s="593" t="s">
        <v>1220</v>
      </c>
      <c r="F6809" s="593"/>
      <c r="G6809" s="550" t="s">
        <v>57</v>
      </c>
      <c r="H6809" s="551">
        <v>1.1339999999999999E-2</v>
      </c>
      <c r="I6809" s="552" t="s">
        <v>2825</v>
      </c>
      <c r="J6809" s="561" t="s">
        <v>2923</v>
      </c>
    </row>
    <row r="6810" spans="1:10">
      <c r="A6810" s="549" t="s">
        <v>2666</v>
      </c>
      <c r="B6810" s="550" t="s">
        <v>1982</v>
      </c>
      <c r="C6810" s="550" t="s">
        <v>55</v>
      </c>
      <c r="D6810" s="549" t="s">
        <v>1983</v>
      </c>
      <c r="E6810" s="593" t="s">
        <v>1298</v>
      </c>
      <c r="F6810" s="593"/>
      <c r="G6810" s="550" t="s">
        <v>57</v>
      </c>
      <c r="H6810" s="551">
        <v>1.1339999999999999E-2</v>
      </c>
      <c r="I6810" s="552" t="s">
        <v>2839</v>
      </c>
      <c r="J6810" s="561" t="s">
        <v>3347</v>
      </c>
    </row>
    <row r="6811" spans="1:10">
      <c r="A6811" s="549" t="s">
        <v>2666</v>
      </c>
      <c r="B6811" s="550" t="s">
        <v>1543</v>
      </c>
      <c r="C6811" s="550" t="s">
        <v>55</v>
      </c>
      <c r="D6811" s="549" t="s">
        <v>1544</v>
      </c>
      <c r="E6811" s="593" t="s">
        <v>1220</v>
      </c>
      <c r="F6811" s="593"/>
      <c r="G6811" s="550" t="s">
        <v>57</v>
      </c>
      <c r="H6811" s="551">
        <v>0.25653599999999999</v>
      </c>
      <c r="I6811" s="552" t="s">
        <v>2849</v>
      </c>
      <c r="J6811" s="561" t="s">
        <v>4074</v>
      </c>
    </row>
    <row r="6812" spans="1:10">
      <c r="A6812" s="549" t="s">
        <v>2666</v>
      </c>
      <c r="B6812" s="550" t="s">
        <v>2515</v>
      </c>
      <c r="C6812" s="550" t="s">
        <v>55</v>
      </c>
      <c r="D6812" s="549" t="s">
        <v>2516</v>
      </c>
      <c r="E6812" s="593" t="s">
        <v>1220</v>
      </c>
      <c r="F6812" s="593"/>
      <c r="G6812" s="550" t="s">
        <v>57</v>
      </c>
      <c r="H6812" s="551">
        <v>1.8000000000000001E-4</v>
      </c>
      <c r="I6812" s="552" t="s">
        <v>2883</v>
      </c>
      <c r="J6812" s="561" t="s">
        <v>2972</v>
      </c>
    </row>
    <row r="6813" spans="1:10" ht="13.9" customHeight="1">
      <c r="A6813" s="549" t="s">
        <v>2666</v>
      </c>
      <c r="B6813" s="550" t="s">
        <v>2509</v>
      </c>
      <c r="C6813" s="550" t="s">
        <v>55</v>
      </c>
      <c r="D6813" s="549" t="s">
        <v>2510</v>
      </c>
      <c r="E6813" s="593" t="s">
        <v>1220</v>
      </c>
      <c r="F6813" s="593"/>
      <c r="G6813" s="550" t="s">
        <v>57</v>
      </c>
      <c r="H6813" s="551">
        <v>1.44E-4</v>
      </c>
      <c r="I6813" s="552" t="s">
        <v>2980</v>
      </c>
      <c r="J6813" s="561" t="s">
        <v>2972</v>
      </c>
    </row>
    <row r="6814" spans="1:10">
      <c r="A6814" s="549" t="s">
        <v>2666</v>
      </c>
      <c r="B6814" s="550" t="s">
        <v>1855</v>
      </c>
      <c r="C6814" s="550" t="s">
        <v>55</v>
      </c>
      <c r="D6814" s="549" t="s">
        <v>1856</v>
      </c>
      <c r="E6814" s="593" t="s">
        <v>1298</v>
      </c>
      <c r="F6814" s="593"/>
      <c r="G6814" s="550" t="s">
        <v>1857</v>
      </c>
      <c r="H6814" s="551">
        <v>1.008E-3</v>
      </c>
      <c r="I6814" s="552" t="s">
        <v>2841</v>
      </c>
      <c r="J6814" s="561" t="s">
        <v>2890</v>
      </c>
    </row>
    <row r="6815" spans="1:10">
      <c r="A6815" s="549" t="s">
        <v>2666</v>
      </c>
      <c r="B6815" s="550" t="s">
        <v>1652</v>
      </c>
      <c r="C6815" s="550" t="s">
        <v>55</v>
      </c>
      <c r="D6815" s="549" t="s">
        <v>1653</v>
      </c>
      <c r="E6815" s="593" t="s">
        <v>1298</v>
      </c>
      <c r="F6815" s="593"/>
      <c r="G6815" s="550" t="s">
        <v>57</v>
      </c>
      <c r="H6815" s="551">
        <v>0.25653599999999999</v>
      </c>
      <c r="I6815" s="552" t="s">
        <v>2845</v>
      </c>
      <c r="J6815" s="561" t="s">
        <v>4075</v>
      </c>
    </row>
    <row r="6816" spans="1:10">
      <c r="A6816" s="549" t="s">
        <v>2666</v>
      </c>
      <c r="B6816" s="550" t="s">
        <v>2501</v>
      </c>
      <c r="C6816" s="550" t="s">
        <v>55</v>
      </c>
      <c r="D6816" s="549" t="s">
        <v>2502</v>
      </c>
      <c r="E6816" s="593" t="s">
        <v>1220</v>
      </c>
      <c r="F6816" s="593"/>
      <c r="G6816" s="550" t="s">
        <v>57</v>
      </c>
      <c r="H6816" s="551">
        <v>2.52E-4</v>
      </c>
      <c r="I6816" s="552" t="s">
        <v>2982</v>
      </c>
      <c r="J6816" s="561" t="s">
        <v>2972</v>
      </c>
    </row>
    <row r="6817" spans="1:10">
      <c r="A6817" s="549" t="s">
        <v>2666</v>
      </c>
      <c r="B6817" s="550" t="s">
        <v>2565</v>
      </c>
      <c r="C6817" s="550" t="s">
        <v>55</v>
      </c>
      <c r="D6817" s="549" t="s">
        <v>2566</v>
      </c>
      <c r="E6817" s="593" t="s">
        <v>1220</v>
      </c>
      <c r="F6817" s="593"/>
      <c r="G6817" s="550" t="s">
        <v>57</v>
      </c>
      <c r="H6817" s="551">
        <v>3.6000000000000001E-5</v>
      </c>
      <c r="I6817" s="552" t="s">
        <v>2983</v>
      </c>
      <c r="J6817" s="561" t="s">
        <v>2972</v>
      </c>
    </row>
    <row r="6818" spans="1:10">
      <c r="A6818" s="549" t="s">
        <v>2666</v>
      </c>
      <c r="B6818" s="550" t="s">
        <v>1729</v>
      </c>
      <c r="C6818" s="550" t="s">
        <v>55</v>
      </c>
      <c r="D6818" s="549" t="s">
        <v>1730</v>
      </c>
      <c r="E6818" s="593" t="s">
        <v>1220</v>
      </c>
      <c r="F6818" s="593"/>
      <c r="G6818" s="550" t="s">
        <v>57</v>
      </c>
      <c r="H6818" s="551">
        <v>3.7799999999999999E-3</v>
      </c>
      <c r="I6818" s="552" t="s">
        <v>2833</v>
      </c>
      <c r="J6818" s="561" t="s">
        <v>4051</v>
      </c>
    </row>
    <row r="6819" spans="1:10" ht="26.45">
      <c r="A6819" s="549" t="s">
        <v>2666</v>
      </c>
      <c r="B6819" s="550" t="s">
        <v>2391</v>
      </c>
      <c r="C6819" s="550" t="s">
        <v>55</v>
      </c>
      <c r="D6819" s="549" t="s">
        <v>2392</v>
      </c>
      <c r="E6819" s="593" t="s">
        <v>1220</v>
      </c>
      <c r="F6819" s="593"/>
      <c r="G6819" s="550" t="s">
        <v>57</v>
      </c>
      <c r="H6819" s="551">
        <v>5.04E-4</v>
      </c>
      <c r="I6819" s="552" t="s">
        <v>2827</v>
      </c>
      <c r="J6819" s="561" t="s">
        <v>2880</v>
      </c>
    </row>
    <row r="6820" spans="1:10">
      <c r="A6820" s="549" t="s">
        <v>2666</v>
      </c>
      <c r="B6820" s="550" t="s">
        <v>2341</v>
      </c>
      <c r="C6820" s="550" t="s">
        <v>55</v>
      </c>
      <c r="D6820" s="549" t="s">
        <v>2342</v>
      </c>
      <c r="E6820" s="593" t="s">
        <v>1220</v>
      </c>
      <c r="F6820" s="593"/>
      <c r="G6820" s="550" t="s">
        <v>57</v>
      </c>
      <c r="H6820" s="551">
        <v>3.6000000000000001E-5</v>
      </c>
      <c r="I6820" s="552" t="s">
        <v>2984</v>
      </c>
      <c r="J6820" s="561" t="s">
        <v>2880</v>
      </c>
    </row>
    <row r="6821" spans="1:10">
      <c r="A6821" s="549" t="s">
        <v>2666</v>
      </c>
      <c r="B6821" s="550" t="s">
        <v>2569</v>
      </c>
      <c r="C6821" s="550" t="s">
        <v>55</v>
      </c>
      <c r="D6821" s="549" t="s">
        <v>2570</v>
      </c>
      <c r="E6821" s="593" t="s">
        <v>1220</v>
      </c>
      <c r="F6821" s="593"/>
      <c r="G6821" s="550" t="s">
        <v>57</v>
      </c>
      <c r="H6821" s="551">
        <v>3.6000000000000001E-5</v>
      </c>
      <c r="I6821" s="552" t="s">
        <v>2986</v>
      </c>
      <c r="J6821" s="561" t="s">
        <v>2972</v>
      </c>
    </row>
    <row r="6822" spans="1:10">
      <c r="A6822" s="549" t="s">
        <v>2666</v>
      </c>
      <c r="B6822" s="550" t="s">
        <v>2507</v>
      </c>
      <c r="C6822" s="550" t="s">
        <v>55</v>
      </c>
      <c r="D6822" s="549" t="s">
        <v>2508</v>
      </c>
      <c r="E6822" s="593" t="s">
        <v>1220</v>
      </c>
      <c r="F6822" s="593"/>
      <c r="G6822" s="550" t="s">
        <v>57</v>
      </c>
      <c r="H6822" s="551">
        <v>1.44E-4</v>
      </c>
      <c r="I6822" s="552" t="s">
        <v>2937</v>
      </c>
      <c r="J6822" s="561" t="s">
        <v>2972</v>
      </c>
    </row>
    <row r="6823" spans="1:10" ht="26.45">
      <c r="A6823" s="549" t="s">
        <v>2666</v>
      </c>
      <c r="B6823" s="550" t="s">
        <v>1449</v>
      </c>
      <c r="C6823" s="550" t="s">
        <v>55</v>
      </c>
      <c r="D6823" s="549" t="s">
        <v>1450</v>
      </c>
      <c r="E6823" s="593" t="s">
        <v>1440</v>
      </c>
      <c r="F6823" s="593"/>
      <c r="G6823" s="550" t="s">
        <v>1451</v>
      </c>
      <c r="H6823" s="551">
        <v>1.62</v>
      </c>
      <c r="I6823" s="552" t="s">
        <v>2742</v>
      </c>
      <c r="J6823" s="561" t="s">
        <v>4076</v>
      </c>
    </row>
    <row r="6824" spans="1:10" ht="26.45">
      <c r="A6824" s="549" t="s">
        <v>2666</v>
      </c>
      <c r="B6824" s="550" t="s">
        <v>1483</v>
      </c>
      <c r="C6824" s="550" t="s">
        <v>55</v>
      </c>
      <c r="D6824" s="549" t="s">
        <v>1484</v>
      </c>
      <c r="E6824" s="593" t="s">
        <v>1440</v>
      </c>
      <c r="F6824" s="593"/>
      <c r="G6824" s="550" t="s">
        <v>1451</v>
      </c>
      <c r="H6824" s="551">
        <v>0.36</v>
      </c>
      <c r="I6824" s="552" t="s">
        <v>2767</v>
      </c>
      <c r="J6824" s="561" t="s">
        <v>3105</v>
      </c>
    </row>
    <row r="6825" spans="1:10">
      <c r="A6825" s="549" t="s">
        <v>2666</v>
      </c>
      <c r="B6825" s="550" t="s">
        <v>2657</v>
      </c>
      <c r="C6825" s="550" t="s">
        <v>55</v>
      </c>
      <c r="D6825" s="549" t="s">
        <v>2658</v>
      </c>
      <c r="E6825" s="593" t="s">
        <v>1220</v>
      </c>
      <c r="F6825" s="593"/>
      <c r="G6825" s="550" t="s">
        <v>57</v>
      </c>
      <c r="H6825" s="551">
        <v>3.6000000000000001E-5</v>
      </c>
      <c r="I6825" s="552" t="s">
        <v>2971</v>
      </c>
      <c r="J6825" s="561" t="s">
        <v>2972</v>
      </c>
    </row>
    <row r="6826" spans="1:10">
      <c r="A6826" s="549" t="s">
        <v>2666</v>
      </c>
      <c r="B6826" s="550" t="s">
        <v>2653</v>
      </c>
      <c r="C6826" s="550" t="s">
        <v>55</v>
      </c>
      <c r="D6826" s="549" t="s">
        <v>2654</v>
      </c>
      <c r="E6826" s="593" t="s">
        <v>1220</v>
      </c>
      <c r="F6826" s="593"/>
      <c r="G6826" s="550" t="s">
        <v>57</v>
      </c>
      <c r="H6826" s="551">
        <v>3.6000000000000001E-5</v>
      </c>
      <c r="I6826" s="552" t="s">
        <v>2973</v>
      </c>
      <c r="J6826" s="561" t="s">
        <v>2972</v>
      </c>
    </row>
    <row r="6827" spans="1:10" ht="26.45">
      <c r="A6827" s="549" t="s">
        <v>2666</v>
      </c>
      <c r="B6827" s="550" t="s">
        <v>1536</v>
      </c>
      <c r="C6827" s="550" t="s">
        <v>55</v>
      </c>
      <c r="D6827" s="549" t="s">
        <v>1537</v>
      </c>
      <c r="E6827" s="593" t="s">
        <v>1440</v>
      </c>
      <c r="F6827" s="593"/>
      <c r="G6827" s="550" t="s">
        <v>1451</v>
      </c>
      <c r="H6827" s="551">
        <v>0.36</v>
      </c>
      <c r="I6827" s="552" t="s">
        <v>2767</v>
      </c>
      <c r="J6827" s="561" t="s">
        <v>3105</v>
      </c>
    </row>
    <row r="6828" spans="1:10">
      <c r="A6828" s="549" t="s">
        <v>2666</v>
      </c>
      <c r="B6828" s="550" t="s">
        <v>2412</v>
      </c>
      <c r="C6828" s="550" t="s">
        <v>55</v>
      </c>
      <c r="D6828" s="549" t="s">
        <v>2413</v>
      </c>
      <c r="E6828" s="593" t="s">
        <v>1220</v>
      </c>
      <c r="F6828" s="593"/>
      <c r="G6828" s="550" t="s">
        <v>57</v>
      </c>
      <c r="H6828" s="551">
        <v>4.86E-4</v>
      </c>
      <c r="I6828" s="552" t="s">
        <v>2823</v>
      </c>
      <c r="J6828" s="561" t="s">
        <v>2972</v>
      </c>
    </row>
    <row r="6829" spans="1:10">
      <c r="A6829" s="549" t="s">
        <v>2666</v>
      </c>
      <c r="B6829" s="550" t="s">
        <v>2381</v>
      </c>
      <c r="C6829" s="550" t="s">
        <v>55</v>
      </c>
      <c r="D6829" s="549" t="s">
        <v>2382</v>
      </c>
      <c r="E6829" s="593" t="s">
        <v>1220</v>
      </c>
      <c r="F6829" s="593"/>
      <c r="G6829" s="550" t="s">
        <v>57</v>
      </c>
      <c r="H6829" s="551">
        <v>3.2400000000000001E-4</v>
      </c>
      <c r="I6829" s="552" t="s">
        <v>2837</v>
      </c>
      <c r="J6829" s="561" t="s">
        <v>2880</v>
      </c>
    </row>
    <row r="6830" spans="1:10" ht="26.45">
      <c r="A6830" s="549" t="s">
        <v>2666</v>
      </c>
      <c r="B6830" s="550" t="s">
        <v>2182</v>
      </c>
      <c r="C6830" s="550" t="s">
        <v>55</v>
      </c>
      <c r="D6830" s="549" t="s">
        <v>2183</v>
      </c>
      <c r="E6830" s="593" t="s">
        <v>1220</v>
      </c>
      <c r="F6830" s="593"/>
      <c r="G6830" s="550" t="s">
        <v>57</v>
      </c>
      <c r="H6830" s="551">
        <v>3.2400000000000001E-4</v>
      </c>
      <c r="I6830" s="552" t="s">
        <v>2843</v>
      </c>
      <c r="J6830" s="561" t="s">
        <v>2923</v>
      </c>
    </row>
    <row r="6831" spans="1:10">
      <c r="A6831" s="549" t="s">
        <v>2666</v>
      </c>
      <c r="B6831" s="550" t="s">
        <v>2442</v>
      </c>
      <c r="C6831" s="550" t="s">
        <v>55</v>
      </c>
      <c r="D6831" s="549" t="s">
        <v>2443</v>
      </c>
      <c r="E6831" s="593" t="s">
        <v>1220</v>
      </c>
      <c r="F6831" s="593"/>
      <c r="G6831" s="550" t="s">
        <v>57</v>
      </c>
      <c r="H6831" s="551">
        <v>1.6200000000000001E-4</v>
      </c>
      <c r="I6831" s="552" t="s">
        <v>2851</v>
      </c>
      <c r="J6831" s="561" t="s">
        <v>2972</v>
      </c>
    </row>
    <row r="6832" spans="1:10">
      <c r="A6832" s="549" t="s">
        <v>2666</v>
      </c>
      <c r="B6832" s="550" t="s">
        <v>2593</v>
      </c>
      <c r="C6832" s="550" t="s">
        <v>55</v>
      </c>
      <c r="D6832" s="549" t="s">
        <v>2594</v>
      </c>
      <c r="E6832" s="593" t="s">
        <v>1220</v>
      </c>
      <c r="F6832" s="593"/>
      <c r="G6832" s="550" t="s">
        <v>57</v>
      </c>
      <c r="H6832" s="551">
        <v>7.2000000000000002E-5</v>
      </c>
      <c r="I6832" s="552" t="s">
        <v>2862</v>
      </c>
      <c r="J6832" s="561" t="s">
        <v>2972</v>
      </c>
    </row>
    <row r="6833" spans="1:10">
      <c r="A6833" s="549" t="s">
        <v>2666</v>
      </c>
      <c r="B6833" s="550" t="s">
        <v>2549</v>
      </c>
      <c r="C6833" s="550" t="s">
        <v>55</v>
      </c>
      <c r="D6833" s="549" t="s">
        <v>2550</v>
      </c>
      <c r="E6833" s="593" t="s">
        <v>1220</v>
      </c>
      <c r="F6833" s="593"/>
      <c r="G6833" s="550" t="s">
        <v>57</v>
      </c>
      <c r="H6833" s="551">
        <v>7.2000000000000002E-5</v>
      </c>
      <c r="I6833" s="552" t="s">
        <v>2864</v>
      </c>
      <c r="J6833" s="561" t="s">
        <v>2972</v>
      </c>
    </row>
    <row r="6834" spans="1:10">
      <c r="A6834" s="549" t="s">
        <v>2666</v>
      </c>
      <c r="B6834" s="550" t="s">
        <v>2466</v>
      </c>
      <c r="C6834" s="550" t="s">
        <v>55</v>
      </c>
      <c r="D6834" s="549" t="s">
        <v>2467</v>
      </c>
      <c r="E6834" s="593" t="s">
        <v>2313</v>
      </c>
      <c r="F6834" s="593"/>
      <c r="G6834" s="550" t="s">
        <v>57</v>
      </c>
      <c r="H6834" s="551">
        <v>3.6000000000000001E-5</v>
      </c>
      <c r="I6834" s="552" t="s">
        <v>2866</v>
      </c>
      <c r="J6834" s="561" t="s">
        <v>2972</v>
      </c>
    </row>
    <row r="6835" spans="1:10">
      <c r="A6835" s="549" t="s">
        <v>2666</v>
      </c>
      <c r="B6835" s="550" t="s">
        <v>2607</v>
      </c>
      <c r="C6835" s="550" t="s">
        <v>55</v>
      </c>
      <c r="D6835" s="549" t="s">
        <v>2608</v>
      </c>
      <c r="E6835" s="593" t="s">
        <v>1220</v>
      </c>
      <c r="F6835" s="593"/>
      <c r="G6835" s="550" t="s">
        <v>57</v>
      </c>
      <c r="H6835" s="551">
        <v>3.6000000000000001E-5</v>
      </c>
      <c r="I6835" s="552" t="s">
        <v>2868</v>
      </c>
      <c r="J6835" s="561" t="s">
        <v>2972</v>
      </c>
    </row>
    <row r="6836" spans="1:10">
      <c r="A6836" s="549" t="s">
        <v>2666</v>
      </c>
      <c r="B6836" s="550" t="s">
        <v>2311</v>
      </c>
      <c r="C6836" s="550" t="s">
        <v>55</v>
      </c>
      <c r="D6836" s="549" t="s">
        <v>2312</v>
      </c>
      <c r="E6836" s="593" t="s">
        <v>2313</v>
      </c>
      <c r="F6836" s="593"/>
      <c r="G6836" s="550" t="s">
        <v>57</v>
      </c>
      <c r="H6836" s="551">
        <v>3.6000000000000001E-5</v>
      </c>
      <c r="I6836" s="552" t="s">
        <v>2870</v>
      </c>
      <c r="J6836" s="561" t="s">
        <v>3133</v>
      </c>
    </row>
    <row r="6837" spans="1:10">
      <c r="A6837" s="549" t="s">
        <v>2666</v>
      </c>
      <c r="B6837" s="550" t="s">
        <v>2525</v>
      </c>
      <c r="C6837" s="550" t="s">
        <v>55</v>
      </c>
      <c r="D6837" s="549" t="s">
        <v>2526</v>
      </c>
      <c r="E6837" s="593" t="s">
        <v>1220</v>
      </c>
      <c r="F6837" s="593"/>
      <c r="G6837" s="550" t="s">
        <v>57</v>
      </c>
      <c r="H6837" s="551">
        <v>7.2000000000000002E-5</v>
      </c>
      <c r="I6837" s="552" t="s">
        <v>2872</v>
      </c>
      <c r="J6837" s="561" t="s">
        <v>2972</v>
      </c>
    </row>
    <row r="6838" spans="1:10" ht="26.45">
      <c r="A6838" s="549" t="s">
        <v>2666</v>
      </c>
      <c r="B6838" s="550" t="s">
        <v>2186</v>
      </c>
      <c r="C6838" s="550" t="s">
        <v>55</v>
      </c>
      <c r="D6838" s="549" t="s">
        <v>2187</v>
      </c>
      <c r="E6838" s="593" t="s">
        <v>1440</v>
      </c>
      <c r="F6838" s="593"/>
      <c r="G6838" s="550" t="s">
        <v>1451</v>
      </c>
      <c r="H6838" s="551">
        <v>0.18</v>
      </c>
      <c r="I6838" s="552" t="s">
        <v>2767</v>
      </c>
      <c r="J6838" s="561" t="s">
        <v>4063</v>
      </c>
    </row>
    <row r="6839" spans="1:10">
      <c r="A6839" s="549" t="s">
        <v>2666</v>
      </c>
      <c r="B6839" s="550" t="s">
        <v>2377</v>
      </c>
      <c r="C6839" s="550" t="s">
        <v>55</v>
      </c>
      <c r="D6839" s="549" t="s">
        <v>2378</v>
      </c>
      <c r="E6839" s="593" t="s">
        <v>1220</v>
      </c>
      <c r="F6839" s="593"/>
      <c r="G6839" s="550" t="s">
        <v>115</v>
      </c>
      <c r="H6839" s="551">
        <v>1</v>
      </c>
      <c r="I6839" s="552" t="s">
        <v>3037</v>
      </c>
      <c r="J6839" s="561" t="s">
        <v>3037</v>
      </c>
    </row>
    <row r="6840" spans="1:10">
      <c r="A6840" s="553"/>
      <c r="B6840" s="563"/>
      <c r="C6840" s="563"/>
      <c r="D6840" s="553"/>
      <c r="E6840" s="563" t="s">
        <v>2669</v>
      </c>
      <c r="F6840" s="566">
        <v>43.65</v>
      </c>
      <c r="G6840" s="553" t="s">
        <v>2670</v>
      </c>
      <c r="H6840" s="554">
        <v>0</v>
      </c>
      <c r="I6840" s="553" t="s">
        <v>2671</v>
      </c>
      <c r="J6840" s="554">
        <v>43.65</v>
      </c>
    </row>
    <row r="6841" spans="1:10" ht="14.45" thickBot="1">
      <c r="A6841" s="553"/>
      <c r="B6841" s="563"/>
      <c r="C6841" s="563"/>
      <c r="D6841" s="553"/>
      <c r="E6841" s="563" t="s">
        <v>2672</v>
      </c>
      <c r="F6841" s="566">
        <v>0</v>
      </c>
      <c r="G6841" s="553"/>
      <c r="H6841" s="595" t="s">
        <v>2673</v>
      </c>
      <c r="I6841" s="595"/>
      <c r="J6841" s="554">
        <v>552.77</v>
      </c>
    </row>
    <row r="6842" spans="1:10" ht="14.45" thickTop="1">
      <c r="A6842" s="555"/>
      <c r="B6842" s="564"/>
      <c r="C6842" s="564"/>
      <c r="D6842" s="555"/>
      <c r="E6842" s="564"/>
      <c r="F6842" s="564"/>
      <c r="G6842" s="555"/>
      <c r="H6842" s="555"/>
      <c r="I6842" s="555"/>
      <c r="J6842" s="555"/>
    </row>
    <row r="6843" spans="1:10">
      <c r="A6843" s="543"/>
      <c r="B6843" s="461" t="s">
        <v>10</v>
      </c>
      <c r="C6843" s="461" t="s">
        <v>11</v>
      </c>
      <c r="D6843" s="543" t="s">
        <v>12</v>
      </c>
      <c r="E6843" s="589" t="s">
        <v>1209</v>
      </c>
      <c r="F6843" s="589"/>
      <c r="G6843" s="461" t="s">
        <v>13</v>
      </c>
      <c r="H6843" s="544" t="s">
        <v>14</v>
      </c>
      <c r="I6843" s="544" t="s">
        <v>1210</v>
      </c>
      <c r="J6843" s="544" t="s">
        <v>16</v>
      </c>
    </row>
    <row r="6844" spans="1:10" ht="26.45">
      <c r="A6844" s="545" t="s">
        <v>2661</v>
      </c>
      <c r="B6844" s="546" t="s">
        <v>2773</v>
      </c>
      <c r="C6844" s="546" t="s">
        <v>55</v>
      </c>
      <c r="D6844" s="545" t="s">
        <v>2774</v>
      </c>
      <c r="E6844" s="596" t="s">
        <v>2775</v>
      </c>
      <c r="F6844" s="596"/>
      <c r="G6844" s="546" t="s">
        <v>115</v>
      </c>
      <c r="H6844" s="547">
        <v>1</v>
      </c>
      <c r="I6844" s="548">
        <v>571.74</v>
      </c>
      <c r="J6844" s="548">
        <v>571.74</v>
      </c>
    </row>
    <row r="6845" spans="1:10">
      <c r="A6845" s="543" t="s">
        <v>9</v>
      </c>
      <c r="B6845" s="461" t="s">
        <v>10</v>
      </c>
      <c r="C6845" s="461" t="s">
        <v>11</v>
      </c>
      <c r="D6845" s="543" t="s">
        <v>12</v>
      </c>
      <c r="E6845" s="589" t="s">
        <v>1209</v>
      </c>
      <c r="F6845" s="589"/>
      <c r="G6845" s="461" t="s">
        <v>13</v>
      </c>
      <c r="H6845" s="544" t="s">
        <v>14</v>
      </c>
      <c r="I6845" s="544" t="s">
        <v>1210</v>
      </c>
      <c r="J6845" s="544" t="s">
        <v>16</v>
      </c>
    </row>
    <row r="6846" spans="1:10" ht="26.45">
      <c r="A6846" s="556" t="s">
        <v>2661</v>
      </c>
      <c r="B6846" s="557" t="s">
        <v>4071</v>
      </c>
      <c r="C6846" s="557" t="s">
        <v>55</v>
      </c>
      <c r="D6846" s="556" t="s">
        <v>4072</v>
      </c>
      <c r="E6846" s="594" t="s">
        <v>2775</v>
      </c>
      <c r="F6846" s="594"/>
      <c r="G6846" s="557" t="s">
        <v>115</v>
      </c>
      <c r="H6846" s="558">
        <v>1</v>
      </c>
      <c r="I6846" s="559" t="s">
        <v>4057</v>
      </c>
      <c r="J6846" s="560" t="s">
        <v>4057</v>
      </c>
    </row>
    <row r="6847" spans="1:10" ht="26.45">
      <c r="A6847" s="549" t="s">
        <v>2666</v>
      </c>
      <c r="B6847" s="550" t="s">
        <v>1552</v>
      </c>
      <c r="C6847" s="550" t="s">
        <v>55</v>
      </c>
      <c r="D6847" s="549" t="s">
        <v>1553</v>
      </c>
      <c r="E6847" s="593" t="s">
        <v>1220</v>
      </c>
      <c r="F6847" s="593"/>
      <c r="G6847" s="550" t="s">
        <v>115</v>
      </c>
      <c r="H6847" s="551">
        <v>1</v>
      </c>
      <c r="I6847" s="552" t="s">
        <v>3018</v>
      </c>
      <c r="J6847" s="561" t="s">
        <v>3018</v>
      </c>
    </row>
    <row r="6848" spans="1:10" ht="26.45">
      <c r="A6848" s="549" t="s">
        <v>2666</v>
      </c>
      <c r="B6848" s="550" t="s">
        <v>1831</v>
      </c>
      <c r="C6848" s="550" t="s">
        <v>55</v>
      </c>
      <c r="D6848" s="549" t="s">
        <v>1832</v>
      </c>
      <c r="E6848" s="593" t="s">
        <v>1220</v>
      </c>
      <c r="F6848" s="593"/>
      <c r="G6848" s="550" t="s">
        <v>115</v>
      </c>
      <c r="H6848" s="551">
        <v>1</v>
      </c>
      <c r="I6848" s="552" t="s">
        <v>3020</v>
      </c>
      <c r="J6848" s="561" t="s">
        <v>3020</v>
      </c>
    </row>
    <row r="6849" spans="1:10">
      <c r="A6849" s="589" t="s">
        <v>2820</v>
      </c>
      <c r="B6849" s="597"/>
      <c r="C6849" s="597"/>
      <c r="D6849" s="597"/>
      <c r="E6849" s="597"/>
      <c r="F6849" s="597"/>
      <c r="G6849" s="597"/>
      <c r="H6849" s="597"/>
      <c r="I6849" s="597"/>
      <c r="J6849" s="597"/>
    </row>
    <row r="6850" spans="1:10">
      <c r="A6850" s="543" t="s">
        <v>9</v>
      </c>
      <c r="B6850" s="461" t="s">
        <v>10</v>
      </c>
      <c r="C6850" s="461" t="s">
        <v>11</v>
      </c>
      <c r="D6850" s="543" t="s">
        <v>12</v>
      </c>
      <c r="E6850" s="589" t="s">
        <v>1209</v>
      </c>
      <c r="F6850" s="589"/>
      <c r="G6850" s="461" t="s">
        <v>13</v>
      </c>
      <c r="H6850" s="544" t="s">
        <v>14</v>
      </c>
      <c r="I6850" s="544" t="s">
        <v>1210</v>
      </c>
      <c r="J6850" s="544" t="s">
        <v>16</v>
      </c>
    </row>
    <row r="6851" spans="1:10">
      <c r="A6851" s="549" t="s">
        <v>2666</v>
      </c>
      <c r="B6851" s="550" t="s">
        <v>2567</v>
      </c>
      <c r="C6851" s="550" t="s">
        <v>55</v>
      </c>
      <c r="D6851" s="549" t="s">
        <v>2568</v>
      </c>
      <c r="E6851" s="593" t="s">
        <v>1220</v>
      </c>
      <c r="F6851" s="593"/>
      <c r="G6851" s="550" t="s">
        <v>57</v>
      </c>
      <c r="H6851" s="551">
        <v>7.2000000000000002E-5</v>
      </c>
      <c r="I6851" s="552" t="s">
        <v>2974</v>
      </c>
      <c r="J6851" s="561" t="s">
        <v>2972</v>
      </c>
    </row>
    <row r="6852" spans="1:10" ht="26.45">
      <c r="A6852" s="549" t="s">
        <v>2666</v>
      </c>
      <c r="B6852" s="550" t="s">
        <v>2139</v>
      </c>
      <c r="C6852" s="550" t="s">
        <v>55</v>
      </c>
      <c r="D6852" s="549" t="s">
        <v>2140</v>
      </c>
      <c r="E6852" s="593" t="s">
        <v>1220</v>
      </c>
      <c r="F6852" s="593"/>
      <c r="G6852" s="550" t="s">
        <v>1739</v>
      </c>
      <c r="H6852" s="551">
        <v>5.7959999999999999E-3</v>
      </c>
      <c r="I6852" s="552" t="s">
        <v>2853</v>
      </c>
      <c r="J6852" s="561" t="s">
        <v>2886</v>
      </c>
    </row>
    <row r="6853" spans="1:10">
      <c r="A6853" s="549" t="s">
        <v>2666</v>
      </c>
      <c r="B6853" s="550" t="s">
        <v>1587</v>
      </c>
      <c r="C6853" s="550" t="s">
        <v>55</v>
      </c>
      <c r="D6853" s="549" t="s">
        <v>1588</v>
      </c>
      <c r="E6853" s="593" t="s">
        <v>1220</v>
      </c>
      <c r="F6853" s="593"/>
      <c r="G6853" s="550" t="s">
        <v>57</v>
      </c>
      <c r="H6853" s="551">
        <v>1.1339999999999999E-2</v>
      </c>
      <c r="I6853" s="552" t="s">
        <v>2835</v>
      </c>
      <c r="J6853" s="561" t="s">
        <v>4073</v>
      </c>
    </row>
    <row r="6854" spans="1:10">
      <c r="A6854" s="549" t="s">
        <v>2666</v>
      </c>
      <c r="B6854" s="550" t="s">
        <v>2090</v>
      </c>
      <c r="C6854" s="550" t="s">
        <v>55</v>
      </c>
      <c r="D6854" s="549" t="s">
        <v>2091</v>
      </c>
      <c r="E6854" s="593" t="s">
        <v>1220</v>
      </c>
      <c r="F6854" s="593"/>
      <c r="G6854" s="550" t="s">
        <v>57</v>
      </c>
      <c r="H6854" s="551">
        <v>4.5360000000000001E-3</v>
      </c>
      <c r="I6854" s="552" t="s">
        <v>2847</v>
      </c>
      <c r="J6854" s="561" t="s">
        <v>2975</v>
      </c>
    </row>
    <row r="6855" spans="1:10">
      <c r="A6855" s="549" t="s">
        <v>2666</v>
      </c>
      <c r="B6855" s="550" t="s">
        <v>2551</v>
      </c>
      <c r="C6855" s="550" t="s">
        <v>55</v>
      </c>
      <c r="D6855" s="549" t="s">
        <v>2552</v>
      </c>
      <c r="E6855" s="593" t="s">
        <v>1220</v>
      </c>
      <c r="F6855" s="593"/>
      <c r="G6855" s="550" t="s">
        <v>57</v>
      </c>
      <c r="H6855" s="551">
        <v>7.2000000000000002E-5</v>
      </c>
      <c r="I6855" s="552" t="s">
        <v>2976</v>
      </c>
      <c r="J6855" s="561" t="s">
        <v>2972</v>
      </c>
    </row>
    <row r="6856" spans="1:10">
      <c r="A6856" s="549" t="s">
        <v>2666</v>
      </c>
      <c r="B6856" s="550" t="s">
        <v>2360</v>
      </c>
      <c r="C6856" s="550" t="s">
        <v>55</v>
      </c>
      <c r="D6856" s="549" t="s">
        <v>2361</v>
      </c>
      <c r="E6856" s="593" t="s">
        <v>1220</v>
      </c>
      <c r="F6856" s="593"/>
      <c r="G6856" s="550" t="s">
        <v>2362</v>
      </c>
      <c r="H6856" s="551">
        <v>1.98E-3</v>
      </c>
      <c r="I6856" s="552" t="s">
        <v>2831</v>
      </c>
      <c r="J6856" s="561" t="s">
        <v>2880</v>
      </c>
    </row>
    <row r="6857" spans="1:10" ht="26.45">
      <c r="A6857" s="549" t="s">
        <v>2666</v>
      </c>
      <c r="B6857" s="550" t="s">
        <v>1978</v>
      </c>
      <c r="C6857" s="550" t="s">
        <v>55</v>
      </c>
      <c r="D6857" s="549" t="s">
        <v>1979</v>
      </c>
      <c r="E6857" s="593" t="s">
        <v>1220</v>
      </c>
      <c r="F6857" s="593"/>
      <c r="G6857" s="550" t="s">
        <v>1739</v>
      </c>
      <c r="H6857" s="551">
        <v>1.98E-3</v>
      </c>
      <c r="I6857" s="552" t="s">
        <v>2855</v>
      </c>
      <c r="J6857" s="561" t="s">
        <v>3347</v>
      </c>
    </row>
    <row r="6858" spans="1:10">
      <c r="A6858" s="549" t="s">
        <v>2666</v>
      </c>
      <c r="B6858" s="550" t="s">
        <v>2513</v>
      </c>
      <c r="C6858" s="550" t="s">
        <v>55</v>
      </c>
      <c r="D6858" s="549" t="s">
        <v>2514</v>
      </c>
      <c r="E6858" s="593" t="s">
        <v>1220</v>
      </c>
      <c r="F6858" s="593"/>
      <c r="G6858" s="550" t="s">
        <v>233</v>
      </c>
      <c r="H6858" s="551">
        <v>2.52E-4</v>
      </c>
      <c r="I6858" s="552" t="s">
        <v>2978</v>
      </c>
      <c r="J6858" s="561" t="s">
        <v>2972</v>
      </c>
    </row>
    <row r="6859" spans="1:10" ht="14.45" customHeight="1">
      <c r="A6859" s="549" t="s">
        <v>2666</v>
      </c>
      <c r="B6859" s="550" t="s">
        <v>2481</v>
      </c>
      <c r="C6859" s="550" t="s">
        <v>55</v>
      </c>
      <c r="D6859" s="549" t="s">
        <v>2482</v>
      </c>
      <c r="E6859" s="593" t="s">
        <v>1220</v>
      </c>
      <c r="F6859" s="593"/>
      <c r="G6859" s="550" t="s">
        <v>57</v>
      </c>
      <c r="H6859" s="551">
        <v>7.2000000000000002E-5</v>
      </c>
      <c r="I6859" s="552" t="s">
        <v>2901</v>
      </c>
      <c r="J6859" s="561" t="s">
        <v>2972</v>
      </c>
    </row>
    <row r="6860" spans="1:10">
      <c r="A6860" s="549" t="s">
        <v>2666</v>
      </c>
      <c r="B6860" s="550" t="s">
        <v>1693</v>
      </c>
      <c r="C6860" s="550" t="s">
        <v>55</v>
      </c>
      <c r="D6860" s="549" t="s">
        <v>1694</v>
      </c>
      <c r="E6860" s="593" t="s">
        <v>1220</v>
      </c>
      <c r="F6860" s="593"/>
      <c r="G6860" s="550" t="s">
        <v>57</v>
      </c>
      <c r="H6860" s="551">
        <v>0.21130199999999999</v>
      </c>
      <c r="I6860" s="552" t="s">
        <v>2829</v>
      </c>
      <c r="J6860" s="561" t="s">
        <v>3413</v>
      </c>
    </row>
    <row r="6861" spans="1:10" ht="26.45">
      <c r="A6861" s="549" t="s">
        <v>2666</v>
      </c>
      <c r="B6861" s="550" t="s">
        <v>2303</v>
      </c>
      <c r="C6861" s="550" t="s">
        <v>55</v>
      </c>
      <c r="D6861" s="549" t="s">
        <v>2304</v>
      </c>
      <c r="E6861" s="593" t="s">
        <v>1220</v>
      </c>
      <c r="F6861" s="593"/>
      <c r="G6861" s="550" t="s">
        <v>57</v>
      </c>
      <c r="H6861" s="551">
        <v>1.5120000000000001E-3</v>
      </c>
      <c r="I6861" s="552" t="s">
        <v>2821</v>
      </c>
      <c r="J6861" s="561" t="s">
        <v>3254</v>
      </c>
    </row>
    <row r="6862" spans="1:10">
      <c r="A6862" s="549" t="s">
        <v>2666</v>
      </c>
      <c r="B6862" s="550" t="s">
        <v>2169</v>
      </c>
      <c r="C6862" s="550" t="s">
        <v>55</v>
      </c>
      <c r="D6862" s="549" t="s">
        <v>2170</v>
      </c>
      <c r="E6862" s="593" t="s">
        <v>1220</v>
      </c>
      <c r="F6862" s="593"/>
      <c r="G6862" s="550" t="s">
        <v>57</v>
      </c>
      <c r="H6862" s="551">
        <v>1.1339999999999999E-2</v>
      </c>
      <c r="I6862" s="552" t="s">
        <v>2825</v>
      </c>
      <c r="J6862" s="561" t="s">
        <v>2923</v>
      </c>
    </row>
    <row r="6863" spans="1:10">
      <c r="A6863" s="549" t="s">
        <v>2666</v>
      </c>
      <c r="B6863" s="550" t="s">
        <v>1982</v>
      </c>
      <c r="C6863" s="550" t="s">
        <v>55</v>
      </c>
      <c r="D6863" s="549" t="s">
        <v>1983</v>
      </c>
      <c r="E6863" s="593" t="s">
        <v>1298</v>
      </c>
      <c r="F6863" s="593"/>
      <c r="G6863" s="550" t="s">
        <v>57</v>
      </c>
      <c r="H6863" s="551">
        <v>1.1339999999999999E-2</v>
      </c>
      <c r="I6863" s="552" t="s">
        <v>2839</v>
      </c>
      <c r="J6863" s="561" t="s">
        <v>3347</v>
      </c>
    </row>
    <row r="6864" spans="1:10">
      <c r="A6864" s="549" t="s">
        <v>2666</v>
      </c>
      <c r="B6864" s="550" t="s">
        <v>1543</v>
      </c>
      <c r="C6864" s="550" t="s">
        <v>55</v>
      </c>
      <c r="D6864" s="549" t="s">
        <v>1544</v>
      </c>
      <c r="E6864" s="593" t="s">
        <v>1220</v>
      </c>
      <c r="F6864" s="593"/>
      <c r="G6864" s="550" t="s">
        <v>57</v>
      </c>
      <c r="H6864" s="551">
        <v>0.25653599999999999</v>
      </c>
      <c r="I6864" s="552" t="s">
        <v>2849</v>
      </c>
      <c r="J6864" s="561" t="s">
        <v>4074</v>
      </c>
    </row>
    <row r="6865" spans="1:10">
      <c r="A6865" s="549" t="s">
        <v>2666</v>
      </c>
      <c r="B6865" s="550" t="s">
        <v>2515</v>
      </c>
      <c r="C6865" s="550" t="s">
        <v>55</v>
      </c>
      <c r="D6865" s="549" t="s">
        <v>2516</v>
      </c>
      <c r="E6865" s="593" t="s">
        <v>1220</v>
      </c>
      <c r="F6865" s="593"/>
      <c r="G6865" s="550" t="s">
        <v>57</v>
      </c>
      <c r="H6865" s="551">
        <v>1.8000000000000001E-4</v>
      </c>
      <c r="I6865" s="552" t="s">
        <v>2883</v>
      </c>
      <c r="J6865" s="561" t="s">
        <v>2972</v>
      </c>
    </row>
    <row r="6866" spans="1:10">
      <c r="A6866" s="549" t="s">
        <v>2666</v>
      </c>
      <c r="B6866" s="550" t="s">
        <v>2509</v>
      </c>
      <c r="C6866" s="550" t="s">
        <v>55</v>
      </c>
      <c r="D6866" s="549" t="s">
        <v>2510</v>
      </c>
      <c r="E6866" s="593" t="s">
        <v>1220</v>
      </c>
      <c r="F6866" s="593"/>
      <c r="G6866" s="550" t="s">
        <v>57</v>
      </c>
      <c r="H6866" s="551">
        <v>1.44E-4</v>
      </c>
      <c r="I6866" s="552" t="s">
        <v>2980</v>
      </c>
      <c r="J6866" s="561" t="s">
        <v>2972</v>
      </c>
    </row>
    <row r="6867" spans="1:10" ht="13.9" customHeight="1">
      <c r="A6867" s="549" t="s">
        <v>2666</v>
      </c>
      <c r="B6867" s="550" t="s">
        <v>1855</v>
      </c>
      <c r="C6867" s="550" t="s">
        <v>55</v>
      </c>
      <c r="D6867" s="549" t="s">
        <v>1856</v>
      </c>
      <c r="E6867" s="593" t="s">
        <v>1298</v>
      </c>
      <c r="F6867" s="593"/>
      <c r="G6867" s="550" t="s">
        <v>1857</v>
      </c>
      <c r="H6867" s="551">
        <v>1.008E-3</v>
      </c>
      <c r="I6867" s="552" t="s">
        <v>2841</v>
      </c>
      <c r="J6867" s="561" t="s">
        <v>2890</v>
      </c>
    </row>
    <row r="6868" spans="1:10">
      <c r="A6868" s="549" t="s">
        <v>2666</v>
      </c>
      <c r="B6868" s="550" t="s">
        <v>1652</v>
      </c>
      <c r="C6868" s="550" t="s">
        <v>55</v>
      </c>
      <c r="D6868" s="549" t="s">
        <v>1653</v>
      </c>
      <c r="E6868" s="593" t="s">
        <v>1298</v>
      </c>
      <c r="F6868" s="593"/>
      <c r="G6868" s="550" t="s">
        <v>57</v>
      </c>
      <c r="H6868" s="551">
        <v>0.25653599999999999</v>
      </c>
      <c r="I6868" s="552" t="s">
        <v>2845</v>
      </c>
      <c r="J6868" s="561" t="s">
        <v>4075</v>
      </c>
    </row>
    <row r="6869" spans="1:10">
      <c r="A6869" s="549" t="s">
        <v>2666</v>
      </c>
      <c r="B6869" s="550" t="s">
        <v>2501</v>
      </c>
      <c r="C6869" s="550" t="s">
        <v>55</v>
      </c>
      <c r="D6869" s="549" t="s">
        <v>2502</v>
      </c>
      <c r="E6869" s="593" t="s">
        <v>1220</v>
      </c>
      <c r="F6869" s="593"/>
      <c r="G6869" s="550" t="s">
        <v>57</v>
      </c>
      <c r="H6869" s="551">
        <v>2.52E-4</v>
      </c>
      <c r="I6869" s="552" t="s">
        <v>2982</v>
      </c>
      <c r="J6869" s="561" t="s">
        <v>2972</v>
      </c>
    </row>
    <row r="6870" spans="1:10">
      <c r="A6870" s="549" t="s">
        <v>2666</v>
      </c>
      <c r="B6870" s="550" t="s">
        <v>2565</v>
      </c>
      <c r="C6870" s="550" t="s">
        <v>55</v>
      </c>
      <c r="D6870" s="549" t="s">
        <v>2566</v>
      </c>
      <c r="E6870" s="593" t="s">
        <v>1220</v>
      </c>
      <c r="F6870" s="593"/>
      <c r="G6870" s="550" t="s">
        <v>57</v>
      </c>
      <c r="H6870" s="551">
        <v>3.6000000000000001E-5</v>
      </c>
      <c r="I6870" s="552" t="s">
        <v>2983</v>
      </c>
      <c r="J6870" s="561" t="s">
        <v>2972</v>
      </c>
    </row>
    <row r="6871" spans="1:10">
      <c r="A6871" s="549" t="s">
        <v>2666</v>
      </c>
      <c r="B6871" s="550" t="s">
        <v>1729</v>
      </c>
      <c r="C6871" s="550" t="s">
        <v>55</v>
      </c>
      <c r="D6871" s="549" t="s">
        <v>1730</v>
      </c>
      <c r="E6871" s="593" t="s">
        <v>1220</v>
      </c>
      <c r="F6871" s="593"/>
      <c r="G6871" s="550" t="s">
        <v>57</v>
      </c>
      <c r="H6871" s="551">
        <v>3.7799999999999999E-3</v>
      </c>
      <c r="I6871" s="552" t="s">
        <v>2833</v>
      </c>
      <c r="J6871" s="561" t="s">
        <v>4051</v>
      </c>
    </row>
    <row r="6872" spans="1:10" ht="26.45">
      <c r="A6872" s="549" t="s">
        <v>2666</v>
      </c>
      <c r="B6872" s="550" t="s">
        <v>2391</v>
      </c>
      <c r="C6872" s="550" t="s">
        <v>55</v>
      </c>
      <c r="D6872" s="549" t="s">
        <v>2392</v>
      </c>
      <c r="E6872" s="593" t="s">
        <v>1220</v>
      </c>
      <c r="F6872" s="593"/>
      <c r="G6872" s="550" t="s">
        <v>57</v>
      </c>
      <c r="H6872" s="551">
        <v>5.04E-4</v>
      </c>
      <c r="I6872" s="552" t="s">
        <v>2827</v>
      </c>
      <c r="J6872" s="561" t="s">
        <v>2880</v>
      </c>
    </row>
    <row r="6873" spans="1:10">
      <c r="A6873" s="549" t="s">
        <v>2666</v>
      </c>
      <c r="B6873" s="550" t="s">
        <v>2341</v>
      </c>
      <c r="C6873" s="550" t="s">
        <v>55</v>
      </c>
      <c r="D6873" s="549" t="s">
        <v>2342</v>
      </c>
      <c r="E6873" s="593" t="s">
        <v>1220</v>
      </c>
      <c r="F6873" s="593"/>
      <c r="G6873" s="550" t="s">
        <v>57</v>
      </c>
      <c r="H6873" s="551">
        <v>3.6000000000000001E-5</v>
      </c>
      <c r="I6873" s="552" t="s">
        <v>2984</v>
      </c>
      <c r="J6873" s="561" t="s">
        <v>2880</v>
      </c>
    </row>
    <row r="6874" spans="1:10">
      <c r="A6874" s="549" t="s">
        <v>2666</v>
      </c>
      <c r="B6874" s="550" t="s">
        <v>2569</v>
      </c>
      <c r="C6874" s="550" t="s">
        <v>55</v>
      </c>
      <c r="D6874" s="549" t="s">
        <v>2570</v>
      </c>
      <c r="E6874" s="593" t="s">
        <v>1220</v>
      </c>
      <c r="F6874" s="593"/>
      <c r="G6874" s="550" t="s">
        <v>57</v>
      </c>
      <c r="H6874" s="551">
        <v>3.6000000000000001E-5</v>
      </c>
      <c r="I6874" s="552" t="s">
        <v>2986</v>
      </c>
      <c r="J6874" s="561" t="s">
        <v>2972</v>
      </c>
    </row>
    <row r="6875" spans="1:10">
      <c r="A6875" s="549" t="s">
        <v>2666</v>
      </c>
      <c r="B6875" s="550" t="s">
        <v>2507</v>
      </c>
      <c r="C6875" s="550" t="s">
        <v>55</v>
      </c>
      <c r="D6875" s="549" t="s">
        <v>2508</v>
      </c>
      <c r="E6875" s="593" t="s">
        <v>1220</v>
      </c>
      <c r="F6875" s="593"/>
      <c r="G6875" s="550" t="s">
        <v>57</v>
      </c>
      <c r="H6875" s="551">
        <v>1.44E-4</v>
      </c>
      <c r="I6875" s="552" t="s">
        <v>2937</v>
      </c>
      <c r="J6875" s="561" t="s">
        <v>2972</v>
      </c>
    </row>
    <row r="6876" spans="1:10" ht="26.45">
      <c r="A6876" s="549" t="s">
        <v>2666</v>
      </c>
      <c r="B6876" s="550" t="s">
        <v>1449</v>
      </c>
      <c r="C6876" s="550" t="s">
        <v>55</v>
      </c>
      <c r="D6876" s="549" t="s">
        <v>1450</v>
      </c>
      <c r="E6876" s="593" t="s">
        <v>1440</v>
      </c>
      <c r="F6876" s="593"/>
      <c r="G6876" s="550" t="s">
        <v>1451</v>
      </c>
      <c r="H6876" s="551">
        <v>1.62</v>
      </c>
      <c r="I6876" s="552" t="s">
        <v>2742</v>
      </c>
      <c r="J6876" s="561" t="s">
        <v>4076</v>
      </c>
    </row>
    <row r="6877" spans="1:10" ht="26.45">
      <c r="A6877" s="549" t="s">
        <v>2666</v>
      </c>
      <c r="B6877" s="550" t="s">
        <v>1483</v>
      </c>
      <c r="C6877" s="550" t="s">
        <v>55</v>
      </c>
      <c r="D6877" s="549" t="s">
        <v>1484</v>
      </c>
      <c r="E6877" s="593" t="s">
        <v>1440</v>
      </c>
      <c r="F6877" s="593"/>
      <c r="G6877" s="550" t="s">
        <v>1451</v>
      </c>
      <c r="H6877" s="551">
        <v>0.36</v>
      </c>
      <c r="I6877" s="552" t="s">
        <v>2767</v>
      </c>
      <c r="J6877" s="561" t="s">
        <v>3105</v>
      </c>
    </row>
    <row r="6878" spans="1:10">
      <c r="A6878" s="549" t="s">
        <v>2666</v>
      </c>
      <c r="B6878" s="550" t="s">
        <v>2657</v>
      </c>
      <c r="C6878" s="550" t="s">
        <v>55</v>
      </c>
      <c r="D6878" s="549" t="s">
        <v>2658</v>
      </c>
      <c r="E6878" s="593" t="s">
        <v>1220</v>
      </c>
      <c r="F6878" s="593"/>
      <c r="G6878" s="550" t="s">
        <v>57</v>
      </c>
      <c r="H6878" s="551">
        <v>3.6000000000000001E-5</v>
      </c>
      <c r="I6878" s="552" t="s">
        <v>2971</v>
      </c>
      <c r="J6878" s="561" t="s">
        <v>2972</v>
      </c>
    </row>
    <row r="6879" spans="1:10">
      <c r="A6879" s="549" t="s">
        <v>2666</v>
      </c>
      <c r="B6879" s="550" t="s">
        <v>2653</v>
      </c>
      <c r="C6879" s="550" t="s">
        <v>55</v>
      </c>
      <c r="D6879" s="549" t="s">
        <v>2654</v>
      </c>
      <c r="E6879" s="593" t="s">
        <v>1220</v>
      </c>
      <c r="F6879" s="593"/>
      <c r="G6879" s="550" t="s">
        <v>57</v>
      </c>
      <c r="H6879" s="551">
        <v>3.6000000000000001E-5</v>
      </c>
      <c r="I6879" s="552" t="s">
        <v>2973</v>
      </c>
      <c r="J6879" s="561" t="s">
        <v>2972</v>
      </c>
    </row>
    <row r="6880" spans="1:10" ht="26.45">
      <c r="A6880" s="549" t="s">
        <v>2666</v>
      </c>
      <c r="B6880" s="550" t="s">
        <v>1536</v>
      </c>
      <c r="C6880" s="550" t="s">
        <v>55</v>
      </c>
      <c r="D6880" s="549" t="s">
        <v>1537</v>
      </c>
      <c r="E6880" s="593" t="s">
        <v>1440</v>
      </c>
      <c r="F6880" s="593"/>
      <c r="G6880" s="550" t="s">
        <v>1451</v>
      </c>
      <c r="H6880" s="551">
        <v>0.36</v>
      </c>
      <c r="I6880" s="552" t="s">
        <v>2767</v>
      </c>
      <c r="J6880" s="561" t="s">
        <v>3105</v>
      </c>
    </row>
    <row r="6881" spans="1:10">
      <c r="A6881" s="549" t="s">
        <v>2666</v>
      </c>
      <c r="B6881" s="550" t="s">
        <v>2412</v>
      </c>
      <c r="C6881" s="550" t="s">
        <v>55</v>
      </c>
      <c r="D6881" s="549" t="s">
        <v>2413</v>
      </c>
      <c r="E6881" s="593" t="s">
        <v>1220</v>
      </c>
      <c r="F6881" s="593"/>
      <c r="G6881" s="550" t="s">
        <v>57</v>
      </c>
      <c r="H6881" s="551">
        <v>4.86E-4</v>
      </c>
      <c r="I6881" s="552" t="s">
        <v>2823</v>
      </c>
      <c r="J6881" s="561" t="s">
        <v>2972</v>
      </c>
    </row>
    <row r="6882" spans="1:10">
      <c r="A6882" s="549" t="s">
        <v>2666</v>
      </c>
      <c r="B6882" s="550" t="s">
        <v>2381</v>
      </c>
      <c r="C6882" s="550" t="s">
        <v>55</v>
      </c>
      <c r="D6882" s="549" t="s">
        <v>2382</v>
      </c>
      <c r="E6882" s="593" t="s">
        <v>1220</v>
      </c>
      <c r="F6882" s="593"/>
      <c r="G6882" s="550" t="s">
        <v>57</v>
      </c>
      <c r="H6882" s="551">
        <v>3.2400000000000001E-4</v>
      </c>
      <c r="I6882" s="552" t="s">
        <v>2837</v>
      </c>
      <c r="J6882" s="561" t="s">
        <v>2880</v>
      </c>
    </row>
    <row r="6883" spans="1:10" ht="26.45">
      <c r="A6883" s="549" t="s">
        <v>2666</v>
      </c>
      <c r="B6883" s="550" t="s">
        <v>2182</v>
      </c>
      <c r="C6883" s="550" t="s">
        <v>55</v>
      </c>
      <c r="D6883" s="549" t="s">
        <v>2183</v>
      </c>
      <c r="E6883" s="593" t="s">
        <v>1220</v>
      </c>
      <c r="F6883" s="593"/>
      <c r="G6883" s="550" t="s">
        <v>57</v>
      </c>
      <c r="H6883" s="551">
        <v>3.2400000000000001E-4</v>
      </c>
      <c r="I6883" s="552" t="s">
        <v>2843</v>
      </c>
      <c r="J6883" s="561" t="s">
        <v>2923</v>
      </c>
    </row>
    <row r="6884" spans="1:10">
      <c r="A6884" s="549" t="s">
        <v>2666</v>
      </c>
      <c r="B6884" s="550" t="s">
        <v>2442</v>
      </c>
      <c r="C6884" s="550" t="s">
        <v>55</v>
      </c>
      <c r="D6884" s="549" t="s">
        <v>2443</v>
      </c>
      <c r="E6884" s="593" t="s">
        <v>1220</v>
      </c>
      <c r="F6884" s="593"/>
      <c r="G6884" s="550" t="s">
        <v>57</v>
      </c>
      <c r="H6884" s="551">
        <v>1.6200000000000001E-4</v>
      </c>
      <c r="I6884" s="552" t="s">
        <v>2851</v>
      </c>
      <c r="J6884" s="561" t="s">
        <v>2972</v>
      </c>
    </row>
    <row r="6885" spans="1:10">
      <c r="A6885" s="549" t="s">
        <v>2666</v>
      </c>
      <c r="B6885" s="550" t="s">
        <v>2593</v>
      </c>
      <c r="C6885" s="550" t="s">
        <v>55</v>
      </c>
      <c r="D6885" s="549" t="s">
        <v>2594</v>
      </c>
      <c r="E6885" s="593" t="s">
        <v>1220</v>
      </c>
      <c r="F6885" s="593"/>
      <c r="G6885" s="550" t="s">
        <v>57</v>
      </c>
      <c r="H6885" s="551">
        <v>7.2000000000000002E-5</v>
      </c>
      <c r="I6885" s="552" t="s">
        <v>2862</v>
      </c>
      <c r="J6885" s="561" t="s">
        <v>2972</v>
      </c>
    </row>
    <row r="6886" spans="1:10">
      <c r="A6886" s="549" t="s">
        <v>2666</v>
      </c>
      <c r="B6886" s="550" t="s">
        <v>2549</v>
      </c>
      <c r="C6886" s="550" t="s">
        <v>55</v>
      </c>
      <c r="D6886" s="549" t="s">
        <v>2550</v>
      </c>
      <c r="E6886" s="593" t="s">
        <v>1220</v>
      </c>
      <c r="F6886" s="593"/>
      <c r="G6886" s="550" t="s">
        <v>57</v>
      </c>
      <c r="H6886" s="551">
        <v>7.2000000000000002E-5</v>
      </c>
      <c r="I6886" s="552" t="s">
        <v>2864</v>
      </c>
      <c r="J6886" s="561" t="s">
        <v>2972</v>
      </c>
    </row>
    <row r="6887" spans="1:10">
      <c r="A6887" s="549" t="s">
        <v>2666</v>
      </c>
      <c r="B6887" s="550" t="s">
        <v>2466</v>
      </c>
      <c r="C6887" s="550" t="s">
        <v>55</v>
      </c>
      <c r="D6887" s="549" t="s">
        <v>2467</v>
      </c>
      <c r="E6887" s="593" t="s">
        <v>2313</v>
      </c>
      <c r="F6887" s="593"/>
      <c r="G6887" s="550" t="s">
        <v>57</v>
      </c>
      <c r="H6887" s="551">
        <v>3.6000000000000001E-5</v>
      </c>
      <c r="I6887" s="552" t="s">
        <v>2866</v>
      </c>
      <c r="J6887" s="561" t="s">
        <v>2972</v>
      </c>
    </row>
    <row r="6888" spans="1:10">
      <c r="A6888" s="549" t="s">
        <v>2666</v>
      </c>
      <c r="B6888" s="550" t="s">
        <v>2607</v>
      </c>
      <c r="C6888" s="550" t="s">
        <v>55</v>
      </c>
      <c r="D6888" s="549" t="s">
        <v>2608</v>
      </c>
      <c r="E6888" s="593" t="s">
        <v>1220</v>
      </c>
      <c r="F6888" s="593"/>
      <c r="G6888" s="550" t="s">
        <v>57</v>
      </c>
      <c r="H6888" s="551">
        <v>3.6000000000000001E-5</v>
      </c>
      <c r="I6888" s="552" t="s">
        <v>2868</v>
      </c>
      <c r="J6888" s="561" t="s">
        <v>2972</v>
      </c>
    </row>
    <row r="6889" spans="1:10">
      <c r="A6889" s="549" t="s">
        <v>2666</v>
      </c>
      <c r="B6889" s="550" t="s">
        <v>2311</v>
      </c>
      <c r="C6889" s="550" t="s">
        <v>55</v>
      </c>
      <c r="D6889" s="549" t="s">
        <v>2312</v>
      </c>
      <c r="E6889" s="593" t="s">
        <v>2313</v>
      </c>
      <c r="F6889" s="593"/>
      <c r="G6889" s="550" t="s">
        <v>57</v>
      </c>
      <c r="H6889" s="551">
        <v>3.6000000000000001E-5</v>
      </c>
      <c r="I6889" s="552" t="s">
        <v>2870</v>
      </c>
      <c r="J6889" s="561" t="s">
        <v>3133</v>
      </c>
    </row>
    <row r="6890" spans="1:10">
      <c r="A6890" s="549" t="s">
        <v>2666</v>
      </c>
      <c r="B6890" s="550" t="s">
        <v>2525</v>
      </c>
      <c r="C6890" s="550" t="s">
        <v>55</v>
      </c>
      <c r="D6890" s="549" t="s">
        <v>2526</v>
      </c>
      <c r="E6890" s="593" t="s">
        <v>1220</v>
      </c>
      <c r="F6890" s="593"/>
      <c r="G6890" s="550" t="s">
        <v>57</v>
      </c>
      <c r="H6890" s="551">
        <v>7.2000000000000002E-5</v>
      </c>
      <c r="I6890" s="552" t="s">
        <v>2872</v>
      </c>
      <c r="J6890" s="561" t="s">
        <v>2972</v>
      </c>
    </row>
    <row r="6891" spans="1:10" ht="26.45">
      <c r="A6891" s="549" t="s">
        <v>2666</v>
      </c>
      <c r="B6891" s="550" t="s">
        <v>2186</v>
      </c>
      <c r="C6891" s="550" t="s">
        <v>55</v>
      </c>
      <c r="D6891" s="549" t="s">
        <v>2187</v>
      </c>
      <c r="E6891" s="593" t="s">
        <v>1440</v>
      </c>
      <c r="F6891" s="593"/>
      <c r="G6891" s="550" t="s">
        <v>1451</v>
      </c>
      <c r="H6891" s="551">
        <v>0.18</v>
      </c>
      <c r="I6891" s="552" t="s">
        <v>2767</v>
      </c>
      <c r="J6891" s="561" t="s">
        <v>4063</v>
      </c>
    </row>
    <row r="6892" spans="1:10" ht="26.45">
      <c r="A6892" s="549" t="s">
        <v>2666</v>
      </c>
      <c r="B6892" s="550" t="s">
        <v>1552</v>
      </c>
      <c r="C6892" s="550" t="s">
        <v>55</v>
      </c>
      <c r="D6892" s="549" t="s">
        <v>1553</v>
      </c>
      <c r="E6892" s="593" t="s">
        <v>1220</v>
      </c>
      <c r="F6892" s="593"/>
      <c r="G6892" s="550" t="s">
        <v>115</v>
      </c>
      <c r="H6892" s="551">
        <v>1</v>
      </c>
      <c r="I6892" s="552" t="s">
        <v>3018</v>
      </c>
      <c r="J6892" s="561" t="s">
        <v>3018</v>
      </c>
    </row>
    <row r="6893" spans="1:10" ht="26.45">
      <c r="A6893" s="549" t="s">
        <v>2666</v>
      </c>
      <c r="B6893" s="550" t="s">
        <v>1831</v>
      </c>
      <c r="C6893" s="550" t="s">
        <v>55</v>
      </c>
      <c r="D6893" s="549" t="s">
        <v>1832</v>
      </c>
      <c r="E6893" s="593" t="s">
        <v>1220</v>
      </c>
      <c r="F6893" s="593"/>
      <c r="G6893" s="550" t="s">
        <v>115</v>
      </c>
      <c r="H6893" s="551">
        <v>1</v>
      </c>
      <c r="I6893" s="552" t="s">
        <v>3020</v>
      </c>
      <c r="J6893" s="561" t="s">
        <v>3020</v>
      </c>
    </row>
    <row r="6894" spans="1:10">
      <c r="A6894" s="553"/>
      <c r="B6894" s="563"/>
      <c r="C6894" s="563"/>
      <c r="D6894" s="553"/>
      <c r="E6894" s="563" t="s">
        <v>2669</v>
      </c>
      <c r="F6894" s="566">
        <v>43.65</v>
      </c>
      <c r="G6894" s="553" t="s">
        <v>2670</v>
      </c>
      <c r="H6894" s="554">
        <v>0</v>
      </c>
      <c r="I6894" s="553" t="s">
        <v>2671</v>
      </c>
      <c r="J6894" s="554">
        <v>43.65</v>
      </c>
    </row>
    <row r="6895" spans="1:10" ht="14.45" thickBot="1">
      <c r="A6895" s="553"/>
      <c r="B6895" s="563"/>
      <c r="C6895" s="563"/>
      <c r="D6895" s="553"/>
      <c r="E6895" s="563" t="s">
        <v>2672</v>
      </c>
      <c r="F6895" s="566">
        <v>0</v>
      </c>
      <c r="G6895" s="553"/>
      <c r="H6895" s="595" t="s">
        <v>2673</v>
      </c>
      <c r="I6895" s="595"/>
      <c r="J6895" s="554">
        <v>571.74</v>
      </c>
    </row>
    <row r="6896" spans="1:10" ht="14.45" thickTop="1">
      <c r="A6896" s="555"/>
      <c r="B6896" s="564"/>
      <c r="C6896" s="564"/>
      <c r="D6896" s="555"/>
      <c r="E6896" s="564"/>
      <c r="F6896" s="564"/>
      <c r="G6896" s="555"/>
      <c r="H6896" s="555"/>
      <c r="I6896" s="555"/>
      <c r="J6896" s="555"/>
    </row>
    <row r="6897" spans="1:10">
      <c r="A6897" s="543"/>
      <c r="B6897" s="461" t="s">
        <v>10</v>
      </c>
      <c r="C6897" s="461" t="s">
        <v>11</v>
      </c>
      <c r="D6897" s="543" t="s">
        <v>12</v>
      </c>
      <c r="E6897" s="589" t="s">
        <v>1209</v>
      </c>
      <c r="F6897" s="589"/>
      <c r="G6897" s="461" t="s">
        <v>13</v>
      </c>
      <c r="H6897" s="544" t="s">
        <v>14</v>
      </c>
      <c r="I6897" s="544" t="s">
        <v>1210</v>
      </c>
      <c r="J6897" s="544" t="s">
        <v>16</v>
      </c>
    </row>
    <row r="6898" spans="1:10" ht="26.45">
      <c r="A6898" s="545" t="s">
        <v>2661</v>
      </c>
      <c r="B6898" s="546" t="s">
        <v>3542</v>
      </c>
      <c r="C6898" s="546" t="s">
        <v>44</v>
      </c>
      <c r="D6898" s="545" t="s">
        <v>3543</v>
      </c>
      <c r="E6898" s="596" t="s">
        <v>1271</v>
      </c>
      <c r="F6898" s="596"/>
      <c r="G6898" s="546" t="s">
        <v>115</v>
      </c>
      <c r="H6898" s="547">
        <v>1</v>
      </c>
      <c r="I6898" s="548">
        <v>56.85</v>
      </c>
      <c r="J6898" s="548">
        <v>56.85</v>
      </c>
    </row>
    <row r="6899" spans="1:10" ht="26.45">
      <c r="A6899" s="556" t="s">
        <v>2674</v>
      </c>
      <c r="B6899" s="557" t="s">
        <v>3336</v>
      </c>
      <c r="C6899" s="557" t="s">
        <v>44</v>
      </c>
      <c r="D6899" s="556" t="s">
        <v>3337</v>
      </c>
      <c r="E6899" s="594" t="s">
        <v>1216</v>
      </c>
      <c r="F6899" s="594"/>
      <c r="G6899" s="557" t="s">
        <v>75</v>
      </c>
      <c r="H6899" s="558">
        <v>0.35410000000000003</v>
      </c>
      <c r="I6899" s="559">
        <v>25.88</v>
      </c>
      <c r="J6899" s="559">
        <v>9.16</v>
      </c>
    </row>
    <row r="6900" spans="1:10" ht="26.45">
      <c r="A6900" s="556" t="s">
        <v>2674</v>
      </c>
      <c r="B6900" s="557" t="s">
        <v>2684</v>
      </c>
      <c r="C6900" s="557" t="s">
        <v>44</v>
      </c>
      <c r="D6900" s="556" t="s">
        <v>2685</v>
      </c>
      <c r="E6900" s="594" t="s">
        <v>1216</v>
      </c>
      <c r="F6900" s="594"/>
      <c r="G6900" s="557" t="s">
        <v>75</v>
      </c>
      <c r="H6900" s="558">
        <v>2.1957</v>
      </c>
      <c r="I6900" s="559">
        <v>21.72</v>
      </c>
      <c r="J6900" s="559">
        <v>47.69</v>
      </c>
    </row>
    <row r="6901" spans="1:10">
      <c r="A6901" s="553"/>
      <c r="B6901" s="563"/>
      <c r="C6901" s="563"/>
      <c r="D6901" s="553"/>
      <c r="E6901" s="563" t="s">
        <v>2669</v>
      </c>
      <c r="F6901" s="566">
        <v>39.82</v>
      </c>
      <c r="G6901" s="553" t="s">
        <v>2670</v>
      </c>
      <c r="H6901" s="554">
        <v>0</v>
      </c>
      <c r="I6901" s="553" t="s">
        <v>2671</v>
      </c>
      <c r="J6901" s="554">
        <v>39.82</v>
      </c>
    </row>
    <row r="6902" spans="1:10" ht="14.45" thickBot="1">
      <c r="A6902" s="553"/>
      <c r="B6902" s="563"/>
      <c r="C6902" s="563"/>
      <c r="D6902" s="553"/>
      <c r="E6902" s="563" t="s">
        <v>2672</v>
      </c>
      <c r="F6902" s="566">
        <v>0</v>
      </c>
      <c r="G6902" s="553"/>
      <c r="H6902" s="595" t="s">
        <v>2673</v>
      </c>
      <c r="I6902" s="595"/>
      <c r="J6902" s="554">
        <v>56.85</v>
      </c>
    </row>
    <row r="6903" spans="1:10" ht="14.45" thickTop="1">
      <c r="A6903" s="555"/>
      <c r="B6903" s="564"/>
      <c r="C6903" s="564"/>
      <c r="D6903" s="555"/>
      <c r="E6903" s="564"/>
      <c r="F6903" s="564"/>
      <c r="G6903" s="555"/>
      <c r="H6903" s="555"/>
      <c r="I6903" s="555"/>
      <c r="J6903" s="555"/>
    </row>
    <row r="6904" spans="1:10">
      <c r="A6904" s="543"/>
      <c r="B6904" s="461" t="s">
        <v>10</v>
      </c>
      <c r="C6904" s="461" t="s">
        <v>11</v>
      </c>
      <c r="D6904" s="543" t="s">
        <v>12</v>
      </c>
      <c r="E6904" s="589" t="s">
        <v>1209</v>
      </c>
      <c r="F6904" s="589"/>
      <c r="G6904" s="461" t="s">
        <v>13</v>
      </c>
      <c r="H6904" s="544" t="s">
        <v>14</v>
      </c>
      <c r="I6904" s="544" t="s">
        <v>1210</v>
      </c>
      <c r="J6904" s="544" t="s">
        <v>16</v>
      </c>
    </row>
    <row r="6905" spans="1:10">
      <c r="A6905" s="545" t="s">
        <v>2661</v>
      </c>
      <c r="B6905" s="546" t="s">
        <v>3638</v>
      </c>
      <c r="C6905" s="546" t="s">
        <v>44</v>
      </c>
      <c r="D6905" s="545" t="s">
        <v>3639</v>
      </c>
      <c r="E6905" s="596" t="s">
        <v>1216</v>
      </c>
      <c r="F6905" s="596"/>
      <c r="G6905" s="546" t="s">
        <v>75</v>
      </c>
      <c r="H6905" s="547">
        <v>1</v>
      </c>
      <c r="I6905" s="548">
        <v>41.83</v>
      </c>
      <c r="J6905" s="548">
        <v>41.83</v>
      </c>
    </row>
    <row r="6906" spans="1:10" ht="26.45">
      <c r="A6906" s="556" t="s">
        <v>2674</v>
      </c>
      <c r="B6906" s="557" t="s">
        <v>3925</v>
      </c>
      <c r="C6906" s="557" t="s">
        <v>44</v>
      </c>
      <c r="D6906" s="556" t="s">
        <v>3926</v>
      </c>
      <c r="E6906" s="594" t="s">
        <v>1216</v>
      </c>
      <c r="F6906" s="594"/>
      <c r="G6906" s="557" t="s">
        <v>75</v>
      </c>
      <c r="H6906" s="558">
        <v>1</v>
      </c>
      <c r="I6906" s="559">
        <v>0.18</v>
      </c>
      <c r="J6906" s="559">
        <v>0.18</v>
      </c>
    </row>
    <row r="6907" spans="1:10" ht="26.45">
      <c r="A6907" s="549" t="s">
        <v>2666</v>
      </c>
      <c r="B6907" s="550" t="s">
        <v>1479</v>
      </c>
      <c r="C6907" s="550" t="s">
        <v>44</v>
      </c>
      <c r="D6907" s="549" t="s">
        <v>1480</v>
      </c>
      <c r="E6907" s="593" t="s">
        <v>1459</v>
      </c>
      <c r="F6907" s="593"/>
      <c r="G6907" s="550" t="s">
        <v>75</v>
      </c>
      <c r="H6907" s="551">
        <v>1</v>
      </c>
      <c r="I6907" s="552">
        <v>1.4</v>
      </c>
      <c r="J6907" s="552">
        <v>1.4</v>
      </c>
    </row>
    <row r="6908" spans="1:10" ht="26.45">
      <c r="A6908" s="549" t="s">
        <v>2666</v>
      </c>
      <c r="B6908" s="550" t="s">
        <v>2438</v>
      </c>
      <c r="C6908" s="550" t="s">
        <v>44</v>
      </c>
      <c r="D6908" s="549" t="s">
        <v>2439</v>
      </c>
      <c r="E6908" s="593" t="s">
        <v>1459</v>
      </c>
      <c r="F6908" s="593"/>
      <c r="G6908" s="550" t="s">
        <v>75</v>
      </c>
      <c r="H6908" s="551">
        <v>1</v>
      </c>
      <c r="I6908" s="552">
        <v>0.74</v>
      </c>
      <c r="J6908" s="552">
        <v>0.74</v>
      </c>
    </row>
    <row r="6909" spans="1:10">
      <c r="A6909" s="549" t="s">
        <v>2666</v>
      </c>
      <c r="B6909" s="550" t="s">
        <v>1864</v>
      </c>
      <c r="C6909" s="550" t="s">
        <v>44</v>
      </c>
      <c r="D6909" s="549" t="s">
        <v>1865</v>
      </c>
      <c r="E6909" s="593" t="s">
        <v>1440</v>
      </c>
      <c r="F6909" s="593"/>
      <c r="G6909" s="550" t="s">
        <v>75</v>
      </c>
      <c r="H6909" s="551">
        <v>1</v>
      </c>
      <c r="I6909" s="552">
        <v>36.18</v>
      </c>
      <c r="J6909" s="552">
        <v>36.18</v>
      </c>
    </row>
    <row r="6910" spans="1:10" ht="26.45">
      <c r="A6910" s="549" t="s">
        <v>2666</v>
      </c>
      <c r="B6910" s="550" t="s">
        <v>1567</v>
      </c>
      <c r="C6910" s="550" t="s">
        <v>44</v>
      </c>
      <c r="D6910" s="549" t="s">
        <v>1568</v>
      </c>
      <c r="E6910" s="593" t="s">
        <v>1459</v>
      </c>
      <c r="F6910" s="593"/>
      <c r="G6910" s="550" t="s">
        <v>75</v>
      </c>
      <c r="H6910" s="551">
        <v>1</v>
      </c>
      <c r="I6910" s="552">
        <v>0.48</v>
      </c>
      <c r="J6910" s="552">
        <v>0.48</v>
      </c>
    </row>
    <row r="6911" spans="1:10" ht="26.45">
      <c r="A6911" s="549" t="s">
        <v>2666</v>
      </c>
      <c r="B6911" s="550" t="s">
        <v>1711</v>
      </c>
      <c r="C6911" s="550" t="s">
        <v>44</v>
      </c>
      <c r="D6911" s="549" t="s">
        <v>1712</v>
      </c>
      <c r="E6911" s="593" t="s">
        <v>1459</v>
      </c>
      <c r="F6911" s="593"/>
      <c r="G6911" s="550" t="s">
        <v>75</v>
      </c>
      <c r="H6911" s="551">
        <v>1</v>
      </c>
      <c r="I6911" s="552">
        <v>0.11</v>
      </c>
      <c r="J6911" s="552">
        <v>0.11</v>
      </c>
    </row>
    <row r="6912" spans="1:10" ht="26.45">
      <c r="A6912" s="549" t="s">
        <v>2666</v>
      </c>
      <c r="B6912" s="550" t="s">
        <v>2621</v>
      </c>
      <c r="C6912" s="550" t="s">
        <v>44</v>
      </c>
      <c r="D6912" s="549" t="s">
        <v>2622</v>
      </c>
      <c r="E6912" s="593" t="s">
        <v>1459</v>
      </c>
      <c r="F6912" s="593"/>
      <c r="G6912" s="550" t="s">
        <v>75</v>
      </c>
      <c r="H6912" s="551">
        <v>1</v>
      </c>
      <c r="I6912" s="552">
        <v>0.06</v>
      </c>
      <c r="J6912" s="552">
        <v>0.06</v>
      </c>
    </row>
    <row r="6913" spans="1:10" ht="14.45" customHeight="1">
      <c r="A6913" s="549" t="s">
        <v>2666</v>
      </c>
      <c r="B6913" s="550" t="s">
        <v>1457</v>
      </c>
      <c r="C6913" s="550" t="s">
        <v>44</v>
      </c>
      <c r="D6913" s="549" t="s">
        <v>1458</v>
      </c>
      <c r="E6913" s="593" t="s">
        <v>1459</v>
      </c>
      <c r="F6913" s="593"/>
      <c r="G6913" s="550" t="s">
        <v>75</v>
      </c>
      <c r="H6913" s="551">
        <v>1</v>
      </c>
      <c r="I6913" s="552">
        <v>2.68</v>
      </c>
      <c r="J6913" s="552">
        <v>2.68</v>
      </c>
    </row>
    <row r="6914" spans="1:10">
      <c r="A6914" s="553"/>
      <c r="B6914" s="563"/>
      <c r="C6914" s="563"/>
      <c r="D6914" s="553"/>
      <c r="E6914" s="563" t="s">
        <v>2669</v>
      </c>
      <c r="F6914" s="566">
        <v>36.36</v>
      </c>
      <c r="G6914" s="553" t="s">
        <v>2670</v>
      </c>
      <c r="H6914" s="554">
        <v>0</v>
      </c>
      <c r="I6914" s="553" t="s">
        <v>2671</v>
      </c>
      <c r="J6914" s="554">
        <v>36.36</v>
      </c>
    </row>
    <row r="6915" spans="1:10" ht="14.45" thickBot="1">
      <c r="A6915" s="553"/>
      <c r="B6915" s="563"/>
      <c r="C6915" s="563"/>
      <c r="D6915" s="553"/>
      <c r="E6915" s="563" t="s">
        <v>2672</v>
      </c>
      <c r="F6915" s="566">
        <v>0</v>
      </c>
      <c r="G6915" s="553"/>
      <c r="H6915" s="595" t="s">
        <v>2673</v>
      </c>
      <c r="I6915" s="595"/>
      <c r="J6915" s="554">
        <v>41.83</v>
      </c>
    </row>
    <row r="6916" spans="1:10" ht="14.45" thickTop="1">
      <c r="A6916" s="555"/>
      <c r="B6916" s="564"/>
      <c r="C6916" s="564"/>
      <c r="D6916" s="555"/>
      <c r="E6916" s="564"/>
      <c r="F6916" s="564"/>
      <c r="G6916" s="555"/>
      <c r="H6916" s="555"/>
      <c r="I6916" s="555"/>
      <c r="J6916" s="555"/>
    </row>
    <row r="6917" spans="1:10" ht="26.45" customHeight="1">
      <c r="A6917" s="543"/>
      <c r="B6917" s="461" t="s">
        <v>10</v>
      </c>
      <c r="C6917" s="461" t="s">
        <v>11</v>
      </c>
      <c r="D6917" s="543" t="s">
        <v>12</v>
      </c>
      <c r="E6917" s="589" t="s">
        <v>1209</v>
      </c>
      <c r="F6917" s="589"/>
      <c r="G6917" s="461" t="s">
        <v>13</v>
      </c>
      <c r="H6917" s="544" t="s">
        <v>14</v>
      </c>
      <c r="I6917" s="544" t="s">
        <v>1210</v>
      </c>
      <c r="J6917" s="544" t="s">
        <v>16</v>
      </c>
    </row>
    <row r="6918" spans="1:10" ht="26.45" customHeight="1">
      <c r="A6918" s="545" t="s">
        <v>2661</v>
      </c>
      <c r="B6918" s="546" t="s">
        <v>2682</v>
      </c>
      <c r="C6918" s="546" t="s">
        <v>44</v>
      </c>
      <c r="D6918" s="545" t="s">
        <v>2683</v>
      </c>
      <c r="E6918" s="596" t="s">
        <v>1216</v>
      </c>
      <c r="F6918" s="596"/>
      <c r="G6918" s="546" t="s">
        <v>75</v>
      </c>
      <c r="H6918" s="547">
        <v>1</v>
      </c>
      <c r="I6918" s="548">
        <v>31.37</v>
      </c>
      <c r="J6918" s="548">
        <v>31.37</v>
      </c>
    </row>
    <row r="6919" spans="1:10" ht="26.45">
      <c r="A6919" s="556" t="s">
        <v>2674</v>
      </c>
      <c r="B6919" s="557" t="s">
        <v>3927</v>
      </c>
      <c r="C6919" s="557" t="s">
        <v>44</v>
      </c>
      <c r="D6919" s="556" t="s">
        <v>3928</v>
      </c>
      <c r="E6919" s="594" t="s">
        <v>1216</v>
      </c>
      <c r="F6919" s="594"/>
      <c r="G6919" s="557" t="s">
        <v>75</v>
      </c>
      <c r="H6919" s="558">
        <v>1</v>
      </c>
      <c r="I6919" s="559">
        <v>0.88</v>
      </c>
      <c r="J6919" s="559">
        <v>0.88</v>
      </c>
    </row>
    <row r="6920" spans="1:10" ht="14.45" customHeight="1">
      <c r="A6920" s="549" t="s">
        <v>2666</v>
      </c>
      <c r="B6920" s="550" t="s">
        <v>1711</v>
      </c>
      <c r="C6920" s="550" t="s">
        <v>44</v>
      </c>
      <c r="D6920" s="549" t="s">
        <v>1712</v>
      </c>
      <c r="E6920" s="593" t="s">
        <v>1459</v>
      </c>
      <c r="F6920" s="593"/>
      <c r="G6920" s="550" t="s">
        <v>75</v>
      </c>
      <c r="H6920" s="551">
        <v>1</v>
      </c>
      <c r="I6920" s="552">
        <v>0.11</v>
      </c>
      <c r="J6920" s="552">
        <v>0.11</v>
      </c>
    </row>
    <row r="6921" spans="1:10">
      <c r="A6921" s="549" t="s">
        <v>2666</v>
      </c>
      <c r="B6921" s="550" t="s">
        <v>1468</v>
      </c>
      <c r="C6921" s="550" t="s">
        <v>44</v>
      </c>
      <c r="D6921" s="549" t="s">
        <v>1469</v>
      </c>
      <c r="E6921" s="593" t="s">
        <v>1440</v>
      </c>
      <c r="F6921" s="593"/>
      <c r="G6921" s="550" t="s">
        <v>75</v>
      </c>
      <c r="H6921" s="551">
        <v>1</v>
      </c>
      <c r="I6921" s="552">
        <v>23.71</v>
      </c>
      <c r="J6921" s="552">
        <v>23.71</v>
      </c>
    </row>
    <row r="6922" spans="1:10" ht="26.45">
      <c r="A6922" s="549" t="s">
        <v>2666</v>
      </c>
      <c r="B6922" s="550" t="s">
        <v>1457</v>
      </c>
      <c r="C6922" s="550" t="s">
        <v>44</v>
      </c>
      <c r="D6922" s="549" t="s">
        <v>1458</v>
      </c>
      <c r="E6922" s="593" t="s">
        <v>1459</v>
      </c>
      <c r="F6922" s="593"/>
      <c r="G6922" s="550" t="s">
        <v>75</v>
      </c>
      <c r="H6922" s="551">
        <v>1</v>
      </c>
      <c r="I6922" s="552">
        <v>2.68</v>
      </c>
      <c r="J6922" s="552">
        <v>2.68</v>
      </c>
    </row>
    <row r="6923" spans="1:10" ht="13.9" customHeight="1">
      <c r="A6923" s="549" t="s">
        <v>2666</v>
      </c>
      <c r="B6923" s="550" t="s">
        <v>1707</v>
      </c>
      <c r="C6923" s="550" t="s">
        <v>44</v>
      </c>
      <c r="D6923" s="549" t="s">
        <v>1708</v>
      </c>
      <c r="E6923" s="593" t="s">
        <v>1459</v>
      </c>
      <c r="F6923" s="593"/>
      <c r="G6923" s="550" t="s">
        <v>75</v>
      </c>
      <c r="H6923" s="551">
        <v>1</v>
      </c>
      <c r="I6923" s="552">
        <v>0.75</v>
      </c>
      <c r="J6923" s="552">
        <v>0.75</v>
      </c>
    </row>
    <row r="6924" spans="1:10" ht="26.45" customHeight="1">
      <c r="A6924" s="549" t="s">
        <v>2666</v>
      </c>
      <c r="B6924" s="550" t="s">
        <v>1479</v>
      </c>
      <c r="C6924" s="550" t="s">
        <v>44</v>
      </c>
      <c r="D6924" s="549" t="s">
        <v>1480</v>
      </c>
      <c r="E6924" s="593" t="s">
        <v>1459</v>
      </c>
      <c r="F6924" s="593"/>
      <c r="G6924" s="550" t="s">
        <v>75</v>
      </c>
      <c r="H6924" s="551">
        <v>1</v>
      </c>
      <c r="I6924" s="552">
        <v>1.4</v>
      </c>
      <c r="J6924" s="552">
        <v>1.4</v>
      </c>
    </row>
    <row r="6925" spans="1:10" ht="26.45">
      <c r="A6925" s="549" t="s">
        <v>2666</v>
      </c>
      <c r="B6925" s="550" t="s">
        <v>1637</v>
      </c>
      <c r="C6925" s="550" t="s">
        <v>44</v>
      </c>
      <c r="D6925" s="549" t="s">
        <v>1638</v>
      </c>
      <c r="E6925" s="593" t="s">
        <v>1459</v>
      </c>
      <c r="F6925" s="593"/>
      <c r="G6925" s="550" t="s">
        <v>75</v>
      </c>
      <c r="H6925" s="551">
        <v>1</v>
      </c>
      <c r="I6925" s="552">
        <v>1.36</v>
      </c>
      <c r="J6925" s="552">
        <v>1.36</v>
      </c>
    </row>
    <row r="6926" spans="1:10" ht="26.45">
      <c r="A6926" s="549" t="s">
        <v>2666</v>
      </c>
      <c r="B6926" s="550" t="s">
        <v>1567</v>
      </c>
      <c r="C6926" s="550" t="s">
        <v>44</v>
      </c>
      <c r="D6926" s="549" t="s">
        <v>1568</v>
      </c>
      <c r="E6926" s="593" t="s">
        <v>1459</v>
      </c>
      <c r="F6926" s="593"/>
      <c r="G6926" s="550" t="s">
        <v>75</v>
      </c>
      <c r="H6926" s="551">
        <v>1</v>
      </c>
      <c r="I6926" s="552">
        <v>0.48</v>
      </c>
      <c r="J6926" s="552">
        <v>0.48</v>
      </c>
    </row>
    <row r="6927" spans="1:10">
      <c r="A6927" s="553"/>
      <c r="B6927" s="563"/>
      <c r="C6927" s="563"/>
      <c r="D6927" s="553"/>
      <c r="E6927" s="563" t="s">
        <v>2669</v>
      </c>
      <c r="F6927" s="566">
        <v>24.59</v>
      </c>
      <c r="G6927" s="553" t="s">
        <v>2670</v>
      </c>
      <c r="H6927" s="554">
        <v>0</v>
      </c>
      <c r="I6927" s="553" t="s">
        <v>2671</v>
      </c>
      <c r="J6927" s="554">
        <v>24.59</v>
      </c>
    </row>
    <row r="6928" spans="1:10" ht="14.45" thickBot="1">
      <c r="A6928" s="553"/>
      <c r="B6928" s="563"/>
      <c r="C6928" s="563"/>
      <c r="D6928" s="553"/>
      <c r="E6928" s="563" t="s">
        <v>2672</v>
      </c>
      <c r="F6928" s="566">
        <v>0</v>
      </c>
      <c r="G6928" s="553"/>
      <c r="H6928" s="595" t="s">
        <v>2673</v>
      </c>
      <c r="I6928" s="595"/>
      <c r="J6928" s="554">
        <v>31.37</v>
      </c>
    </row>
    <row r="6929" spans="1:10" ht="14.45" thickTop="1">
      <c r="A6929" s="555"/>
      <c r="B6929" s="564"/>
      <c r="C6929" s="564"/>
      <c r="D6929" s="555"/>
      <c r="E6929" s="564"/>
      <c r="F6929" s="564"/>
      <c r="G6929" s="555"/>
      <c r="H6929" s="555"/>
      <c r="I6929" s="555"/>
      <c r="J6929" s="555"/>
    </row>
    <row r="6930" spans="1:10">
      <c r="A6930" s="543"/>
      <c r="B6930" s="461" t="s">
        <v>10</v>
      </c>
      <c r="C6930" s="461" t="s">
        <v>11</v>
      </c>
      <c r="D6930" s="543" t="s">
        <v>12</v>
      </c>
      <c r="E6930" s="589" t="s">
        <v>1209</v>
      </c>
      <c r="F6930" s="589"/>
      <c r="G6930" s="461" t="s">
        <v>13</v>
      </c>
      <c r="H6930" s="544" t="s">
        <v>14</v>
      </c>
      <c r="I6930" s="544" t="s">
        <v>1210</v>
      </c>
      <c r="J6930" s="544" t="s">
        <v>16</v>
      </c>
    </row>
    <row r="6931" spans="1:10">
      <c r="A6931" s="545" t="s">
        <v>2661</v>
      </c>
      <c r="B6931" s="546" t="s">
        <v>3648</v>
      </c>
      <c r="C6931" s="546" t="s">
        <v>44</v>
      </c>
      <c r="D6931" s="545" t="s">
        <v>3649</v>
      </c>
      <c r="E6931" s="596" t="s">
        <v>1216</v>
      </c>
      <c r="F6931" s="596"/>
      <c r="G6931" s="546" t="s">
        <v>75</v>
      </c>
      <c r="H6931" s="547">
        <v>1</v>
      </c>
      <c r="I6931" s="548">
        <v>34.29</v>
      </c>
      <c r="J6931" s="548">
        <v>34.29</v>
      </c>
    </row>
    <row r="6932" spans="1:10" ht="26.45">
      <c r="A6932" s="556" t="s">
        <v>2674</v>
      </c>
      <c r="B6932" s="557" t="s">
        <v>3929</v>
      </c>
      <c r="C6932" s="557" t="s">
        <v>44</v>
      </c>
      <c r="D6932" s="556" t="s">
        <v>3930</v>
      </c>
      <c r="E6932" s="594" t="s">
        <v>1216</v>
      </c>
      <c r="F6932" s="594"/>
      <c r="G6932" s="557" t="s">
        <v>75</v>
      </c>
      <c r="H6932" s="558">
        <v>1</v>
      </c>
      <c r="I6932" s="559">
        <v>0.82</v>
      </c>
      <c r="J6932" s="559">
        <v>0.82</v>
      </c>
    </row>
    <row r="6933" spans="1:10" ht="14.45" customHeight="1">
      <c r="A6933" s="549" t="s">
        <v>2666</v>
      </c>
      <c r="B6933" s="550" t="s">
        <v>1637</v>
      </c>
      <c r="C6933" s="550" t="s">
        <v>44</v>
      </c>
      <c r="D6933" s="549" t="s">
        <v>1638</v>
      </c>
      <c r="E6933" s="593" t="s">
        <v>1459</v>
      </c>
      <c r="F6933" s="593"/>
      <c r="G6933" s="550" t="s">
        <v>75</v>
      </c>
      <c r="H6933" s="551">
        <v>1</v>
      </c>
      <c r="I6933" s="552">
        <v>1.36</v>
      </c>
      <c r="J6933" s="552">
        <v>1.36</v>
      </c>
    </row>
    <row r="6934" spans="1:10" ht="26.45">
      <c r="A6934" s="549" t="s">
        <v>2666</v>
      </c>
      <c r="B6934" s="550" t="s">
        <v>1711</v>
      </c>
      <c r="C6934" s="550" t="s">
        <v>44</v>
      </c>
      <c r="D6934" s="549" t="s">
        <v>1712</v>
      </c>
      <c r="E6934" s="593" t="s">
        <v>1459</v>
      </c>
      <c r="F6934" s="593"/>
      <c r="G6934" s="550" t="s">
        <v>75</v>
      </c>
      <c r="H6934" s="551">
        <v>1</v>
      </c>
      <c r="I6934" s="552">
        <v>0.11</v>
      </c>
      <c r="J6934" s="552">
        <v>0.11</v>
      </c>
    </row>
    <row r="6935" spans="1:10" ht="26.45">
      <c r="A6935" s="549" t="s">
        <v>2666</v>
      </c>
      <c r="B6935" s="550" t="s">
        <v>1707</v>
      </c>
      <c r="C6935" s="550" t="s">
        <v>44</v>
      </c>
      <c r="D6935" s="549" t="s">
        <v>1708</v>
      </c>
      <c r="E6935" s="593" t="s">
        <v>1459</v>
      </c>
      <c r="F6935" s="593"/>
      <c r="G6935" s="550" t="s">
        <v>75</v>
      </c>
      <c r="H6935" s="551">
        <v>1</v>
      </c>
      <c r="I6935" s="552">
        <v>0.75</v>
      </c>
      <c r="J6935" s="552">
        <v>0.75</v>
      </c>
    </row>
    <row r="6936" spans="1:10" ht="13.9" customHeight="1">
      <c r="A6936" s="549" t="s">
        <v>2666</v>
      </c>
      <c r="B6936" s="550" t="s">
        <v>1479</v>
      </c>
      <c r="C6936" s="550" t="s">
        <v>44</v>
      </c>
      <c r="D6936" s="549" t="s">
        <v>1480</v>
      </c>
      <c r="E6936" s="593" t="s">
        <v>1459</v>
      </c>
      <c r="F6936" s="593"/>
      <c r="G6936" s="550" t="s">
        <v>75</v>
      </c>
      <c r="H6936" s="551">
        <v>1</v>
      </c>
      <c r="I6936" s="552">
        <v>1.4</v>
      </c>
      <c r="J6936" s="552">
        <v>1.4</v>
      </c>
    </row>
    <row r="6937" spans="1:10" ht="26.45" customHeight="1">
      <c r="A6937" s="549" t="s">
        <v>2666</v>
      </c>
      <c r="B6937" s="550" t="s">
        <v>2001</v>
      </c>
      <c r="C6937" s="550" t="s">
        <v>44</v>
      </c>
      <c r="D6937" s="549" t="s">
        <v>2002</v>
      </c>
      <c r="E6937" s="593" t="s">
        <v>1440</v>
      </c>
      <c r="F6937" s="593"/>
      <c r="G6937" s="550" t="s">
        <v>75</v>
      </c>
      <c r="H6937" s="551">
        <v>1</v>
      </c>
      <c r="I6937" s="552">
        <v>26.69</v>
      </c>
      <c r="J6937" s="552">
        <v>26.69</v>
      </c>
    </row>
    <row r="6938" spans="1:10" ht="26.45">
      <c r="A6938" s="549" t="s">
        <v>2666</v>
      </c>
      <c r="B6938" s="550" t="s">
        <v>1457</v>
      </c>
      <c r="C6938" s="550" t="s">
        <v>44</v>
      </c>
      <c r="D6938" s="549" t="s">
        <v>1458</v>
      </c>
      <c r="E6938" s="593" t="s">
        <v>1459</v>
      </c>
      <c r="F6938" s="593"/>
      <c r="G6938" s="550" t="s">
        <v>75</v>
      </c>
      <c r="H6938" s="551">
        <v>1</v>
      </c>
      <c r="I6938" s="552">
        <v>2.68</v>
      </c>
      <c r="J6938" s="552">
        <v>2.68</v>
      </c>
    </row>
    <row r="6939" spans="1:10" ht="26.45">
      <c r="A6939" s="549" t="s">
        <v>2666</v>
      </c>
      <c r="B6939" s="550" t="s">
        <v>1567</v>
      </c>
      <c r="C6939" s="550" t="s">
        <v>44</v>
      </c>
      <c r="D6939" s="549" t="s">
        <v>1568</v>
      </c>
      <c r="E6939" s="593" t="s">
        <v>1459</v>
      </c>
      <c r="F6939" s="593"/>
      <c r="G6939" s="550" t="s">
        <v>75</v>
      </c>
      <c r="H6939" s="551">
        <v>1</v>
      </c>
      <c r="I6939" s="552">
        <v>0.48</v>
      </c>
      <c r="J6939" s="552">
        <v>0.48</v>
      </c>
    </row>
    <row r="6940" spans="1:10">
      <c r="A6940" s="553"/>
      <c r="B6940" s="563"/>
      <c r="C6940" s="563"/>
      <c r="D6940" s="553"/>
      <c r="E6940" s="563" t="s">
        <v>2669</v>
      </c>
      <c r="F6940" s="566">
        <v>27.51</v>
      </c>
      <c r="G6940" s="553" t="s">
        <v>2670</v>
      </c>
      <c r="H6940" s="554">
        <v>0</v>
      </c>
      <c r="I6940" s="553" t="s">
        <v>2671</v>
      </c>
      <c r="J6940" s="554">
        <v>27.51</v>
      </c>
    </row>
    <row r="6941" spans="1:10" ht="14.45" thickBot="1">
      <c r="A6941" s="553"/>
      <c r="B6941" s="563"/>
      <c r="C6941" s="563"/>
      <c r="D6941" s="553"/>
      <c r="E6941" s="563" t="s">
        <v>2672</v>
      </c>
      <c r="F6941" s="566">
        <v>0</v>
      </c>
      <c r="G6941" s="553"/>
      <c r="H6941" s="595" t="s">
        <v>2673</v>
      </c>
      <c r="I6941" s="595"/>
      <c r="J6941" s="554">
        <v>34.29</v>
      </c>
    </row>
    <row r="6942" spans="1:10" ht="14.45" thickTop="1">
      <c r="A6942" s="555"/>
      <c r="B6942" s="564"/>
      <c r="C6942" s="564"/>
      <c r="D6942" s="555"/>
      <c r="E6942" s="564"/>
      <c r="F6942" s="564"/>
      <c r="G6942" s="555"/>
      <c r="H6942" s="555"/>
      <c r="I6942" s="555"/>
      <c r="J6942" s="555"/>
    </row>
    <row r="6943" spans="1:10">
      <c r="A6943" s="543"/>
      <c r="B6943" s="461" t="s">
        <v>10</v>
      </c>
      <c r="C6943" s="461" t="s">
        <v>11</v>
      </c>
      <c r="D6943" s="543" t="s">
        <v>12</v>
      </c>
      <c r="E6943" s="589" t="s">
        <v>1209</v>
      </c>
      <c r="F6943" s="589"/>
      <c r="G6943" s="461" t="s">
        <v>13</v>
      </c>
      <c r="H6943" s="544" t="s">
        <v>14</v>
      </c>
      <c r="I6943" s="544" t="s">
        <v>1210</v>
      </c>
      <c r="J6943" s="544" t="s">
        <v>16</v>
      </c>
    </row>
    <row r="6944" spans="1:10" ht="26.45">
      <c r="A6944" s="545" t="s">
        <v>2661</v>
      </c>
      <c r="B6944" s="546" t="s">
        <v>2694</v>
      </c>
      <c r="C6944" s="546" t="s">
        <v>44</v>
      </c>
      <c r="D6944" s="545" t="s">
        <v>2695</v>
      </c>
      <c r="E6944" s="596" t="s">
        <v>1216</v>
      </c>
      <c r="F6944" s="596"/>
      <c r="G6944" s="546" t="s">
        <v>75</v>
      </c>
      <c r="H6944" s="547">
        <v>1</v>
      </c>
      <c r="I6944" s="548">
        <v>30.41</v>
      </c>
      <c r="J6944" s="548">
        <v>30.41</v>
      </c>
    </row>
    <row r="6945" spans="1:10" ht="26.45">
      <c r="A6945" s="556" t="s">
        <v>2674</v>
      </c>
      <c r="B6945" s="557" t="s">
        <v>3931</v>
      </c>
      <c r="C6945" s="557" t="s">
        <v>44</v>
      </c>
      <c r="D6945" s="556" t="s">
        <v>3932</v>
      </c>
      <c r="E6945" s="594" t="s">
        <v>1216</v>
      </c>
      <c r="F6945" s="594"/>
      <c r="G6945" s="557" t="s">
        <v>75</v>
      </c>
      <c r="H6945" s="558">
        <v>1</v>
      </c>
      <c r="I6945" s="559">
        <v>0.42</v>
      </c>
      <c r="J6945" s="559">
        <v>0.42</v>
      </c>
    </row>
    <row r="6946" spans="1:10" ht="14.45" customHeight="1">
      <c r="A6946" s="549" t="s">
        <v>2666</v>
      </c>
      <c r="B6946" s="550" t="s">
        <v>1835</v>
      </c>
      <c r="C6946" s="550" t="s">
        <v>44</v>
      </c>
      <c r="D6946" s="549" t="s">
        <v>1836</v>
      </c>
      <c r="E6946" s="593" t="s">
        <v>1459</v>
      </c>
      <c r="F6946" s="593"/>
      <c r="G6946" s="550" t="s">
        <v>75</v>
      </c>
      <c r="H6946" s="551">
        <v>1</v>
      </c>
      <c r="I6946" s="552">
        <v>1.22</v>
      </c>
      <c r="J6946" s="552">
        <v>1.22</v>
      </c>
    </row>
    <row r="6947" spans="1:10" ht="26.45">
      <c r="A6947" s="549" t="s">
        <v>2666</v>
      </c>
      <c r="B6947" s="550" t="s">
        <v>2034</v>
      </c>
      <c r="C6947" s="550" t="s">
        <v>44</v>
      </c>
      <c r="D6947" s="549" t="s">
        <v>2035</v>
      </c>
      <c r="E6947" s="593" t="s">
        <v>1459</v>
      </c>
      <c r="F6947" s="593"/>
      <c r="G6947" s="550" t="s">
        <v>75</v>
      </c>
      <c r="H6947" s="551">
        <v>1</v>
      </c>
      <c r="I6947" s="552">
        <v>0.39</v>
      </c>
      <c r="J6947" s="552">
        <v>0.39</v>
      </c>
    </row>
    <row r="6948" spans="1:10" ht="26.45">
      <c r="A6948" s="549" t="s">
        <v>2666</v>
      </c>
      <c r="B6948" s="550" t="s">
        <v>1479</v>
      </c>
      <c r="C6948" s="550" t="s">
        <v>44</v>
      </c>
      <c r="D6948" s="549" t="s">
        <v>1480</v>
      </c>
      <c r="E6948" s="593" t="s">
        <v>1459</v>
      </c>
      <c r="F6948" s="593"/>
      <c r="G6948" s="550" t="s">
        <v>75</v>
      </c>
      <c r="H6948" s="551">
        <v>1</v>
      </c>
      <c r="I6948" s="552">
        <v>1.4</v>
      </c>
      <c r="J6948" s="552">
        <v>1.4</v>
      </c>
    </row>
    <row r="6949" spans="1:10" ht="13.9" customHeight="1">
      <c r="A6949" s="549" t="s">
        <v>2666</v>
      </c>
      <c r="B6949" s="550" t="s">
        <v>1567</v>
      </c>
      <c r="C6949" s="550" t="s">
        <v>44</v>
      </c>
      <c r="D6949" s="549" t="s">
        <v>1568</v>
      </c>
      <c r="E6949" s="593" t="s">
        <v>1459</v>
      </c>
      <c r="F6949" s="593"/>
      <c r="G6949" s="550" t="s">
        <v>75</v>
      </c>
      <c r="H6949" s="551">
        <v>1</v>
      </c>
      <c r="I6949" s="552">
        <v>0.48</v>
      </c>
      <c r="J6949" s="552">
        <v>0.48</v>
      </c>
    </row>
    <row r="6950" spans="1:10" ht="26.45" customHeight="1">
      <c r="A6950" s="549" t="s">
        <v>2666</v>
      </c>
      <c r="B6950" s="550" t="s">
        <v>1457</v>
      </c>
      <c r="C6950" s="550" t="s">
        <v>44</v>
      </c>
      <c r="D6950" s="549" t="s">
        <v>1458</v>
      </c>
      <c r="E6950" s="593" t="s">
        <v>1459</v>
      </c>
      <c r="F6950" s="593"/>
      <c r="G6950" s="550" t="s">
        <v>75</v>
      </c>
      <c r="H6950" s="551">
        <v>1</v>
      </c>
      <c r="I6950" s="552">
        <v>2.68</v>
      </c>
      <c r="J6950" s="552">
        <v>2.68</v>
      </c>
    </row>
    <row r="6951" spans="1:10" ht="26.45">
      <c r="A6951" s="549" t="s">
        <v>2666</v>
      </c>
      <c r="B6951" s="550" t="s">
        <v>1711</v>
      </c>
      <c r="C6951" s="550" t="s">
        <v>44</v>
      </c>
      <c r="D6951" s="549" t="s">
        <v>1712</v>
      </c>
      <c r="E6951" s="593" t="s">
        <v>1459</v>
      </c>
      <c r="F6951" s="593"/>
      <c r="G6951" s="550" t="s">
        <v>75</v>
      </c>
      <c r="H6951" s="551">
        <v>1</v>
      </c>
      <c r="I6951" s="552">
        <v>0.11</v>
      </c>
      <c r="J6951" s="552">
        <v>0.11</v>
      </c>
    </row>
    <row r="6952" spans="1:10">
      <c r="A6952" s="549" t="s">
        <v>2666</v>
      </c>
      <c r="B6952" s="550" t="s">
        <v>1522</v>
      </c>
      <c r="C6952" s="550" t="s">
        <v>44</v>
      </c>
      <c r="D6952" s="549" t="s">
        <v>1523</v>
      </c>
      <c r="E6952" s="593" t="s">
        <v>1440</v>
      </c>
      <c r="F6952" s="593"/>
      <c r="G6952" s="550" t="s">
        <v>75</v>
      </c>
      <c r="H6952" s="551">
        <v>1</v>
      </c>
      <c r="I6952" s="552">
        <v>23.71</v>
      </c>
      <c r="J6952" s="552">
        <v>23.71</v>
      </c>
    </row>
    <row r="6953" spans="1:10">
      <c r="A6953" s="553"/>
      <c r="B6953" s="563"/>
      <c r="C6953" s="563"/>
      <c r="D6953" s="553"/>
      <c r="E6953" s="563" t="s">
        <v>2669</v>
      </c>
      <c r="F6953" s="566">
        <v>24.13</v>
      </c>
      <c r="G6953" s="553" t="s">
        <v>2670</v>
      </c>
      <c r="H6953" s="554">
        <v>0</v>
      </c>
      <c r="I6953" s="553" t="s">
        <v>2671</v>
      </c>
      <c r="J6953" s="554">
        <v>24.13</v>
      </c>
    </row>
    <row r="6954" spans="1:10" ht="14.45" thickBot="1">
      <c r="A6954" s="553"/>
      <c r="B6954" s="563"/>
      <c r="C6954" s="563"/>
      <c r="D6954" s="553"/>
      <c r="E6954" s="563" t="s">
        <v>2672</v>
      </c>
      <c r="F6954" s="566">
        <v>0</v>
      </c>
      <c r="G6954" s="553"/>
      <c r="H6954" s="595" t="s">
        <v>2673</v>
      </c>
      <c r="I6954" s="595"/>
      <c r="J6954" s="554">
        <v>30.41</v>
      </c>
    </row>
    <row r="6955" spans="1:10" ht="14.45" thickTop="1">
      <c r="A6955" s="555"/>
      <c r="B6955" s="564"/>
      <c r="C6955" s="564"/>
      <c r="D6955" s="555"/>
      <c r="E6955" s="564"/>
      <c r="F6955" s="564"/>
      <c r="G6955" s="555"/>
      <c r="H6955" s="555"/>
      <c r="I6955" s="555"/>
      <c r="J6955" s="555"/>
    </row>
    <row r="6956" spans="1:10">
      <c r="A6956" s="543"/>
      <c r="B6956" s="461" t="s">
        <v>10</v>
      </c>
      <c r="C6956" s="461" t="s">
        <v>11</v>
      </c>
      <c r="D6956" s="543" t="s">
        <v>12</v>
      </c>
      <c r="E6956" s="589" t="s">
        <v>1209</v>
      </c>
      <c r="F6956" s="589"/>
      <c r="G6956" s="461" t="s">
        <v>13</v>
      </c>
      <c r="H6956" s="544" t="s">
        <v>14</v>
      </c>
      <c r="I6956" s="544" t="s">
        <v>1210</v>
      </c>
      <c r="J6956" s="544" t="s">
        <v>16</v>
      </c>
    </row>
    <row r="6957" spans="1:10">
      <c r="A6957" s="545" t="s">
        <v>2661</v>
      </c>
      <c r="B6957" s="546" t="s">
        <v>3362</v>
      </c>
      <c r="C6957" s="546" t="s">
        <v>44</v>
      </c>
      <c r="D6957" s="545" t="s">
        <v>3363</v>
      </c>
      <c r="E6957" s="596" t="s">
        <v>1216</v>
      </c>
      <c r="F6957" s="596"/>
      <c r="G6957" s="546" t="s">
        <v>75</v>
      </c>
      <c r="H6957" s="547">
        <v>1</v>
      </c>
      <c r="I6957" s="548">
        <v>30.24</v>
      </c>
      <c r="J6957" s="548">
        <v>30.24</v>
      </c>
    </row>
    <row r="6958" spans="1:10" ht="26.45">
      <c r="A6958" s="556" t="s">
        <v>2674</v>
      </c>
      <c r="B6958" s="557" t="s">
        <v>3933</v>
      </c>
      <c r="C6958" s="557" t="s">
        <v>44</v>
      </c>
      <c r="D6958" s="556" t="s">
        <v>3934</v>
      </c>
      <c r="E6958" s="594" t="s">
        <v>1216</v>
      </c>
      <c r="F6958" s="594"/>
      <c r="G6958" s="557" t="s">
        <v>75</v>
      </c>
      <c r="H6958" s="558">
        <v>1</v>
      </c>
      <c r="I6958" s="559">
        <v>0.5</v>
      </c>
      <c r="J6958" s="559">
        <v>0.5</v>
      </c>
    </row>
    <row r="6959" spans="1:10" ht="14.45" customHeight="1">
      <c r="A6959" s="549" t="s">
        <v>2666</v>
      </c>
      <c r="B6959" s="550" t="s">
        <v>2633</v>
      </c>
      <c r="C6959" s="550" t="s">
        <v>44</v>
      </c>
      <c r="D6959" s="549" t="s">
        <v>2634</v>
      </c>
      <c r="E6959" s="593" t="s">
        <v>1459</v>
      </c>
      <c r="F6959" s="593"/>
      <c r="G6959" s="550" t="s">
        <v>75</v>
      </c>
      <c r="H6959" s="551">
        <v>1</v>
      </c>
      <c r="I6959" s="552">
        <v>1.26</v>
      </c>
      <c r="J6959" s="552">
        <v>1.26</v>
      </c>
    </row>
    <row r="6960" spans="1:10" ht="26.45">
      <c r="A6960" s="549" t="s">
        <v>2666</v>
      </c>
      <c r="B6960" s="550" t="s">
        <v>2655</v>
      </c>
      <c r="C6960" s="550" t="s">
        <v>44</v>
      </c>
      <c r="D6960" s="549" t="s">
        <v>2656</v>
      </c>
      <c r="E6960" s="593" t="s">
        <v>1459</v>
      </c>
      <c r="F6960" s="593"/>
      <c r="G6960" s="550" t="s">
        <v>75</v>
      </c>
      <c r="H6960" s="551">
        <v>1</v>
      </c>
      <c r="I6960" s="552">
        <v>0.1</v>
      </c>
      <c r="J6960" s="552">
        <v>0.1</v>
      </c>
    </row>
    <row r="6961" spans="1:10" ht="26.45">
      <c r="A6961" s="549" t="s">
        <v>2666</v>
      </c>
      <c r="B6961" s="550" t="s">
        <v>1567</v>
      </c>
      <c r="C6961" s="550" t="s">
        <v>44</v>
      </c>
      <c r="D6961" s="549" t="s">
        <v>1568</v>
      </c>
      <c r="E6961" s="593" t="s">
        <v>1459</v>
      </c>
      <c r="F6961" s="593"/>
      <c r="G6961" s="550" t="s">
        <v>75</v>
      </c>
      <c r="H6961" s="551">
        <v>1</v>
      </c>
      <c r="I6961" s="552">
        <v>0.48</v>
      </c>
      <c r="J6961" s="552">
        <v>0.48</v>
      </c>
    </row>
    <row r="6962" spans="1:10" ht="26.45" customHeight="1">
      <c r="A6962" s="549" t="s">
        <v>2666</v>
      </c>
      <c r="B6962" s="550" t="s">
        <v>1711</v>
      </c>
      <c r="C6962" s="550" t="s">
        <v>44</v>
      </c>
      <c r="D6962" s="549" t="s">
        <v>1712</v>
      </c>
      <c r="E6962" s="593" t="s">
        <v>1459</v>
      </c>
      <c r="F6962" s="593"/>
      <c r="G6962" s="550" t="s">
        <v>75</v>
      </c>
      <c r="H6962" s="551">
        <v>1</v>
      </c>
      <c r="I6962" s="552">
        <v>0.11</v>
      </c>
      <c r="J6962" s="552">
        <v>0.11</v>
      </c>
    </row>
    <row r="6963" spans="1:10" ht="26.45" customHeight="1">
      <c r="A6963" s="549" t="s">
        <v>2666</v>
      </c>
      <c r="B6963" s="550" t="s">
        <v>2499</v>
      </c>
      <c r="C6963" s="550" t="s">
        <v>44</v>
      </c>
      <c r="D6963" s="549" t="s">
        <v>2500</v>
      </c>
      <c r="E6963" s="593" t="s">
        <v>1440</v>
      </c>
      <c r="F6963" s="593"/>
      <c r="G6963" s="550" t="s">
        <v>75</v>
      </c>
      <c r="H6963" s="551">
        <v>1</v>
      </c>
      <c r="I6963" s="552">
        <v>23.71</v>
      </c>
      <c r="J6963" s="552">
        <v>23.71</v>
      </c>
    </row>
    <row r="6964" spans="1:10" ht="26.45">
      <c r="A6964" s="549" t="s">
        <v>2666</v>
      </c>
      <c r="B6964" s="550" t="s">
        <v>1457</v>
      </c>
      <c r="C6964" s="550" t="s">
        <v>44</v>
      </c>
      <c r="D6964" s="549" t="s">
        <v>1458</v>
      </c>
      <c r="E6964" s="593" t="s">
        <v>1459</v>
      </c>
      <c r="F6964" s="593"/>
      <c r="G6964" s="550" t="s">
        <v>75</v>
      </c>
      <c r="H6964" s="551">
        <v>1</v>
      </c>
      <c r="I6964" s="552">
        <v>2.68</v>
      </c>
      <c r="J6964" s="552">
        <v>2.68</v>
      </c>
    </row>
    <row r="6965" spans="1:10" ht="26.45">
      <c r="A6965" s="549" t="s">
        <v>2666</v>
      </c>
      <c r="B6965" s="550" t="s">
        <v>1479</v>
      </c>
      <c r="C6965" s="550" t="s">
        <v>44</v>
      </c>
      <c r="D6965" s="549" t="s">
        <v>1480</v>
      </c>
      <c r="E6965" s="593" t="s">
        <v>1459</v>
      </c>
      <c r="F6965" s="593"/>
      <c r="G6965" s="550" t="s">
        <v>75</v>
      </c>
      <c r="H6965" s="551">
        <v>1</v>
      </c>
      <c r="I6965" s="552">
        <v>1.4</v>
      </c>
      <c r="J6965" s="552">
        <v>1.4</v>
      </c>
    </row>
    <row r="6966" spans="1:10">
      <c r="A6966" s="553"/>
      <c r="B6966" s="563"/>
      <c r="C6966" s="563"/>
      <c r="D6966" s="553"/>
      <c r="E6966" s="563" t="s">
        <v>2669</v>
      </c>
      <c r="F6966" s="566">
        <v>24.21</v>
      </c>
      <c r="G6966" s="553" t="s">
        <v>2670</v>
      </c>
      <c r="H6966" s="554">
        <v>0</v>
      </c>
      <c r="I6966" s="553" t="s">
        <v>2671</v>
      </c>
      <c r="J6966" s="554">
        <v>24.21</v>
      </c>
    </row>
    <row r="6967" spans="1:10" ht="14.45" thickBot="1">
      <c r="A6967" s="553"/>
      <c r="B6967" s="563"/>
      <c r="C6967" s="563"/>
      <c r="D6967" s="553"/>
      <c r="E6967" s="563" t="s">
        <v>2672</v>
      </c>
      <c r="F6967" s="566">
        <v>0</v>
      </c>
      <c r="G6967" s="553"/>
      <c r="H6967" s="595" t="s">
        <v>2673</v>
      </c>
      <c r="I6967" s="595"/>
      <c r="J6967" s="554">
        <v>30.24</v>
      </c>
    </row>
    <row r="6968" spans="1:10" ht="14.45" thickTop="1">
      <c r="A6968" s="555"/>
      <c r="B6968" s="564"/>
      <c r="C6968" s="564"/>
      <c r="D6968" s="555"/>
      <c r="E6968" s="564"/>
      <c r="F6968" s="564"/>
      <c r="G6968" s="555"/>
      <c r="H6968" s="555"/>
      <c r="I6968" s="555"/>
      <c r="J6968" s="555"/>
    </row>
    <row r="6969" spans="1:10">
      <c r="A6969" s="543"/>
      <c r="B6969" s="461" t="s">
        <v>10</v>
      </c>
      <c r="C6969" s="461" t="s">
        <v>11</v>
      </c>
      <c r="D6969" s="543" t="s">
        <v>12</v>
      </c>
      <c r="E6969" s="589" t="s">
        <v>1209</v>
      </c>
      <c r="F6969" s="589"/>
      <c r="G6969" s="461" t="s">
        <v>13</v>
      </c>
      <c r="H6969" s="544" t="s">
        <v>14</v>
      </c>
      <c r="I6969" s="544" t="s">
        <v>1210</v>
      </c>
      <c r="J6969" s="544" t="s">
        <v>16</v>
      </c>
    </row>
    <row r="6970" spans="1:10" ht="26.45">
      <c r="A6970" s="545" t="s">
        <v>2661</v>
      </c>
      <c r="B6970" s="546" t="s">
        <v>3636</v>
      </c>
      <c r="C6970" s="546" t="s">
        <v>44</v>
      </c>
      <c r="D6970" s="545" t="s">
        <v>3637</v>
      </c>
      <c r="E6970" s="596" t="s">
        <v>1216</v>
      </c>
      <c r="F6970" s="596"/>
      <c r="G6970" s="546" t="s">
        <v>75</v>
      </c>
      <c r="H6970" s="547">
        <v>1</v>
      </c>
      <c r="I6970" s="548">
        <v>136.03</v>
      </c>
      <c r="J6970" s="548">
        <v>136.03</v>
      </c>
    </row>
    <row r="6971" spans="1:10" ht="26.45">
      <c r="A6971" s="556" t="s">
        <v>2674</v>
      </c>
      <c r="B6971" s="557" t="s">
        <v>3325</v>
      </c>
      <c r="C6971" s="557" t="s">
        <v>44</v>
      </c>
      <c r="D6971" s="556" t="s">
        <v>3326</v>
      </c>
      <c r="E6971" s="594" t="s">
        <v>1216</v>
      </c>
      <c r="F6971" s="594"/>
      <c r="G6971" s="557" t="s">
        <v>75</v>
      </c>
      <c r="H6971" s="558">
        <v>1</v>
      </c>
      <c r="I6971" s="559">
        <v>1.9</v>
      </c>
      <c r="J6971" s="559">
        <v>1.9</v>
      </c>
    </row>
    <row r="6972" spans="1:10" ht="14.45" customHeight="1">
      <c r="A6972" s="549" t="s">
        <v>2666</v>
      </c>
      <c r="B6972" s="550" t="s">
        <v>1457</v>
      </c>
      <c r="C6972" s="550" t="s">
        <v>44</v>
      </c>
      <c r="D6972" s="549" t="s">
        <v>1458</v>
      </c>
      <c r="E6972" s="593" t="s">
        <v>1459</v>
      </c>
      <c r="F6972" s="593"/>
      <c r="G6972" s="550" t="s">
        <v>75</v>
      </c>
      <c r="H6972" s="551">
        <v>1</v>
      </c>
      <c r="I6972" s="552">
        <v>2.68</v>
      </c>
      <c r="J6972" s="552">
        <v>2.68</v>
      </c>
    </row>
    <row r="6973" spans="1:10" ht="26.45">
      <c r="A6973" s="549" t="s">
        <v>2666</v>
      </c>
      <c r="B6973" s="550" t="s">
        <v>1479</v>
      </c>
      <c r="C6973" s="550" t="s">
        <v>44</v>
      </c>
      <c r="D6973" s="549" t="s">
        <v>1480</v>
      </c>
      <c r="E6973" s="593" t="s">
        <v>1459</v>
      </c>
      <c r="F6973" s="593"/>
      <c r="G6973" s="550" t="s">
        <v>75</v>
      </c>
      <c r="H6973" s="551">
        <v>1</v>
      </c>
      <c r="I6973" s="552">
        <v>1.4</v>
      </c>
      <c r="J6973" s="552">
        <v>1.4</v>
      </c>
    </row>
    <row r="6974" spans="1:10" ht="26.45">
      <c r="A6974" s="549" t="s">
        <v>2666</v>
      </c>
      <c r="B6974" s="550" t="s">
        <v>1711</v>
      </c>
      <c r="C6974" s="550" t="s">
        <v>44</v>
      </c>
      <c r="D6974" s="549" t="s">
        <v>1712</v>
      </c>
      <c r="E6974" s="593" t="s">
        <v>1459</v>
      </c>
      <c r="F6974" s="593"/>
      <c r="G6974" s="550" t="s">
        <v>75</v>
      </c>
      <c r="H6974" s="551">
        <v>1</v>
      </c>
      <c r="I6974" s="552">
        <v>0.11</v>
      </c>
      <c r="J6974" s="552">
        <v>0.11</v>
      </c>
    </row>
    <row r="6975" spans="1:10" ht="13.9" customHeight="1">
      <c r="A6975" s="549" t="s">
        <v>2666</v>
      </c>
      <c r="B6975" s="550" t="s">
        <v>1705</v>
      </c>
      <c r="C6975" s="550" t="s">
        <v>44</v>
      </c>
      <c r="D6975" s="549" t="s">
        <v>1706</v>
      </c>
      <c r="E6975" s="593" t="s">
        <v>1459</v>
      </c>
      <c r="F6975" s="593"/>
      <c r="G6975" s="550" t="s">
        <v>75</v>
      </c>
      <c r="H6975" s="551">
        <v>1</v>
      </c>
      <c r="I6975" s="552">
        <v>0.9</v>
      </c>
      <c r="J6975" s="552">
        <v>0.9</v>
      </c>
    </row>
    <row r="6976" spans="1:10" ht="26.45" customHeight="1">
      <c r="A6976" s="549" t="s">
        <v>2666</v>
      </c>
      <c r="B6976" s="550" t="s">
        <v>1443</v>
      </c>
      <c r="C6976" s="550" t="s">
        <v>44</v>
      </c>
      <c r="D6976" s="549" t="s">
        <v>1444</v>
      </c>
      <c r="E6976" s="593" t="s">
        <v>1440</v>
      </c>
      <c r="F6976" s="593"/>
      <c r="G6976" s="550" t="s">
        <v>75</v>
      </c>
      <c r="H6976" s="551">
        <v>1</v>
      </c>
      <c r="I6976" s="552">
        <v>129.02000000000001</v>
      </c>
      <c r="J6976" s="552">
        <v>129.02000000000001</v>
      </c>
    </row>
    <row r="6977" spans="1:10" ht="26.45">
      <c r="A6977" s="549" t="s">
        <v>2666</v>
      </c>
      <c r="B6977" s="550" t="s">
        <v>2328</v>
      </c>
      <c r="C6977" s="550" t="s">
        <v>44</v>
      </c>
      <c r="D6977" s="549" t="s">
        <v>2329</v>
      </c>
      <c r="E6977" s="593" t="s">
        <v>1459</v>
      </c>
      <c r="F6977" s="593"/>
      <c r="G6977" s="550" t="s">
        <v>75</v>
      </c>
      <c r="H6977" s="551">
        <v>1</v>
      </c>
      <c r="I6977" s="552">
        <v>0.02</v>
      </c>
      <c r="J6977" s="552">
        <v>0.02</v>
      </c>
    </row>
    <row r="6978" spans="1:10">
      <c r="A6978" s="553"/>
      <c r="B6978" s="563"/>
      <c r="C6978" s="563"/>
      <c r="D6978" s="553"/>
      <c r="E6978" s="563" t="s">
        <v>2669</v>
      </c>
      <c r="F6978" s="566">
        <v>130.91999999999999</v>
      </c>
      <c r="G6978" s="553" t="s">
        <v>2670</v>
      </c>
      <c r="H6978" s="554">
        <v>0</v>
      </c>
      <c r="I6978" s="553" t="s">
        <v>2671</v>
      </c>
      <c r="J6978" s="554">
        <v>130.91999999999999</v>
      </c>
    </row>
    <row r="6979" spans="1:10" ht="14.45" thickBot="1">
      <c r="A6979" s="553"/>
      <c r="B6979" s="563"/>
      <c r="C6979" s="563"/>
      <c r="D6979" s="553"/>
      <c r="E6979" s="563" t="s">
        <v>2672</v>
      </c>
      <c r="F6979" s="566">
        <v>0</v>
      </c>
      <c r="G6979" s="553"/>
      <c r="H6979" s="595" t="s">
        <v>2673</v>
      </c>
      <c r="I6979" s="595"/>
      <c r="J6979" s="554">
        <v>136.03</v>
      </c>
    </row>
    <row r="6980" spans="1:10" ht="14.45" thickTop="1">
      <c r="A6980" s="555"/>
      <c r="B6980" s="564"/>
      <c r="C6980" s="564"/>
      <c r="D6980" s="555"/>
      <c r="E6980" s="564"/>
      <c r="F6980" s="564"/>
      <c r="G6980" s="555"/>
      <c r="H6980" s="555"/>
      <c r="I6980" s="555"/>
      <c r="J6980" s="555"/>
    </row>
    <row r="6981" spans="1:10">
      <c r="A6981" s="543"/>
      <c r="B6981" s="461" t="s">
        <v>10</v>
      </c>
      <c r="C6981" s="461" t="s">
        <v>11</v>
      </c>
      <c r="D6981" s="543" t="s">
        <v>12</v>
      </c>
      <c r="E6981" s="589" t="s">
        <v>1209</v>
      </c>
      <c r="F6981" s="589"/>
      <c r="G6981" s="461" t="s">
        <v>13</v>
      </c>
      <c r="H6981" s="544" t="s">
        <v>14</v>
      </c>
      <c r="I6981" s="544" t="s">
        <v>1210</v>
      </c>
      <c r="J6981" s="544" t="s">
        <v>16</v>
      </c>
    </row>
    <row r="6982" spans="1:10" ht="26.45">
      <c r="A6982" s="545" t="s">
        <v>2661</v>
      </c>
      <c r="B6982" s="546" t="s">
        <v>2676</v>
      </c>
      <c r="C6982" s="546" t="s">
        <v>44</v>
      </c>
      <c r="D6982" s="545" t="s">
        <v>2677</v>
      </c>
      <c r="E6982" s="596" t="s">
        <v>1216</v>
      </c>
      <c r="F6982" s="596"/>
      <c r="G6982" s="546" t="s">
        <v>75</v>
      </c>
      <c r="H6982" s="547">
        <v>1</v>
      </c>
      <c r="I6982" s="548">
        <v>169.17</v>
      </c>
      <c r="J6982" s="548">
        <v>169.17</v>
      </c>
    </row>
    <row r="6983" spans="1:10" ht="26.45">
      <c r="A6983" s="556" t="s">
        <v>2674</v>
      </c>
      <c r="B6983" s="557" t="s">
        <v>3935</v>
      </c>
      <c r="C6983" s="557" t="s">
        <v>44</v>
      </c>
      <c r="D6983" s="556" t="s">
        <v>3936</v>
      </c>
      <c r="E6983" s="594" t="s">
        <v>1216</v>
      </c>
      <c r="F6983" s="594"/>
      <c r="G6983" s="557" t="s">
        <v>75</v>
      </c>
      <c r="H6983" s="558">
        <v>1</v>
      </c>
      <c r="I6983" s="559">
        <v>2.38</v>
      </c>
      <c r="J6983" s="559">
        <v>2.38</v>
      </c>
    </row>
    <row r="6984" spans="1:10">
      <c r="A6984" s="549" t="s">
        <v>2666</v>
      </c>
      <c r="B6984" s="550" t="s">
        <v>1532</v>
      </c>
      <c r="C6984" s="550" t="s">
        <v>44</v>
      </c>
      <c r="D6984" s="549" t="s">
        <v>1533</v>
      </c>
      <c r="E6984" s="593" t="s">
        <v>1440</v>
      </c>
      <c r="F6984" s="593"/>
      <c r="G6984" s="550" t="s">
        <v>75</v>
      </c>
      <c r="H6984" s="551">
        <v>1</v>
      </c>
      <c r="I6984" s="552">
        <v>161.68</v>
      </c>
      <c r="J6984" s="552">
        <v>161.68</v>
      </c>
    </row>
    <row r="6985" spans="1:10" ht="14.45" customHeight="1">
      <c r="A6985" s="549" t="s">
        <v>2666</v>
      </c>
      <c r="B6985" s="550" t="s">
        <v>2328</v>
      </c>
      <c r="C6985" s="550" t="s">
        <v>44</v>
      </c>
      <c r="D6985" s="549" t="s">
        <v>2329</v>
      </c>
      <c r="E6985" s="593" t="s">
        <v>1459</v>
      </c>
      <c r="F6985" s="593"/>
      <c r="G6985" s="550" t="s">
        <v>75</v>
      </c>
      <c r="H6985" s="551">
        <v>1</v>
      </c>
      <c r="I6985" s="552">
        <v>0.02</v>
      </c>
      <c r="J6985" s="552">
        <v>0.02</v>
      </c>
    </row>
    <row r="6986" spans="1:10" ht="26.45">
      <c r="A6986" s="549" t="s">
        <v>2666</v>
      </c>
      <c r="B6986" s="550" t="s">
        <v>1711</v>
      </c>
      <c r="C6986" s="550" t="s">
        <v>44</v>
      </c>
      <c r="D6986" s="549" t="s">
        <v>1712</v>
      </c>
      <c r="E6986" s="593" t="s">
        <v>1459</v>
      </c>
      <c r="F6986" s="593"/>
      <c r="G6986" s="550" t="s">
        <v>75</v>
      </c>
      <c r="H6986" s="551">
        <v>1</v>
      </c>
      <c r="I6986" s="552">
        <v>0.11</v>
      </c>
      <c r="J6986" s="552">
        <v>0.11</v>
      </c>
    </row>
    <row r="6987" spans="1:10" ht="26.45">
      <c r="A6987" s="549" t="s">
        <v>2666</v>
      </c>
      <c r="B6987" s="550" t="s">
        <v>1457</v>
      </c>
      <c r="C6987" s="550" t="s">
        <v>44</v>
      </c>
      <c r="D6987" s="549" t="s">
        <v>1458</v>
      </c>
      <c r="E6987" s="593" t="s">
        <v>1459</v>
      </c>
      <c r="F6987" s="593"/>
      <c r="G6987" s="550" t="s">
        <v>75</v>
      </c>
      <c r="H6987" s="551">
        <v>1</v>
      </c>
      <c r="I6987" s="552">
        <v>2.68</v>
      </c>
      <c r="J6987" s="552">
        <v>2.68</v>
      </c>
    </row>
    <row r="6988" spans="1:10" ht="26.45" customHeight="1">
      <c r="A6988" s="549" t="s">
        <v>2666</v>
      </c>
      <c r="B6988" s="550" t="s">
        <v>1479</v>
      </c>
      <c r="C6988" s="550" t="s">
        <v>44</v>
      </c>
      <c r="D6988" s="549" t="s">
        <v>1480</v>
      </c>
      <c r="E6988" s="593" t="s">
        <v>1459</v>
      </c>
      <c r="F6988" s="593"/>
      <c r="G6988" s="550" t="s">
        <v>75</v>
      </c>
      <c r="H6988" s="551">
        <v>1</v>
      </c>
      <c r="I6988" s="552">
        <v>1.4</v>
      </c>
      <c r="J6988" s="552">
        <v>1.4</v>
      </c>
    </row>
    <row r="6989" spans="1:10" ht="26.45" customHeight="1">
      <c r="A6989" s="549" t="s">
        <v>2666</v>
      </c>
      <c r="B6989" s="550" t="s">
        <v>1705</v>
      </c>
      <c r="C6989" s="550" t="s">
        <v>44</v>
      </c>
      <c r="D6989" s="549" t="s">
        <v>1706</v>
      </c>
      <c r="E6989" s="593" t="s">
        <v>1459</v>
      </c>
      <c r="F6989" s="593"/>
      <c r="G6989" s="550" t="s">
        <v>75</v>
      </c>
      <c r="H6989" s="551">
        <v>1</v>
      </c>
      <c r="I6989" s="552">
        <v>0.9</v>
      </c>
      <c r="J6989" s="552">
        <v>0.9</v>
      </c>
    </row>
    <row r="6990" spans="1:10">
      <c r="A6990" s="553"/>
      <c r="B6990" s="563"/>
      <c r="C6990" s="563"/>
      <c r="D6990" s="553"/>
      <c r="E6990" s="563" t="s">
        <v>2669</v>
      </c>
      <c r="F6990" s="566">
        <v>164.06</v>
      </c>
      <c r="G6990" s="553" t="s">
        <v>2670</v>
      </c>
      <c r="H6990" s="554">
        <v>0</v>
      </c>
      <c r="I6990" s="553" t="s">
        <v>2671</v>
      </c>
      <c r="J6990" s="554">
        <v>164.06</v>
      </c>
    </row>
    <row r="6991" spans="1:10" ht="14.45" thickBot="1">
      <c r="A6991" s="553"/>
      <c r="B6991" s="563"/>
      <c r="C6991" s="563"/>
      <c r="D6991" s="553"/>
      <c r="E6991" s="563" t="s">
        <v>2672</v>
      </c>
      <c r="F6991" s="566">
        <v>0</v>
      </c>
      <c r="G6991" s="553"/>
      <c r="H6991" s="595" t="s">
        <v>2673</v>
      </c>
      <c r="I6991" s="595"/>
      <c r="J6991" s="554">
        <v>169.17</v>
      </c>
    </row>
    <row r="6992" spans="1:10" ht="14.45" thickTop="1">
      <c r="A6992" s="555"/>
      <c r="B6992" s="564"/>
      <c r="C6992" s="564"/>
      <c r="D6992" s="555"/>
      <c r="E6992" s="564"/>
      <c r="F6992" s="564"/>
      <c r="G6992" s="555"/>
      <c r="H6992" s="555"/>
      <c r="I6992" s="555"/>
      <c r="J6992" s="555"/>
    </row>
    <row r="6993" spans="1:10">
      <c r="A6993" s="543"/>
      <c r="B6993" s="461" t="s">
        <v>10</v>
      </c>
      <c r="C6993" s="461" t="s">
        <v>11</v>
      </c>
      <c r="D6993" s="543" t="s">
        <v>12</v>
      </c>
      <c r="E6993" s="589" t="s">
        <v>1209</v>
      </c>
      <c r="F6993" s="589"/>
      <c r="G6993" s="461" t="s">
        <v>13</v>
      </c>
      <c r="H6993" s="544" t="s">
        <v>14</v>
      </c>
      <c r="I6993" s="544" t="s">
        <v>1210</v>
      </c>
      <c r="J6993" s="544" t="s">
        <v>16</v>
      </c>
    </row>
    <row r="6994" spans="1:10" ht="26.45">
      <c r="A6994" s="545" t="s">
        <v>2661</v>
      </c>
      <c r="B6994" s="546" t="s">
        <v>3719</v>
      </c>
      <c r="C6994" s="546" t="s">
        <v>44</v>
      </c>
      <c r="D6994" s="545" t="s">
        <v>3720</v>
      </c>
      <c r="E6994" s="596" t="s">
        <v>2703</v>
      </c>
      <c r="F6994" s="596"/>
      <c r="G6994" s="546" t="s">
        <v>2704</v>
      </c>
      <c r="H6994" s="547">
        <v>1</v>
      </c>
      <c r="I6994" s="548">
        <v>84.76</v>
      </c>
      <c r="J6994" s="548">
        <v>84.76</v>
      </c>
    </row>
    <row r="6995" spans="1:10" ht="26.45">
      <c r="A6995" s="556" t="s">
        <v>2674</v>
      </c>
      <c r="B6995" s="557" t="s">
        <v>4077</v>
      </c>
      <c r="C6995" s="557" t="s">
        <v>44</v>
      </c>
      <c r="D6995" s="556" t="s">
        <v>4078</v>
      </c>
      <c r="E6995" s="594" t="s">
        <v>3836</v>
      </c>
      <c r="F6995" s="594"/>
      <c r="G6995" s="557" t="s">
        <v>75</v>
      </c>
      <c r="H6995" s="558">
        <v>1</v>
      </c>
      <c r="I6995" s="559">
        <v>12.58</v>
      </c>
      <c r="J6995" s="559">
        <v>12.58</v>
      </c>
    </row>
    <row r="6996" spans="1:10" ht="26.45">
      <c r="A6996" s="556" t="s">
        <v>2674</v>
      </c>
      <c r="B6996" s="557" t="s">
        <v>4079</v>
      </c>
      <c r="C6996" s="557" t="s">
        <v>44</v>
      </c>
      <c r="D6996" s="556" t="s">
        <v>4080</v>
      </c>
      <c r="E6996" s="594" t="s">
        <v>1216</v>
      </c>
      <c r="F6996" s="594"/>
      <c r="G6996" s="557" t="s">
        <v>75</v>
      </c>
      <c r="H6996" s="558">
        <v>1</v>
      </c>
      <c r="I6996" s="559">
        <v>24.58</v>
      </c>
      <c r="J6996" s="559">
        <v>24.58</v>
      </c>
    </row>
    <row r="6997" spans="1:10" ht="14.45" customHeight="1">
      <c r="A6997" s="556" t="s">
        <v>2674</v>
      </c>
      <c r="B6997" s="557" t="s">
        <v>4081</v>
      </c>
      <c r="C6997" s="557" t="s">
        <v>44</v>
      </c>
      <c r="D6997" s="556" t="s">
        <v>4082</v>
      </c>
      <c r="E6997" s="594" t="s">
        <v>3836</v>
      </c>
      <c r="F6997" s="594"/>
      <c r="G6997" s="557" t="s">
        <v>75</v>
      </c>
      <c r="H6997" s="558">
        <v>1</v>
      </c>
      <c r="I6997" s="559">
        <v>47.6</v>
      </c>
      <c r="J6997" s="559">
        <v>47.6</v>
      </c>
    </row>
    <row r="6998" spans="1:10">
      <c r="A6998" s="553"/>
      <c r="B6998" s="563"/>
      <c r="C6998" s="563"/>
      <c r="D6998" s="553"/>
      <c r="E6998" s="563" t="s">
        <v>2669</v>
      </c>
      <c r="F6998" s="566">
        <v>18.98</v>
      </c>
      <c r="G6998" s="553" t="s">
        <v>2670</v>
      </c>
      <c r="H6998" s="554">
        <v>0</v>
      </c>
      <c r="I6998" s="553" t="s">
        <v>2671</v>
      </c>
      <c r="J6998" s="554">
        <v>18.98</v>
      </c>
    </row>
    <row r="6999" spans="1:10" ht="14.45" thickBot="1">
      <c r="A6999" s="553"/>
      <c r="B6999" s="563"/>
      <c r="C6999" s="563"/>
      <c r="D6999" s="553"/>
      <c r="E6999" s="563" t="s">
        <v>2672</v>
      </c>
      <c r="F6999" s="566">
        <v>0</v>
      </c>
      <c r="G6999" s="553"/>
      <c r="H6999" s="595" t="s">
        <v>2673</v>
      </c>
      <c r="I6999" s="595"/>
      <c r="J6999" s="554">
        <v>84.76</v>
      </c>
    </row>
    <row r="7000" spans="1:10" ht="26.45" customHeight="1" thickTop="1">
      <c r="A7000" s="555"/>
      <c r="B7000" s="564"/>
      <c r="C7000" s="564"/>
      <c r="D7000" s="555"/>
      <c r="E7000" s="564"/>
      <c r="F7000" s="564"/>
      <c r="G7000" s="555"/>
      <c r="H7000" s="555"/>
      <c r="I7000" s="555"/>
      <c r="J7000" s="555"/>
    </row>
    <row r="7001" spans="1:10" ht="26.45" customHeight="1">
      <c r="A7001" s="543"/>
      <c r="B7001" s="461" t="s">
        <v>10</v>
      </c>
      <c r="C7001" s="461" t="s">
        <v>11</v>
      </c>
      <c r="D7001" s="543" t="s">
        <v>12</v>
      </c>
      <c r="E7001" s="589" t="s">
        <v>1209</v>
      </c>
      <c r="F7001" s="589"/>
      <c r="G7001" s="461" t="s">
        <v>13</v>
      </c>
      <c r="H7001" s="544" t="s">
        <v>14</v>
      </c>
      <c r="I7001" s="544" t="s">
        <v>1210</v>
      </c>
      <c r="J7001" s="544" t="s">
        <v>16</v>
      </c>
    </row>
    <row r="7002" spans="1:10" ht="39.6">
      <c r="A7002" s="545" t="s">
        <v>2661</v>
      </c>
      <c r="B7002" s="546" t="s">
        <v>3715</v>
      </c>
      <c r="C7002" s="546" t="s">
        <v>44</v>
      </c>
      <c r="D7002" s="545" t="s">
        <v>3716</v>
      </c>
      <c r="E7002" s="596" t="s">
        <v>2703</v>
      </c>
      <c r="F7002" s="596"/>
      <c r="G7002" s="546" t="s">
        <v>2710</v>
      </c>
      <c r="H7002" s="547">
        <v>1</v>
      </c>
      <c r="I7002" s="548">
        <v>224.06</v>
      </c>
      <c r="J7002" s="548">
        <v>224.06</v>
      </c>
    </row>
    <row r="7003" spans="1:10" ht="26.45">
      <c r="A7003" s="556" t="s">
        <v>2674</v>
      </c>
      <c r="B7003" s="557" t="s">
        <v>4079</v>
      </c>
      <c r="C7003" s="557" t="s">
        <v>44</v>
      </c>
      <c r="D7003" s="556" t="s">
        <v>4080</v>
      </c>
      <c r="E7003" s="594" t="s">
        <v>1216</v>
      </c>
      <c r="F7003" s="594"/>
      <c r="G7003" s="557" t="s">
        <v>75</v>
      </c>
      <c r="H7003" s="558">
        <v>1</v>
      </c>
      <c r="I7003" s="559">
        <v>24.58</v>
      </c>
      <c r="J7003" s="559">
        <v>24.58</v>
      </c>
    </row>
    <row r="7004" spans="1:10" ht="39.6">
      <c r="A7004" s="556" t="s">
        <v>2674</v>
      </c>
      <c r="B7004" s="557" t="s">
        <v>4083</v>
      </c>
      <c r="C7004" s="557" t="s">
        <v>44</v>
      </c>
      <c r="D7004" s="556" t="s">
        <v>4084</v>
      </c>
      <c r="E7004" s="594" t="s">
        <v>3836</v>
      </c>
      <c r="F7004" s="594"/>
      <c r="G7004" s="557" t="s">
        <v>75</v>
      </c>
      <c r="H7004" s="558">
        <v>1</v>
      </c>
      <c r="I7004" s="559">
        <v>79.8</v>
      </c>
      <c r="J7004" s="559">
        <v>79.8</v>
      </c>
    </row>
    <row r="7005" spans="1:10" ht="26.45">
      <c r="A7005" s="556" t="s">
        <v>2674</v>
      </c>
      <c r="B7005" s="557" t="s">
        <v>4077</v>
      </c>
      <c r="C7005" s="557" t="s">
        <v>44</v>
      </c>
      <c r="D7005" s="556" t="s">
        <v>4078</v>
      </c>
      <c r="E7005" s="594" t="s">
        <v>3836</v>
      </c>
      <c r="F7005" s="594"/>
      <c r="G7005" s="557" t="s">
        <v>75</v>
      </c>
      <c r="H7005" s="558">
        <v>1</v>
      </c>
      <c r="I7005" s="559">
        <v>12.58</v>
      </c>
      <c r="J7005" s="559">
        <v>12.58</v>
      </c>
    </row>
    <row r="7006" spans="1:10" ht="39.6">
      <c r="A7006" s="556" t="s">
        <v>2674</v>
      </c>
      <c r="B7006" s="557" t="s">
        <v>4085</v>
      </c>
      <c r="C7006" s="557" t="s">
        <v>44</v>
      </c>
      <c r="D7006" s="556" t="s">
        <v>4086</v>
      </c>
      <c r="E7006" s="594" t="s">
        <v>3836</v>
      </c>
      <c r="F7006" s="594"/>
      <c r="G7006" s="557" t="s">
        <v>75</v>
      </c>
      <c r="H7006" s="558">
        <v>1</v>
      </c>
      <c r="I7006" s="559">
        <v>59.5</v>
      </c>
      <c r="J7006" s="559">
        <v>59.5</v>
      </c>
    </row>
    <row r="7007" spans="1:10" ht="39.6">
      <c r="A7007" s="556" t="s">
        <v>2674</v>
      </c>
      <c r="B7007" s="557" t="s">
        <v>4081</v>
      </c>
      <c r="C7007" s="557" t="s">
        <v>44</v>
      </c>
      <c r="D7007" s="556" t="s">
        <v>4082</v>
      </c>
      <c r="E7007" s="594" t="s">
        <v>3836</v>
      </c>
      <c r="F7007" s="594"/>
      <c r="G7007" s="557" t="s">
        <v>75</v>
      </c>
      <c r="H7007" s="558">
        <v>1</v>
      </c>
      <c r="I7007" s="559">
        <v>47.6</v>
      </c>
      <c r="J7007" s="559">
        <v>47.6</v>
      </c>
    </row>
    <row r="7008" spans="1:10">
      <c r="A7008" s="553"/>
      <c r="B7008" s="563"/>
      <c r="C7008" s="563"/>
      <c r="D7008" s="553"/>
      <c r="E7008" s="563" t="s">
        <v>2669</v>
      </c>
      <c r="F7008" s="566">
        <v>18.98</v>
      </c>
      <c r="G7008" s="553" t="s">
        <v>2670</v>
      </c>
      <c r="H7008" s="554">
        <v>0</v>
      </c>
      <c r="I7008" s="553" t="s">
        <v>2671</v>
      </c>
      <c r="J7008" s="554">
        <v>18.98</v>
      </c>
    </row>
    <row r="7009" spans="1:10" ht="14.45" customHeight="1" thickBot="1">
      <c r="A7009" s="553"/>
      <c r="B7009" s="563"/>
      <c r="C7009" s="563"/>
      <c r="D7009" s="553"/>
      <c r="E7009" s="563" t="s">
        <v>2672</v>
      </c>
      <c r="F7009" s="566">
        <v>0</v>
      </c>
      <c r="G7009" s="553"/>
      <c r="H7009" s="595" t="s">
        <v>2673</v>
      </c>
      <c r="I7009" s="595"/>
      <c r="J7009" s="554">
        <v>224.06</v>
      </c>
    </row>
    <row r="7010" spans="1:10" ht="14.45" thickTop="1">
      <c r="A7010" s="555"/>
      <c r="B7010" s="564"/>
      <c r="C7010" s="564"/>
      <c r="D7010" s="555"/>
      <c r="E7010" s="564"/>
      <c r="F7010" s="564"/>
      <c r="G7010" s="555"/>
      <c r="H7010" s="555"/>
      <c r="I7010" s="555"/>
      <c r="J7010" s="555"/>
    </row>
    <row r="7011" spans="1:10">
      <c r="A7011" s="543"/>
      <c r="B7011" s="461" t="s">
        <v>10</v>
      </c>
      <c r="C7011" s="461" t="s">
        <v>11</v>
      </c>
      <c r="D7011" s="543" t="s">
        <v>12</v>
      </c>
      <c r="E7011" s="589" t="s">
        <v>1209</v>
      </c>
      <c r="F7011" s="589"/>
      <c r="G7011" s="461" t="s">
        <v>13</v>
      </c>
      <c r="H7011" s="544" t="s">
        <v>14</v>
      </c>
      <c r="I7011" s="544" t="s">
        <v>1210</v>
      </c>
      <c r="J7011" s="544" t="s">
        <v>16</v>
      </c>
    </row>
    <row r="7012" spans="1:10" ht="26.45" customHeight="1">
      <c r="A7012" s="545" t="s">
        <v>2661</v>
      </c>
      <c r="B7012" s="546" t="s">
        <v>4081</v>
      </c>
      <c r="C7012" s="546" t="s">
        <v>44</v>
      </c>
      <c r="D7012" s="545" t="s">
        <v>4082</v>
      </c>
      <c r="E7012" s="596" t="s">
        <v>3836</v>
      </c>
      <c r="F7012" s="596"/>
      <c r="G7012" s="546" t="s">
        <v>75</v>
      </c>
      <c r="H7012" s="547">
        <v>1</v>
      </c>
      <c r="I7012" s="548">
        <v>47.6</v>
      </c>
      <c r="J7012" s="548">
        <v>47.6</v>
      </c>
    </row>
    <row r="7013" spans="1:10" ht="26.45" customHeight="1">
      <c r="A7013" s="549" t="s">
        <v>2666</v>
      </c>
      <c r="B7013" s="550" t="s">
        <v>1926</v>
      </c>
      <c r="C7013" s="550" t="s">
        <v>44</v>
      </c>
      <c r="D7013" s="549" t="s">
        <v>1927</v>
      </c>
      <c r="E7013" s="593" t="s">
        <v>1540</v>
      </c>
      <c r="F7013" s="593"/>
      <c r="G7013" s="550" t="s">
        <v>26</v>
      </c>
      <c r="H7013" s="551">
        <v>5.5999999999999999E-5</v>
      </c>
      <c r="I7013" s="552">
        <v>850000</v>
      </c>
      <c r="J7013" s="552">
        <v>47.6</v>
      </c>
    </row>
    <row r="7014" spans="1:10" ht="26.45" customHeight="1">
      <c r="A7014" s="553"/>
      <c r="B7014" s="563"/>
      <c r="C7014" s="563"/>
      <c r="D7014" s="553"/>
      <c r="E7014" s="563" t="s">
        <v>2669</v>
      </c>
      <c r="F7014" s="566">
        <v>0</v>
      </c>
      <c r="G7014" s="553" t="s">
        <v>2670</v>
      </c>
      <c r="H7014" s="554">
        <v>0</v>
      </c>
      <c r="I7014" s="553" t="s">
        <v>2671</v>
      </c>
      <c r="J7014" s="554">
        <v>0</v>
      </c>
    </row>
    <row r="7015" spans="1:10" ht="39.6" customHeight="1" thickBot="1">
      <c r="A7015" s="553"/>
      <c r="B7015" s="563"/>
      <c r="C7015" s="563"/>
      <c r="D7015" s="553"/>
      <c r="E7015" s="563" t="s">
        <v>2672</v>
      </c>
      <c r="F7015" s="566">
        <v>0</v>
      </c>
      <c r="G7015" s="553"/>
      <c r="H7015" s="595" t="s">
        <v>2673</v>
      </c>
      <c r="I7015" s="595"/>
      <c r="J7015" s="554">
        <v>47.6</v>
      </c>
    </row>
    <row r="7016" spans="1:10" ht="14.45" thickTop="1">
      <c r="A7016" s="555"/>
      <c r="B7016" s="564"/>
      <c r="C7016" s="564"/>
      <c r="D7016" s="555"/>
      <c r="E7016" s="564"/>
      <c r="F7016" s="564"/>
      <c r="G7016" s="555"/>
      <c r="H7016" s="555"/>
      <c r="I7016" s="555"/>
      <c r="J7016" s="555"/>
    </row>
    <row r="7017" spans="1:10" ht="14.45" customHeight="1">
      <c r="A7017" s="543"/>
      <c r="B7017" s="461" t="s">
        <v>10</v>
      </c>
      <c r="C7017" s="461" t="s">
        <v>11</v>
      </c>
      <c r="D7017" s="543" t="s">
        <v>12</v>
      </c>
      <c r="E7017" s="589" t="s">
        <v>1209</v>
      </c>
      <c r="F7017" s="589"/>
      <c r="G7017" s="461" t="s">
        <v>13</v>
      </c>
      <c r="H7017" s="544" t="s">
        <v>14</v>
      </c>
      <c r="I7017" s="544" t="s">
        <v>1210</v>
      </c>
      <c r="J7017" s="544" t="s">
        <v>16</v>
      </c>
    </row>
    <row r="7018" spans="1:10" ht="26.45">
      <c r="A7018" s="545" t="s">
        <v>2661</v>
      </c>
      <c r="B7018" s="546" t="s">
        <v>4077</v>
      </c>
      <c r="C7018" s="546" t="s">
        <v>44</v>
      </c>
      <c r="D7018" s="545" t="s">
        <v>4078</v>
      </c>
      <c r="E7018" s="596" t="s">
        <v>3836</v>
      </c>
      <c r="F7018" s="596"/>
      <c r="G7018" s="546" t="s">
        <v>75</v>
      </c>
      <c r="H7018" s="547">
        <v>1</v>
      </c>
      <c r="I7018" s="548">
        <v>12.58</v>
      </c>
      <c r="J7018" s="548">
        <v>12.58</v>
      </c>
    </row>
    <row r="7019" spans="1:10" ht="26.45">
      <c r="A7019" s="549" t="s">
        <v>2666</v>
      </c>
      <c r="B7019" s="550" t="s">
        <v>1926</v>
      </c>
      <c r="C7019" s="550" t="s">
        <v>44</v>
      </c>
      <c r="D7019" s="549" t="s">
        <v>1927</v>
      </c>
      <c r="E7019" s="593" t="s">
        <v>1540</v>
      </c>
      <c r="F7019" s="593"/>
      <c r="G7019" s="550" t="s">
        <v>26</v>
      </c>
      <c r="H7019" s="551">
        <v>1.4800000000000001E-5</v>
      </c>
      <c r="I7019" s="552">
        <v>850000</v>
      </c>
      <c r="J7019" s="552">
        <v>12.58</v>
      </c>
    </row>
    <row r="7020" spans="1:10" ht="39.6" customHeight="1">
      <c r="A7020" s="553"/>
      <c r="B7020" s="563"/>
      <c r="C7020" s="563"/>
      <c r="D7020" s="553"/>
      <c r="E7020" s="563" t="s">
        <v>2669</v>
      </c>
      <c r="F7020" s="566">
        <v>0</v>
      </c>
      <c r="G7020" s="553" t="s">
        <v>2670</v>
      </c>
      <c r="H7020" s="554">
        <v>0</v>
      </c>
      <c r="I7020" s="553" t="s">
        <v>2671</v>
      </c>
      <c r="J7020" s="554">
        <v>0</v>
      </c>
    </row>
    <row r="7021" spans="1:10" ht="26.45" customHeight="1" thickBot="1">
      <c r="A7021" s="553"/>
      <c r="B7021" s="563"/>
      <c r="C7021" s="563"/>
      <c r="D7021" s="553"/>
      <c r="E7021" s="563" t="s">
        <v>2672</v>
      </c>
      <c r="F7021" s="566">
        <v>0</v>
      </c>
      <c r="G7021" s="553"/>
      <c r="H7021" s="595" t="s">
        <v>2673</v>
      </c>
      <c r="I7021" s="595"/>
      <c r="J7021" s="554">
        <v>12.58</v>
      </c>
    </row>
    <row r="7022" spans="1:10" ht="39.6" customHeight="1" thickTop="1">
      <c r="A7022" s="555"/>
      <c r="B7022" s="564"/>
      <c r="C7022" s="564"/>
      <c r="D7022" s="555"/>
      <c r="E7022" s="564"/>
      <c r="F7022" s="564"/>
      <c r="G7022" s="555"/>
      <c r="H7022" s="555"/>
      <c r="I7022" s="555"/>
      <c r="J7022" s="555"/>
    </row>
    <row r="7023" spans="1:10" ht="26.45" customHeight="1">
      <c r="A7023" s="543"/>
      <c r="B7023" s="461" t="s">
        <v>10</v>
      </c>
      <c r="C7023" s="461" t="s">
        <v>11</v>
      </c>
      <c r="D7023" s="543" t="s">
        <v>12</v>
      </c>
      <c r="E7023" s="589" t="s">
        <v>1209</v>
      </c>
      <c r="F7023" s="589"/>
      <c r="G7023" s="461" t="s">
        <v>13</v>
      </c>
      <c r="H7023" s="544" t="s">
        <v>14</v>
      </c>
      <c r="I7023" s="544" t="s">
        <v>1210</v>
      </c>
      <c r="J7023" s="544" t="s">
        <v>16</v>
      </c>
    </row>
    <row r="7024" spans="1:10" ht="39.6" customHeight="1">
      <c r="A7024" s="545" t="s">
        <v>2661</v>
      </c>
      <c r="B7024" s="546" t="s">
        <v>4085</v>
      </c>
      <c r="C7024" s="546" t="s">
        <v>44</v>
      </c>
      <c r="D7024" s="545" t="s">
        <v>4086</v>
      </c>
      <c r="E7024" s="596" t="s">
        <v>3836</v>
      </c>
      <c r="F7024" s="596"/>
      <c r="G7024" s="546" t="s">
        <v>75</v>
      </c>
      <c r="H7024" s="547">
        <v>1</v>
      </c>
      <c r="I7024" s="548">
        <v>59.5</v>
      </c>
      <c r="J7024" s="548">
        <v>59.5</v>
      </c>
    </row>
    <row r="7025" spans="1:10" ht="39.6" customHeight="1">
      <c r="A7025" s="549" t="s">
        <v>2666</v>
      </c>
      <c r="B7025" s="550" t="s">
        <v>1926</v>
      </c>
      <c r="C7025" s="550" t="s">
        <v>44</v>
      </c>
      <c r="D7025" s="549" t="s">
        <v>1927</v>
      </c>
      <c r="E7025" s="593" t="s">
        <v>1540</v>
      </c>
      <c r="F7025" s="593"/>
      <c r="G7025" s="550" t="s">
        <v>26</v>
      </c>
      <c r="H7025" s="551">
        <v>6.9999999999999994E-5</v>
      </c>
      <c r="I7025" s="552">
        <v>850000</v>
      </c>
      <c r="J7025" s="552">
        <v>59.5</v>
      </c>
    </row>
    <row r="7026" spans="1:10">
      <c r="A7026" s="553"/>
      <c r="B7026" s="563"/>
      <c r="C7026" s="563"/>
      <c r="D7026" s="553"/>
      <c r="E7026" s="563" t="s">
        <v>2669</v>
      </c>
      <c r="F7026" s="566">
        <v>0</v>
      </c>
      <c r="G7026" s="553" t="s">
        <v>2670</v>
      </c>
      <c r="H7026" s="554">
        <v>0</v>
      </c>
      <c r="I7026" s="553" t="s">
        <v>2671</v>
      </c>
      <c r="J7026" s="554">
        <v>0</v>
      </c>
    </row>
    <row r="7027" spans="1:10" ht="14.45" customHeight="1" thickBot="1">
      <c r="A7027" s="553"/>
      <c r="B7027" s="563"/>
      <c r="C7027" s="563"/>
      <c r="D7027" s="553"/>
      <c r="E7027" s="563" t="s">
        <v>2672</v>
      </c>
      <c r="F7027" s="566">
        <v>0</v>
      </c>
      <c r="G7027" s="553"/>
      <c r="H7027" s="595" t="s">
        <v>2673</v>
      </c>
      <c r="I7027" s="595"/>
      <c r="J7027" s="554">
        <v>59.5</v>
      </c>
    </row>
    <row r="7028" spans="1:10" ht="14.45" thickTop="1">
      <c r="A7028" s="555"/>
      <c r="B7028" s="564"/>
      <c r="C7028" s="564"/>
      <c r="D7028" s="555"/>
      <c r="E7028" s="564"/>
      <c r="F7028" s="564"/>
      <c r="G7028" s="555"/>
      <c r="H7028" s="555"/>
      <c r="I7028" s="555"/>
      <c r="J7028" s="555"/>
    </row>
    <row r="7029" spans="1:10">
      <c r="A7029" s="543"/>
      <c r="B7029" s="461" t="s">
        <v>10</v>
      </c>
      <c r="C7029" s="461" t="s">
        <v>11</v>
      </c>
      <c r="D7029" s="543" t="s">
        <v>12</v>
      </c>
      <c r="E7029" s="589" t="s">
        <v>1209</v>
      </c>
      <c r="F7029" s="589"/>
      <c r="G7029" s="461" t="s">
        <v>13</v>
      </c>
      <c r="H7029" s="544" t="s">
        <v>14</v>
      </c>
      <c r="I7029" s="544" t="s">
        <v>1210</v>
      </c>
      <c r="J7029" s="544" t="s">
        <v>16</v>
      </c>
    </row>
    <row r="7030" spans="1:10" ht="39.6" customHeight="1">
      <c r="A7030" s="545" t="s">
        <v>2661</v>
      </c>
      <c r="B7030" s="546" t="s">
        <v>4083</v>
      </c>
      <c r="C7030" s="546" t="s">
        <v>44</v>
      </c>
      <c r="D7030" s="545" t="s">
        <v>4084</v>
      </c>
      <c r="E7030" s="596" t="s">
        <v>3836</v>
      </c>
      <c r="F7030" s="596"/>
      <c r="G7030" s="546" t="s">
        <v>75</v>
      </c>
      <c r="H7030" s="547">
        <v>1</v>
      </c>
      <c r="I7030" s="548">
        <v>79.8</v>
      </c>
      <c r="J7030" s="548">
        <v>79.8</v>
      </c>
    </row>
    <row r="7031" spans="1:10" ht="26.45" customHeight="1">
      <c r="A7031" s="549" t="s">
        <v>2666</v>
      </c>
      <c r="B7031" s="550" t="s">
        <v>1497</v>
      </c>
      <c r="C7031" s="550" t="s">
        <v>44</v>
      </c>
      <c r="D7031" s="549" t="s">
        <v>1498</v>
      </c>
      <c r="E7031" s="593" t="s">
        <v>1220</v>
      </c>
      <c r="F7031" s="593"/>
      <c r="G7031" s="550" t="s">
        <v>1499</v>
      </c>
      <c r="H7031" s="551">
        <v>10.77</v>
      </c>
      <c r="I7031" s="552">
        <v>7.41</v>
      </c>
      <c r="J7031" s="552">
        <v>79.8</v>
      </c>
    </row>
    <row r="7032" spans="1:10">
      <c r="A7032" s="553"/>
      <c r="B7032" s="563"/>
      <c r="C7032" s="563"/>
      <c r="D7032" s="553"/>
      <c r="E7032" s="563" t="s">
        <v>2669</v>
      </c>
      <c r="F7032" s="566">
        <v>0</v>
      </c>
      <c r="G7032" s="553" t="s">
        <v>2670</v>
      </c>
      <c r="H7032" s="554">
        <v>0</v>
      </c>
      <c r="I7032" s="553" t="s">
        <v>2671</v>
      </c>
      <c r="J7032" s="554">
        <v>0</v>
      </c>
    </row>
    <row r="7033" spans="1:10" ht="14.45" customHeight="1" thickBot="1">
      <c r="A7033" s="553"/>
      <c r="B7033" s="563"/>
      <c r="C7033" s="563"/>
      <c r="D7033" s="553"/>
      <c r="E7033" s="563" t="s">
        <v>2672</v>
      </c>
      <c r="F7033" s="566">
        <v>0</v>
      </c>
      <c r="G7033" s="553"/>
      <c r="H7033" s="595" t="s">
        <v>2673</v>
      </c>
      <c r="I7033" s="595"/>
      <c r="J7033" s="554">
        <v>79.8</v>
      </c>
    </row>
    <row r="7034" spans="1:10" ht="14.45" thickTop="1">
      <c r="A7034" s="555"/>
      <c r="B7034" s="564"/>
      <c r="C7034" s="564"/>
      <c r="D7034" s="555"/>
      <c r="E7034" s="564"/>
      <c r="F7034" s="564"/>
      <c r="G7034" s="555"/>
      <c r="H7034" s="555"/>
      <c r="I7034" s="555"/>
      <c r="J7034" s="555"/>
    </row>
    <row r="7035" spans="1:10">
      <c r="A7035" s="543"/>
      <c r="B7035" s="461" t="s">
        <v>10</v>
      </c>
      <c r="C7035" s="461" t="s">
        <v>11</v>
      </c>
      <c r="D7035" s="543" t="s">
        <v>12</v>
      </c>
      <c r="E7035" s="589" t="s">
        <v>1209</v>
      </c>
      <c r="F7035" s="589"/>
      <c r="G7035" s="461" t="s">
        <v>13</v>
      </c>
      <c r="H7035" s="544" t="s">
        <v>14</v>
      </c>
      <c r="I7035" s="544" t="s">
        <v>1210</v>
      </c>
      <c r="J7035" s="544" t="s">
        <v>16</v>
      </c>
    </row>
    <row r="7036" spans="1:10" ht="26.45" customHeight="1">
      <c r="A7036" s="545" t="s">
        <v>2661</v>
      </c>
      <c r="B7036" s="546" t="s">
        <v>3829</v>
      </c>
      <c r="C7036" s="546" t="s">
        <v>55</v>
      </c>
      <c r="D7036" s="545" t="s">
        <v>3830</v>
      </c>
      <c r="E7036" s="596" t="s">
        <v>1393</v>
      </c>
      <c r="F7036" s="596"/>
      <c r="G7036" s="546" t="s">
        <v>1451</v>
      </c>
      <c r="H7036" s="547">
        <v>1</v>
      </c>
      <c r="I7036" s="548">
        <v>3.7</v>
      </c>
      <c r="J7036" s="548">
        <v>3.7</v>
      </c>
    </row>
    <row r="7037" spans="1:10" ht="26.45" customHeight="1">
      <c r="A7037" s="543" t="s">
        <v>9</v>
      </c>
      <c r="B7037" s="461" t="s">
        <v>10</v>
      </c>
      <c r="C7037" s="461" t="s">
        <v>11</v>
      </c>
      <c r="D7037" s="543" t="s">
        <v>12</v>
      </c>
      <c r="E7037" s="589" t="s">
        <v>1209</v>
      </c>
      <c r="F7037" s="589"/>
      <c r="G7037" s="461" t="s">
        <v>13</v>
      </c>
      <c r="H7037" s="544" t="s">
        <v>14</v>
      </c>
      <c r="I7037" s="544" t="s">
        <v>1210</v>
      </c>
      <c r="J7037" s="544" t="s">
        <v>16</v>
      </c>
    </row>
    <row r="7038" spans="1:10">
      <c r="A7038" s="549" t="s">
        <v>2666</v>
      </c>
      <c r="B7038" s="550" t="s">
        <v>2657</v>
      </c>
      <c r="C7038" s="550" t="s">
        <v>55</v>
      </c>
      <c r="D7038" s="549" t="s">
        <v>2658</v>
      </c>
      <c r="E7038" s="593" t="s">
        <v>1220</v>
      </c>
      <c r="F7038" s="593"/>
      <c r="G7038" s="550" t="s">
        <v>57</v>
      </c>
      <c r="H7038" s="551">
        <v>2.0000000000000001E-4</v>
      </c>
      <c r="I7038" s="552" t="s">
        <v>2971</v>
      </c>
      <c r="J7038" s="561" t="s">
        <v>2972</v>
      </c>
    </row>
    <row r="7039" spans="1:10" ht="14.45" customHeight="1">
      <c r="A7039" s="549" t="s">
        <v>2666</v>
      </c>
      <c r="B7039" s="550" t="s">
        <v>2090</v>
      </c>
      <c r="C7039" s="550" t="s">
        <v>55</v>
      </c>
      <c r="D7039" s="549" t="s">
        <v>2091</v>
      </c>
      <c r="E7039" s="593" t="s">
        <v>1220</v>
      </c>
      <c r="F7039" s="593"/>
      <c r="G7039" s="550" t="s">
        <v>57</v>
      </c>
      <c r="H7039" s="551">
        <v>1.8E-3</v>
      </c>
      <c r="I7039" s="552" t="s">
        <v>2847</v>
      </c>
      <c r="J7039" s="561" t="s">
        <v>3133</v>
      </c>
    </row>
    <row r="7040" spans="1:10">
      <c r="A7040" s="549" t="s">
        <v>2666</v>
      </c>
      <c r="B7040" s="550" t="s">
        <v>2169</v>
      </c>
      <c r="C7040" s="550" t="s">
        <v>55</v>
      </c>
      <c r="D7040" s="549" t="s">
        <v>2170</v>
      </c>
      <c r="E7040" s="593" t="s">
        <v>1220</v>
      </c>
      <c r="F7040" s="593"/>
      <c r="G7040" s="550" t="s">
        <v>57</v>
      </c>
      <c r="H7040" s="551">
        <v>4.4999999999999997E-3</v>
      </c>
      <c r="I7040" s="552" t="s">
        <v>2825</v>
      </c>
      <c r="J7040" s="561" t="s">
        <v>3254</v>
      </c>
    </row>
    <row r="7041" spans="1:10" ht="26.45">
      <c r="A7041" s="549" t="s">
        <v>2666</v>
      </c>
      <c r="B7041" s="550" t="s">
        <v>1978</v>
      </c>
      <c r="C7041" s="550" t="s">
        <v>55</v>
      </c>
      <c r="D7041" s="549" t="s">
        <v>1979</v>
      </c>
      <c r="E7041" s="593" t="s">
        <v>1220</v>
      </c>
      <c r="F7041" s="593"/>
      <c r="G7041" s="550" t="s">
        <v>1739</v>
      </c>
      <c r="H7041" s="551">
        <v>8.0000000000000004E-4</v>
      </c>
      <c r="I7041" s="552" t="s">
        <v>2855</v>
      </c>
      <c r="J7041" s="561" t="s">
        <v>2923</v>
      </c>
    </row>
    <row r="7042" spans="1:10" ht="39.6" customHeight="1">
      <c r="A7042" s="549" t="s">
        <v>2666</v>
      </c>
      <c r="B7042" s="550" t="s">
        <v>1543</v>
      </c>
      <c r="C7042" s="550" t="s">
        <v>55</v>
      </c>
      <c r="D7042" s="549" t="s">
        <v>1544</v>
      </c>
      <c r="E7042" s="593" t="s">
        <v>1220</v>
      </c>
      <c r="F7042" s="593"/>
      <c r="G7042" s="550" t="s">
        <v>57</v>
      </c>
      <c r="H7042" s="551">
        <v>0.1018</v>
      </c>
      <c r="I7042" s="552" t="s">
        <v>2849</v>
      </c>
      <c r="J7042" s="561" t="s">
        <v>3386</v>
      </c>
    </row>
    <row r="7043" spans="1:10" ht="26.45" customHeight="1">
      <c r="A7043" s="549" t="s">
        <v>2666</v>
      </c>
      <c r="B7043" s="550" t="s">
        <v>2139</v>
      </c>
      <c r="C7043" s="550" t="s">
        <v>55</v>
      </c>
      <c r="D7043" s="549" t="s">
        <v>2140</v>
      </c>
      <c r="E7043" s="593" t="s">
        <v>1220</v>
      </c>
      <c r="F7043" s="593"/>
      <c r="G7043" s="550" t="s">
        <v>1739</v>
      </c>
      <c r="H7043" s="551">
        <v>2.3E-3</v>
      </c>
      <c r="I7043" s="552" t="s">
        <v>2853</v>
      </c>
      <c r="J7043" s="561" t="s">
        <v>3254</v>
      </c>
    </row>
    <row r="7044" spans="1:10" ht="26.45">
      <c r="A7044" s="549" t="s">
        <v>2666</v>
      </c>
      <c r="B7044" s="550" t="s">
        <v>2303</v>
      </c>
      <c r="C7044" s="550" t="s">
        <v>55</v>
      </c>
      <c r="D7044" s="549" t="s">
        <v>2304</v>
      </c>
      <c r="E7044" s="593" t="s">
        <v>1220</v>
      </c>
      <c r="F7044" s="593"/>
      <c r="G7044" s="550" t="s">
        <v>57</v>
      </c>
      <c r="H7044" s="551">
        <v>5.9999999999999995E-4</v>
      </c>
      <c r="I7044" s="552" t="s">
        <v>2821</v>
      </c>
      <c r="J7044" s="561" t="s">
        <v>2972</v>
      </c>
    </row>
    <row r="7045" spans="1:10" ht="14.45" customHeight="1">
      <c r="A7045" s="549" t="s">
        <v>2666</v>
      </c>
      <c r="B7045" s="550" t="s">
        <v>2653</v>
      </c>
      <c r="C7045" s="550" t="s">
        <v>55</v>
      </c>
      <c r="D7045" s="549" t="s">
        <v>2654</v>
      </c>
      <c r="E7045" s="593" t="s">
        <v>1220</v>
      </c>
      <c r="F7045" s="593"/>
      <c r="G7045" s="550" t="s">
        <v>57</v>
      </c>
      <c r="H7045" s="551">
        <v>2.0000000000000001E-4</v>
      </c>
      <c r="I7045" s="552" t="s">
        <v>2973</v>
      </c>
      <c r="J7045" s="561" t="s">
        <v>2972</v>
      </c>
    </row>
    <row r="7046" spans="1:10">
      <c r="A7046" s="549" t="s">
        <v>2666</v>
      </c>
      <c r="B7046" s="550" t="s">
        <v>1693</v>
      </c>
      <c r="C7046" s="550" t="s">
        <v>55</v>
      </c>
      <c r="D7046" s="549" t="s">
        <v>1694</v>
      </c>
      <c r="E7046" s="593" t="s">
        <v>1220</v>
      </c>
      <c r="F7046" s="593"/>
      <c r="G7046" s="550" t="s">
        <v>57</v>
      </c>
      <c r="H7046" s="551">
        <v>6.54E-2</v>
      </c>
      <c r="I7046" s="552" t="s">
        <v>2829</v>
      </c>
      <c r="J7046" s="561" t="s">
        <v>3113</v>
      </c>
    </row>
    <row r="7047" spans="1:10">
      <c r="A7047" s="549" t="s">
        <v>2666</v>
      </c>
      <c r="B7047" s="550" t="s">
        <v>1982</v>
      </c>
      <c r="C7047" s="550" t="s">
        <v>55</v>
      </c>
      <c r="D7047" s="549" t="s">
        <v>1983</v>
      </c>
      <c r="E7047" s="593" t="s">
        <v>1298</v>
      </c>
      <c r="F7047" s="593"/>
      <c r="G7047" s="550" t="s">
        <v>57</v>
      </c>
      <c r="H7047" s="551">
        <v>4.4999999999999997E-3</v>
      </c>
      <c r="I7047" s="552" t="s">
        <v>2839</v>
      </c>
      <c r="J7047" s="561" t="s">
        <v>2923</v>
      </c>
    </row>
    <row r="7048" spans="1:10" ht="39.6" customHeight="1">
      <c r="A7048" s="549" t="s">
        <v>2666</v>
      </c>
      <c r="B7048" s="550" t="s">
        <v>2360</v>
      </c>
      <c r="C7048" s="550" t="s">
        <v>55</v>
      </c>
      <c r="D7048" s="549" t="s">
        <v>2361</v>
      </c>
      <c r="E7048" s="593" t="s">
        <v>1220</v>
      </c>
      <c r="F7048" s="593"/>
      <c r="G7048" s="550" t="s">
        <v>2362</v>
      </c>
      <c r="H7048" s="551">
        <v>8.0000000000000004E-4</v>
      </c>
      <c r="I7048" s="552" t="s">
        <v>2831</v>
      </c>
      <c r="J7048" s="561" t="s">
        <v>2972</v>
      </c>
    </row>
    <row r="7049" spans="1:10">
      <c r="A7049" s="549" t="s">
        <v>2666</v>
      </c>
      <c r="B7049" s="550" t="s">
        <v>1652</v>
      </c>
      <c r="C7049" s="550" t="s">
        <v>55</v>
      </c>
      <c r="D7049" s="549" t="s">
        <v>1653</v>
      </c>
      <c r="E7049" s="593" t="s">
        <v>1298</v>
      </c>
      <c r="F7049" s="593"/>
      <c r="G7049" s="550" t="s">
        <v>57</v>
      </c>
      <c r="H7049" s="551">
        <v>0.1018</v>
      </c>
      <c r="I7049" s="552" t="s">
        <v>2845</v>
      </c>
      <c r="J7049" s="561" t="s">
        <v>3108</v>
      </c>
    </row>
    <row r="7050" spans="1:10">
      <c r="A7050" s="549" t="s">
        <v>2666</v>
      </c>
      <c r="B7050" s="550" t="s">
        <v>1855</v>
      </c>
      <c r="C7050" s="550" t="s">
        <v>55</v>
      </c>
      <c r="D7050" s="549" t="s">
        <v>1856</v>
      </c>
      <c r="E7050" s="593" t="s">
        <v>1298</v>
      </c>
      <c r="F7050" s="593"/>
      <c r="G7050" s="550" t="s">
        <v>1857</v>
      </c>
      <c r="H7050" s="551">
        <v>4.0000000000000002E-4</v>
      </c>
      <c r="I7050" s="552" t="s">
        <v>2841</v>
      </c>
      <c r="J7050" s="561" t="s">
        <v>3126</v>
      </c>
    </row>
    <row r="7051" spans="1:10" ht="14.45" customHeight="1">
      <c r="A7051" s="549" t="s">
        <v>2666</v>
      </c>
      <c r="B7051" s="550" t="s">
        <v>2391</v>
      </c>
      <c r="C7051" s="550" t="s">
        <v>55</v>
      </c>
      <c r="D7051" s="549" t="s">
        <v>2392</v>
      </c>
      <c r="E7051" s="593" t="s">
        <v>1220</v>
      </c>
      <c r="F7051" s="593"/>
      <c r="G7051" s="550" t="s">
        <v>57</v>
      </c>
      <c r="H7051" s="551">
        <v>2.0000000000000001E-4</v>
      </c>
      <c r="I7051" s="552" t="s">
        <v>2827</v>
      </c>
      <c r="J7051" s="561" t="s">
        <v>2972</v>
      </c>
    </row>
    <row r="7052" spans="1:10">
      <c r="A7052" s="549" t="s">
        <v>2666</v>
      </c>
      <c r="B7052" s="550" t="s">
        <v>1587</v>
      </c>
      <c r="C7052" s="550" t="s">
        <v>55</v>
      </c>
      <c r="D7052" s="549" t="s">
        <v>1588</v>
      </c>
      <c r="E7052" s="593" t="s">
        <v>1220</v>
      </c>
      <c r="F7052" s="593"/>
      <c r="G7052" s="550" t="s">
        <v>57</v>
      </c>
      <c r="H7052" s="551">
        <v>4.4999999999999997E-3</v>
      </c>
      <c r="I7052" s="552" t="s">
        <v>2835</v>
      </c>
      <c r="J7052" s="561" t="s">
        <v>3385</v>
      </c>
    </row>
    <row r="7053" spans="1:10">
      <c r="A7053" s="549" t="s">
        <v>2666</v>
      </c>
      <c r="B7053" s="550" t="s">
        <v>1729</v>
      </c>
      <c r="C7053" s="550" t="s">
        <v>55</v>
      </c>
      <c r="D7053" s="549" t="s">
        <v>1730</v>
      </c>
      <c r="E7053" s="593" t="s">
        <v>1220</v>
      </c>
      <c r="F7053" s="593"/>
      <c r="G7053" s="550" t="s">
        <v>57</v>
      </c>
      <c r="H7053" s="551">
        <v>1.5E-3</v>
      </c>
      <c r="I7053" s="552" t="s">
        <v>2833</v>
      </c>
      <c r="J7053" s="561" t="s">
        <v>2979</v>
      </c>
    </row>
    <row r="7054" spans="1:10">
      <c r="A7054" s="589" t="s">
        <v>2820</v>
      </c>
      <c r="B7054" s="597"/>
      <c r="C7054" s="597"/>
      <c r="D7054" s="597"/>
      <c r="E7054" s="597"/>
      <c r="F7054" s="597"/>
      <c r="G7054" s="597"/>
      <c r="H7054" s="597"/>
      <c r="I7054" s="597"/>
      <c r="J7054" s="597"/>
    </row>
    <row r="7055" spans="1:10">
      <c r="A7055" s="543" t="s">
        <v>9</v>
      </c>
      <c r="B7055" s="461" t="s">
        <v>10</v>
      </c>
      <c r="C7055" s="461" t="s">
        <v>11</v>
      </c>
      <c r="D7055" s="543" t="s">
        <v>12</v>
      </c>
      <c r="E7055" s="589" t="s">
        <v>1209</v>
      </c>
      <c r="F7055" s="589"/>
      <c r="G7055" s="461" t="s">
        <v>13</v>
      </c>
      <c r="H7055" s="544" t="s">
        <v>14</v>
      </c>
      <c r="I7055" s="544" t="s">
        <v>1210</v>
      </c>
      <c r="J7055" s="544" t="s">
        <v>16</v>
      </c>
    </row>
    <row r="7056" spans="1:10">
      <c r="A7056" s="549" t="s">
        <v>2666</v>
      </c>
      <c r="B7056" s="550" t="s">
        <v>2657</v>
      </c>
      <c r="C7056" s="550" t="s">
        <v>55</v>
      </c>
      <c r="D7056" s="549" t="s">
        <v>2658</v>
      </c>
      <c r="E7056" s="593" t="s">
        <v>1220</v>
      </c>
      <c r="F7056" s="593"/>
      <c r="G7056" s="550" t="s">
        <v>57</v>
      </c>
      <c r="H7056" s="551">
        <v>2.0000000000000001E-4</v>
      </c>
      <c r="I7056" s="552" t="s">
        <v>2971</v>
      </c>
      <c r="J7056" s="561" t="s">
        <v>2972</v>
      </c>
    </row>
    <row r="7057" spans="1:10">
      <c r="A7057" s="549" t="s">
        <v>2666</v>
      </c>
      <c r="B7057" s="550" t="s">
        <v>2090</v>
      </c>
      <c r="C7057" s="550" t="s">
        <v>55</v>
      </c>
      <c r="D7057" s="549" t="s">
        <v>2091</v>
      </c>
      <c r="E7057" s="593" t="s">
        <v>1220</v>
      </c>
      <c r="F7057" s="593"/>
      <c r="G7057" s="550" t="s">
        <v>57</v>
      </c>
      <c r="H7057" s="551">
        <v>1.8E-3</v>
      </c>
      <c r="I7057" s="552" t="s">
        <v>2847</v>
      </c>
      <c r="J7057" s="561" t="s">
        <v>3133</v>
      </c>
    </row>
    <row r="7058" spans="1:10">
      <c r="A7058" s="549" t="s">
        <v>2666</v>
      </c>
      <c r="B7058" s="550" t="s">
        <v>2169</v>
      </c>
      <c r="C7058" s="550" t="s">
        <v>55</v>
      </c>
      <c r="D7058" s="549" t="s">
        <v>2170</v>
      </c>
      <c r="E7058" s="593" t="s">
        <v>1220</v>
      </c>
      <c r="F7058" s="593"/>
      <c r="G7058" s="550" t="s">
        <v>57</v>
      </c>
      <c r="H7058" s="551">
        <v>4.4999999999999997E-3</v>
      </c>
      <c r="I7058" s="552" t="s">
        <v>2825</v>
      </c>
      <c r="J7058" s="561" t="s">
        <v>3254</v>
      </c>
    </row>
    <row r="7059" spans="1:10" ht="26.45">
      <c r="A7059" s="549" t="s">
        <v>2666</v>
      </c>
      <c r="B7059" s="550" t="s">
        <v>1978</v>
      </c>
      <c r="C7059" s="550" t="s">
        <v>55</v>
      </c>
      <c r="D7059" s="549" t="s">
        <v>1979</v>
      </c>
      <c r="E7059" s="593" t="s">
        <v>1220</v>
      </c>
      <c r="F7059" s="593"/>
      <c r="G7059" s="550" t="s">
        <v>1739</v>
      </c>
      <c r="H7059" s="551">
        <v>8.0000000000000004E-4</v>
      </c>
      <c r="I7059" s="552" t="s">
        <v>2855</v>
      </c>
      <c r="J7059" s="561" t="s">
        <v>2923</v>
      </c>
    </row>
    <row r="7060" spans="1:10">
      <c r="A7060" s="549" t="s">
        <v>2666</v>
      </c>
      <c r="B7060" s="550" t="s">
        <v>1543</v>
      </c>
      <c r="C7060" s="550" t="s">
        <v>55</v>
      </c>
      <c r="D7060" s="549" t="s">
        <v>1544</v>
      </c>
      <c r="E7060" s="593" t="s">
        <v>1220</v>
      </c>
      <c r="F7060" s="593"/>
      <c r="G7060" s="550" t="s">
        <v>57</v>
      </c>
      <c r="H7060" s="551">
        <v>0.1018</v>
      </c>
      <c r="I7060" s="552" t="s">
        <v>2849</v>
      </c>
      <c r="J7060" s="561" t="s">
        <v>3386</v>
      </c>
    </row>
    <row r="7061" spans="1:10" ht="26.45">
      <c r="A7061" s="549" t="s">
        <v>2666</v>
      </c>
      <c r="B7061" s="550" t="s">
        <v>2139</v>
      </c>
      <c r="C7061" s="550" t="s">
        <v>55</v>
      </c>
      <c r="D7061" s="549" t="s">
        <v>2140</v>
      </c>
      <c r="E7061" s="593" t="s">
        <v>1220</v>
      </c>
      <c r="F7061" s="593"/>
      <c r="G7061" s="550" t="s">
        <v>1739</v>
      </c>
      <c r="H7061" s="551">
        <v>2.3E-3</v>
      </c>
      <c r="I7061" s="552" t="s">
        <v>2853</v>
      </c>
      <c r="J7061" s="561" t="s">
        <v>3254</v>
      </c>
    </row>
    <row r="7062" spans="1:10" ht="26.45">
      <c r="A7062" s="549" t="s">
        <v>2666</v>
      </c>
      <c r="B7062" s="550" t="s">
        <v>2303</v>
      </c>
      <c r="C7062" s="550" t="s">
        <v>55</v>
      </c>
      <c r="D7062" s="549" t="s">
        <v>2304</v>
      </c>
      <c r="E7062" s="593" t="s">
        <v>1220</v>
      </c>
      <c r="F7062" s="593"/>
      <c r="G7062" s="550" t="s">
        <v>57</v>
      </c>
      <c r="H7062" s="551">
        <v>5.9999999999999995E-4</v>
      </c>
      <c r="I7062" s="552" t="s">
        <v>2821</v>
      </c>
      <c r="J7062" s="561" t="s">
        <v>2972</v>
      </c>
    </row>
    <row r="7063" spans="1:10">
      <c r="A7063" s="549" t="s">
        <v>2666</v>
      </c>
      <c r="B7063" s="550" t="s">
        <v>2653</v>
      </c>
      <c r="C7063" s="550" t="s">
        <v>55</v>
      </c>
      <c r="D7063" s="549" t="s">
        <v>2654</v>
      </c>
      <c r="E7063" s="593" t="s">
        <v>1220</v>
      </c>
      <c r="F7063" s="593"/>
      <c r="G7063" s="550" t="s">
        <v>57</v>
      </c>
      <c r="H7063" s="551">
        <v>2.0000000000000001E-4</v>
      </c>
      <c r="I7063" s="552" t="s">
        <v>2973</v>
      </c>
      <c r="J7063" s="561" t="s">
        <v>2972</v>
      </c>
    </row>
    <row r="7064" spans="1:10">
      <c r="A7064" s="549" t="s">
        <v>2666</v>
      </c>
      <c r="B7064" s="550" t="s">
        <v>1693</v>
      </c>
      <c r="C7064" s="550" t="s">
        <v>55</v>
      </c>
      <c r="D7064" s="549" t="s">
        <v>1694</v>
      </c>
      <c r="E7064" s="593" t="s">
        <v>1220</v>
      </c>
      <c r="F7064" s="593"/>
      <c r="G7064" s="550" t="s">
        <v>57</v>
      </c>
      <c r="H7064" s="551">
        <v>6.54E-2</v>
      </c>
      <c r="I7064" s="552" t="s">
        <v>2829</v>
      </c>
      <c r="J7064" s="561" t="s">
        <v>3113</v>
      </c>
    </row>
    <row r="7065" spans="1:10">
      <c r="A7065" s="549" t="s">
        <v>2666</v>
      </c>
      <c r="B7065" s="550" t="s">
        <v>1982</v>
      </c>
      <c r="C7065" s="550" t="s">
        <v>55</v>
      </c>
      <c r="D7065" s="549" t="s">
        <v>1983</v>
      </c>
      <c r="E7065" s="593" t="s">
        <v>1298</v>
      </c>
      <c r="F7065" s="593"/>
      <c r="G7065" s="550" t="s">
        <v>57</v>
      </c>
      <c r="H7065" s="551">
        <v>4.4999999999999997E-3</v>
      </c>
      <c r="I7065" s="552" t="s">
        <v>2839</v>
      </c>
      <c r="J7065" s="561" t="s">
        <v>2923</v>
      </c>
    </row>
    <row r="7066" spans="1:10">
      <c r="A7066" s="549" t="s">
        <v>2666</v>
      </c>
      <c r="B7066" s="550" t="s">
        <v>2360</v>
      </c>
      <c r="C7066" s="550" t="s">
        <v>55</v>
      </c>
      <c r="D7066" s="549" t="s">
        <v>2361</v>
      </c>
      <c r="E7066" s="593" t="s">
        <v>1220</v>
      </c>
      <c r="F7066" s="593"/>
      <c r="G7066" s="550" t="s">
        <v>2362</v>
      </c>
      <c r="H7066" s="551">
        <v>8.0000000000000004E-4</v>
      </c>
      <c r="I7066" s="552" t="s">
        <v>2831</v>
      </c>
      <c r="J7066" s="561" t="s">
        <v>2972</v>
      </c>
    </row>
    <row r="7067" spans="1:10">
      <c r="A7067" s="549" t="s">
        <v>2666</v>
      </c>
      <c r="B7067" s="550" t="s">
        <v>1652</v>
      </c>
      <c r="C7067" s="550" t="s">
        <v>55</v>
      </c>
      <c r="D7067" s="549" t="s">
        <v>1653</v>
      </c>
      <c r="E7067" s="593" t="s">
        <v>1298</v>
      </c>
      <c r="F7067" s="593"/>
      <c r="G7067" s="550" t="s">
        <v>57</v>
      </c>
      <c r="H7067" s="551">
        <v>0.1018</v>
      </c>
      <c r="I7067" s="552" t="s">
        <v>2845</v>
      </c>
      <c r="J7067" s="561" t="s">
        <v>3108</v>
      </c>
    </row>
    <row r="7068" spans="1:10">
      <c r="A7068" s="549" t="s">
        <v>2666</v>
      </c>
      <c r="B7068" s="550" t="s">
        <v>1855</v>
      </c>
      <c r="C7068" s="550" t="s">
        <v>55</v>
      </c>
      <c r="D7068" s="549" t="s">
        <v>1856</v>
      </c>
      <c r="E7068" s="593" t="s">
        <v>1298</v>
      </c>
      <c r="F7068" s="593"/>
      <c r="G7068" s="550" t="s">
        <v>1857</v>
      </c>
      <c r="H7068" s="551">
        <v>4.0000000000000002E-4</v>
      </c>
      <c r="I7068" s="552" t="s">
        <v>2841</v>
      </c>
      <c r="J7068" s="561" t="s">
        <v>3126</v>
      </c>
    </row>
    <row r="7069" spans="1:10" ht="26.45">
      <c r="A7069" s="549" t="s">
        <v>2666</v>
      </c>
      <c r="B7069" s="550" t="s">
        <v>2391</v>
      </c>
      <c r="C7069" s="550" t="s">
        <v>55</v>
      </c>
      <c r="D7069" s="549" t="s">
        <v>2392</v>
      </c>
      <c r="E7069" s="593" t="s">
        <v>1220</v>
      </c>
      <c r="F7069" s="593"/>
      <c r="G7069" s="550" t="s">
        <v>57</v>
      </c>
      <c r="H7069" s="551">
        <v>2.0000000000000001E-4</v>
      </c>
      <c r="I7069" s="552" t="s">
        <v>2827</v>
      </c>
      <c r="J7069" s="561" t="s">
        <v>2972</v>
      </c>
    </row>
    <row r="7070" spans="1:10">
      <c r="A7070" s="549" t="s">
        <v>2666</v>
      </c>
      <c r="B7070" s="550" t="s">
        <v>1587</v>
      </c>
      <c r="C7070" s="550" t="s">
        <v>55</v>
      </c>
      <c r="D7070" s="549" t="s">
        <v>1588</v>
      </c>
      <c r="E7070" s="593" t="s">
        <v>1220</v>
      </c>
      <c r="F7070" s="593"/>
      <c r="G7070" s="550" t="s">
        <v>57</v>
      </c>
      <c r="H7070" s="551">
        <v>4.4999999999999997E-3</v>
      </c>
      <c r="I7070" s="552" t="s">
        <v>2835</v>
      </c>
      <c r="J7070" s="561" t="s">
        <v>3385</v>
      </c>
    </row>
    <row r="7071" spans="1:10">
      <c r="A7071" s="549" t="s">
        <v>2666</v>
      </c>
      <c r="B7071" s="550" t="s">
        <v>1729</v>
      </c>
      <c r="C7071" s="550" t="s">
        <v>55</v>
      </c>
      <c r="D7071" s="549" t="s">
        <v>1730</v>
      </c>
      <c r="E7071" s="593" t="s">
        <v>1220</v>
      </c>
      <c r="F7071" s="593"/>
      <c r="G7071" s="550" t="s">
        <v>57</v>
      </c>
      <c r="H7071" s="551">
        <v>1.5E-3</v>
      </c>
      <c r="I7071" s="552" t="s">
        <v>2833</v>
      </c>
      <c r="J7071" s="561" t="s">
        <v>2979</v>
      </c>
    </row>
    <row r="7072" spans="1:10" ht="13.9" customHeight="1">
      <c r="A7072" s="553"/>
      <c r="B7072" s="563"/>
      <c r="C7072" s="563"/>
      <c r="D7072" s="553"/>
      <c r="E7072" s="563" t="s">
        <v>2669</v>
      </c>
      <c r="F7072" s="566">
        <v>0</v>
      </c>
      <c r="G7072" s="553" t="s">
        <v>2670</v>
      </c>
      <c r="H7072" s="554">
        <v>0</v>
      </c>
      <c r="I7072" s="553" t="s">
        <v>2671</v>
      </c>
      <c r="J7072" s="554">
        <v>0</v>
      </c>
    </row>
    <row r="7073" spans="1:10" ht="14.45" thickBot="1">
      <c r="A7073" s="553"/>
      <c r="B7073" s="563"/>
      <c r="C7073" s="563"/>
      <c r="D7073" s="553"/>
      <c r="E7073" s="563" t="s">
        <v>2672</v>
      </c>
      <c r="F7073" s="566">
        <v>0</v>
      </c>
      <c r="G7073" s="553"/>
      <c r="H7073" s="595" t="s">
        <v>2673</v>
      </c>
      <c r="I7073" s="595"/>
      <c r="J7073" s="554">
        <v>3.7</v>
      </c>
    </row>
    <row r="7074" spans="1:10" ht="14.45" thickTop="1">
      <c r="A7074" s="555"/>
      <c r="B7074" s="564"/>
      <c r="C7074" s="564"/>
      <c r="D7074" s="555"/>
      <c r="E7074" s="564"/>
      <c r="F7074" s="564"/>
      <c r="G7074" s="555"/>
      <c r="H7074" s="555"/>
      <c r="I7074" s="555"/>
      <c r="J7074" s="555"/>
    </row>
    <row r="7075" spans="1:10">
      <c r="A7075" s="543"/>
      <c r="B7075" s="461" t="s">
        <v>10</v>
      </c>
      <c r="C7075" s="461" t="s">
        <v>11</v>
      </c>
      <c r="D7075" s="543" t="s">
        <v>12</v>
      </c>
      <c r="E7075" s="589" t="s">
        <v>1209</v>
      </c>
      <c r="F7075" s="589"/>
      <c r="G7075" s="461" t="s">
        <v>13</v>
      </c>
      <c r="H7075" s="544" t="s">
        <v>14</v>
      </c>
      <c r="I7075" s="544" t="s">
        <v>1210</v>
      </c>
      <c r="J7075" s="544" t="s">
        <v>16</v>
      </c>
    </row>
    <row r="7076" spans="1:10">
      <c r="A7076" s="545" t="s">
        <v>2661</v>
      </c>
      <c r="B7076" s="546" t="s">
        <v>2732</v>
      </c>
      <c r="C7076" s="546" t="s">
        <v>55</v>
      </c>
      <c r="D7076" s="545" t="s">
        <v>2733</v>
      </c>
      <c r="E7076" s="596" t="s">
        <v>1393</v>
      </c>
      <c r="F7076" s="596"/>
      <c r="G7076" s="546" t="s">
        <v>1451</v>
      </c>
      <c r="H7076" s="547">
        <v>1</v>
      </c>
      <c r="I7076" s="548">
        <v>3.81</v>
      </c>
      <c r="J7076" s="548">
        <v>3.81</v>
      </c>
    </row>
    <row r="7077" spans="1:10">
      <c r="A7077" s="543" t="s">
        <v>9</v>
      </c>
      <c r="B7077" s="461" t="s">
        <v>10</v>
      </c>
      <c r="C7077" s="461" t="s">
        <v>11</v>
      </c>
      <c r="D7077" s="543" t="s">
        <v>12</v>
      </c>
      <c r="E7077" s="589" t="s">
        <v>1209</v>
      </c>
      <c r="F7077" s="589"/>
      <c r="G7077" s="461" t="s">
        <v>13</v>
      </c>
      <c r="H7077" s="544" t="s">
        <v>14</v>
      </c>
      <c r="I7077" s="544" t="s">
        <v>1210</v>
      </c>
      <c r="J7077" s="544" t="s">
        <v>16</v>
      </c>
    </row>
    <row r="7078" spans="1:10" ht="26.45">
      <c r="A7078" s="549" t="s">
        <v>2666</v>
      </c>
      <c r="B7078" s="550" t="s">
        <v>2391</v>
      </c>
      <c r="C7078" s="550" t="s">
        <v>55</v>
      </c>
      <c r="D7078" s="549" t="s">
        <v>2392</v>
      </c>
      <c r="E7078" s="593" t="s">
        <v>1220</v>
      </c>
      <c r="F7078" s="593"/>
      <c r="G7078" s="550" t="s">
        <v>57</v>
      </c>
      <c r="H7078" s="551">
        <v>2.0000000000000001E-4</v>
      </c>
      <c r="I7078" s="552" t="s">
        <v>2827</v>
      </c>
      <c r="J7078" s="561" t="s">
        <v>2972</v>
      </c>
    </row>
    <row r="7079" spans="1:10">
      <c r="A7079" s="549" t="s">
        <v>2666</v>
      </c>
      <c r="B7079" s="550" t="s">
        <v>2593</v>
      </c>
      <c r="C7079" s="550" t="s">
        <v>55</v>
      </c>
      <c r="D7079" s="549" t="s">
        <v>2594</v>
      </c>
      <c r="E7079" s="593" t="s">
        <v>1220</v>
      </c>
      <c r="F7079" s="593"/>
      <c r="G7079" s="550" t="s">
        <v>57</v>
      </c>
      <c r="H7079" s="551">
        <v>2.0000000000000001E-4</v>
      </c>
      <c r="I7079" s="552" t="s">
        <v>2862</v>
      </c>
      <c r="J7079" s="561" t="s">
        <v>2972</v>
      </c>
    </row>
    <row r="7080" spans="1:10">
      <c r="A7080" s="549" t="s">
        <v>2666</v>
      </c>
      <c r="B7080" s="550" t="s">
        <v>1855</v>
      </c>
      <c r="C7080" s="550" t="s">
        <v>55</v>
      </c>
      <c r="D7080" s="549" t="s">
        <v>1856</v>
      </c>
      <c r="E7080" s="593" t="s">
        <v>1298</v>
      </c>
      <c r="F7080" s="593"/>
      <c r="G7080" s="550" t="s">
        <v>1857</v>
      </c>
      <c r="H7080" s="551">
        <v>4.0000000000000002E-4</v>
      </c>
      <c r="I7080" s="552" t="s">
        <v>2841</v>
      </c>
      <c r="J7080" s="561" t="s">
        <v>3126</v>
      </c>
    </row>
    <row r="7081" spans="1:10" ht="26.45">
      <c r="A7081" s="549" t="s">
        <v>2666</v>
      </c>
      <c r="B7081" s="550" t="s">
        <v>2303</v>
      </c>
      <c r="C7081" s="550" t="s">
        <v>55</v>
      </c>
      <c r="D7081" s="549" t="s">
        <v>2304</v>
      </c>
      <c r="E7081" s="593" t="s">
        <v>1220</v>
      </c>
      <c r="F7081" s="593"/>
      <c r="G7081" s="550" t="s">
        <v>57</v>
      </c>
      <c r="H7081" s="551">
        <v>5.9999999999999995E-4</v>
      </c>
      <c r="I7081" s="552" t="s">
        <v>2821</v>
      </c>
      <c r="J7081" s="561" t="s">
        <v>2972</v>
      </c>
    </row>
    <row r="7082" spans="1:10">
      <c r="A7082" s="549" t="s">
        <v>2666</v>
      </c>
      <c r="B7082" s="550" t="s">
        <v>2169</v>
      </c>
      <c r="C7082" s="550" t="s">
        <v>55</v>
      </c>
      <c r="D7082" s="549" t="s">
        <v>2170</v>
      </c>
      <c r="E7082" s="593" t="s">
        <v>1220</v>
      </c>
      <c r="F7082" s="593"/>
      <c r="G7082" s="550" t="s">
        <v>57</v>
      </c>
      <c r="H7082" s="551">
        <v>4.4999999999999997E-3</v>
      </c>
      <c r="I7082" s="552" t="s">
        <v>2825</v>
      </c>
      <c r="J7082" s="561" t="s">
        <v>3254</v>
      </c>
    </row>
    <row r="7083" spans="1:10" ht="26.45">
      <c r="A7083" s="549" t="s">
        <v>2666</v>
      </c>
      <c r="B7083" s="550" t="s">
        <v>1978</v>
      </c>
      <c r="C7083" s="550" t="s">
        <v>55</v>
      </c>
      <c r="D7083" s="549" t="s">
        <v>1979</v>
      </c>
      <c r="E7083" s="593" t="s">
        <v>1220</v>
      </c>
      <c r="F7083" s="593"/>
      <c r="G7083" s="550" t="s">
        <v>1739</v>
      </c>
      <c r="H7083" s="551">
        <v>6.9999999999999999E-4</v>
      </c>
      <c r="I7083" s="552" t="s">
        <v>2855</v>
      </c>
      <c r="J7083" s="561" t="s">
        <v>2923</v>
      </c>
    </row>
    <row r="7084" spans="1:10">
      <c r="A7084" s="549" t="s">
        <v>2666</v>
      </c>
      <c r="B7084" s="550" t="s">
        <v>2549</v>
      </c>
      <c r="C7084" s="550" t="s">
        <v>55</v>
      </c>
      <c r="D7084" s="549" t="s">
        <v>2550</v>
      </c>
      <c r="E7084" s="593" t="s">
        <v>1220</v>
      </c>
      <c r="F7084" s="593"/>
      <c r="G7084" s="550" t="s">
        <v>57</v>
      </c>
      <c r="H7084" s="551">
        <v>2.0000000000000001E-4</v>
      </c>
      <c r="I7084" s="552" t="s">
        <v>2864</v>
      </c>
      <c r="J7084" s="561" t="s">
        <v>2972</v>
      </c>
    </row>
    <row r="7085" spans="1:10">
      <c r="A7085" s="549" t="s">
        <v>2666</v>
      </c>
      <c r="B7085" s="550" t="s">
        <v>1982</v>
      </c>
      <c r="C7085" s="550" t="s">
        <v>55</v>
      </c>
      <c r="D7085" s="549" t="s">
        <v>1983</v>
      </c>
      <c r="E7085" s="593" t="s">
        <v>1298</v>
      </c>
      <c r="F7085" s="593"/>
      <c r="G7085" s="550" t="s">
        <v>57</v>
      </c>
      <c r="H7085" s="551">
        <v>4.4999999999999997E-3</v>
      </c>
      <c r="I7085" s="552" t="s">
        <v>2839</v>
      </c>
      <c r="J7085" s="561" t="s">
        <v>2923</v>
      </c>
    </row>
    <row r="7086" spans="1:10">
      <c r="A7086" s="549" t="s">
        <v>2666</v>
      </c>
      <c r="B7086" s="550" t="s">
        <v>1543</v>
      </c>
      <c r="C7086" s="550" t="s">
        <v>55</v>
      </c>
      <c r="D7086" s="549" t="s">
        <v>1544</v>
      </c>
      <c r="E7086" s="593" t="s">
        <v>1220</v>
      </c>
      <c r="F7086" s="593"/>
      <c r="G7086" s="550" t="s">
        <v>57</v>
      </c>
      <c r="H7086" s="551">
        <v>0.1018</v>
      </c>
      <c r="I7086" s="552" t="s">
        <v>2849</v>
      </c>
      <c r="J7086" s="561" t="s">
        <v>3386</v>
      </c>
    </row>
    <row r="7087" spans="1:10">
      <c r="A7087" s="549" t="s">
        <v>2666</v>
      </c>
      <c r="B7087" s="550" t="s">
        <v>1587</v>
      </c>
      <c r="C7087" s="550" t="s">
        <v>55</v>
      </c>
      <c r="D7087" s="549" t="s">
        <v>1588</v>
      </c>
      <c r="E7087" s="593" t="s">
        <v>1220</v>
      </c>
      <c r="F7087" s="593"/>
      <c r="G7087" s="550" t="s">
        <v>57</v>
      </c>
      <c r="H7087" s="551">
        <v>4.4999999999999997E-3</v>
      </c>
      <c r="I7087" s="552" t="s">
        <v>2835</v>
      </c>
      <c r="J7087" s="561" t="s">
        <v>3385</v>
      </c>
    </row>
    <row r="7088" spans="1:10">
      <c r="A7088" s="549" t="s">
        <v>2666</v>
      </c>
      <c r="B7088" s="550" t="s">
        <v>2466</v>
      </c>
      <c r="C7088" s="550" t="s">
        <v>55</v>
      </c>
      <c r="D7088" s="549" t="s">
        <v>2467</v>
      </c>
      <c r="E7088" s="593" t="s">
        <v>2313</v>
      </c>
      <c r="F7088" s="593"/>
      <c r="G7088" s="550" t="s">
        <v>57</v>
      </c>
      <c r="H7088" s="551">
        <v>1E-4</v>
      </c>
      <c r="I7088" s="552" t="s">
        <v>2866</v>
      </c>
      <c r="J7088" s="561" t="s">
        <v>3254</v>
      </c>
    </row>
    <row r="7089" spans="1:10">
      <c r="A7089" s="549" t="s">
        <v>2666</v>
      </c>
      <c r="B7089" s="550" t="s">
        <v>2360</v>
      </c>
      <c r="C7089" s="550" t="s">
        <v>55</v>
      </c>
      <c r="D7089" s="549" t="s">
        <v>2361</v>
      </c>
      <c r="E7089" s="593" t="s">
        <v>1220</v>
      </c>
      <c r="F7089" s="593"/>
      <c r="G7089" s="550" t="s">
        <v>2362</v>
      </c>
      <c r="H7089" s="551">
        <v>6.9999999999999999E-4</v>
      </c>
      <c r="I7089" s="552" t="s">
        <v>2831</v>
      </c>
      <c r="J7089" s="561" t="s">
        <v>2972</v>
      </c>
    </row>
    <row r="7090" spans="1:10">
      <c r="A7090" s="549" t="s">
        <v>2666</v>
      </c>
      <c r="B7090" s="550" t="s">
        <v>2090</v>
      </c>
      <c r="C7090" s="550" t="s">
        <v>55</v>
      </c>
      <c r="D7090" s="549" t="s">
        <v>2091</v>
      </c>
      <c r="E7090" s="593" t="s">
        <v>1220</v>
      </c>
      <c r="F7090" s="593"/>
      <c r="G7090" s="550" t="s">
        <v>57</v>
      </c>
      <c r="H7090" s="551">
        <v>1.8E-3</v>
      </c>
      <c r="I7090" s="552" t="s">
        <v>2847</v>
      </c>
      <c r="J7090" s="561" t="s">
        <v>3133</v>
      </c>
    </row>
    <row r="7091" spans="1:10" ht="14.45" customHeight="1">
      <c r="A7091" s="549" t="s">
        <v>2666</v>
      </c>
      <c r="B7091" s="550" t="s">
        <v>1652</v>
      </c>
      <c r="C7091" s="550" t="s">
        <v>55</v>
      </c>
      <c r="D7091" s="549" t="s">
        <v>1653</v>
      </c>
      <c r="E7091" s="593" t="s">
        <v>1298</v>
      </c>
      <c r="F7091" s="593"/>
      <c r="G7091" s="550" t="s">
        <v>57</v>
      </c>
      <c r="H7091" s="551">
        <v>0.1018</v>
      </c>
      <c r="I7091" s="552" t="s">
        <v>2845</v>
      </c>
      <c r="J7091" s="561" t="s">
        <v>3108</v>
      </c>
    </row>
    <row r="7092" spans="1:10">
      <c r="A7092" s="549" t="s">
        <v>2666</v>
      </c>
      <c r="B7092" s="550" t="s">
        <v>2607</v>
      </c>
      <c r="C7092" s="550" t="s">
        <v>55</v>
      </c>
      <c r="D7092" s="549" t="s">
        <v>2608</v>
      </c>
      <c r="E7092" s="593" t="s">
        <v>1220</v>
      </c>
      <c r="F7092" s="593"/>
      <c r="G7092" s="550" t="s">
        <v>57</v>
      </c>
      <c r="H7092" s="551">
        <v>1E-4</v>
      </c>
      <c r="I7092" s="552" t="s">
        <v>2868</v>
      </c>
      <c r="J7092" s="561" t="s">
        <v>2972</v>
      </c>
    </row>
    <row r="7093" spans="1:10">
      <c r="A7093" s="549" t="s">
        <v>2666</v>
      </c>
      <c r="B7093" s="550" t="s">
        <v>1693</v>
      </c>
      <c r="C7093" s="550" t="s">
        <v>55</v>
      </c>
      <c r="D7093" s="549" t="s">
        <v>1694</v>
      </c>
      <c r="E7093" s="593" t="s">
        <v>1220</v>
      </c>
      <c r="F7093" s="593"/>
      <c r="G7093" s="550" t="s">
        <v>57</v>
      </c>
      <c r="H7093" s="551">
        <v>6.54E-2</v>
      </c>
      <c r="I7093" s="552" t="s">
        <v>2829</v>
      </c>
      <c r="J7093" s="561" t="s">
        <v>3113</v>
      </c>
    </row>
    <row r="7094" spans="1:10" ht="26.45">
      <c r="A7094" s="549" t="s">
        <v>2666</v>
      </c>
      <c r="B7094" s="550" t="s">
        <v>2139</v>
      </c>
      <c r="C7094" s="550" t="s">
        <v>55</v>
      </c>
      <c r="D7094" s="549" t="s">
        <v>2140</v>
      </c>
      <c r="E7094" s="593" t="s">
        <v>1220</v>
      </c>
      <c r="F7094" s="593"/>
      <c r="G7094" s="550" t="s">
        <v>1739</v>
      </c>
      <c r="H7094" s="551">
        <v>2.3E-3</v>
      </c>
      <c r="I7094" s="552" t="s">
        <v>2853</v>
      </c>
      <c r="J7094" s="561" t="s">
        <v>3254</v>
      </c>
    </row>
    <row r="7095" spans="1:10">
      <c r="A7095" s="549" t="s">
        <v>2666</v>
      </c>
      <c r="B7095" s="550" t="s">
        <v>2311</v>
      </c>
      <c r="C7095" s="550" t="s">
        <v>55</v>
      </c>
      <c r="D7095" s="549" t="s">
        <v>2312</v>
      </c>
      <c r="E7095" s="593" t="s">
        <v>2313</v>
      </c>
      <c r="F7095" s="593"/>
      <c r="G7095" s="550" t="s">
        <v>57</v>
      </c>
      <c r="H7095" s="551">
        <v>1E-4</v>
      </c>
      <c r="I7095" s="552" t="s">
        <v>2870</v>
      </c>
      <c r="J7095" s="561" t="s">
        <v>2977</v>
      </c>
    </row>
    <row r="7096" spans="1:10">
      <c r="A7096" s="549" t="s">
        <v>2666</v>
      </c>
      <c r="B7096" s="550" t="s">
        <v>2525</v>
      </c>
      <c r="C7096" s="550" t="s">
        <v>55</v>
      </c>
      <c r="D7096" s="549" t="s">
        <v>2526</v>
      </c>
      <c r="E7096" s="593" t="s">
        <v>1220</v>
      </c>
      <c r="F7096" s="593"/>
      <c r="G7096" s="550" t="s">
        <v>57</v>
      </c>
      <c r="H7096" s="551">
        <v>2.0000000000000001E-4</v>
      </c>
      <c r="I7096" s="552" t="s">
        <v>2872</v>
      </c>
      <c r="J7096" s="561" t="s">
        <v>2972</v>
      </c>
    </row>
    <row r="7097" spans="1:10">
      <c r="A7097" s="549" t="s">
        <v>2666</v>
      </c>
      <c r="B7097" s="550" t="s">
        <v>1729</v>
      </c>
      <c r="C7097" s="550" t="s">
        <v>55</v>
      </c>
      <c r="D7097" s="549" t="s">
        <v>1730</v>
      </c>
      <c r="E7097" s="593" t="s">
        <v>1220</v>
      </c>
      <c r="F7097" s="593"/>
      <c r="G7097" s="550" t="s">
        <v>57</v>
      </c>
      <c r="H7097" s="551">
        <v>1.5E-3</v>
      </c>
      <c r="I7097" s="552" t="s">
        <v>2833</v>
      </c>
      <c r="J7097" s="561" t="s">
        <v>2979</v>
      </c>
    </row>
    <row r="7098" spans="1:10">
      <c r="A7098" s="589" t="s">
        <v>2820</v>
      </c>
      <c r="B7098" s="597"/>
      <c r="C7098" s="597"/>
      <c r="D7098" s="597"/>
      <c r="E7098" s="597"/>
      <c r="F7098" s="597"/>
      <c r="G7098" s="597"/>
      <c r="H7098" s="597"/>
      <c r="I7098" s="597"/>
      <c r="J7098" s="597"/>
    </row>
    <row r="7099" spans="1:10">
      <c r="A7099" s="543" t="s">
        <v>9</v>
      </c>
      <c r="B7099" s="461" t="s">
        <v>10</v>
      </c>
      <c r="C7099" s="461" t="s">
        <v>11</v>
      </c>
      <c r="D7099" s="543" t="s">
        <v>12</v>
      </c>
      <c r="E7099" s="589" t="s">
        <v>1209</v>
      </c>
      <c r="F7099" s="589"/>
      <c r="G7099" s="461" t="s">
        <v>13</v>
      </c>
      <c r="H7099" s="544" t="s">
        <v>14</v>
      </c>
      <c r="I7099" s="544" t="s">
        <v>1210</v>
      </c>
      <c r="J7099" s="544" t="s">
        <v>16</v>
      </c>
    </row>
    <row r="7100" spans="1:10" ht="26.45">
      <c r="A7100" s="549" t="s">
        <v>2666</v>
      </c>
      <c r="B7100" s="550" t="s">
        <v>2391</v>
      </c>
      <c r="C7100" s="550" t="s">
        <v>55</v>
      </c>
      <c r="D7100" s="549" t="s">
        <v>2392</v>
      </c>
      <c r="E7100" s="593" t="s">
        <v>1220</v>
      </c>
      <c r="F7100" s="593"/>
      <c r="G7100" s="550" t="s">
        <v>57</v>
      </c>
      <c r="H7100" s="551">
        <v>2.0000000000000001E-4</v>
      </c>
      <c r="I7100" s="552" t="s">
        <v>2827</v>
      </c>
      <c r="J7100" s="561" t="s">
        <v>2972</v>
      </c>
    </row>
    <row r="7101" spans="1:10">
      <c r="A7101" s="549" t="s">
        <v>2666</v>
      </c>
      <c r="B7101" s="550" t="s">
        <v>2593</v>
      </c>
      <c r="C7101" s="550" t="s">
        <v>55</v>
      </c>
      <c r="D7101" s="549" t="s">
        <v>2594</v>
      </c>
      <c r="E7101" s="593" t="s">
        <v>1220</v>
      </c>
      <c r="F7101" s="593"/>
      <c r="G7101" s="550" t="s">
        <v>57</v>
      </c>
      <c r="H7101" s="551">
        <v>2.0000000000000001E-4</v>
      </c>
      <c r="I7101" s="552" t="s">
        <v>2862</v>
      </c>
      <c r="J7101" s="561" t="s">
        <v>2972</v>
      </c>
    </row>
    <row r="7102" spans="1:10">
      <c r="A7102" s="549" t="s">
        <v>2666</v>
      </c>
      <c r="B7102" s="550" t="s">
        <v>1855</v>
      </c>
      <c r="C7102" s="550" t="s">
        <v>55</v>
      </c>
      <c r="D7102" s="549" t="s">
        <v>1856</v>
      </c>
      <c r="E7102" s="593" t="s">
        <v>1298</v>
      </c>
      <c r="F7102" s="593"/>
      <c r="G7102" s="550" t="s">
        <v>1857</v>
      </c>
      <c r="H7102" s="551">
        <v>4.0000000000000002E-4</v>
      </c>
      <c r="I7102" s="552" t="s">
        <v>2841</v>
      </c>
      <c r="J7102" s="561" t="s">
        <v>3126</v>
      </c>
    </row>
    <row r="7103" spans="1:10" ht="26.45">
      <c r="A7103" s="549" t="s">
        <v>2666</v>
      </c>
      <c r="B7103" s="550" t="s">
        <v>2303</v>
      </c>
      <c r="C7103" s="550" t="s">
        <v>55</v>
      </c>
      <c r="D7103" s="549" t="s">
        <v>2304</v>
      </c>
      <c r="E7103" s="593" t="s">
        <v>1220</v>
      </c>
      <c r="F7103" s="593"/>
      <c r="G7103" s="550" t="s">
        <v>57</v>
      </c>
      <c r="H7103" s="551">
        <v>5.9999999999999995E-4</v>
      </c>
      <c r="I7103" s="552" t="s">
        <v>2821</v>
      </c>
      <c r="J7103" s="561" t="s">
        <v>2972</v>
      </c>
    </row>
    <row r="7104" spans="1:10">
      <c r="A7104" s="549" t="s">
        <v>2666</v>
      </c>
      <c r="B7104" s="550" t="s">
        <v>2169</v>
      </c>
      <c r="C7104" s="550" t="s">
        <v>55</v>
      </c>
      <c r="D7104" s="549" t="s">
        <v>2170</v>
      </c>
      <c r="E7104" s="593" t="s">
        <v>1220</v>
      </c>
      <c r="F7104" s="593"/>
      <c r="G7104" s="550" t="s">
        <v>57</v>
      </c>
      <c r="H7104" s="551">
        <v>4.4999999999999997E-3</v>
      </c>
      <c r="I7104" s="552" t="s">
        <v>2825</v>
      </c>
      <c r="J7104" s="561" t="s">
        <v>3254</v>
      </c>
    </row>
    <row r="7105" spans="1:10" ht="26.45">
      <c r="A7105" s="549" t="s">
        <v>2666</v>
      </c>
      <c r="B7105" s="550" t="s">
        <v>1978</v>
      </c>
      <c r="C7105" s="550" t="s">
        <v>55</v>
      </c>
      <c r="D7105" s="549" t="s">
        <v>1979</v>
      </c>
      <c r="E7105" s="593" t="s">
        <v>1220</v>
      </c>
      <c r="F7105" s="593"/>
      <c r="G7105" s="550" t="s">
        <v>1739</v>
      </c>
      <c r="H7105" s="551">
        <v>6.9999999999999999E-4</v>
      </c>
      <c r="I7105" s="552" t="s">
        <v>2855</v>
      </c>
      <c r="J7105" s="561" t="s">
        <v>2923</v>
      </c>
    </row>
    <row r="7106" spans="1:10">
      <c r="A7106" s="549" t="s">
        <v>2666</v>
      </c>
      <c r="B7106" s="550" t="s">
        <v>2549</v>
      </c>
      <c r="C7106" s="550" t="s">
        <v>55</v>
      </c>
      <c r="D7106" s="549" t="s">
        <v>2550</v>
      </c>
      <c r="E7106" s="593" t="s">
        <v>1220</v>
      </c>
      <c r="F7106" s="593"/>
      <c r="G7106" s="550" t="s">
        <v>57</v>
      </c>
      <c r="H7106" s="551">
        <v>2.0000000000000001E-4</v>
      </c>
      <c r="I7106" s="552" t="s">
        <v>2864</v>
      </c>
      <c r="J7106" s="561" t="s">
        <v>2972</v>
      </c>
    </row>
    <row r="7107" spans="1:10">
      <c r="A7107" s="549" t="s">
        <v>2666</v>
      </c>
      <c r="B7107" s="550" t="s">
        <v>1982</v>
      </c>
      <c r="C7107" s="550" t="s">
        <v>55</v>
      </c>
      <c r="D7107" s="549" t="s">
        <v>1983</v>
      </c>
      <c r="E7107" s="593" t="s">
        <v>1298</v>
      </c>
      <c r="F7107" s="593"/>
      <c r="G7107" s="550" t="s">
        <v>57</v>
      </c>
      <c r="H7107" s="551">
        <v>4.4999999999999997E-3</v>
      </c>
      <c r="I7107" s="552" t="s">
        <v>2839</v>
      </c>
      <c r="J7107" s="561" t="s">
        <v>2923</v>
      </c>
    </row>
    <row r="7108" spans="1:10">
      <c r="A7108" s="549" t="s">
        <v>2666</v>
      </c>
      <c r="B7108" s="550" t="s">
        <v>1543</v>
      </c>
      <c r="C7108" s="550" t="s">
        <v>55</v>
      </c>
      <c r="D7108" s="549" t="s">
        <v>1544</v>
      </c>
      <c r="E7108" s="593" t="s">
        <v>1220</v>
      </c>
      <c r="F7108" s="593"/>
      <c r="G7108" s="550" t="s">
        <v>57</v>
      </c>
      <c r="H7108" s="551">
        <v>0.1018</v>
      </c>
      <c r="I7108" s="552" t="s">
        <v>2849</v>
      </c>
      <c r="J7108" s="561" t="s">
        <v>3386</v>
      </c>
    </row>
    <row r="7109" spans="1:10">
      <c r="A7109" s="549" t="s">
        <v>2666</v>
      </c>
      <c r="B7109" s="550" t="s">
        <v>1587</v>
      </c>
      <c r="C7109" s="550" t="s">
        <v>55</v>
      </c>
      <c r="D7109" s="549" t="s">
        <v>1588</v>
      </c>
      <c r="E7109" s="593" t="s">
        <v>1220</v>
      </c>
      <c r="F7109" s="593"/>
      <c r="G7109" s="550" t="s">
        <v>57</v>
      </c>
      <c r="H7109" s="551">
        <v>4.4999999999999997E-3</v>
      </c>
      <c r="I7109" s="552" t="s">
        <v>2835</v>
      </c>
      <c r="J7109" s="561" t="s">
        <v>3385</v>
      </c>
    </row>
    <row r="7110" spans="1:10">
      <c r="A7110" s="549" t="s">
        <v>2666</v>
      </c>
      <c r="B7110" s="550" t="s">
        <v>2466</v>
      </c>
      <c r="C7110" s="550" t="s">
        <v>55</v>
      </c>
      <c r="D7110" s="549" t="s">
        <v>2467</v>
      </c>
      <c r="E7110" s="593" t="s">
        <v>2313</v>
      </c>
      <c r="F7110" s="593"/>
      <c r="G7110" s="550" t="s">
        <v>57</v>
      </c>
      <c r="H7110" s="551">
        <v>1E-4</v>
      </c>
      <c r="I7110" s="552" t="s">
        <v>2866</v>
      </c>
      <c r="J7110" s="561" t="s">
        <v>3254</v>
      </c>
    </row>
    <row r="7111" spans="1:10">
      <c r="A7111" s="549" t="s">
        <v>2666</v>
      </c>
      <c r="B7111" s="550" t="s">
        <v>2360</v>
      </c>
      <c r="C7111" s="550" t="s">
        <v>55</v>
      </c>
      <c r="D7111" s="549" t="s">
        <v>2361</v>
      </c>
      <c r="E7111" s="593" t="s">
        <v>1220</v>
      </c>
      <c r="F7111" s="593"/>
      <c r="G7111" s="550" t="s">
        <v>2362</v>
      </c>
      <c r="H7111" s="551">
        <v>6.9999999999999999E-4</v>
      </c>
      <c r="I7111" s="552" t="s">
        <v>2831</v>
      </c>
      <c r="J7111" s="561" t="s">
        <v>2972</v>
      </c>
    </row>
    <row r="7112" spans="1:10">
      <c r="A7112" s="549" t="s">
        <v>2666</v>
      </c>
      <c r="B7112" s="550" t="s">
        <v>2090</v>
      </c>
      <c r="C7112" s="550" t="s">
        <v>55</v>
      </c>
      <c r="D7112" s="549" t="s">
        <v>2091</v>
      </c>
      <c r="E7112" s="593" t="s">
        <v>1220</v>
      </c>
      <c r="F7112" s="593"/>
      <c r="G7112" s="550" t="s">
        <v>57</v>
      </c>
      <c r="H7112" s="551">
        <v>1.8E-3</v>
      </c>
      <c r="I7112" s="552" t="s">
        <v>2847</v>
      </c>
      <c r="J7112" s="561" t="s">
        <v>3133</v>
      </c>
    </row>
    <row r="7113" spans="1:10">
      <c r="A7113" s="549" t="s">
        <v>2666</v>
      </c>
      <c r="B7113" s="550" t="s">
        <v>1652</v>
      </c>
      <c r="C7113" s="550" t="s">
        <v>55</v>
      </c>
      <c r="D7113" s="549" t="s">
        <v>1653</v>
      </c>
      <c r="E7113" s="593" t="s">
        <v>1298</v>
      </c>
      <c r="F7113" s="593"/>
      <c r="G7113" s="550" t="s">
        <v>57</v>
      </c>
      <c r="H7113" s="551">
        <v>0.1018</v>
      </c>
      <c r="I7113" s="552" t="s">
        <v>2845</v>
      </c>
      <c r="J7113" s="561" t="s">
        <v>3108</v>
      </c>
    </row>
    <row r="7114" spans="1:10">
      <c r="A7114" s="549" t="s">
        <v>2666</v>
      </c>
      <c r="B7114" s="550" t="s">
        <v>2607</v>
      </c>
      <c r="C7114" s="550" t="s">
        <v>55</v>
      </c>
      <c r="D7114" s="549" t="s">
        <v>2608</v>
      </c>
      <c r="E7114" s="593" t="s">
        <v>1220</v>
      </c>
      <c r="F7114" s="593"/>
      <c r="G7114" s="550" t="s">
        <v>57</v>
      </c>
      <c r="H7114" s="551">
        <v>1E-4</v>
      </c>
      <c r="I7114" s="552" t="s">
        <v>2868</v>
      </c>
      <c r="J7114" s="561" t="s">
        <v>2972</v>
      </c>
    </row>
    <row r="7115" spans="1:10">
      <c r="A7115" s="549" t="s">
        <v>2666</v>
      </c>
      <c r="B7115" s="550" t="s">
        <v>1693</v>
      </c>
      <c r="C7115" s="550" t="s">
        <v>55</v>
      </c>
      <c r="D7115" s="549" t="s">
        <v>1694</v>
      </c>
      <c r="E7115" s="593" t="s">
        <v>1220</v>
      </c>
      <c r="F7115" s="593"/>
      <c r="G7115" s="550" t="s">
        <v>57</v>
      </c>
      <c r="H7115" s="551">
        <v>6.54E-2</v>
      </c>
      <c r="I7115" s="552" t="s">
        <v>2829</v>
      </c>
      <c r="J7115" s="561" t="s">
        <v>3113</v>
      </c>
    </row>
    <row r="7116" spans="1:10" ht="13.9" customHeight="1">
      <c r="A7116" s="549" t="s">
        <v>2666</v>
      </c>
      <c r="B7116" s="550" t="s">
        <v>2139</v>
      </c>
      <c r="C7116" s="550" t="s">
        <v>55</v>
      </c>
      <c r="D7116" s="549" t="s">
        <v>2140</v>
      </c>
      <c r="E7116" s="593" t="s">
        <v>1220</v>
      </c>
      <c r="F7116" s="593"/>
      <c r="G7116" s="550" t="s">
        <v>1739</v>
      </c>
      <c r="H7116" s="551">
        <v>2.3E-3</v>
      </c>
      <c r="I7116" s="552" t="s">
        <v>2853</v>
      </c>
      <c r="J7116" s="561" t="s">
        <v>3254</v>
      </c>
    </row>
    <row r="7117" spans="1:10">
      <c r="A7117" s="549" t="s">
        <v>2666</v>
      </c>
      <c r="B7117" s="550" t="s">
        <v>2311</v>
      </c>
      <c r="C7117" s="550" t="s">
        <v>55</v>
      </c>
      <c r="D7117" s="549" t="s">
        <v>2312</v>
      </c>
      <c r="E7117" s="593" t="s">
        <v>2313</v>
      </c>
      <c r="F7117" s="593"/>
      <c r="G7117" s="550" t="s">
        <v>57</v>
      </c>
      <c r="H7117" s="551">
        <v>1E-4</v>
      </c>
      <c r="I7117" s="552" t="s">
        <v>2870</v>
      </c>
      <c r="J7117" s="561" t="s">
        <v>2977</v>
      </c>
    </row>
    <row r="7118" spans="1:10">
      <c r="A7118" s="549" t="s">
        <v>2666</v>
      </c>
      <c r="B7118" s="550" t="s">
        <v>2525</v>
      </c>
      <c r="C7118" s="550" t="s">
        <v>55</v>
      </c>
      <c r="D7118" s="549" t="s">
        <v>2526</v>
      </c>
      <c r="E7118" s="593" t="s">
        <v>1220</v>
      </c>
      <c r="F7118" s="593"/>
      <c r="G7118" s="550" t="s">
        <v>57</v>
      </c>
      <c r="H7118" s="551">
        <v>2.0000000000000001E-4</v>
      </c>
      <c r="I7118" s="552" t="s">
        <v>2872</v>
      </c>
      <c r="J7118" s="561" t="s">
        <v>2972</v>
      </c>
    </row>
    <row r="7119" spans="1:10">
      <c r="A7119" s="549" t="s">
        <v>2666</v>
      </c>
      <c r="B7119" s="550" t="s">
        <v>1729</v>
      </c>
      <c r="C7119" s="550" t="s">
        <v>55</v>
      </c>
      <c r="D7119" s="549" t="s">
        <v>1730</v>
      </c>
      <c r="E7119" s="593" t="s">
        <v>1220</v>
      </c>
      <c r="F7119" s="593"/>
      <c r="G7119" s="550" t="s">
        <v>57</v>
      </c>
      <c r="H7119" s="551">
        <v>1.5E-3</v>
      </c>
      <c r="I7119" s="552" t="s">
        <v>2833</v>
      </c>
      <c r="J7119" s="561" t="s">
        <v>2979</v>
      </c>
    </row>
    <row r="7120" spans="1:10">
      <c r="A7120" s="553"/>
      <c r="B7120" s="563"/>
      <c r="C7120" s="563"/>
      <c r="D7120" s="553"/>
      <c r="E7120" s="563" t="s">
        <v>2669</v>
      </c>
      <c r="F7120" s="566">
        <v>0</v>
      </c>
      <c r="G7120" s="553" t="s">
        <v>2670</v>
      </c>
      <c r="H7120" s="554">
        <v>0</v>
      </c>
      <c r="I7120" s="553" t="s">
        <v>2671</v>
      </c>
      <c r="J7120" s="554">
        <v>0</v>
      </c>
    </row>
    <row r="7121" spans="1:10" ht="14.45" thickBot="1">
      <c r="A7121" s="553"/>
      <c r="B7121" s="563"/>
      <c r="C7121" s="563"/>
      <c r="D7121" s="553"/>
      <c r="E7121" s="563" t="s">
        <v>2672</v>
      </c>
      <c r="F7121" s="566">
        <v>0</v>
      </c>
      <c r="G7121" s="553"/>
      <c r="H7121" s="595" t="s">
        <v>2673</v>
      </c>
      <c r="I7121" s="595"/>
      <c r="J7121" s="554">
        <v>3.81</v>
      </c>
    </row>
    <row r="7122" spans="1:10" ht="14.45" thickTop="1">
      <c r="A7122" s="555"/>
      <c r="B7122" s="564"/>
      <c r="C7122" s="564"/>
      <c r="D7122" s="555"/>
      <c r="E7122" s="564"/>
      <c r="F7122" s="564"/>
      <c r="G7122" s="555"/>
      <c r="H7122" s="555"/>
      <c r="I7122" s="555"/>
      <c r="J7122" s="555"/>
    </row>
    <row r="7123" spans="1:10">
      <c r="A7123" s="543"/>
      <c r="B7123" s="461" t="s">
        <v>10</v>
      </c>
      <c r="C7123" s="461" t="s">
        <v>11</v>
      </c>
      <c r="D7123" s="543" t="s">
        <v>12</v>
      </c>
      <c r="E7123" s="589" t="s">
        <v>1209</v>
      </c>
      <c r="F7123" s="589"/>
      <c r="G7123" s="461" t="s">
        <v>13</v>
      </c>
      <c r="H7123" s="544" t="s">
        <v>14</v>
      </c>
      <c r="I7123" s="544" t="s">
        <v>1210</v>
      </c>
      <c r="J7123" s="544" t="s">
        <v>16</v>
      </c>
    </row>
    <row r="7124" spans="1:10">
      <c r="A7124" s="545" t="s">
        <v>2661</v>
      </c>
      <c r="B7124" s="546" t="s">
        <v>3560</v>
      </c>
      <c r="C7124" s="546" t="s">
        <v>55</v>
      </c>
      <c r="D7124" s="545" t="s">
        <v>3561</v>
      </c>
      <c r="E7124" s="596" t="s">
        <v>1393</v>
      </c>
      <c r="F7124" s="596"/>
      <c r="G7124" s="546" t="s">
        <v>1451</v>
      </c>
      <c r="H7124" s="547">
        <v>1</v>
      </c>
      <c r="I7124" s="548">
        <v>3.72</v>
      </c>
      <c r="J7124" s="548">
        <v>3.72</v>
      </c>
    </row>
    <row r="7125" spans="1:10">
      <c r="A7125" s="543" t="s">
        <v>9</v>
      </c>
      <c r="B7125" s="461" t="s">
        <v>10</v>
      </c>
      <c r="C7125" s="461" t="s">
        <v>11</v>
      </c>
      <c r="D7125" s="543" t="s">
        <v>12</v>
      </c>
      <c r="E7125" s="589" t="s">
        <v>1209</v>
      </c>
      <c r="F7125" s="589"/>
      <c r="G7125" s="461" t="s">
        <v>13</v>
      </c>
      <c r="H7125" s="544" t="s">
        <v>14</v>
      </c>
      <c r="I7125" s="544" t="s">
        <v>1210</v>
      </c>
      <c r="J7125" s="544" t="s">
        <v>16</v>
      </c>
    </row>
    <row r="7126" spans="1:10">
      <c r="A7126" s="549" t="s">
        <v>2666</v>
      </c>
      <c r="B7126" s="550" t="s">
        <v>1587</v>
      </c>
      <c r="C7126" s="550" t="s">
        <v>55</v>
      </c>
      <c r="D7126" s="549" t="s">
        <v>1588</v>
      </c>
      <c r="E7126" s="593" t="s">
        <v>1220</v>
      </c>
      <c r="F7126" s="593"/>
      <c r="G7126" s="550" t="s">
        <v>57</v>
      </c>
      <c r="H7126" s="551">
        <v>4.4999999999999997E-3</v>
      </c>
      <c r="I7126" s="552" t="s">
        <v>2835</v>
      </c>
      <c r="J7126" s="561" t="s">
        <v>3385</v>
      </c>
    </row>
    <row r="7127" spans="1:10" ht="26.45">
      <c r="A7127" s="549" t="s">
        <v>2666</v>
      </c>
      <c r="B7127" s="550" t="s">
        <v>2303</v>
      </c>
      <c r="C7127" s="550" t="s">
        <v>55</v>
      </c>
      <c r="D7127" s="549" t="s">
        <v>2304</v>
      </c>
      <c r="E7127" s="593" t="s">
        <v>1220</v>
      </c>
      <c r="F7127" s="593"/>
      <c r="G7127" s="550" t="s">
        <v>57</v>
      </c>
      <c r="H7127" s="551">
        <v>5.9999999999999995E-4</v>
      </c>
      <c r="I7127" s="552" t="s">
        <v>2821</v>
      </c>
      <c r="J7127" s="561" t="s">
        <v>2972</v>
      </c>
    </row>
    <row r="7128" spans="1:10">
      <c r="A7128" s="549" t="s">
        <v>2666</v>
      </c>
      <c r="B7128" s="550" t="s">
        <v>1693</v>
      </c>
      <c r="C7128" s="550" t="s">
        <v>55</v>
      </c>
      <c r="D7128" s="549" t="s">
        <v>1694</v>
      </c>
      <c r="E7128" s="593" t="s">
        <v>1220</v>
      </c>
      <c r="F7128" s="593"/>
      <c r="G7128" s="550" t="s">
        <v>57</v>
      </c>
      <c r="H7128" s="551">
        <v>6.54E-2</v>
      </c>
      <c r="I7128" s="552" t="s">
        <v>2829</v>
      </c>
      <c r="J7128" s="561" t="s">
        <v>3113</v>
      </c>
    </row>
    <row r="7129" spans="1:10">
      <c r="A7129" s="549" t="s">
        <v>2666</v>
      </c>
      <c r="B7129" s="550" t="s">
        <v>2360</v>
      </c>
      <c r="C7129" s="550" t="s">
        <v>55</v>
      </c>
      <c r="D7129" s="549" t="s">
        <v>2361</v>
      </c>
      <c r="E7129" s="593" t="s">
        <v>1220</v>
      </c>
      <c r="F7129" s="593"/>
      <c r="G7129" s="550" t="s">
        <v>2362</v>
      </c>
      <c r="H7129" s="551">
        <v>8.0000000000000004E-4</v>
      </c>
      <c r="I7129" s="552" t="s">
        <v>2831</v>
      </c>
      <c r="J7129" s="561" t="s">
        <v>2972</v>
      </c>
    </row>
    <row r="7130" spans="1:10">
      <c r="A7130" s="549" t="s">
        <v>2666</v>
      </c>
      <c r="B7130" s="550" t="s">
        <v>2525</v>
      </c>
      <c r="C7130" s="550" t="s">
        <v>55</v>
      </c>
      <c r="D7130" s="549" t="s">
        <v>2526</v>
      </c>
      <c r="E7130" s="593" t="s">
        <v>1220</v>
      </c>
      <c r="F7130" s="593"/>
      <c r="G7130" s="550" t="s">
        <v>57</v>
      </c>
      <c r="H7130" s="551">
        <v>2.0000000000000001E-4</v>
      </c>
      <c r="I7130" s="552" t="s">
        <v>2872</v>
      </c>
      <c r="J7130" s="561" t="s">
        <v>2972</v>
      </c>
    </row>
    <row r="7131" spans="1:10">
      <c r="A7131" s="549" t="s">
        <v>2666</v>
      </c>
      <c r="B7131" s="550" t="s">
        <v>1652</v>
      </c>
      <c r="C7131" s="550" t="s">
        <v>55</v>
      </c>
      <c r="D7131" s="549" t="s">
        <v>1653</v>
      </c>
      <c r="E7131" s="593" t="s">
        <v>1298</v>
      </c>
      <c r="F7131" s="593"/>
      <c r="G7131" s="550" t="s">
        <v>57</v>
      </c>
      <c r="H7131" s="551">
        <v>0.1018</v>
      </c>
      <c r="I7131" s="552" t="s">
        <v>2845</v>
      </c>
      <c r="J7131" s="561" t="s">
        <v>3108</v>
      </c>
    </row>
    <row r="7132" spans="1:10">
      <c r="A7132" s="549" t="s">
        <v>2666</v>
      </c>
      <c r="B7132" s="550" t="s">
        <v>1855</v>
      </c>
      <c r="C7132" s="550" t="s">
        <v>55</v>
      </c>
      <c r="D7132" s="549" t="s">
        <v>1856</v>
      </c>
      <c r="E7132" s="593" t="s">
        <v>1298</v>
      </c>
      <c r="F7132" s="593"/>
      <c r="G7132" s="550" t="s">
        <v>1857</v>
      </c>
      <c r="H7132" s="551">
        <v>4.0000000000000002E-4</v>
      </c>
      <c r="I7132" s="552" t="s">
        <v>2841</v>
      </c>
      <c r="J7132" s="561" t="s">
        <v>3126</v>
      </c>
    </row>
    <row r="7133" spans="1:10">
      <c r="A7133" s="549" t="s">
        <v>2666</v>
      </c>
      <c r="B7133" s="550" t="s">
        <v>1543</v>
      </c>
      <c r="C7133" s="550" t="s">
        <v>55</v>
      </c>
      <c r="D7133" s="549" t="s">
        <v>1544</v>
      </c>
      <c r="E7133" s="593" t="s">
        <v>1220</v>
      </c>
      <c r="F7133" s="593"/>
      <c r="G7133" s="550" t="s">
        <v>57</v>
      </c>
      <c r="H7133" s="551">
        <v>0.1018</v>
      </c>
      <c r="I7133" s="552" t="s">
        <v>2849</v>
      </c>
      <c r="J7133" s="561" t="s">
        <v>3386</v>
      </c>
    </row>
    <row r="7134" spans="1:10">
      <c r="A7134" s="549" t="s">
        <v>2666</v>
      </c>
      <c r="B7134" s="550" t="s">
        <v>2401</v>
      </c>
      <c r="C7134" s="550" t="s">
        <v>55</v>
      </c>
      <c r="D7134" s="549" t="s">
        <v>2402</v>
      </c>
      <c r="E7134" s="593" t="s">
        <v>1220</v>
      </c>
      <c r="F7134" s="593"/>
      <c r="G7134" s="550" t="s">
        <v>57</v>
      </c>
      <c r="H7134" s="551">
        <v>2.0000000000000001E-4</v>
      </c>
      <c r="I7134" s="552" t="s">
        <v>2897</v>
      </c>
      <c r="J7134" s="561" t="s">
        <v>3254</v>
      </c>
    </row>
    <row r="7135" spans="1:10">
      <c r="A7135" s="549" t="s">
        <v>2666</v>
      </c>
      <c r="B7135" s="550" t="s">
        <v>1729</v>
      </c>
      <c r="C7135" s="550" t="s">
        <v>55</v>
      </c>
      <c r="D7135" s="549" t="s">
        <v>1730</v>
      </c>
      <c r="E7135" s="593" t="s">
        <v>1220</v>
      </c>
      <c r="F7135" s="593"/>
      <c r="G7135" s="550" t="s">
        <v>57</v>
      </c>
      <c r="H7135" s="551">
        <v>1.5E-3</v>
      </c>
      <c r="I7135" s="552" t="s">
        <v>2833</v>
      </c>
      <c r="J7135" s="561" t="s">
        <v>2979</v>
      </c>
    </row>
    <row r="7136" spans="1:10">
      <c r="A7136" s="549" t="s">
        <v>2666</v>
      </c>
      <c r="B7136" s="550" t="s">
        <v>1982</v>
      </c>
      <c r="C7136" s="550" t="s">
        <v>55</v>
      </c>
      <c r="D7136" s="549" t="s">
        <v>1983</v>
      </c>
      <c r="E7136" s="593" t="s">
        <v>1298</v>
      </c>
      <c r="F7136" s="593"/>
      <c r="G7136" s="550" t="s">
        <v>57</v>
      </c>
      <c r="H7136" s="551">
        <v>4.4999999999999997E-3</v>
      </c>
      <c r="I7136" s="552" t="s">
        <v>2839</v>
      </c>
      <c r="J7136" s="561" t="s">
        <v>2923</v>
      </c>
    </row>
    <row r="7137" spans="1:10">
      <c r="A7137" s="549" t="s">
        <v>2666</v>
      </c>
      <c r="B7137" s="550" t="s">
        <v>2519</v>
      </c>
      <c r="C7137" s="550" t="s">
        <v>55</v>
      </c>
      <c r="D7137" s="549" t="s">
        <v>2520</v>
      </c>
      <c r="E7137" s="593" t="s">
        <v>1220</v>
      </c>
      <c r="F7137" s="593"/>
      <c r="G7137" s="550" t="s">
        <v>57</v>
      </c>
      <c r="H7137" s="551">
        <v>2.0000000000000001E-4</v>
      </c>
      <c r="I7137" s="552" t="s">
        <v>2899</v>
      </c>
      <c r="J7137" s="561" t="s">
        <v>2972</v>
      </c>
    </row>
    <row r="7138" spans="1:10">
      <c r="A7138" s="549" t="s">
        <v>2666</v>
      </c>
      <c r="B7138" s="550" t="s">
        <v>2090</v>
      </c>
      <c r="C7138" s="550" t="s">
        <v>55</v>
      </c>
      <c r="D7138" s="549" t="s">
        <v>2091</v>
      </c>
      <c r="E7138" s="593" t="s">
        <v>1220</v>
      </c>
      <c r="F7138" s="593"/>
      <c r="G7138" s="550" t="s">
        <v>57</v>
      </c>
      <c r="H7138" s="551">
        <v>1.8E-3</v>
      </c>
      <c r="I7138" s="552" t="s">
        <v>2847</v>
      </c>
      <c r="J7138" s="561" t="s">
        <v>3133</v>
      </c>
    </row>
    <row r="7139" spans="1:10" ht="14.45" customHeight="1">
      <c r="A7139" s="549" t="s">
        <v>2666</v>
      </c>
      <c r="B7139" s="550" t="s">
        <v>1978</v>
      </c>
      <c r="C7139" s="550" t="s">
        <v>55</v>
      </c>
      <c r="D7139" s="549" t="s">
        <v>1979</v>
      </c>
      <c r="E7139" s="593" t="s">
        <v>1220</v>
      </c>
      <c r="F7139" s="593"/>
      <c r="G7139" s="550" t="s">
        <v>1739</v>
      </c>
      <c r="H7139" s="551">
        <v>6.9999999999999999E-4</v>
      </c>
      <c r="I7139" s="552" t="s">
        <v>2855</v>
      </c>
      <c r="J7139" s="561" t="s">
        <v>2923</v>
      </c>
    </row>
    <row r="7140" spans="1:10" ht="26.45">
      <c r="A7140" s="549" t="s">
        <v>2666</v>
      </c>
      <c r="B7140" s="550" t="s">
        <v>2391</v>
      </c>
      <c r="C7140" s="550" t="s">
        <v>55</v>
      </c>
      <c r="D7140" s="549" t="s">
        <v>2392</v>
      </c>
      <c r="E7140" s="593" t="s">
        <v>1220</v>
      </c>
      <c r="F7140" s="593"/>
      <c r="G7140" s="550" t="s">
        <v>57</v>
      </c>
      <c r="H7140" s="551">
        <v>2.0000000000000001E-4</v>
      </c>
      <c r="I7140" s="552" t="s">
        <v>2827</v>
      </c>
      <c r="J7140" s="561" t="s">
        <v>2972</v>
      </c>
    </row>
    <row r="7141" spans="1:10" ht="26.45">
      <c r="A7141" s="549" t="s">
        <v>2666</v>
      </c>
      <c r="B7141" s="550" t="s">
        <v>2139</v>
      </c>
      <c r="C7141" s="550" t="s">
        <v>55</v>
      </c>
      <c r="D7141" s="549" t="s">
        <v>2140</v>
      </c>
      <c r="E7141" s="593" t="s">
        <v>1220</v>
      </c>
      <c r="F7141" s="593"/>
      <c r="G7141" s="550" t="s">
        <v>1739</v>
      </c>
      <c r="H7141" s="551">
        <v>2.3E-3</v>
      </c>
      <c r="I7141" s="552" t="s">
        <v>2853</v>
      </c>
      <c r="J7141" s="561" t="s">
        <v>3254</v>
      </c>
    </row>
    <row r="7142" spans="1:10">
      <c r="A7142" s="549" t="s">
        <v>2666</v>
      </c>
      <c r="B7142" s="550" t="s">
        <v>2169</v>
      </c>
      <c r="C7142" s="550" t="s">
        <v>55</v>
      </c>
      <c r="D7142" s="549" t="s">
        <v>2170</v>
      </c>
      <c r="E7142" s="593" t="s">
        <v>1220</v>
      </c>
      <c r="F7142" s="593"/>
      <c r="G7142" s="550" t="s">
        <v>57</v>
      </c>
      <c r="H7142" s="551">
        <v>4.4999999999999997E-3</v>
      </c>
      <c r="I7142" s="552" t="s">
        <v>2825</v>
      </c>
      <c r="J7142" s="561" t="s">
        <v>3254</v>
      </c>
    </row>
    <row r="7143" spans="1:10">
      <c r="A7143" s="549" t="s">
        <v>2666</v>
      </c>
      <c r="B7143" s="550" t="s">
        <v>2553</v>
      </c>
      <c r="C7143" s="550" t="s">
        <v>55</v>
      </c>
      <c r="D7143" s="549" t="s">
        <v>2554</v>
      </c>
      <c r="E7143" s="593" t="s">
        <v>1220</v>
      </c>
      <c r="F7143" s="593"/>
      <c r="G7143" s="550" t="s">
        <v>57</v>
      </c>
      <c r="H7143" s="551">
        <v>1E-4</v>
      </c>
      <c r="I7143" s="552" t="s">
        <v>2901</v>
      </c>
      <c r="J7143" s="561" t="s">
        <v>2972</v>
      </c>
    </row>
    <row r="7144" spans="1:10">
      <c r="A7144" s="589" t="s">
        <v>2820</v>
      </c>
      <c r="B7144" s="597"/>
      <c r="C7144" s="597"/>
      <c r="D7144" s="597"/>
      <c r="E7144" s="597"/>
      <c r="F7144" s="597"/>
      <c r="G7144" s="597"/>
      <c r="H7144" s="597"/>
      <c r="I7144" s="597"/>
      <c r="J7144" s="597"/>
    </row>
    <row r="7145" spans="1:10">
      <c r="A7145" s="543" t="s">
        <v>9</v>
      </c>
      <c r="B7145" s="461" t="s">
        <v>10</v>
      </c>
      <c r="C7145" s="461" t="s">
        <v>11</v>
      </c>
      <c r="D7145" s="543" t="s">
        <v>12</v>
      </c>
      <c r="E7145" s="589" t="s">
        <v>1209</v>
      </c>
      <c r="F7145" s="589"/>
      <c r="G7145" s="461" t="s">
        <v>13</v>
      </c>
      <c r="H7145" s="544" t="s">
        <v>14</v>
      </c>
      <c r="I7145" s="544" t="s">
        <v>1210</v>
      </c>
      <c r="J7145" s="544" t="s">
        <v>16</v>
      </c>
    </row>
    <row r="7146" spans="1:10">
      <c r="A7146" s="549" t="s">
        <v>2666</v>
      </c>
      <c r="B7146" s="550" t="s">
        <v>1587</v>
      </c>
      <c r="C7146" s="550" t="s">
        <v>55</v>
      </c>
      <c r="D7146" s="549" t="s">
        <v>1588</v>
      </c>
      <c r="E7146" s="593" t="s">
        <v>1220</v>
      </c>
      <c r="F7146" s="593"/>
      <c r="G7146" s="550" t="s">
        <v>57</v>
      </c>
      <c r="H7146" s="551">
        <v>4.4999999999999997E-3</v>
      </c>
      <c r="I7146" s="552" t="s">
        <v>2835</v>
      </c>
      <c r="J7146" s="561" t="s">
        <v>3385</v>
      </c>
    </row>
    <row r="7147" spans="1:10" ht="26.45">
      <c r="A7147" s="549" t="s">
        <v>2666</v>
      </c>
      <c r="B7147" s="550" t="s">
        <v>2303</v>
      </c>
      <c r="C7147" s="550" t="s">
        <v>55</v>
      </c>
      <c r="D7147" s="549" t="s">
        <v>2304</v>
      </c>
      <c r="E7147" s="593" t="s">
        <v>1220</v>
      </c>
      <c r="F7147" s="593"/>
      <c r="G7147" s="550" t="s">
        <v>57</v>
      </c>
      <c r="H7147" s="551">
        <v>5.9999999999999995E-4</v>
      </c>
      <c r="I7147" s="552" t="s">
        <v>2821</v>
      </c>
      <c r="J7147" s="561" t="s">
        <v>2972</v>
      </c>
    </row>
    <row r="7148" spans="1:10">
      <c r="A7148" s="549" t="s">
        <v>2666</v>
      </c>
      <c r="B7148" s="550" t="s">
        <v>1693</v>
      </c>
      <c r="C7148" s="550" t="s">
        <v>55</v>
      </c>
      <c r="D7148" s="549" t="s">
        <v>1694</v>
      </c>
      <c r="E7148" s="593" t="s">
        <v>1220</v>
      </c>
      <c r="F7148" s="593"/>
      <c r="G7148" s="550" t="s">
        <v>57</v>
      </c>
      <c r="H7148" s="551">
        <v>6.54E-2</v>
      </c>
      <c r="I7148" s="552" t="s">
        <v>2829</v>
      </c>
      <c r="J7148" s="561" t="s">
        <v>3113</v>
      </c>
    </row>
    <row r="7149" spans="1:10">
      <c r="A7149" s="549" t="s">
        <v>2666</v>
      </c>
      <c r="B7149" s="550" t="s">
        <v>2360</v>
      </c>
      <c r="C7149" s="550" t="s">
        <v>55</v>
      </c>
      <c r="D7149" s="549" t="s">
        <v>2361</v>
      </c>
      <c r="E7149" s="593" t="s">
        <v>1220</v>
      </c>
      <c r="F7149" s="593"/>
      <c r="G7149" s="550" t="s">
        <v>2362</v>
      </c>
      <c r="H7149" s="551">
        <v>8.0000000000000004E-4</v>
      </c>
      <c r="I7149" s="552" t="s">
        <v>2831</v>
      </c>
      <c r="J7149" s="561" t="s">
        <v>2972</v>
      </c>
    </row>
    <row r="7150" spans="1:10">
      <c r="A7150" s="549" t="s">
        <v>2666</v>
      </c>
      <c r="B7150" s="550" t="s">
        <v>2525</v>
      </c>
      <c r="C7150" s="550" t="s">
        <v>55</v>
      </c>
      <c r="D7150" s="549" t="s">
        <v>2526</v>
      </c>
      <c r="E7150" s="593" t="s">
        <v>1220</v>
      </c>
      <c r="F7150" s="593"/>
      <c r="G7150" s="550" t="s">
        <v>57</v>
      </c>
      <c r="H7150" s="551">
        <v>2.0000000000000001E-4</v>
      </c>
      <c r="I7150" s="552" t="s">
        <v>2872</v>
      </c>
      <c r="J7150" s="561" t="s">
        <v>2972</v>
      </c>
    </row>
    <row r="7151" spans="1:10">
      <c r="A7151" s="549" t="s">
        <v>2666</v>
      </c>
      <c r="B7151" s="550" t="s">
        <v>1652</v>
      </c>
      <c r="C7151" s="550" t="s">
        <v>55</v>
      </c>
      <c r="D7151" s="549" t="s">
        <v>1653</v>
      </c>
      <c r="E7151" s="593" t="s">
        <v>1298</v>
      </c>
      <c r="F7151" s="593"/>
      <c r="G7151" s="550" t="s">
        <v>57</v>
      </c>
      <c r="H7151" s="551">
        <v>0.1018</v>
      </c>
      <c r="I7151" s="552" t="s">
        <v>2845</v>
      </c>
      <c r="J7151" s="561" t="s">
        <v>3108</v>
      </c>
    </row>
    <row r="7152" spans="1:10">
      <c r="A7152" s="549" t="s">
        <v>2666</v>
      </c>
      <c r="B7152" s="550" t="s">
        <v>1855</v>
      </c>
      <c r="C7152" s="550" t="s">
        <v>55</v>
      </c>
      <c r="D7152" s="549" t="s">
        <v>1856</v>
      </c>
      <c r="E7152" s="593" t="s">
        <v>1298</v>
      </c>
      <c r="F7152" s="593"/>
      <c r="G7152" s="550" t="s">
        <v>1857</v>
      </c>
      <c r="H7152" s="551">
        <v>4.0000000000000002E-4</v>
      </c>
      <c r="I7152" s="552" t="s">
        <v>2841</v>
      </c>
      <c r="J7152" s="561" t="s">
        <v>3126</v>
      </c>
    </row>
    <row r="7153" spans="1:10">
      <c r="A7153" s="549" t="s">
        <v>2666</v>
      </c>
      <c r="B7153" s="550" t="s">
        <v>1543</v>
      </c>
      <c r="C7153" s="550" t="s">
        <v>55</v>
      </c>
      <c r="D7153" s="549" t="s">
        <v>1544</v>
      </c>
      <c r="E7153" s="593" t="s">
        <v>1220</v>
      </c>
      <c r="F7153" s="593"/>
      <c r="G7153" s="550" t="s">
        <v>57</v>
      </c>
      <c r="H7153" s="551">
        <v>0.1018</v>
      </c>
      <c r="I7153" s="552" t="s">
        <v>2849</v>
      </c>
      <c r="J7153" s="561" t="s">
        <v>3386</v>
      </c>
    </row>
    <row r="7154" spans="1:10">
      <c r="A7154" s="549" t="s">
        <v>2666</v>
      </c>
      <c r="B7154" s="550" t="s">
        <v>2401</v>
      </c>
      <c r="C7154" s="550" t="s">
        <v>55</v>
      </c>
      <c r="D7154" s="549" t="s">
        <v>2402</v>
      </c>
      <c r="E7154" s="593" t="s">
        <v>1220</v>
      </c>
      <c r="F7154" s="593"/>
      <c r="G7154" s="550" t="s">
        <v>57</v>
      </c>
      <c r="H7154" s="551">
        <v>2.0000000000000001E-4</v>
      </c>
      <c r="I7154" s="552" t="s">
        <v>2897</v>
      </c>
      <c r="J7154" s="561" t="s">
        <v>3254</v>
      </c>
    </row>
    <row r="7155" spans="1:10">
      <c r="A7155" s="549" t="s">
        <v>2666</v>
      </c>
      <c r="B7155" s="550" t="s">
        <v>1729</v>
      </c>
      <c r="C7155" s="550" t="s">
        <v>55</v>
      </c>
      <c r="D7155" s="549" t="s">
        <v>1730</v>
      </c>
      <c r="E7155" s="593" t="s">
        <v>1220</v>
      </c>
      <c r="F7155" s="593"/>
      <c r="G7155" s="550" t="s">
        <v>57</v>
      </c>
      <c r="H7155" s="551">
        <v>1.5E-3</v>
      </c>
      <c r="I7155" s="552" t="s">
        <v>2833</v>
      </c>
      <c r="J7155" s="561" t="s">
        <v>2979</v>
      </c>
    </row>
    <row r="7156" spans="1:10">
      <c r="A7156" s="549" t="s">
        <v>2666</v>
      </c>
      <c r="B7156" s="550" t="s">
        <v>1982</v>
      </c>
      <c r="C7156" s="550" t="s">
        <v>55</v>
      </c>
      <c r="D7156" s="549" t="s">
        <v>1983</v>
      </c>
      <c r="E7156" s="593" t="s">
        <v>1298</v>
      </c>
      <c r="F7156" s="593"/>
      <c r="G7156" s="550" t="s">
        <v>57</v>
      </c>
      <c r="H7156" s="551">
        <v>4.4999999999999997E-3</v>
      </c>
      <c r="I7156" s="552" t="s">
        <v>2839</v>
      </c>
      <c r="J7156" s="561" t="s">
        <v>2923</v>
      </c>
    </row>
    <row r="7157" spans="1:10">
      <c r="A7157" s="549" t="s">
        <v>2666</v>
      </c>
      <c r="B7157" s="550" t="s">
        <v>2519</v>
      </c>
      <c r="C7157" s="550" t="s">
        <v>55</v>
      </c>
      <c r="D7157" s="549" t="s">
        <v>2520</v>
      </c>
      <c r="E7157" s="593" t="s">
        <v>1220</v>
      </c>
      <c r="F7157" s="593"/>
      <c r="G7157" s="550" t="s">
        <v>57</v>
      </c>
      <c r="H7157" s="551">
        <v>2.0000000000000001E-4</v>
      </c>
      <c r="I7157" s="552" t="s">
        <v>2899</v>
      </c>
      <c r="J7157" s="561" t="s">
        <v>2972</v>
      </c>
    </row>
    <row r="7158" spans="1:10">
      <c r="A7158" s="549" t="s">
        <v>2666</v>
      </c>
      <c r="B7158" s="550" t="s">
        <v>2090</v>
      </c>
      <c r="C7158" s="550" t="s">
        <v>55</v>
      </c>
      <c r="D7158" s="549" t="s">
        <v>2091</v>
      </c>
      <c r="E7158" s="593" t="s">
        <v>1220</v>
      </c>
      <c r="F7158" s="593"/>
      <c r="G7158" s="550" t="s">
        <v>57</v>
      </c>
      <c r="H7158" s="551">
        <v>1.8E-3</v>
      </c>
      <c r="I7158" s="552" t="s">
        <v>2847</v>
      </c>
      <c r="J7158" s="561" t="s">
        <v>3133</v>
      </c>
    </row>
    <row r="7159" spans="1:10" ht="26.45">
      <c r="A7159" s="549" t="s">
        <v>2666</v>
      </c>
      <c r="B7159" s="550" t="s">
        <v>1978</v>
      </c>
      <c r="C7159" s="550" t="s">
        <v>55</v>
      </c>
      <c r="D7159" s="549" t="s">
        <v>1979</v>
      </c>
      <c r="E7159" s="593" t="s">
        <v>1220</v>
      </c>
      <c r="F7159" s="593"/>
      <c r="G7159" s="550" t="s">
        <v>1739</v>
      </c>
      <c r="H7159" s="551">
        <v>6.9999999999999999E-4</v>
      </c>
      <c r="I7159" s="552" t="s">
        <v>2855</v>
      </c>
      <c r="J7159" s="561" t="s">
        <v>2923</v>
      </c>
    </row>
    <row r="7160" spans="1:10" ht="26.45">
      <c r="A7160" s="549" t="s">
        <v>2666</v>
      </c>
      <c r="B7160" s="550" t="s">
        <v>2391</v>
      </c>
      <c r="C7160" s="550" t="s">
        <v>55</v>
      </c>
      <c r="D7160" s="549" t="s">
        <v>2392</v>
      </c>
      <c r="E7160" s="593" t="s">
        <v>1220</v>
      </c>
      <c r="F7160" s="593"/>
      <c r="G7160" s="550" t="s">
        <v>57</v>
      </c>
      <c r="H7160" s="551">
        <v>2.0000000000000001E-4</v>
      </c>
      <c r="I7160" s="552" t="s">
        <v>2827</v>
      </c>
      <c r="J7160" s="561" t="s">
        <v>2972</v>
      </c>
    </row>
    <row r="7161" spans="1:10" ht="26.45">
      <c r="A7161" s="549" t="s">
        <v>2666</v>
      </c>
      <c r="B7161" s="550" t="s">
        <v>2139</v>
      </c>
      <c r="C7161" s="550" t="s">
        <v>55</v>
      </c>
      <c r="D7161" s="549" t="s">
        <v>2140</v>
      </c>
      <c r="E7161" s="593" t="s">
        <v>1220</v>
      </c>
      <c r="F7161" s="593"/>
      <c r="G7161" s="550" t="s">
        <v>1739</v>
      </c>
      <c r="H7161" s="551">
        <v>2.3E-3</v>
      </c>
      <c r="I7161" s="552" t="s">
        <v>2853</v>
      </c>
      <c r="J7161" s="561" t="s">
        <v>3254</v>
      </c>
    </row>
    <row r="7162" spans="1:10" ht="13.9" customHeight="1">
      <c r="A7162" s="549" t="s">
        <v>2666</v>
      </c>
      <c r="B7162" s="550" t="s">
        <v>2169</v>
      </c>
      <c r="C7162" s="550" t="s">
        <v>55</v>
      </c>
      <c r="D7162" s="549" t="s">
        <v>2170</v>
      </c>
      <c r="E7162" s="593" t="s">
        <v>1220</v>
      </c>
      <c r="F7162" s="593"/>
      <c r="G7162" s="550" t="s">
        <v>57</v>
      </c>
      <c r="H7162" s="551">
        <v>4.4999999999999997E-3</v>
      </c>
      <c r="I7162" s="552" t="s">
        <v>2825</v>
      </c>
      <c r="J7162" s="561" t="s">
        <v>3254</v>
      </c>
    </row>
    <row r="7163" spans="1:10">
      <c r="A7163" s="549" t="s">
        <v>2666</v>
      </c>
      <c r="B7163" s="550" t="s">
        <v>2553</v>
      </c>
      <c r="C7163" s="550" t="s">
        <v>55</v>
      </c>
      <c r="D7163" s="549" t="s">
        <v>2554</v>
      </c>
      <c r="E7163" s="593" t="s">
        <v>1220</v>
      </c>
      <c r="F7163" s="593"/>
      <c r="G7163" s="550" t="s">
        <v>57</v>
      </c>
      <c r="H7163" s="551">
        <v>1E-4</v>
      </c>
      <c r="I7163" s="552" t="s">
        <v>2901</v>
      </c>
      <c r="J7163" s="561" t="s">
        <v>2972</v>
      </c>
    </row>
    <row r="7164" spans="1:10">
      <c r="A7164" s="553"/>
      <c r="B7164" s="563"/>
      <c r="C7164" s="563"/>
      <c r="D7164" s="553"/>
      <c r="E7164" s="563" t="s">
        <v>2669</v>
      </c>
      <c r="F7164" s="566">
        <v>0</v>
      </c>
      <c r="G7164" s="553" t="s">
        <v>2670</v>
      </c>
      <c r="H7164" s="554">
        <v>0</v>
      </c>
      <c r="I7164" s="553" t="s">
        <v>2671</v>
      </c>
      <c r="J7164" s="554">
        <v>0</v>
      </c>
    </row>
    <row r="7165" spans="1:10" ht="14.45" thickBot="1">
      <c r="A7165" s="553"/>
      <c r="B7165" s="563"/>
      <c r="C7165" s="563"/>
      <c r="D7165" s="553"/>
      <c r="E7165" s="563" t="s">
        <v>2672</v>
      </c>
      <c r="F7165" s="566">
        <v>0</v>
      </c>
      <c r="G7165" s="553"/>
      <c r="H7165" s="595" t="s">
        <v>2673</v>
      </c>
      <c r="I7165" s="595"/>
      <c r="J7165" s="554">
        <v>3.72</v>
      </c>
    </row>
    <row r="7166" spans="1:10" ht="14.45" thickTop="1">
      <c r="A7166" s="555"/>
      <c r="B7166" s="564"/>
      <c r="C7166" s="564"/>
      <c r="D7166" s="555"/>
      <c r="E7166" s="564"/>
      <c r="F7166" s="564"/>
      <c r="G7166" s="555"/>
      <c r="H7166" s="555"/>
      <c r="I7166" s="555"/>
      <c r="J7166" s="555"/>
    </row>
    <row r="7167" spans="1:10">
      <c r="A7167" s="543"/>
      <c r="B7167" s="461" t="s">
        <v>10</v>
      </c>
      <c r="C7167" s="461" t="s">
        <v>11</v>
      </c>
      <c r="D7167" s="543" t="s">
        <v>12</v>
      </c>
      <c r="E7167" s="589" t="s">
        <v>1209</v>
      </c>
      <c r="F7167" s="589"/>
      <c r="G7167" s="461" t="s">
        <v>13</v>
      </c>
      <c r="H7167" s="544" t="s">
        <v>14</v>
      </c>
      <c r="I7167" s="544" t="s">
        <v>1210</v>
      </c>
      <c r="J7167" s="544" t="s">
        <v>16</v>
      </c>
    </row>
    <row r="7168" spans="1:10">
      <c r="A7168" s="545" t="s">
        <v>2661</v>
      </c>
      <c r="B7168" s="546" t="s">
        <v>2799</v>
      </c>
      <c r="C7168" s="546" t="s">
        <v>55</v>
      </c>
      <c r="D7168" s="545" t="s">
        <v>2800</v>
      </c>
      <c r="E7168" s="596" t="s">
        <v>1393</v>
      </c>
      <c r="F7168" s="596"/>
      <c r="G7168" s="546" t="s">
        <v>1451</v>
      </c>
      <c r="H7168" s="547">
        <v>1</v>
      </c>
      <c r="I7168" s="548">
        <v>3.8</v>
      </c>
      <c r="J7168" s="548">
        <v>3.8</v>
      </c>
    </row>
    <row r="7169" spans="1:10">
      <c r="A7169" s="543" t="s">
        <v>9</v>
      </c>
      <c r="B7169" s="461" t="s">
        <v>10</v>
      </c>
      <c r="C7169" s="461" t="s">
        <v>11</v>
      </c>
      <c r="D7169" s="543" t="s">
        <v>12</v>
      </c>
      <c r="E7169" s="589" t="s">
        <v>1209</v>
      </c>
      <c r="F7169" s="589"/>
      <c r="G7169" s="461" t="s">
        <v>13</v>
      </c>
      <c r="H7169" s="544" t="s">
        <v>14</v>
      </c>
      <c r="I7169" s="544" t="s">
        <v>1210</v>
      </c>
      <c r="J7169" s="544" t="s">
        <v>16</v>
      </c>
    </row>
    <row r="7170" spans="1:10">
      <c r="A7170" s="549" t="s">
        <v>2666</v>
      </c>
      <c r="B7170" s="550" t="s">
        <v>2651</v>
      </c>
      <c r="C7170" s="550" t="s">
        <v>55</v>
      </c>
      <c r="D7170" s="549" t="s">
        <v>2652</v>
      </c>
      <c r="E7170" s="593" t="s">
        <v>1220</v>
      </c>
      <c r="F7170" s="593"/>
      <c r="G7170" s="550" t="s">
        <v>57</v>
      </c>
      <c r="H7170" s="551">
        <v>1E-4</v>
      </c>
      <c r="I7170" s="552" t="s">
        <v>2922</v>
      </c>
      <c r="J7170" s="561" t="s">
        <v>2972</v>
      </c>
    </row>
    <row r="7171" spans="1:10" ht="26.45">
      <c r="A7171" s="549" t="s">
        <v>2666</v>
      </c>
      <c r="B7171" s="550" t="s">
        <v>1978</v>
      </c>
      <c r="C7171" s="550" t="s">
        <v>55</v>
      </c>
      <c r="D7171" s="549" t="s">
        <v>1979</v>
      </c>
      <c r="E7171" s="593" t="s">
        <v>1220</v>
      </c>
      <c r="F7171" s="593"/>
      <c r="G7171" s="550" t="s">
        <v>1739</v>
      </c>
      <c r="H7171" s="551">
        <v>8.0000000000000004E-4</v>
      </c>
      <c r="I7171" s="552" t="s">
        <v>2855</v>
      </c>
      <c r="J7171" s="561" t="s">
        <v>2923</v>
      </c>
    </row>
    <row r="7172" spans="1:10">
      <c r="A7172" s="549" t="s">
        <v>2666</v>
      </c>
      <c r="B7172" s="550" t="s">
        <v>1543</v>
      </c>
      <c r="C7172" s="550" t="s">
        <v>55</v>
      </c>
      <c r="D7172" s="549" t="s">
        <v>1544</v>
      </c>
      <c r="E7172" s="593" t="s">
        <v>1220</v>
      </c>
      <c r="F7172" s="593"/>
      <c r="G7172" s="550" t="s">
        <v>57</v>
      </c>
      <c r="H7172" s="551">
        <v>0.1018</v>
      </c>
      <c r="I7172" s="552" t="s">
        <v>2849</v>
      </c>
      <c r="J7172" s="561" t="s">
        <v>3386</v>
      </c>
    </row>
    <row r="7173" spans="1:10">
      <c r="A7173" s="549" t="s">
        <v>2666</v>
      </c>
      <c r="B7173" s="550" t="s">
        <v>2169</v>
      </c>
      <c r="C7173" s="550" t="s">
        <v>55</v>
      </c>
      <c r="D7173" s="549" t="s">
        <v>2170</v>
      </c>
      <c r="E7173" s="593" t="s">
        <v>1220</v>
      </c>
      <c r="F7173" s="593"/>
      <c r="G7173" s="550" t="s">
        <v>57</v>
      </c>
      <c r="H7173" s="551">
        <v>4.4999999999999997E-3</v>
      </c>
      <c r="I7173" s="552" t="s">
        <v>2825</v>
      </c>
      <c r="J7173" s="561" t="s">
        <v>3254</v>
      </c>
    </row>
    <row r="7174" spans="1:10">
      <c r="A7174" s="549" t="s">
        <v>2666</v>
      </c>
      <c r="B7174" s="550" t="s">
        <v>1855</v>
      </c>
      <c r="C7174" s="550" t="s">
        <v>55</v>
      </c>
      <c r="D7174" s="549" t="s">
        <v>1856</v>
      </c>
      <c r="E7174" s="593" t="s">
        <v>1298</v>
      </c>
      <c r="F7174" s="593"/>
      <c r="G7174" s="550" t="s">
        <v>1857</v>
      </c>
      <c r="H7174" s="551">
        <v>4.0000000000000002E-4</v>
      </c>
      <c r="I7174" s="552" t="s">
        <v>2841</v>
      </c>
      <c r="J7174" s="561" t="s">
        <v>3126</v>
      </c>
    </row>
    <row r="7175" spans="1:10">
      <c r="A7175" s="549" t="s">
        <v>2666</v>
      </c>
      <c r="B7175" s="550" t="s">
        <v>2587</v>
      </c>
      <c r="C7175" s="550" t="s">
        <v>55</v>
      </c>
      <c r="D7175" s="549" t="s">
        <v>2588</v>
      </c>
      <c r="E7175" s="593" t="s">
        <v>1220</v>
      </c>
      <c r="F7175" s="593"/>
      <c r="G7175" s="550" t="s">
        <v>57</v>
      </c>
      <c r="H7175" s="551">
        <v>6.9999999999999999E-4</v>
      </c>
      <c r="I7175" s="552" t="s">
        <v>2924</v>
      </c>
      <c r="J7175" s="561" t="s">
        <v>2880</v>
      </c>
    </row>
    <row r="7176" spans="1:10">
      <c r="A7176" s="549" t="s">
        <v>2666</v>
      </c>
      <c r="B7176" s="550" t="s">
        <v>2557</v>
      </c>
      <c r="C7176" s="550" t="s">
        <v>55</v>
      </c>
      <c r="D7176" s="549" t="s">
        <v>2558</v>
      </c>
      <c r="E7176" s="593" t="s">
        <v>1220</v>
      </c>
      <c r="F7176" s="593"/>
      <c r="G7176" s="550" t="s">
        <v>57</v>
      </c>
      <c r="H7176" s="551">
        <v>5.9999999999999995E-4</v>
      </c>
      <c r="I7176" s="552" t="s">
        <v>2925</v>
      </c>
      <c r="J7176" s="561" t="s">
        <v>3254</v>
      </c>
    </row>
    <row r="7177" spans="1:10">
      <c r="A7177" s="549" t="s">
        <v>2666</v>
      </c>
      <c r="B7177" s="550" t="s">
        <v>1982</v>
      </c>
      <c r="C7177" s="550" t="s">
        <v>55</v>
      </c>
      <c r="D7177" s="549" t="s">
        <v>1983</v>
      </c>
      <c r="E7177" s="593" t="s">
        <v>1298</v>
      </c>
      <c r="F7177" s="593"/>
      <c r="G7177" s="550" t="s">
        <v>57</v>
      </c>
      <c r="H7177" s="551">
        <v>4.4999999999999997E-3</v>
      </c>
      <c r="I7177" s="552" t="s">
        <v>2839</v>
      </c>
      <c r="J7177" s="561" t="s">
        <v>2923</v>
      </c>
    </row>
    <row r="7178" spans="1:10">
      <c r="A7178" s="549" t="s">
        <v>2666</v>
      </c>
      <c r="B7178" s="550" t="s">
        <v>1693</v>
      </c>
      <c r="C7178" s="550" t="s">
        <v>55</v>
      </c>
      <c r="D7178" s="549" t="s">
        <v>1694</v>
      </c>
      <c r="E7178" s="593" t="s">
        <v>1220</v>
      </c>
      <c r="F7178" s="593"/>
      <c r="G7178" s="550" t="s">
        <v>57</v>
      </c>
      <c r="H7178" s="551">
        <v>6.54E-2</v>
      </c>
      <c r="I7178" s="552" t="s">
        <v>2829</v>
      </c>
      <c r="J7178" s="561" t="s">
        <v>3113</v>
      </c>
    </row>
    <row r="7179" spans="1:10">
      <c r="A7179" s="549" t="s">
        <v>2666</v>
      </c>
      <c r="B7179" s="550" t="s">
        <v>2611</v>
      </c>
      <c r="C7179" s="550" t="s">
        <v>55</v>
      </c>
      <c r="D7179" s="549" t="s">
        <v>2612</v>
      </c>
      <c r="E7179" s="593" t="s">
        <v>1220</v>
      </c>
      <c r="F7179" s="593"/>
      <c r="G7179" s="550" t="s">
        <v>57</v>
      </c>
      <c r="H7179" s="551">
        <v>4.0000000000000002E-4</v>
      </c>
      <c r="I7179" s="552" t="s">
        <v>2927</v>
      </c>
      <c r="J7179" s="561" t="s">
        <v>2880</v>
      </c>
    </row>
    <row r="7180" spans="1:10">
      <c r="A7180" s="549" t="s">
        <v>2666</v>
      </c>
      <c r="B7180" s="550" t="s">
        <v>1729</v>
      </c>
      <c r="C7180" s="550" t="s">
        <v>55</v>
      </c>
      <c r="D7180" s="549" t="s">
        <v>1730</v>
      </c>
      <c r="E7180" s="593" t="s">
        <v>1220</v>
      </c>
      <c r="F7180" s="593"/>
      <c r="G7180" s="550" t="s">
        <v>57</v>
      </c>
      <c r="H7180" s="551">
        <v>1.5E-3</v>
      </c>
      <c r="I7180" s="552" t="s">
        <v>2833</v>
      </c>
      <c r="J7180" s="561" t="s">
        <v>2979</v>
      </c>
    </row>
    <row r="7181" spans="1:10">
      <c r="A7181" s="549" t="s">
        <v>2666</v>
      </c>
      <c r="B7181" s="550" t="s">
        <v>2360</v>
      </c>
      <c r="C7181" s="550" t="s">
        <v>55</v>
      </c>
      <c r="D7181" s="549" t="s">
        <v>2361</v>
      </c>
      <c r="E7181" s="593" t="s">
        <v>1220</v>
      </c>
      <c r="F7181" s="593"/>
      <c r="G7181" s="550" t="s">
        <v>2362</v>
      </c>
      <c r="H7181" s="551">
        <v>8.0000000000000004E-4</v>
      </c>
      <c r="I7181" s="552" t="s">
        <v>2831</v>
      </c>
      <c r="J7181" s="561" t="s">
        <v>2972</v>
      </c>
    </row>
    <row r="7182" spans="1:10">
      <c r="A7182" s="549" t="s">
        <v>2666</v>
      </c>
      <c r="B7182" s="550" t="s">
        <v>2090</v>
      </c>
      <c r="C7182" s="550" t="s">
        <v>55</v>
      </c>
      <c r="D7182" s="549" t="s">
        <v>2091</v>
      </c>
      <c r="E7182" s="593" t="s">
        <v>1220</v>
      </c>
      <c r="F7182" s="593"/>
      <c r="G7182" s="550" t="s">
        <v>57</v>
      </c>
      <c r="H7182" s="551">
        <v>1.8E-3</v>
      </c>
      <c r="I7182" s="552" t="s">
        <v>2847</v>
      </c>
      <c r="J7182" s="561" t="s">
        <v>3133</v>
      </c>
    </row>
    <row r="7183" spans="1:10" ht="14.45" customHeight="1">
      <c r="A7183" s="549" t="s">
        <v>2666</v>
      </c>
      <c r="B7183" s="550" t="s">
        <v>2303</v>
      </c>
      <c r="C7183" s="550" t="s">
        <v>55</v>
      </c>
      <c r="D7183" s="549" t="s">
        <v>2304</v>
      </c>
      <c r="E7183" s="593" t="s">
        <v>1220</v>
      </c>
      <c r="F7183" s="593"/>
      <c r="G7183" s="550" t="s">
        <v>57</v>
      </c>
      <c r="H7183" s="551">
        <v>5.9999999999999995E-4</v>
      </c>
      <c r="I7183" s="552" t="s">
        <v>2821</v>
      </c>
      <c r="J7183" s="561" t="s">
        <v>2972</v>
      </c>
    </row>
    <row r="7184" spans="1:10">
      <c r="A7184" s="549" t="s">
        <v>2666</v>
      </c>
      <c r="B7184" s="550" t="s">
        <v>2537</v>
      </c>
      <c r="C7184" s="550" t="s">
        <v>55</v>
      </c>
      <c r="D7184" s="549" t="s">
        <v>2538</v>
      </c>
      <c r="E7184" s="593" t="s">
        <v>1220</v>
      </c>
      <c r="F7184" s="593"/>
      <c r="G7184" s="550" t="s">
        <v>57</v>
      </c>
      <c r="H7184" s="551">
        <v>1.1000000000000001E-3</v>
      </c>
      <c r="I7184" s="552" t="s">
        <v>2929</v>
      </c>
      <c r="J7184" s="561" t="s">
        <v>3133</v>
      </c>
    </row>
    <row r="7185" spans="1:10">
      <c r="A7185" s="549" t="s">
        <v>2666</v>
      </c>
      <c r="B7185" s="550" t="s">
        <v>2541</v>
      </c>
      <c r="C7185" s="550" t="s">
        <v>55</v>
      </c>
      <c r="D7185" s="549" t="s">
        <v>2542</v>
      </c>
      <c r="E7185" s="593" t="s">
        <v>1220</v>
      </c>
      <c r="F7185" s="593"/>
      <c r="G7185" s="550" t="s">
        <v>57</v>
      </c>
      <c r="H7185" s="551">
        <v>4.0000000000000002E-4</v>
      </c>
      <c r="I7185" s="552" t="s">
        <v>2931</v>
      </c>
      <c r="J7185" s="561" t="s">
        <v>3133</v>
      </c>
    </row>
    <row r="7186" spans="1:10">
      <c r="A7186" s="549" t="s">
        <v>2666</v>
      </c>
      <c r="B7186" s="550" t="s">
        <v>2637</v>
      </c>
      <c r="C7186" s="550" t="s">
        <v>55</v>
      </c>
      <c r="D7186" s="549" t="s">
        <v>2638</v>
      </c>
      <c r="E7186" s="593" t="s">
        <v>1220</v>
      </c>
      <c r="F7186" s="593"/>
      <c r="G7186" s="550" t="s">
        <v>57</v>
      </c>
      <c r="H7186" s="551">
        <v>1E-4</v>
      </c>
      <c r="I7186" s="552" t="s">
        <v>2933</v>
      </c>
      <c r="J7186" s="561" t="s">
        <v>2972</v>
      </c>
    </row>
    <row r="7187" spans="1:10">
      <c r="A7187" s="549" t="s">
        <v>2666</v>
      </c>
      <c r="B7187" s="550" t="s">
        <v>1652</v>
      </c>
      <c r="C7187" s="550" t="s">
        <v>55</v>
      </c>
      <c r="D7187" s="549" t="s">
        <v>1653</v>
      </c>
      <c r="E7187" s="593" t="s">
        <v>1298</v>
      </c>
      <c r="F7187" s="593"/>
      <c r="G7187" s="550" t="s">
        <v>57</v>
      </c>
      <c r="H7187" s="551">
        <v>0.1018</v>
      </c>
      <c r="I7187" s="552" t="s">
        <v>2845</v>
      </c>
      <c r="J7187" s="561" t="s">
        <v>3108</v>
      </c>
    </row>
    <row r="7188" spans="1:10" ht="26.45">
      <c r="A7188" s="549" t="s">
        <v>2666</v>
      </c>
      <c r="B7188" s="550" t="s">
        <v>2139</v>
      </c>
      <c r="C7188" s="550" t="s">
        <v>55</v>
      </c>
      <c r="D7188" s="549" t="s">
        <v>2140</v>
      </c>
      <c r="E7188" s="593" t="s">
        <v>1220</v>
      </c>
      <c r="F7188" s="593"/>
      <c r="G7188" s="550" t="s">
        <v>1739</v>
      </c>
      <c r="H7188" s="551">
        <v>2.3E-3</v>
      </c>
      <c r="I7188" s="552" t="s">
        <v>2853</v>
      </c>
      <c r="J7188" s="561" t="s">
        <v>3254</v>
      </c>
    </row>
    <row r="7189" spans="1:10">
      <c r="A7189" s="549" t="s">
        <v>2666</v>
      </c>
      <c r="B7189" s="550" t="s">
        <v>1587</v>
      </c>
      <c r="C7189" s="550" t="s">
        <v>55</v>
      </c>
      <c r="D7189" s="549" t="s">
        <v>1588</v>
      </c>
      <c r="E7189" s="593" t="s">
        <v>1220</v>
      </c>
      <c r="F7189" s="593"/>
      <c r="G7189" s="550" t="s">
        <v>57</v>
      </c>
      <c r="H7189" s="551">
        <v>4.4999999999999997E-3</v>
      </c>
      <c r="I7189" s="552" t="s">
        <v>2835</v>
      </c>
      <c r="J7189" s="561" t="s">
        <v>3385</v>
      </c>
    </row>
    <row r="7190" spans="1:10" ht="26.45">
      <c r="A7190" s="549" t="s">
        <v>2666</v>
      </c>
      <c r="B7190" s="550" t="s">
        <v>2391</v>
      </c>
      <c r="C7190" s="550" t="s">
        <v>55</v>
      </c>
      <c r="D7190" s="549" t="s">
        <v>2392</v>
      </c>
      <c r="E7190" s="593" t="s">
        <v>1220</v>
      </c>
      <c r="F7190" s="593"/>
      <c r="G7190" s="550" t="s">
        <v>57</v>
      </c>
      <c r="H7190" s="551">
        <v>2.0000000000000001E-4</v>
      </c>
      <c r="I7190" s="552" t="s">
        <v>2827</v>
      </c>
      <c r="J7190" s="561" t="s">
        <v>2972</v>
      </c>
    </row>
    <row r="7191" spans="1:10">
      <c r="A7191" s="589" t="s">
        <v>2820</v>
      </c>
      <c r="B7191" s="597"/>
      <c r="C7191" s="597"/>
      <c r="D7191" s="597"/>
      <c r="E7191" s="597"/>
      <c r="F7191" s="597"/>
      <c r="G7191" s="597"/>
      <c r="H7191" s="597"/>
      <c r="I7191" s="597"/>
      <c r="J7191" s="597"/>
    </row>
    <row r="7192" spans="1:10">
      <c r="A7192" s="543" t="s">
        <v>9</v>
      </c>
      <c r="B7192" s="461" t="s">
        <v>10</v>
      </c>
      <c r="C7192" s="461" t="s">
        <v>11</v>
      </c>
      <c r="D7192" s="543" t="s">
        <v>12</v>
      </c>
      <c r="E7192" s="589" t="s">
        <v>1209</v>
      </c>
      <c r="F7192" s="589"/>
      <c r="G7192" s="461" t="s">
        <v>13</v>
      </c>
      <c r="H7192" s="544" t="s">
        <v>14</v>
      </c>
      <c r="I7192" s="544" t="s">
        <v>1210</v>
      </c>
      <c r="J7192" s="544" t="s">
        <v>16</v>
      </c>
    </row>
    <row r="7193" spans="1:10">
      <c r="A7193" s="549" t="s">
        <v>2666</v>
      </c>
      <c r="B7193" s="550" t="s">
        <v>2651</v>
      </c>
      <c r="C7193" s="550" t="s">
        <v>55</v>
      </c>
      <c r="D7193" s="549" t="s">
        <v>2652</v>
      </c>
      <c r="E7193" s="593" t="s">
        <v>1220</v>
      </c>
      <c r="F7193" s="593"/>
      <c r="G7193" s="550" t="s">
        <v>57</v>
      </c>
      <c r="H7193" s="551">
        <v>1E-4</v>
      </c>
      <c r="I7193" s="552" t="s">
        <v>2922</v>
      </c>
      <c r="J7193" s="561" t="s">
        <v>2972</v>
      </c>
    </row>
    <row r="7194" spans="1:10" ht="26.45">
      <c r="A7194" s="549" t="s">
        <v>2666</v>
      </c>
      <c r="B7194" s="550" t="s">
        <v>1978</v>
      </c>
      <c r="C7194" s="550" t="s">
        <v>55</v>
      </c>
      <c r="D7194" s="549" t="s">
        <v>1979</v>
      </c>
      <c r="E7194" s="593" t="s">
        <v>1220</v>
      </c>
      <c r="F7194" s="593"/>
      <c r="G7194" s="550" t="s">
        <v>1739</v>
      </c>
      <c r="H7194" s="551">
        <v>8.0000000000000004E-4</v>
      </c>
      <c r="I7194" s="552" t="s">
        <v>2855</v>
      </c>
      <c r="J7194" s="561" t="s">
        <v>2923</v>
      </c>
    </row>
    <row r="7195" spans="1:10">
      <c r="A7195" s="549" t="s">
        <v>2666</v>
      </c>
      <c r="B7195" s="550" t="s">
        <v>1543</v>
      </c>
      <c r="C7195" s="550" t="s">
        <v>55</v>
      </c>
      <c r="D7195" s="549" t="s">
        <v>1544</v>
      </c>
      <c r="E7195" s="593" t="s">
        <v>1220</v>
      </c>
      <c r="F7195" s="593"/>
      <c r="G7195" s="550" t="s">
        <v>57</v>
      </c>
      <c r="H7195" s="551">
        <v>0.1018</v>
      </c>
      <c r="I7195" s="552" t="s">
        <v>2849</v>
      </c>
      <c r="J7195" s="561" t="s">
        <v>3386</v>
      </c>
    </row>
    <row r="7196" spans="1:10">
      <c r="A7196" s="549" t="s">
        <v>2666</v>
      </c>
      <c r="B7196" s="550" t="s">
        <v>2169</v>
      </c>
      <c r="C7196" s="550" t="s">
        <v>55</v>
      </c>
      <c r="D7196" s="549" t="s">
        <v>2170</v>
      </c>
      <c r="E7196" s="593" t="s">
        <v>1220</v>
      </c>
      <c r="F7196" s="593"/>
      <c r="G7196" s="550" t="s">
        <v>57</v>
      </c>
      <c r="H7196" s="551">
        <v>4.4999999999999997E-3</v>
      </c>
      <c r="I7196" s="552" t="s">
        <v>2825</v>
      </c>
      <c r="J7196" s="561" t="s">
        <v>3254</v>
      </c>
    </row>
    <row r="7197" spans="1:10">
      <c r="A7197" s="549" t="s">
        <v>2666</v>
      </c>
      <c r="B7197" s="550" t="s">
        <v>1855</v>
      </c>
      <c r="C7197" s="550" t="s">
        <v>55</v>
      </c>
      <c r="D7197" s="549" t="s">
        <v>1856</v>
      </c>
      <c r="E7197" s="593" t="s">
        <v>1298</v>
      </c>
      <c r="F7197" s="593"/>
      <c r="G7197" s="550" t="s">
        <v>1857</v>
      </c>
      <c r="H7197" s="551">
        <v>4.0000000000000002E-4</v>
      </c>
      <c r="I7197" s="552" t="s">
        <v>2841</v>
      </c>
      <c r="J7197" s="561" t="s">
        <v>3126</v>
      </c>
    </row>
    <row r="7198" spans="1:10">
      <c r="A7198" s="549" t="s">
        <v>2666</v>
      </c>
      <c r="B7198" s="550" t="s">
        <v>2587</v>
      </c>
      <c r="C7198" s="550" t="s">
        <v>55</v>
      </c>
      <c r="D7198" s="549" t="s">
        <v>2588</v>
      </c>
      <c r="E7198" s="593" t="s">
        <v>1220</v>
      </c>
      <c r="F7198" s="593"/>
      <c r="G7198" s="550" t="s">
        <v>57</v>
      </c>
      <c r="H7198" s="551">
        <v>6.9999999999999999E-4</v>
      </c>
      <c r="I7198" s="552" t="s">
        <v>2924</v>
      </c>
      <c r="J7198" s="561" t="s">
        <v>2880</v>
      </c>
    </row>
    <row r="7199" spans="1:10">
      <c r="A7199" s="549" t="s">
        <v>2666</v>
      </c>
      <c r="B7199" s="550" t="s">
        <v>2557</v>
      </c>
      <c r="C7199" s="550" t="s">
        <v>55</v>
      </c>
      <c r="D7199" s="549" t="s">
        <v>2558</v>
      </c>
      <c r="E7199" s="593" t="s">
        <v>1220</v>
      </c>
      <c r="F7199" s="593"/>
      <c r="G7199" s="550" t="s">
        <v>57</v>
      </c>
      <c r="H7199" s="551">
        <v>5.9999999999999995E-4</v>
      </c>
      <c r="I7199" s="552" t="s">
        <v>2925</v>
      </c>
      <c r="J7199" s="561" t="s">
        <v>3254</v>
      </c>
    </row>
    <row r="7200" spans="1:10">
      <c r="A7200" s="549" t="s">
        <v>2666</v>
      </c>
      <c r="B7200" s="550" t="s">
        <v>1982</v>
      </c>
      <c r="C7200" s="550" t="s">
        <v>55</v>
      </c>
      <c r="D7200" s="549" t="s">
        <v>1983</v>
      </c>
      <c r="E7200" s="593" t="s">
        <v>1298</v>
      </c>
      <c r="F7200" s="593"/>
      <c r="G7200" s="550" t="s">
        <v>57</v>
      </c>
      <c r="H7200" s="551">
        <v>4.4999999999999997E-3</v>
      </c>
      <c r="I7200" s="552" t="s">
        <v>2839</v>
      </c>
      <c r="J7200" s="561" t="s">
        <v>2923</v>
      </c>
    </row>
    <row r="7201" spans="1:10">
      <c r="A7201" s="549" t="s">
        <v>2666</v>
      </c>
      <c r="B7201" s="550" t="s">
        <v>1693</v>
      </c>
      <c r="C7201" s="550" t="s">
        <v>55</v>
      </c>
      <c r="D7201" s="549" t="s">
        <v>1694</v>
      </c>
      <c r="E7201" s="593" t="s">
        <v>1220</v>
      </c>
      <c r="F7201" s="593"/>
      <c r="G7201" s="550" t="s">
        <v>57</v>
      </c>
      <c r="H7201" s="551">
        <v>6.54E-2</v>
      </c>
      <c r="I7201" s="552" t="s">
        <v>2829</v>
      </c>
      <c r="J7201" s="561" t="s">
        <v>3113</v>
      </c>
    </row>
    <row r="7202" spans="1:10">
      <c r="A7202" s="549" t="s">
        <v>2666</v>
      </c>
      <c r="B7202" s="550" t="s">
        <v>2611</v>
      </c>
      <c r="C7202" s="550" t="s">
        <v>55</v>
      </c>
      <c r="D7202" s="549" t="s">
        <v>2612</v>
      </c>
      <c r="E7202" s="593" t="s">
        <v>1220</v>
      </c>
      <c r="F7202" s="593"/>
      <c r="G7202" s="550" t="s">
        <v>57</v>
      </c>
      <c r="H7202" s="551">
        <v>4.0000000000000002E-4</v>
      </c>
      <c r="I7202" s="552" t="s">
        <v>2927</v>
      </c>
      <c r="J7202" s="561" t="s">
        <v>2880</v>
      </c>
    </row>
    <row r="7203" spans="1:10">
      <c r="A7203" s="549" t="s">
        <v>2666</v>
      </c>
      <c r="B7203" s="550" t="s">
        <v>1729</v>
      </c>
      <c r="C7203" s="550" t="s">
        <v>55</v>
      </c>
      <c r="D7203" s="549" t="s">
        <v>1730</v>
      </c>
      <c r="E7203" s="593" t="s">
        <v>1220</v>
      </c>
      <c r="F7203" s="593"/>
      <c r="G7203" s="550" t="s">
        <v>57</v>
      </c>
      <c r="H7203" s="551">
        <v>1.5E-3</v>
      </c>
      <c r="I7203" s="552" t="s">
        <v>2833</v>
      </c>
      <c r="J7203" s="561" t="s">
        <v>2979</v>
      </c>
    </row>
    <row r="7204" spans="1:10">
      <c r="A7204" s="549" t="s">
        <v>2666</v>
      </c>
      <c r="B7204" s="550" t="s">
        <v>2360</v>
      </c>
      <c r="C7204" s="550" t="s">
        <v>55</v>
      </c>
      <c r="D7204" s="549" t="s">
        <v>2361</v>
      </c>
      <c r="E7204" s="593" t="s">
        <v>1220</v>
      </c>
      <c r="F7204" s="593"/>
      <c r="G7204" s="550" t="s">
        <v>2362</v>
      </c>
      <c r="H7204" s="551">
        <v>8.0000000000000004E-4</v>
      </c>
      <c r="I7204" s="552" t="s">
        <v>2831</v>
      </c>
      <c r="J7204" s="561" t="s">
        <v>2972</v>
      </c>
    </row>
    <row r="7205" spans="1:10">
      <c r="A7205" s="549" t="s">
        <v>2666</v>
      </c>
      <c r="B7205" s="550" t="s">
        <v>2090</v>
      </c>
      <c r="C7205" s="550" t="s">
        <v>55</v>
      </c>
      <c r="D7205" s="549" t="s">
        <v>2091</v>
      </c>
      <c r="E7205" s="593" t="s">
        <v>1220</v>
      </c>
      <c r="F7205" s="593"/>
      <c r="G7205" s="550" t="s">
        <v>57</v>
      </c>
      <c r="H7205" s="551">
        <v>1.8E-3</v>
      </c>
      <c r="I7205" s="552" t="s">
        <v>2847</v>
      </c>
      <c r="J7205" s="561" t="s">
        <v>3133</v>
      </c>
    </row>
    <row r="7206" spans="1:10" ht="26.45">
      <c r="A7206" s="549" t="s">
        <v>2666</v>
      </c>
      <c r="B7206" s="550" t="s">
        <v>2303</v>
      </c>
      <c r="C7206" s="550" t="s">
        <v>55</v>
      </c>
      <c r="D7206" s="549" t="s">
        <v>2304</v>
      </c>
      <c r="E7206" s="593" t="s">
        <v>1220</v>
      </c>
      <c r="F7206" s="593"/>
      <c r="G7206" s="550" t="s">
        <v>57</v>
      </c>
      <c r="H7206" s="551">
        <v>5.9999999999999995E-4</v>
      </c>
      <c r="I7206" s="552" t="s">
        <v>2821</v>
      </c>
      <c r="J7206" s="561" t="s">
        <v>2972</v>
      </c>
    </row>
    <row r="7207" spans="1:10">
      <c r="A7207" s="549" t="s">
        <v>2666</v>
      </c>
      <c r="B7207" s="550" t="s">
        <v>2537</v>
      </c>
      <c r="C7207" s="550" t="s">
        <v>55</v>
      </c>
      <c r="D7207" s="549" t="s">
        <v>2538</v>
      </c>
      <c r="E7207" s="593" t="s">
        <v>1220</v>
      </c>
      <c r="F7207" s="593"/>
      <c r="G7207" s="550" t="s">
        <v>57</v>
      </c>
      <c r="H7207" s="551">
        <v>1.1000000000000001E-3</v>
      </c>
      <c r="I7207" s="552" t="s">
        <v>2929</v>
      </c>
      <c r="J7207" s="561" t="s">
        <v>3133</v>
      </c>
    </row>
    <row r="7208" spans="1:10">
      <c r="A7208" s="549" t="s">
        <v>2666</v>
      </c>
      <c r="B7208" s="550" t="s">
        <v>2541</v>
      </c>
      <c r="C7208" s="550" t="s">
        <v>55</v>
      </c>
      <c r="D7208" s="549" t="s">
        <v>2542</v>
      </c>
      <c r="E7208" s="593" t="s">
        <v>1220</v>
      </c>
      <c r="F7208" s="593"/>
      <c r="G7208" s="550" t="s">
        <v>57</v>
      </c>
      <c r="H7208" s="551">
        <v>4.0000000000000002E-4</v>
      </c>
      <c r="I7208" s="552" t="s">
        <v>2931</v>
      </c>
      <c r="J7208" s="561" t="s">
        <v>3133</v>
      </c>
    </row>
    <row r="7209" spans="1:10" ht="13.9" customHeight="1">
      <c r="A7209" s="549" t="s">
        <v>2666</v>
      </c>
      <c r="B7209" s="550" t="s">
        <v>2637</v>
      </c>
      <c r="C7209" s="550" t="s">
        <v>55</v>
      </c>
      <c r="D7209" s="549" t="s">
        <v>2638</v>
      </c>
      <c r="E7209" s="593" t="s">
        <v>1220</v>
      </c>
      <c r="F7209" s="593"/>
      <c r="G7209" s="550" t="s">
        <v>57</v>
      </c>
      <c r="H7209" s="551">
        <v>1E-4</v>
      </c>
      <c r="I7209" s="552" t="s">
        <v>2933</v>
      </c>
      <c r="J7209" s="561" t="s">
        <v>2972</v>
      </c>
    </row>
    <row r="7210" spans="1:10">
      <c r="A7210" s="549" t="s">
        <v>2666</v>
      </c>
      <c r="B7210" s="550" t="s">
        <v>1652</v>
      </c>
      <c r="C7210" s="550" t="s">
        <v>55</v>
      </c>
      <c r="D7210" s="549" t="s">
        <v>1653</v>
      </c>
      <c r="E7210" s="593" t="s">
        <v>1298</v>
      </c>
      <c r="F7210" s="593"/>
      <c r="G7210" s="550" t="s">
        <v>57</v>
      </c>
      <c r="H7210" s="551">
        <v>0.1018</v>
      </c>
      <c r="I7210" s="552" t="s">
        <v>2845</v>
      </c>
      <c r="J7210" s="561" t="s">
        <v>3108</v>
      </c>
    </row>
    <row r="7211" spans="1:10" ht="26.45">
      <c r="A7211" s="549" t="s">
        <v>2666</v>
      </c>
      <c r="B7211" s="550" t="s">
        <v>2139</v>
      </c>
      <c r="C7211" s="550" t="s">
        <v>55</v>
      </c>
      <c r="D7211" s="549" t="s">
        <v>2140</v>
      </c>
      <c r="E7211" s="593" t="s">
        <v>1220</v>
      </c>
      <c r="F7211" s="593"/>
      <c r="G7211" s="550" t="s">
        <v>1739</v>
      </c>
      <c r="H7211" s="551">
        <v>2.3E-3</v>
      </c>
      <c r="I7211" s="552" t="s">
        <v>2853</v>
      </c>
      <c r="J7211" s="561" t="s">
        <v>3254</v>
      </c>
    </row>
    <row r="7212" spans="1:10">
      <c r="A7212" s="549" t="s">
        <v>2666</v>
      </c>
      <c r="B7212" s="550" t="s">
        <v>1587</v>
      </c>
      <c r="C7212" s="550" t="s">
        <v>55</v>
      </c>
      <c r="D7212" s="549" t="s">
        <v>1588</v>
      </c>
      <c r="E7212" s="593" t="s">
        <v>1220</v>
      </c>
      <c r="F7212" s="593"/>
      <c r="G7212" s="550" t="s">
        <v>57</v>
      </c>
      <c r="H7212" s="551">
        <v>4.4999999999999997E-3</v>
      </c>
      <c r="I7212" s="552" t="s">
        <v>2835</v>
      </c>
      <c r="J7212" s="561" t="s">
        <v>3385</v>
      </c>
    </row>
    <row r="7213" spans="1:10" ht="26.45">
      <c r="A7213" s="549" t="s">
        <v>2666</v>
      </c>
      <c r="B7213" s="550" t="s">
        <v>2391</v>
      </c>
      <c r="C7213" s="550" t="s">
        <v>55</v>
      </c>
      <c r="D7213" s="549" t="s">
        <v>2392</v>
      </c>
      <c r="E7213" s="593" t="s">
        <v>1220</v>
      </c>
      <c r="F7213" s="593"/>
      <c r="G7213" s="550" t="s">
        <v>57</v>
      </c>
      <c r="H7213" s="551">
        <v>2.0000000000000001E-4</v>
      </c>
      <c r="I7213" s="552" t="s">
        <v>2827</v>
      </c>
      <c r="J7213" s="561" t="s">
        <v>2972</v>
      </c>
    </row>
    <row r="7214" spans="1:10">
      <c r="A7214" s="553"/>
      <c r="B7214" s="563"/>
      <c r="C7214" s="563"/>
      <c r="D7214" s="553"/>
      <c r="E7214" s="563" t="s">
        <v>2669</v>
      </c>
      <c r="F7214" s="566">
        <v>0</v>
      </c>
      <c r="G7214" s="553" t="s">
        <v>2670</v>
      </c>
      <c r="H7214" s="554">
        <v>0</v>
      </c>
      <c r="I7214" s="553" t="s">
        <v>2671</v>
      </c>
      <c r="J7214" s="554">
        <v>0</v>
      </c>
    </row>
    <row r="7215" spans="1:10" ht="14.45" thickBot="1">
      <c r="A7215" s="553"/>
      <c r="B7215" s="563"/>
      <c r="C7215" s="563"/>
      <c r="D7215" s="553"/>
      <c r="E7215" s="563" t="s">
        <v>2672</v>
      </c>
      <c r="F7215" s="566">
        <v>0</v>
      </c>
      <c r="G7215" s="553"/>
      <c r="H7215" s="595" t="s">
        <v>2673</v>
      </c>
      <c r="I7215" s="595"/>
      <c r="J7215" s="554">
        <v>3.8</v>
      </c>
    </row>
    <row r="7216" spans="1:10" ht="14.45" thickTop="1">
      <c r="A7216" s="555"/>
      <c r="B7216" s="564"/>
      <c r="C7216" s="564"/>
      <c r="D7216" s="555"/>
      <c r="E7216" s="564"/>
      <c r="F7216" s="564"/>
      <c r="G7216" s="555"/>
      <c r="H7216" s="555"/>
      <c r="I7216" s="555"/>
      <c r="J7216" s="555"/>
    </row>
    <row r="7217" spans="1:10">
      <c r="A7217" s="543"/>
      <c r="B7217" s="461" t="s">
        <v>10</v>
      </c>
      <c r="C7217" s="461" t="s">
        <v>11</v>
      </c>
      <c r="D7217" s="543" t="s">
        <v>12</v>
      </c>
      <c r="E7217" s="589" t="s">
        <v>1209</v>
      </c>
      <c r="F7217" s="589"/>
      <c r="G7217" s="461" t="s">
        <v>13</v>
      </c>
      <c r="H7217" s="544" t="s">
        <v>14</v>
      </c>
      <c r="I7217" s="544" t="s">
        <v>1210</v>
      </c>
      <c r="J7217" s="544" t="s">
        <v>16</v>
      </c>
    </row>
    <row r="7218" spans="1:10">
      <c r="A7218" s="545" t="s">
        <v>2661</v>
      </c>
      <c r="B7218" s="546" t="s">
        <v>3406</v>
      </c>
      <c r="C7218" s="546" t="s">
        <v>55</v>
      </c>
      <c r="D7218" s="545" t="s">
        <v>3407</v>
      </c>
      <c r="E7218" s="596" t="s">
        <v>1393</v>
      </c>
      <c r="F7218" s="596"/>
      <c r="G7218" s="546" t="s">
        <v>1451</v>
      </c>
      <c r="H7218" s="547">
        <v>1</v>
      </c>
      <c r="I7218" s="548">
        <v>4.55</v>
      </c>
      <c r="J7218" s="548">
        <v>4.55</v>
      </c>
    </row>
    <row r="7219" spans="1:10">
      <c r="A7219" s="543" t="s">
        <v>9</v>
      </c>
      <c r="B7219" s="461" t="s">
        <v>10</v>
      </c>
      <c r="C7219" s="461" t="s">
        <v>11</v>
      </c>
      <c r="D7219" s="543" t="s">
        <v>12</v>
      </c>
      <c r="E7219" s="589" t="s">
        <v>1209</v>
      </c>
      <c r="F7219" s="589"/>
      <c r="G7219" s="461" t="s">
        <v>13</v>
      </c>
      <c r="H7219" s="544" t="s">
        <v>14</v>
      </c>
      <c r="I7219" s="544" t="s">
        <v>1210</v>
      </c>
      <c r="J7219" s="544" t="s">
        <v>16</v>
      </c>
    </row>
    <row r="7220" spans="1:10">
      <c r="A7220" s="549" t="s">
        <v>2666</v>
      </c>
      <c r="B7220" s="550" t="s">
        <v>1587</v>
      </c>
      <c r="C7220" s="550" t="s">
        <v>55</v>
      </c>
      <c r="D7220" s="549" t="s">
        <v>1588</v>
      </c>
      <c r="E7220" s="593" t="s">
        <v>1220</v>
      </c>
      <c r="F7220" s="593"/>
      <c r="G7220" s="550" t="s">
        <v>57</v>
      </c>
      <c r="H7220" s="551">
        <v>4.4999999999999997E-3</v>
      </c>
      <c r="I7220" s="552" t="s">
        <v>2835</v>
      </c>
      <c r="J7220" s="561" t="s">
        <v>3385</v>
      </c>
    </row>
    <row r="7221" spans="1:10">
      <c r="A7221" s="549" t="s">
        <v>2666</v>
      </c>
      <c r="B7221" s="550" t="s">
        <v>2619</v>
      </c>
      <c r="C7221" s="550" t="s">
        <v>55</v>
      </c>
      <c r="D7221" s="549" t="s">
        <v>2620</v>
      </c>
      <c r="E7221" s="593" t="s">
        <v>1220</v>
      </c>
      <c r="F7221" s="593"/>
      <c r="G7221" s="550" t="s">
        <v>57</v>
      </c>
      <c r="H7221" s="551">
        <v>2.0000000000000001E-4</v>
      </c>
      <c r="I7221" s="552" t="s">
        <v>3415</v>
      </c>
      <c r="J7221" s="561" t="s">
        <v>3254</v>
      </c>
    </row>
    <row r="7222" spans="1:10" ht="26.45">
      <c r="A7222" s="549" t="s">
        <v>2666</v>
      </c>
      <c r="B7222" s="550" t="s">
        <v>2303</v>
      </c>
      <c r="C7222" s="550" t="s">
        <v>55</v>
      </c>
      <c r="D7222" s="549" t="s">
        <v>2304</v>
      </c>
      <c r="E7222" s="593" t="s">
        <v>1220</v>
      </c>
      <c r="F7222" s="593"/>
      <c r="G7222" s="550" t="s">
        <v>57</v>
      </c>
      <c r="H7222" s="551">
        <v>5.9999999999999995E-4</v>
      </c>
      <c r="I7222" s="552" t="s">
        <v>2821</v>
      </c>
      <c r="J7222" s="561" t="s">
        <v>2972</v>
      </c>
    </row>
    <row r="7223" spans="1:10">
      <c r="A7223" s="549" t="s">
        <v>2666</v>
      </c>
      <c r="B7223" s="550" t="s">
        <v>2645</v>
      </c>
      <c r="C7223" s="550" t="s">
        <v>55</v>
      </c>
      <c r="D7223" s="549" t="s">
        <v>2646</v>
      </c>
      <c r="E7223" s="593" t="s">
        <v>1220</v>
      </c>
      <c r="F7223" s="593"/>
      <c r="G7223" s="550" t="s">
        <v>57</v>
      </c>
      <c r="H7223" s="551">
        <v>1E-4</v>
      </c>
      <c r="I7223" s="552" t="s">
        <v>3416</v>
      </c>
      <c r="J7223" s="561" t="s">
        <v>2972</v>
      </c>
    </row>
    <row r="7224" spans="1:10" ht="26.45">
      <c r="A7224" s="549" t="s">
        <v>2666</v>
      </c>
      <c r="B7224" s="550" t="s">
        <v>2391</v>
      </c>
      <c r="C7224" s="550" t="s">
        <v>55</v>
      </c>
      <c r="D7224" s="549" t="s">
        <v>2392</v>
      </c>
      <c r="E7224" s="593" t="s">
        <v>1220</v>
      </c>
      <c r="F7224" s="593"/>
      <c r="G7224" s="550" t="s">
        <v>57</v>
      </c>
      <c r="H7224" s="551">
        <v>2.0000000000000001E-4</v>
      </c>
      <c r="I7224" s="552" t="s">
        <v>2827</v>
      </c>
      <c r="J7224" s="561" t="s">
        <v>2972</v>
      </c>
    </row>
    <row r="7225" spans="1:10" ht="26.45">
      <c r="A7225" s="549" t="s">
        <v>2666</v>
      </c>
      <c r="B7225" s="550" t="s">
        <v>2555</v>
      </c>
      <c r="C7225" s="550" t="s">
        <v>55</v>
      </c>
      <c r="D7225" s="549" t="s">
        <v>2556</v>
      </c>
      <c r="E7225" s="593" t="s">
        <v>1220</v>
      </c>
      <c r="F7225" s="593"/>
      <c r="G7225" s="550" t="s">
        <v>57</v>
      </c>
      <c r="H7225" s="551">
        <v>2.0000000000000001E-4</v>
      </c>
      <c r="I7225" s="552" t="s">
        <v>3417</v>
      </c>
      <c r="J7225" s="561" t="s">
        <v>3009</v>
      </c>
    </row>
    <row r="7226" spans="1:10">
      <c r="A7226" s="549" t="s">
        <v>2666</v>
      </c>
      <c r="B7226" s="550" t="s">
        <v>2090</v>
      </c>
      <c r="C7226" s="550" t="s">
        <v>55</v>
      </c>
      <c r="D7226" s="549" t="s">
        <v>2091</v>
      </c>
      <c r="E7226" s="593" t="s">
        <v>1220</v>
      </c>
      <c r="F7226" s="593"/>
      <c r="G7226" s="550" t="s">
        <v>57</v>
      </c>
      <c r="H7226" s="551">
        <v>1.8E-3</v>
      </c>
      <c r="I7226" s="552" t="s">
        <v>2847</v>
      </c>
      <c r="J7226" s="561" t="s">
        <v>3133</v>
      </c>
    </row>
    <row r="7227" spans="1:10">
      <c r="A7227" s="549" t="s">
        <v>2666</v>
      </c>
      <c r="B7227" s="550" t="s">
        <v>2533</v>
      </c>
      <c r="C7227" s="550" t="s">
        <v>55</v>
      </c>
      <c r="D7227" s="549" t="s">
        <v>2534</v>
      </c>
      <c r="E7227" s="593" t="s">
        <v>1220</v>
      </c>
      <c r="F7227" s="593"/>
      <c r="G7227" s="550" t="s">
        <v>57</v>
      </c>
      <c r="H7227" s="551">
        <v>2.9999999999999997E-4</v>
      </c>
      <c r="I7227" s="552" t="s">
        <v>3418</v>
      </c>
      <c r="J7227" s="561" t="s">
        <v>3126</v>
      </c>
    </row>
    <row r="7228" spans="1:10" ht="52.9">
      <c r="A7228" s="549" t="s">
        <v>2666</v>
      </c>
      <c r="B7228" s="550" t="s">
        <v>2609</v>
      </c>
      <c r="C7228" s="550" t="s">
        <v>55</v>
      </c>
      <c r="D7228" s="549" t="s">
        <v>2610</v>
      </c>
      <c r="E7228" s="593" t="s">
        <v>1220</v>
      </c>
      <c r="F7228" s="593"/>
      <c r="G7228" s="550" t="s">
        <v>57</v>
      </c>
      <c r="H7228" s="551">
        <v>2.0000000000000001E-4</v>
      </c>
      <c r="I7228" s="552" t="s">
        <v>3419</v>
      </c>
      <c r="J7228" s="561" t="s">
        <v>3133</v>
      </c>
    </row>
    <row r="7229" spans="1:10">
      <c r="A7229" s="549" t="s">
        <v>2666</v>
      </c>
      <c r="B7229" s="550" t="s">
        <v>1652</v>
      </c>
      <c r="C7229" s="550" t="s">
        <v>55</v>
      </c>
      <c r="D7229" s="549" t="s">
        <v>1653</v>
      </c>
      <c r="E7229" s="593" t="s">
        <v>1298</v>
      </c>
      <c r="F7229" s="593"/>
      <c r="G7229" s="550" t="s">
        <v>57</v>
      </c>
      <c r="H7229" s="551">
        <v>0.1018</v>
      </c>
      <c r="I7229" s="552" t="s">
        <v>2845</v>
      </c>
      <c r="J7229" s="561" t="s">
        <v>3108</v>
      </c>
    </row>
    <row r="7230" spans="1:10">
      <c r="A7230" s="549" t="s">
        <v>2666</v>
      </c>
      <c r="B7230" s="550" t="s">
        <v>2641</v>
      </c>
      <c r="C7230" s="550" t="s">
        <v>55</v>
      </c>
      <c r="D7230" s="549" t="s">
        <v>2642</v>
      </c>
      <c r="E7230" s="593" t="s">
        <v>1220</v>
      </c>
      <c r="F7230" s="593"/>
      <c r="G7230" s="550" t="s">
        <v>57</v>
      </c>
      <c r="H7230" s="551">
        <v>2.0000000000000001E-4</v>
      </c>
      <c r="I7230" s="552" t="s">
        <v>3421</v>
      </c>
      <c r="J7230" s="561" t="s">
        <v>2972</v>
      </c>
    </row>
    <row r="7231" spans="1:10">
      <c r="A7231" s="549" t="s">
        <v>2666</v>
      </c>
      <c r="B7231" s="550" t="s">
        <v>2444</v>
      </c>
      <c r="C7231" s="550" t="s">
        <v>55</v>
      </c>
      <c r="D7231" s="549" t="s">
        <v>2445</v>
      </c>
      <c r="E7231" s="593" t="s">
        <v>1220</v>
      </c>
      <c r="F7231" s="593"/>
      <c r="G7231" s="550" t="s">
        <v>57</v>
      </c>
      <c r="H7231" s="551">
        <v>8.0000000000000004E-4</v>
      </c>
      <c r="I7231" s="552" t="s">
        <v>3422</v>
      </c>
      <c r="J7231" s="561" t="s">
        <v>2979</v>
      </c>
    </row>
    <row r="7232" spans="1:10">
      <c r="A7232" s="549" t="s">
        <v>2666</v>
      </c>
      <c r="B7232" s="550" t="s">
        <v>1982</v>
      </c>
      <c r="C7232" s="550" t="s">
        <v>55</v>
      </c>
      <c r="D7232" s="549" t="s">
        <v>1983</v>
      </c>
      <c r="E7232" s="593" t="s">
        <v>1298</v>
      </c>
      <c r="F7232" s="593"/>
      <c r="G7232" s="550" t="s">
        <v>57</v>
      </c>
      <c r="H7232" s="551">
        <v>4.4999999999999997E-3</v>
      </c>
      <c r="I7232" s="552" t="s">
        <v>2839</v>
      </c>
      <c r="J7232" s="561" t="s">
        <v>2923</v>
      </c>
    </row>
    <row r="7233" spans="1:10" ht="14.45" customHeight="1">
      <c r="A7233" s="549" t="s">
        <v>2666</v>
      </c>
      <c r="B7233" s="550" t="s">
        <v>2623</v>
      </c>
      <c r="C7233" s="550" t="s">
        <v>55</v>
      </c>
      <c r="D7233" s="549" t="s">
        <v>2624</v>
      </c>
      <c r="E7233" s="593" t="s">
        <v>1220</v>
      </c>
      <c r="F7233" s="593"/>
      <c r="G7233" s="550" t="s">
        <v>57</v>
      </c>
      <c r="H7233" s="551">
        <v>1E-4</v>
      </c>
      <c r="I7233" s="552" t="s">
        <v>3423</v>
      </c>
      <c r="J7233" s="561" t="s">
        <v>3254</v>
      </c>
    </row>
    <row r="7234" spans="1:10" ht="26.45">
      <c r="A7234" s="549" t="s">
        <v>2666</v>
      </c>
      <c r="B7234" s="550" t="s">
        <v>2139</v>
      </c>
      <c r="C7234" s="550" t="s">
        <v>55</v>
      </c>
      <c r="D7234" s="549" t="s">
        <v>2140</v>
      </c>
      <c r="E7234" s="593" t="s">
        <v>1220</v>
      </c>
      <c r="F7234" s="593"/>
      <c r="G7234" s="550" t="s">
        <v>1739</v>
      </c>
      <c r="H7234" s="551">
        <v>2.3E-3</v>
      </c>
      <c r="I7234" s="552" t="s">
        <v>2853</v>
      </c>
      <c r="J7234" s="561" t="s">
        <v>3254</v>
      </c>
    </row>
    <row r="7235" spans="1:10">
      <c r="A7235" s="549" t="s">
        <v>2666</v>
      </c>
      <c r="B7235" s="550" t="s">
        <v>2647</v>
      </c>
      <c r="C7235" s="550" t="s">
        <v>55</v>
      </c>
      <c r="D7235" s="549" t="s">
        <v>2648</v>
      </c>
      <c r="E7235" s="593" t="s">
        <v>1220</v>
      </c>
      <c r="F7235" s="593"/>
      <c r="G7235" s="550" t="s">
        <v>57</v>
      </c>
      <c r="H7235" s="551">
        <v>2.9999999999999997E-4</v>
      </c>
      <c r="I7235" s="552" t="s">
        <v>3424</v>
      </c>
      <c r="J7235" s="561" t="s">
        <v>2972</v>
      </c>
    </row>
    <row r="7236" spans="1:10">
      <c r="A7236" s="549" t="s">
        <v>2666</v>
      </c>
      <c r="B7236" s="550" t="s">
        <v>1729</v>
      </c>
      <c r="C7236" s="550" t="s">
        <v>55</v>
      </c>
      <c r="D7236" s="549" t="s">
        <v>1730</v>
      </c>
      <c r="E7236" s="593" t="s">
        <v>1220</v>
      </c>
      <c r="F7236" s="593"/>
      <c r="G7236" s="550" t="s">
        <v>57</v>
      </c>
      <c r="H7236" s="551">
        <v>1.5E-3</v>
      </c>
      <c r="I7236" s="552" t="s">
        <v>2833</v>
      </c>
      <c r="J7236" s="561" t="s">
        <v>2979</v>
      </c>
    </row>
    <row r="7237" spans="1:10" ht="26.45">
      <c r="A7237" s="549" t="s">
        <v>2666</v>
      </c>
      <c r="B7237" s="550" t="s">
        <v>1978</v>
      </c>
      <c r="C7237" s="550" t="s">
        <v>55</v>
      </c>
      <c r="D7237" s="549" t="s">
        <v>1979</v>
      </c>
      <c r="E7237" s="593" t="s">
        <v>1220</v>
      </c>
      <c r="F7237" s="593"/>
      <c r="G7237" s="550" t="s">
        <v>1739</v>
      </c>
      <c r="H7237" s="551">
        <v>8.0000000000000004E-4</v>
      </c>
      <c r="I7237" s="552" t="s">
        <v>2855</v>
      </c>
      <c r="J7237" s="561" t="s">
        <v>2923</v>
      </c>
    </row>
    <row r="7238" spans="1:10">
      <c r="A7238" s="549" t="s">
        <v>2666</v>
      </c>
      <c r="B7238" s="550" t="s">
        <v>2629</v>
      </c>
      <c r="C7238" s="550" t="s">
        <v>55</v>
      </c>
      <c r="D7238" s="549" t="s">
        <v>2630</v>
      </c>
      <c r="E7238" s="593" t="s">
        <v>1220</v>
      </c>
      <c r="F7238" s="593"/>
      <c r="G7238" s="550" t="s">
        <v>57</v>
      </c>
      <c r="H7238" s="551">
        <v>2.0000000000000001E-4</v>
      </c>
      <c r="I7238" s="552" t="s">
        <v>3426</v>
      </c>
      <c r="J7238" s="561" t="s">
        <v>2880</v>
      </c>
    </row>
    <row r="7239" spans="1:10">
      <c r="A7239" s="549" t="s">
        <v>2666</v>
      </c>
      <c r="B7239" s="550" t="s">
        <v>2625</v>
      </c>
      <c r="C7239" s="550" t="s">
        <v>55</v>
      </c>
      <c r="D7239" s="549" t="s">
        <v>2626</v>
      </c>
      <c r="E7239" s="593" t="s">
        <v>1220</v>
      </c>
      <c r="F7239" s="593"/>
      <c r="G7239" s="550" t="s">
        <v>57</v>
      </c>
      <c r="H7239" s="551">
        <v>2.9999999999999997E-4</v>
      </c>
      <c r="I7239" s="552" t="s">
        <v>3427</v>
      </c>
      <c r="J7239" s="561" t="s">
        <v>2880</v>
      </c>
    </row>
    <row r="7240" spans="1:10">
      <c r="A7240" s="549" t="s">
        <v>2666</v>
      </c>
      <c r="B7240" s="550" t="s">
        <v>1693</v>
      </c>
      <c r="C7240" s="550" t="s">
        <v>55</v>
      </c>
      <c r="D7240" s="549" t="s">
        <v>1694</v>
      </c>
      <c r="E7240" s="593" t="s">
        <v>1220</v>
      </c>
      <c r="F7240" s="593"/>
      <c r="G7240" s="550" t="s">
        <v>57</v>
      </c>
      <c r="H7240" s="551">
        <v>6.54E-2</v>
      </c>
      <c r="I7240" s="552" t="s">
        <v>2829</v>
      </c>
      <c r="J7240" s="561" t="s">
        <v>3113</v>
      </c>
    </row>
    <row r="7241" spans="1:10">
      <c r="A7241" s="549" t="s">
        <v>2666</v>
      </c>
      <c r="B7241" s="550" t="s">
        <v>2169</v>
      </c>
      <c r="C7241" s="550" t="s">
        <v>55</v>
      </c>
      <c r="D7241" s="549" t="s">
        <v>2170</v>
      </c>
      <c r="E7241" s="593" t="s">
        <v>1220</v>
      </c>
      <c r="F7241" s="593"/>
      <c r="G7241" s="550" t="s">
        <v>57</v>
      </c>
      <c r="H7241" s="551">
        <v>4.4999999999999997E-3</v>
      </c>
      <c r="I7241" s="552" t="s">
        <v>2825</v>
      </c>
      <c r="J7241" s="561" t="s">
        <v>3254</v>
      </c>
    </row>
    <row r="7242" spans="1:10">
      <c r="A7242" s="549" t="s">
        <v>2666</v>
      </c>
      <c r="B7242" s="550" t="s">
        <v>2603</v>
      </c>
      <c r="C7242" s="550" t="s">
        <v>55</v>
      </c>
      <c r="D7242" s="549" t="s">
        <v>2604</v>
      </c>
      <c r="E7242" s="593" t="s">
        <v>1220</v>
      </c>
      <c r="F7242" s="593"/>
      <c r="G7242" s="550" t="s">
        <v>57</v>
      </c>
      <c r="H7242" s="551">
        <v>2.0000000000000001E-4</v>
      </c>
      <c r="I7242" s="552" t="s">
        <v>3428</v>
      </c>
      <c r="J7242" s="561" t="s">
        <v>3133</v>
      </c>
    </row>
    <row r="7243" spans="1:10">
      <c r="A7243" s="549" t="s">
        <v>2666</v>
      </c>
      <c r="B7243" s="550" t="s">
        <v>2615</v>
      </c>
      <c r="C7243" s="550" t="s">
        <v>55</v>
      </c>
      <c r="D7243" s="549" t="s">
        <v>2616</v>
      </c>
      <c r="E7243" s="593" t="s">
        <v>1220</v>
      </c>
      <c r="F7243" s="593"/>
      <c r="G7243" s="550" t="s">
        <v>57</v>
      </c>
      <c r="H7243" s="551">
        <v>2.0000000000000001E-4</v>
      </c>
      <c r="I7243" s="552" t="s">
        <v>3429</v>
      </c>
      <c r="J7243" s="561" t="s">
        <v>3254</v>
      </c>
    </row>
    <row r="7244" spans="1:10">
      <c r="A7244" s="549" t="s">
        <v>2666</v>
      </c>
      <c r="B7244" s="550" t="s">
        <v>2559</v>
      </c>
      <c r="C7244" s="550" t="s">
        <v>55</v>
      </c>
      <c r="D7244" s="549" t="s">
        <v>2560</v>
      </c>
      <c r="E7244" s="593" t="s">
        <v>1220</v>
      </c>
      <c r="F7244" s="593"/>
      <c r="G7244" s="550" t="s">
        <v>57</v>
      </c>
      <c r="H7244" s="551">
        <v>1E-4</v>
      </c>
      <c r="I7244" s="552" t="s">
        <v>3430</v>
      </c>
      <c r="J7244" s="561" t="s">
        <v>3009</v>
      </c>
    </row>
    <row r="7245" spans="1:10">
      <c r="A7245" s="549" t="s">
        <v>2666</v>
      </c>
      <c r="B7245" s="550" t="s">
        <v>2360</v>
      </c>
      <c r="C7245" s="550" t="s">
        <v>55</v>
      </c>
      <c r="D7245" s="549" t="s">
        <v>2361</v>
      </c>
      <c r="E7245" s="593" t="s">
        <v>1220</v>
      </c>
      <c r="F7245" s="593"/>
      <c r="G7245" s="550" t="s">
        <v>2362</v>
      </c>
      <c r="H7245" s="551">
        <v>8.0000000000000004E-4</v>
      </c>
      <c r="I7245" s="552" t="s">
        <v>2831</v>
      </c>
      <c r="J7245" s="561" t="s">
        <v>2972</v>
      </c>
    </row>
    <row r="7246" spans="1:10">
      <c r="A7246" s="549" t="s">
        <v>2666</v>
      </c>
      <c r="B7246" s="550" t="s">
        <v>1855</v>
      </c>
      <c r="C7246" s="550" t="s">
        <v>55</v>
      </c>
      <c r="D7246" s="549" t="s">
        <v>1856</v>
      </c>
      <c r="E7246" s="593" t="s">
        <v>1298</v>
      </c>
      <c r="F7246" s="593"/>
      <c r="G7246" s="550" t="s">
        <v>1857</v>
      </c>
      <c r="H7246" s="551">
        <v>4.0000000000000002E-4</v>
      </c>
      <c r="I7246" s="552" t="s">
        <v>2841</v>
      </c>
      <c r="J7246" s="561" t="s">
        <v>3126</v>
      </c>
    </row>
    <row r="7247" spans="1:10">
      <c r="A7247" s="549" t="s">
        <v>2666</v>
      </c>
      <c r="B7247" s="550" t="s">
        <v>2539</v>
      </c>
      <c r="C7247" s="550" t="s">
        <v>55</v>
      </c>
      <c r="D7247" s="549" t="s">
        <v>2540</v>
      </c>
      <c r="E7247" s="593" t="s">
        <v>1220</v>
      </c>
      <c r="F7247" s="593"/>
      <c r="G7247" s="550" t="s">
        <v>57</v>
      </c>
      <c r="H7247" s="551">
        <v>1E-4</v>
      </c>
      <c r="I7247" s="552" t="s">
        <v>3431</v>
      </c>
      <c r="J7247" s="561" t="s">
        <v>2977</v>
      </c>
    </row>
    <row r="7248" spans="1:10" ht="26.45">
      <c r="A7248" s="549" t="s">
        <v>2666</v>
      </c>
      <c r="B7248" s="550" t="s">
        <v>2589</v>
      </c>
      <c r="C7248" s="550" t="s">
        <v>55</v>
      </c>
      <c r="D7248" s="549" t="s">
        <v>2590</v>
      </c>
      <c r="E7248" s="593" t="s">
        <v>1220</v>
      </c>
      <c r="F7248" s="593"/>
      <c r="G7248" s="550" t="s">
        <v>57</v>
      </c>
      <c r="H7248" s="551">
        <v>2.0000000000000001E-4</v>
      </c>
      <c r="I7248" s="552" t="s">
        <v>3432</v>
      </c>
      <c r="J7248" s="561" t="s">
        <v>3256</v>
      </c>
    </row>
    <row r="7249" spans="1:10">
      <c r="A7249" s="549" t="s">
        <v>2666</v>
      </c>
      <c r="B7249" s="550" t="s">
        <v>1543</v>
      </c>
      <c r="C7249" s="550" t="s">
        <v>55</v>
      </c>
      <c r="D7249" s="549" t="s">
        <v>1544</v>
      </c>
      <c r="E7249" s="593" t="s">
        <v>1220</v>
      </c>
      <c r="F7249" s="593"/>
      <c r="G7249" s="550" t="s">
        <v>57</v>
      </c>
      <c r="H7249" s="551">
        <v>0.1018</v>
      </c>
      <c r="I7249" s="552" t="s">
        <v>2849</v>
      </c>
      <c r="J7249" s="561" t="s">
        <v>3386</v>
      </c>
    </row>
    <row r="7250" spans="1:10" ht="26.45">
      <c r="A7250" s="549" t="s">
        <v>2666</v>
      </c>
      <c r="B7250" s="550" t="s">
        <v>2595</v>
      </c>
      <c r="C7250" s="550" t="s">
        <v>55</v>
      </c>
      <c r="D7250" s="549" t="s">
        <v>2596</v>
      </c>
      <c r="E7250" s="593" t="s">
        <v>1220</v>
      </c>
      <c r="F7250" s="593"/>
      <c r="G7250" s="550" t="s">
        <v>57</v>
      </c>
      <c r="H7250" s="551">
        <v>2.0000000000000001E-4</v>
      </c>
      <c r="I7250" s="552" t="s">
        <v>3434</v>
      </c>
      <c r="J7250" s="561" t="s">
        <v>3256</v>
      </c>
    </row>
    <row r="7251" spans="1:10">
      <c r="A7251" s="589" t="s">
        <v>2820</v>
      </c>
      <c r="B7251" s="597"/>
      <c r="C7251" s="597"/>
      <c r="D7251" s="597"/>
      <c r="E7251" s="597"/>
      <c r="F7251" s="597"/>
      <c r="G7251" s="597"/>
      <c r="H7251" s="597"/>
      <c r="I7251" s="597"/>
      <c r="J7251" s="597"/>
    </row>
    <row r="7252" spans="1:10">
      <c r="A7252" s="543" t="s">
        <v>9</v>
      </c>
      <c r="B7252" s="461" t="s">
        <v>10</v>
      </c>
      <c r="C7252" s="461" t="s">
        <v>11</v>
      </c>
      <c r="D7252" s="543" t="s">
        <v>12</v>
      </c>
      <c r="E7252" s="589" t="s">
        <v>1209</v>
      </c>
      <c r="F7252" s="589"/>
      <c r="G7252" s="461" t="s">
        <v>13</v>
      </c>
      <c r="H7252" s="544" t="s">
        <v>14</v>
      </c>
      <c r="I7252" s="544" t="s">
        <v>1210</v>
      </c>
      <c r="J7252" s="544" t="s">
        <v>16</v>
      </c>
    </row>
    <row r="7253" spans="1:10">
      <c r="A7253" s="549" t="s">
        <v>2666</v>
      </c>
      <c r="B7253" s="550" t="s">
        <v>1587</v>
      </c>
      <c r="C7253" s="550" t="s">
        <v>55</v>
      </c>
      <c r="D7253" s="549" t="s">
        <v>1588</v>
      </c>
      <c r="E7253" s="593" t="s">
        <v>1220</v>
      </c>
      <c r="F7253" s="593"/>
      <c r="G7253" s="550" t="s">
        <v>57</v>
      </c>
      <c r="H7253" s="551">
        <v>4.4999999999999997E-3</v>
      </c>
      <c r="I7253" s="552" t="s">
        <v>2835</v>
      </c>
      <c r="J7253" s="561" t="s">
        <v>3385</v>
      </c>
    </row>
    <row r="7254" spans="1:10">
      <c r="A7254" s="549" t="s">
        <v>2666</v>
      </c>
      <c r="B7254" s="550" t="s">
        <v>2619</v>
      </c>
      <c r="C7254" s="550" t="s">
        <v>55</v>
      </c>
      <c r="D7254" s="549" t="s">
        <v>2620</v>
      </c>
      <c r="E7254" s="593" t="s">
        <v>1220</v>
      </c>
      <c r="F7254" s="593"/>
      <c r="G7254" s="550" t="s">
        <v>57</v>
      </c>
      <c r="H7254" s="551">
        <v>2.0000000000000001E-4</v>
      </c>
      <c r="I7254" s="552" t="s">
        <v>3415</v>
      </c>
      <c r="J7254" s="561" t="s">
        <v>3254</v>
      </c>
    </row>
    <row r="7255" spans="1:10" ht="26.45">
      <c r="A7255" s="549" t="s">
        <v>2666</v>
      </c>
      <c r="B7255" s="550" t="s">
        <v>2303</v>
      </c>
      <c r="C7255" s="550" t="s">
        <v>55</v>
      </c>
      <c r="D7255" s="549" t="s">
        <v>2304</v>
      </c>
      <c r="E7255" s="593" t="s">
        <v>1220</v>
      </c>
      <c r="F7255" s="593"/>
      <c r="G7255" s="550" t="s">
        <v>57</v>
      </c>
      <c r="H7255" s="551">
        <v>5.9999999999999995E-4</v>
      </c>
      <c r="I7255" s="552" t="s">
        <v>2821</v>
      </c>
      <c r="J7255" s="561" t="s">
        <v>2972</v>
      </c>
    </row>
    <row r="7256" spans="1:10">
      <c r="A7256" s="549" t="s">
        <v>2666</v>
      </c>
      <c r="B7256" s="550" t="s">
        <v>2645</v>
      </c>
      <c r="C7256" s="550" t="s">
        <v>55</v>
      </c>
      <c r="D7256" s="549" t="s">
        <v>2646</v>
      </c>
      <c r="E7256" s="593" t="s">
        <v>1220</v>
      </c>
      <c r="F7256" s="593"/>
      <c r="G7256" s="550" t="s">
        <v>57</v>
      </c>
      <c r="H7256" s="551">
        <v>1E-4</v>
      </c>
      <c r="I7256" s="552" t="s">
        <v>3416</v>
      </c>
      <c r="J7256" s="561" t="s">
        <v>2972</v>
      </c>
    </row>
    <row r="7257" spans="1:10" ht="26.45">
      <c r="A7257" s="549" t="s">
        <v>2666</v>
      </c>
      <c r="B7257" s="550" t="s">
        <v>2391</v>
      </c>
      <c r="C7257" s="550" t="s">
        <v>55</v>
      </c>
      <c r="D7257" s="549" t="s">
        <v>2392</v>
      </c>
      <c r="E7257" s="593" t="s">
        <v>1220</v>
      </c>
      <c r="F7257" s="593"/>
      <c r="G7257" s="550" t="s">
        <v>57</v>
      </c>
      <c r="H7257" s="551">
        <v>2.0000000000000001E-4</v>
      </c>
      <c r="I7257" s="552" t="s">
        <v>2827</v>
      </c>
      <c r="J7257" s="561" t="s">
        <v>2972</v>
      </c>
    </row>
    <row r="7258" spans="1:10" ht="26.45">
      <c r="A7258" s="549" t="s">
        <v>2666</v>
      </c>
      <c r="B7258" s="550" t="s">
        <v>2555</v>
      </c>
      <c r="C7258" s="550" t="s">
        <v>55</v>
      </c>
      <c r="D7258" s="549" t="s">
        <v>2556</v>
      </c>
      <c r="E7258" s="593" t="s">
        <v>1220</v>
      </c>
      <c r="F7258" s="593"/>
      <c r="G7258" s="550" t="s">
        <v>57</v>
      </c>
      <c r="H7258" s="551">
        <v>2.0000000000000001E-4</v>
      </c>
      <c r="I7258" s="552" t="s">
        <v>3417</v>
      </c>
      <c r="J7258" s="561" t="s">
        <v>3009</v>
      </c>
    </row>
    <row r="7259" spans="1:10">
      <c r="A7259" s="549" t="s">
        <v>2666</v>
      </c>
      <c r="B7259" s="550" t="s">
        <v>2090</v>
      </c>
      <c r="C7259" s="550" t="s">
        <v>55</v>
      </c>
      <c r="D7259" s="549" t="s">
        <v>2091</v>
      </c>
      <c r="E7259" s="593" t="s">
        <v>1220</v>
      </c>
      <c r="F7259" s="593"/>
      <c r="G7259" s="550" t="s">
        <v>57</v>
      </c>
      <c r="H7259" s="551">
        <v>1.8E-3</v>
      </c>
      <c r="I7259" s="552" t="s">
        <v>2847</v>
      </c>
      <c r="J7259" s="561" t="s">
        <v>3133</v>
      </c>
    </row>
    <row r="7260" spans="1:10">
      <c r="A7260" s="549" t="s">
        <v>2666</v>
      </c>
      <c r="B7260" s="550" t="s">
        <v>2533</v>
      </c>
      <c r="C7260" s="550" t="s">
        <v>55</v>
      </c>
      <c r="D7260" s="549" t="s">
        <v>2534</v>
      </c>
      <c r="E7260" s="593" t="s">
        <v>1220</v>
      </c>
      <c r="F7260" s="593"/>
      <c r="G7260" s="550" t="s">
        <v>57</v>
      </c>
      <c r="H7260" s="551">
        <v>2.9999999999999997E-4</v>
      </c>
      <c r="I7260" s="552" t="s">
        <v>3418</v>
      </c>
      <c r="J7260" s="561" t="s">
        <v>3126</v>
      </c>
    </row>
    <row r="7261" spans="1:10" ht="52.9">
      <c r="A7261" s="549" t="s">
        <v>2666</v>
      </c>
      <c r="B7261" s="550" t="s">
        <v>2609</v>
      </c>
      <c r="C7261" s="550" t="s">
        <v>55</v>
      </c>
      <c r="D7261" s="549" t="s">
        <v>2610</v>
      </c>
      <c r="E7261" s="593" t="s">
        <v>1220</v>
      </c>
      <c r="F7261" s="593"/>
      <c r="G7261" s="550" t="s">
        <v>57</v>
      </c>
      <c r="H7261" s="551">
        <v>2.0000000000000001E-4</v>
      </c>
      <c r="I7261" s="552" t="s">
        <v>3419</v>
      </c>
      <c r="J7261" s="561" t="s">
        <v>3133</v>
      </c>
    </row>
    <row r="7262" spans="1:10">
      <c r="A7262" s="549" t="s">
        <v>2666</v>
      </c>
      <c r="B7262" s="550" t="s">
        <v>1652</v>
      </c>
      <c r="C7262" s="550" t="s">
        <v>55</v>
      </c>
      <c r="D7262" s="549" t="s">
        <v>1653</v>
      </c>
      <c r="E7262" s="593" t="s">
        <v>1298</v>
      </c>
      <c r="F7262" s="593"/>
      <c r="G7262" s="550" t="s">
        <v>57</v>
      </c>
      <c r="H7262" s="551">
        <v>0.1018</v>
      </c>
      <c r="I7262" s="552" t="s">
        <v>2845</v>
      </c>
      <c r="J7262" s="561" t="s">
        <v>3108</v>
      </c>
    </row>
    <row r="7263" spans="1:10">
      <c r="A7263" s="549" t="s">
        <v>2666</v>
      </c>
      <c r="B7263" s="550" t="s">
        <v>2641</v>
      </c>
      <c r="C7263" s="550" t="s">
        <v>55</v>
      </c>
      <c r="D7263" s="549" t="s">
        <v>2642</v>
      </c>
      <c r="E7263" s="593" t="s">
        <v>1220</v>
      </c>
      <c r="F7263" s="593"/>
      <c r="G7263" s="550" t="s">
        <v>57</v>
      </c>
      <c r="H7263" s="551">
        <v>2.0000000000000001E-4</v>
      </c>
      <c r="I7263" s="552" t="s">
        <v>3421</v>
      </c>
      <c r="J7263" s="561" t="s">
        <v>2972</v>
      </c>
    </row>
    <row r="7264" spans="1:10">
      <c r="A7264" s="549" t="s">
        <v>2666</v>
      </c>
      <c r="B7264" s="550" t="s">
        <v>2444</v>
      </c>
      <c r="C7264" s="550" t="s">
        <v>55</v>
      </c>
      <c r="D7264" s="549" t="s">
        <v>2445</v>
      </c>
      <c r="E7264" s="593" t="s">
        <v>1220</v>
      </c>
      <c r="F7264" s="593"/>
      <c r="G7264" s="550" t="s">
        <v>57</v>
      </c>
      <c r="H7264" s="551">
        <v>8.0000000000000004E-4</v>
      </c>
      <c r="I7264" s="552" t="s">
        <v>3422</v>
      </c>
      <c r="J7264" s="561" t="s">
        <v>2979</v>
      </c>
    </row>
    <row r="7265" spans="1:10">
      <c r="A7265" s="549" t="s">
        <v>2666</v>
      </c>
      <c r="B7265" s="550" t="s">
        <v>1982</v>
      </c>
      <c r="C7265" s="550" t="s">
        <v>55</v>
      </c>
      <c r="D7265" s="549" t="s">
        <v>1983</v>
      </c>
      <c r="E7265" s="593" t="s">
        <v>1298</v>
      </c>
      <c r="F7265" s="593"/>
      <c r="G7265" s="550" t="s">
        <v>57</v>
      </c>
      <c r="H7265" s="551">
        <v>4.4999999999999997E-3</v>
      </c>
      <c r="I7265" s="552" t="s">
        <v>2839</v>
      </c>
      <c r="J7265" s="561" t="s">
        <v>2923</v>
      </c>
    </row>
    <row r="7266" spans="1:10">
      <c r="A7266" s="549" t="s">
        <v>2666</v>
      </c>
      <c r="B7266" s="550" t="s">
        <v>2623</v>
      </c>
      <c r="C7266" s="550" t="s">
        <v>55</v>
      </c>
      <c r="D7266" s="549" t="s">
        <v>2624</v>
      </c>
      <c r="E7266" s="593" t="s">
        <v>1220</v>
      </c>
      <c r="F7266" s="593"/>
      <c r="G7266" s="550" t="s">
        <v>57</v>
      </c>
      <c r="H7266" s="551">
        <v>1E-4</v>
      </c>
      <c r="I7266" s="552" t="s">
        <v>3423</v>
      </c>
      <c r="J7266" s="561" t="s">
        <v>3254</v>
      </c>
    </row>
    <row r="7267" spans="1:10" ht="26.45">
      <c r="A7267" s="549" t="s">
        <v>2666</v>
      </c>
      <c r="B7267" s="550" t="s">
        <v>2139</v>
      </c>
      <c r="C7267" s="550" t="s">
        <v>55</v>
      </c>
      <c r="D7267" s="549" t="s">
        <v>2140</v>
      </c>
      <c r="E7267" s="593" t="s">
        <v>1220</v>
      </c>
      <c r="F7267" s="593"/>
      <c r="G7267" s="550" t="s">
        <v>1739</v>
      </c>
      <c r="H7267" s="551">
        <v>2.3E-3</v>
      </c>
      <c r="I7267" s="552" t="s">
        <v>2853</v>
      </c>
      <c r="J7267" s="561" t="s">
        <v>3254</v>
      </c>
    </row>
    <row r="7268" spans="1:10">
      <c r="A7268" s="549" t="s">
        <v>2666</v>
      </c>
      <c r="B7268" s="550" t="s">
        <v>2647</v>
      </c>
      <c r="C7268" s="550" t="s">
        <v>55</v>
      </c>
      <c r="D7268" s="549" t="s">
        <v>2648</v>
      </c>
      <c r="E7268" s="593" t="s">
        <v>1220</v>
      </c>
      <c r="F7268" s="593"/>
      <c r="G7268" s="550" t="s">
        <v>57</v>
      </c>
      <c r="H7268" s="551">
        <v>2.9999999999999997E-4</v>
      </c>
      <c r="I7268" s="552" t="s">
        <v>3424</v>
      </c>
      <c r="J7268" s="561" t="s">
        <v>2972</v>
      </c>
    </row>
    <row r="7269" spans="1:10" ht="13.9" customHeight="1">
      <c r="A7269" s="549" t="s">
        <v>2666</v>
      </c>
      <c r="B7269" s="550" t="s">
        <v>1729</v>
      </c>
      <c r="C7269" s="550" t="s">
        <v>55</v>
      </c>
      <c r="D7269" s="549" t="s">
        <v>1730</v>
      </c>
      <c r="E7269" s="593" t="s">
        <v>1220</v>
      </c>
      <c r="F7269" s="593"/>
      <c r="G7269" s="550" t="s">
        <v>57</v>
      </c>
      <c r="H7269" s="551">
        <v>1.5E-3</v>
      </c>
      <c r="I7269" s="552" t="s">
        <v>2833</v>
      </c>
      <c r="J7269" s="561" t="s">
        <v>2979</v>
      </c>
    </row>
    <row r="7270" spans="1:10" ht="26.45">
      <c r="A7270" s="549" t="s">
        <v>2666</v>
      </c>
      <c r="B7270" s="550" t="s">
        <v>1978</v>
      </c>
      <c r="C7270" s="550" t="s">
        <v>55</v>
      </c>
      <c r="D7270" s="549" t="s">
        <v>1979</v>
      </c>
      <c r="E7270" s="593" t="s">
        <v>1220</v>
      </c>
      <c r="F7270" s="593"/>
      <c r="G7270" s="550" t="s">
        <v>1739</v>
      </c>
      <c r="H7270" s="551">
        <v>8.0000000000000004E-4</v>
      </c>
      <c r="I7270" s="552" t="s">
        <v>2855</v>
      </c>
      <c r="J7270" s="561" t="s">
        <v>2923</v>
      </c>
    </row>
    <row r="7271" spans="1:10">
      <c r="A7271" s="549" t="s">
        <v>2666</v>
      </c>
      <c r="B7271" s="550" t="s">
        <v>2629</v>
      </c>
      <c r="C7271" s="550" t="s">
        <v>55</v>
      </c>
      <c r="D7271" s="549" t="s">
        <v>2630</v>
      </c>
      <c r="E7271" s="593" t="s">
        <v>1220</v>
      </c>
      <c r="F7271" s="593"/>
      <c r="G7271" s="550" t="s">
        <v>57</v>
      </c>
      <c r="H7271" s="551">
        <v>2.0000000000000001E-4</v>
      </c>
      <c r="I7271" s="552" t="s">
        <v>3426</v>
      </c>
      <c r="J7271" s="561" t="s">
        <v>2880</v>
      </c>
    </row>
    <row r="7272" spans="1:10">
      <c r="A7272" s="549" t="s">
        <v>2666</v>
      </c>
      <c r="B7272" s="550" t="s">
        <v>2625</v>
      </c>
      <c r="C7272" s="550" t="s">
        <v>55</v>
      </c>
      <c r="D7272" s="549" t="s">
        <v>2626</v>
      </c>
      <c r="E7272" s="593" t="s">
        <v>1220</v>
      </c>
      <c r="F7272" s="593"/>
      <c r="G7272" s="550" t="s">
        <v>57</v>
      </c>
      <c r="H7272" s="551">
        <v>2.9999999999999997E-4</v>
      </c>
      <c r="I7272" s="552" t="s">
        <v>3427</v>
      </c>
      <c r="J7272" s="561" t="s">
        <v>2880</v>
      </c>
    </row>
    <row r="7273" spans="1:10">
      <c r="A7273" s="549" t="s">
        <v>2666</v>
      </c>
      <c r="B7273" s="550" t="s">
        <v>1693</v>
      </c>
      <c r="C7273" s="550" t="s">
        <v>55</v>
      </c>
      <c r="D7273" s="549" t="s">
        <v>1694</v>
      </c>
      <c r="E7273" s="593" t="s">
        <v>1220</v>
      </c>
      <c r="F7273" s="593"/>
      <c r="G7273" s="550" t="s">
        <v>57</v>
      </c>
      <c r="H7273" s="551">
        <v>6.54E-2</v>
      </c>
      <c r="I7273" s="552" t="s">
        <v>2829</v>
      </c>
      <c r="J7273" s="561" t="s">
        <v>3113</v>
      </c>
    </row>
    <row r="7274" spans="1:10">
      <c r="A7274" s="549" t="s">
        <v>2666</v>
      </c>
      <c r="B7274" s="550" t="s">
        <v>2169</v>
      </c>
      <c r="C7274" s="550" t="s">
        <v>55</v>
      </c>
      <c r="D7274" s="549" t="s">
        <v>2170</v>
      </c>
      <c r="E7274" s="593" t="s">
        <v>1220</v>
      </c>
      <c r="F7274" s="593"/>
      <c r="G7274" s="550" t="s">
        <v>57</v>
      </c>
      <c r="H7274" s="551">
        <v>4.4999999999999997E-3</v>
      </c>
      <c r="I7274" s="552" t="s">
        <v>2825</v>
      </c>
      <c r="J7274" s="561" t="s">
        <v>3254</v>
      </c>
    </row>
    <row r="7275" spans="1:10">
      <c r="A7275" s="549" t="s">
        <v>2666</v>
      </c>
      <c r="B7275" s="550" t="s">
        <v>2603</v>
      </c>
      <c r="C7275" s="550" t="s">
        <v>55</v>
      </c>
      <c r="D7275" s="549" t="s">
        <v>2604</v>
      </c>
      <c r="E7275" s="593" t="s">
        <v>1220</v>
      </c>
      <c r="F7275" s="593"/>
      <c r="G7275" s="550" t="s">
        <v>57</v>
      </c>
      <c r="H7275" s="551">
        <v>2.0000000000000001E-4</v>
      </c>
      <c r="I7275" s="552" t="s">
        <v>3428</v>
      </c>
      <c r="J7275" s="561" t="s">
        <v>3133</v>
      </c>
    </row>
    <row r="7276" spans="1:10">
      <c r="A7276" s="549" t="s">
        <v>2666</v>
      </c>
      <c r="B7276" s="550" t="s">
        <v>2615</v>
      </c>
      <c r="C7276" s="550" t="s">
        <v>55</v>
      </c>
      <c r="D7276" s="549" t="s">
        <v>2616</v>
      </c>
      <c r="E7276" s="593" t="s">
        <v>1220</v>
      </c>
      <c r="F7276" s="593"/>
      <c r="G7276" s="550" t="s">
        <v>57</v>
      </c>
      <c r="H7276" s="551">
        <v>2.0000000000000001E-4</v>
      </c>
      <c r="I7276" s="552" t="s">
        <v>3429</v>
      </c>
      <c r="J7276" s="561" t="s">
        <v>3254</v>
      </c>
    </row>
    <row r="7277" spans="1:10">
      <c r="A7277" s="549" t="s">
        <v>2666</v>
      </c>
      <c r="B7277" s="550" t="s">
        <v>2559</v>
      </c>
      <c r="C7277" s="550" t="s">
        <v>55</v>
      </c>
      <c r="D7277" s="549" t="s">
        <v>2560</v>
      </c>
      <c r="E7277" s="593" t="s">
        <v>1220</v>
      </c>
      <c r="F7277" s="593"/>
      <c r="G7277" s="550" t="s">
        <v>57</v>
      </c>
      <c r="H7277" s="551">
        <v>1E-4</v>
      </c>
      <c r="I7277" s="552" t="s">
        <v>3430</v>
      </c>
      <c r="J7277" s="561" t="s">
        <v>3009</v>
      </c>
    </row>
    <row r="7278" spans="1:10">
      <c r="A7278" s="549" t="s">
        <v>2666</v>
      </c>
      <c r="B7278" s="550" t="s">
        <v>2360</v>
      </c>
      <c r="C7278" s="550" t="s">
        <v>55</v>
      </c>
      <c r="D7278" s="549" t="s">
        <v>2361</v>
      </c>
      <c r="E7278" s="593" t="s">
        <v>1220</v>
      </c>
      <c r="F7278" s="593"/>
      <c r="G7278" s="550" t="s">
        <v>2362</v>
      </c>
      <c r="H7278" s="551">
        <v>8.0000000000000004E-4</v>
      </c>
      <c r="I7278" s="552" t="s">
        <v>2831</v>
      </c>
      <c r="J7278" s="561" t="s">
        <v>2972</v>
      </c>
    </row>
    <row r="7279" spans="1:10">
      <c r="A7279" s="549" t="s">
        <v>2666</v>
      </c>
      <c r="B7279" s="550" t="s">
        <v>1855</v>
      </c>
      <c r="C7279" s="550" t="s">
        <v>55</v>
      </c>
      <c r="D7279" s="549" t="s">
        <v>1856</v>
      </c>
      <c r="E7279" s="593" t="s">
        <v>1298</v>
      </c>
      <c r="F7279" s="593"/>
      <c r="G7279" s="550" t="s">
        <v>1857</v>
      </c>
      <c r="H7279" s="551">
        <v>4.0000000000000002E-4</v>
      </c>
      <c r="I7279" s="552" t="s">
        <v>2841</v>
      </c>
      <c r="J7279" s="561" t="s">
        <v>3126</v>
      </c>
    </row>
    <row r="7280" spans="1:10">
      <c r="A7280" s="549" t="s">
        <v>2666</v>
      </c>
      <c r="B7280" s="550" t="s">
        <v>2539</v>
      </c>
      <c r="C7280" s="550" t="s">
        <v>55</v>
      </c>
      <c r="D7280" s="549" t="s">
        <v>2540</v>
      </c>
      <c r="E7280" s="593" t="s">
        <v>1220</v>
      </c>
      <c r="F7280" s="593"/>
      <c r="G7280" s="550" t="s">
        <v>57</v>
      </c>
      <c r="H7280" s="551">
        <v>1E-4</v>
      </c>
      <c r="I7280" s="552" t="s">
        <v>3431</v>
      </c>
      <c r="J7280" s="561" t="s">
        <v>2977</v>
      </c>
    </row>
    <row r="7281" spans="1:10" ht="26.45">
      <c r="A7281" s="549" t="s">
        <v>2666</v>
      </c>
      <c r="B7281" s="550" t="s">
        <v>2589</v>
      </c>
      <c r="C7281" s="550" t="s">
        <v>55</v>
      </c>
      <c r="D7281" s="549" t="s">
        <v>2590</v>
      </c>
      <c r="E7281" s="593" t="s">
        <v>1220</v>
      </c>
      <c r="F7281" s="593"/>
      <c r="G7281" s="550" t="s">
        <v>57</v>
      </c>
      <c r="H7281" s="551">
        <v>2.0000000000000001E-4</v>
      </c>
      <c r="I7281" s="552" t="s">
        <v>3432</v>
      </c>
      <c r="J7281" s="561" t="s">
        <v>3256</v>
      </c>
    </row>
    <row r="7282" spans="1:10">
      <c r="A7282" s="549" t="s">
        <v>2666</v>
      </c>
      <c r="B7282" s="550" t="s">
        <v>1543</v>
      </c>
      <c r="C7282" s="550" t="s">
        <v>55</v>
      </c>
      <c r="D7282" s="549" t="s">
        <v>1544</v>
      </c>
      <c r="E7282" s="593" t="s">
        <v>1220</v>
      </c>
      <c r="F7282" s="593"/>
      <c r="G7282" s="550" t="s">
        <v>57</v>
      </c>
      <c r="H7282" s="551">
        <v>0.1018</v>
      </c>
      <c r="I7282" s="552" t="s">
        <v>2849</v>
      </c>
      <c r="J7282" s="561" t="s">
        <v>3386</v>
      </c>
    </row>
    <row r="7283" spans="1:10" ht="26.45">
      <c r="A7283" s="549" t="s">
        <v>2666</v>
      </c>
      <c r="B7283" s="550" t="s">
        <v>2595</v>
      </c>
      <c r="C7283" s="550" t="s">
        <v>55</v>
      </c>
      <c r="D7283" s="549" t="s">
        <v>2596</v>
      </c>
      <c r="E7283" s="593" t="s">
        <v>1220</v>
      </c>
      <c r="F7283" s="593"/>
      <c r="G7283" s="550" t="s">
        <v>57</v>
      </c>
      <c r="H7283" s="551">
        <v>2.0000000000000001E-4</v>
      </c>
      <c r="I7283" s="552" t="s">
        <v>3434</v>
      </c>
      <c r="J7283" s="561" t="s">
        <v>3256</v>
      </c>
    </row>
    <row r="7284" spans="1:10">
      <c r="A7284" s="553"/>
      <c r="B7284" s="563"/>
      <c r="C7284" s="563"/>
      <c r="D7284" s="553"/>
      <c r="E7284" s="563" t="s">
        <v>2669</v>
      </c>
      <c r="F7284" s="566">
        <v>0</v>
      </c>
      <c r="G7284" s="553" t="s">
        <v>2670</v>
      </c>
      <c r="H7284" s="554">
        <v>0</v>
      </c>
      <c r="I7284" s="553" t="s">
        <v>2671</v>
      </c>
      <c r="J7284" s="554">
        <v>0</v>
      </c>
    </row>
    <row r="7285" spans="1:10" ht="14.45" thickBot="1">
      <c r="A7285" s="553"/>
      <c r="B7285" s="563"/>
      <c r="C7285" s="563"/>
      <c r="D7285" s="553"/>
      <c r="E7285" s="563" t="s">
        <v>2672</v>
      </c>
      <c r="F7285" s="566">
        <v>0</v>
      </c>
      <c r="G7285" s="553"/>
      <c r="H7285" s="595" t="s">
        <v>2673</v>
      </c>
      <c r="I7285" s="595"/>
      <c r="J7285" s="554">
        <v>4.55</v>
      </c>
    </row>
    <row r="7286" spans="1:10" ht="14.45" thickTop="1">
      <c r="A7286" s="555"/>
      <c r="B7286" s="564"/>
      <c r="C7286" s="564"/>
      <c r="D7286" s="555"/>
      <c r="E7286" s="564"/>
      <c r="F7286" s="564"/>
      <c r="G7286" s="555"/>
      <c r="H7286" s="555"/>
      <c r="I7286" s="555"/>
      <c r="J7286" s="555"/>
    </row>
    <row r="7287" spans="1:10">
      <c r="A7287" s="543"/>
      <c r="B7287" s="461" t="s">
        <v>10</v>
      </c>
      <c r="C7287" s="461" t="s">
        <v>11</v>
      </c>
      <c r="D7287" s="543" t="s">
        <v>12</v>
      </c>
      <c r="E7287" s="589" t="s">
        <v>1209</v>
      </c>
      <c r="F7287" s="589"/>
      <c r="G7287" s="461" t="s">
        <v>13</v>
      </c>
      <c r="H7287" s="544" t="s">
        <v>14</v>
      </c>
      <c r="I7287" s="544" t="s">
        <v>1210</v>
      </c>
      <c r="J7287" s="544" t="s">
        <v>16</v>
      </c>
    </row>
    <row r="7288" spans="1:10">
      <c r="A7288" s="545" t="s">
        <v>2661</v>
      </c>
      <c r="B7288" s="546" t="s">
        <v>3353</v>
      </c>
      <c r="C7288" s="546" t="s">
        <v>55</v>
      </c>
      <c r="D7288" s="545" t="s">
        <v>3354</v>
      </c>
      <c r="E7288" s="596" t="s">
        <v>1393</v>
      </c>
      <c r="F7288" s="596"/>
      <c r="G7288" s="546" t="s">
        <v>1451</v>
      </c>
      <c r="H7288" s="547">
        <v>1</v>
      </c>
      <c r="I7288" s="548">
        <v>3.73</v>
      </c>
      <c r="J7288" s="548">
        <v>3.73</v>
      </c>
    </row>
    <row r="7289" spans="1:10">
      <c r="A7289" s="543" t="s">
        <v>9</v>
      </c>
      <c r="B7289" s="461" t="s">
        <v>10</v>
      </c>
      <c r="C7289" s="461" t="s">
        <v>11</v>
      </c>
      <c r="D7289" s="543" t="s">
        <v>12</v>
      </c>
      <c r="E7289" s="589" t="s">
        <v>1209</v>
      </c>
      <c r="F7289" s="589"/>
      <c r="G7289" s="461" t="s">
        <v>13</v>
      </c>
      <c r="H7289" s="544" t="s">
        <v>14</v>
      </c>
      <c r="I7289" s="544" t="s">
        <v>1210</v>
      </c>
      <c r="J7289" s="544" t="s">
        <v>16</v>
      </c>
    </row>
    <row r="7290" spans="1:10">
      <c r="A7290" s="549" t="s">
        <v>2666</v>
      </c>
      <c r="B7290" s="550" t="s">
        <v>2567</v>
      </c>
      <c r="C7290" s="550" t="s">
        <v>55</v>
      </c>
      <c r="D7290" s="549" t="s">
        <v>2568</v>
      </c>
      <c r="E7290" s="593" t="s">
        <v>1220</v>
      </c>
      <c r="F7290" s="593"/>
      <c r="G7290" s="550" t="s">
        <v>57</v>
      </c>
      <c r="H7290" s="551">
        <v>2.0000000000000001E-4</v>
      </c>
      <c r="I7290" s="552" t="s">
        <v>2974</v>
      </c>
      <c r="J7290" s="561" t="s">
        <v>2972</v>
      </c>
    </row>
    <row r="7291" spans="1:10" ht="26.45">
      <c r="A7291" s="549" t="s">
        <v>2666</v>
      </c>
      <c r="B7291" s="550" t="s">
        <v>2139</v>
      </c>
      <c r="C7291" s="550" t="s">
        <v>55</v>
      </c>
      <c r="D7291" s="549" t="s">
        <v>2140</v>
      </c>
      <c r="E7291" s="593" t="s">
        <v>1220</v>
      </c>
      <c r="F7291" s="593"/>
      <c r="G7291" s="550" t="s">
        <v>1739</v>
      </c>
      <c r="H7291" s="551">
        <v>2.3E-3</v>
      </c>
      <c r="I7291" s="552" t="s">
        <v>2853</v>
      </c>
      <c r="J7291" s="561" t="s">
        <v>3254</v>
      </c>
    </row>
    <row r="7292" spans="1:10">
      <c r="A7292" s="549" t="s">
        <v>2666</v>
      </c>
      <c r="B7292" s="550" t="s">
        <v>1587</v>
      </c>
      <c r="C7292" s="550" t="s">
        <v>55</v>
      </c>
      <c r="D7292" s="549" t="s">
        <v>1588</v>
      </c>
      <c r="E7292" s="593" t="s">
        <v>1220</v>
      </c>
      <c r="F7292" s="593"/>
      <c r="G7292" s="550" t="s">
        <v>57</v>
      </c>
      <c r="H7292" s="551">
        <v>4.4999999999999997E-3</v>
      </c>
      <c r="I7292" s="552" t="s">
        <v>2835</v>
      </c>
      <c r="J7292" s="561" t="s">
        <v>3385</v>
      </c>
    </row>
    <row r="7293" spans="1:10">
      <c r="A7293" s="549" t="s">
        <v>2666</v>
      </c>
      <c r="B7293" s="550" t="s">
        <v>2090</v>
      </c>
      <c r="C7293" s="550" t="s">
        <v>55</v>
      </c>
      <c r="D7293" s="549" t="s">
        <v>2091</v>
      </c>
      <c r="E7293" s="593" t="s">
        <v>1220</v>
      </c>
      <c r="F7293" s="593"/>
      <c r="G7293" s="550" t="s">
        <v>57</v>
      </c>
      <c r="H7293" s="551">
        <v>1.8E-3</v>
      </c>
      <c r="I7293" s="552" t="s">
        <v>2847</v>
      </c>
      <c r="J7293" s="561" t="s">
        <v>3133</v>
      </c>
    </row>
    <row r="7294" spans="1:10">
      <c r="A7294" s="549" t="s">
        <v>2666</v>
      </c>
      <c r="B7294" s="550" t="s">
        <v>2551</v>
      </c>
      <c r="C7294" s="550" t="s">
        <v>55</v>
      </c>
      <c r="D7294" s="549" t="s">
        <v>2552</v>
      </c>
      <c r="E7294" s="593" t="s">
        <v>1220</v>
      </c>
      <c r="F7294" s="593"/>
      <c r="G7294" s="550" t="s">
        <v>57</v>
      </c>
      <c r="H7294" s="551">
        <v>2.0000000000000001E-4</v>
      </c>
      <c r="I7294" s="552" t="s">
        <v>2976</v>
      </c>
      <c r="J7294" s="561" t="s">
        <v>2972</v>
      </c>
    </row>
    <row r="7295" spans="1:10">
      <c r="A7295" s="549" t="s">
        <v>2666</v>
      </c>
      <c r="B7295" s="550" t="s">
        <v>2360</v>
      </c>
      <c r="C7295" s="550" t="s">
        <v>55</v>
      </c>
      <c r="D7295" s="549" t="s">
        <v>2361</v>
      </c>
      <c r="E7295" s="593" t="s">
        <v>1220</v>
      </c>
      <c r="F7295" s="593"/>
      <c r="G7295" s="550" t="s">
        <v>2362</v>
      </c>
      <c r="H7295" s="551">
        <v>8.0000000000000004E-4</v>
      </c>
      <c r="I7295" s="552" t="s">
        <v>2831</v>
      </c>
      <c r="J7295" s="561" t="s">
        <v>2972</v>
      </c>
    </row>
    <row r="7296" spans="1:10" ht="26.45">
      <c r="A7296" s="549" t="s">
        <v>2666</v>
      </c>
      <c r="B7296" s="550" t="s">
        <v>1978</v>
      </c>
      <c r="C7296" s="550" t="s">
        <v>55</v>
      </c>
      <c r="D7296" s="549" t="s">
        <v>1979</v>
      </c>
      <c r="E7296" s="593" t="s">
        <v>1220</v>
      </c>
      <c r="F7296" s="593"/>
      <c r="G7296" s="550" t="s">
        <v>1739</v>
      </c>
      <c r="H7296" s="551">
        <v>8.0000000000000004E-4</v>
      </c>
      <c r="I7296" s="552" t="s">
        <v>2855</v>
      </c>
      <c r="J7296" s="561" t="s">
        <v>2923</v>
      </c>
    </row>
    <row r="7297" spans="1:10">
      <c r="A7297" s="549" t="s">
        <v>2666</v>
      </c>
      <c r="B7297" s="550" t="s">
        <v>2513</v>
      </c>
      <c r="C7297" s="550" t="s">
        <v>55</v>
      </c>
      <c r="D7297" s="549" t="s">
        <v>2514</v>
      </c>
      <c r="E7297" s="593" t="s">
        <v>1220</v>
      </c>
      <c r="F7297" s="593"/>
      <c r="G7297" s="550" t="s">
        <v>233</v>
      </c>
      <c r="H7297" s="551">
        <v>6.9999999999999999E-4</v>
      </c>
      <c r="I7297" s="552" t="s">
        <v>2978</v>
      </c>
      <c r="J7297" s="561" t="s">
        <v>2972</v>
      </c>
    </row>
    <row r="7298" spans="1:10">
      <c r="A7298" s="549" t="s">
        <v>2666</v>
      </c>
      <c r="B7298" s="550" t="s">
        <v>2481</v>
      </c>
      <c r="C7298" s="550" t="s">
        <v>55</v>
      </c>
      <c r="D7298" s="549" t="s">
        <v>2482</v>
      </c>
      <c r="E7298" s="593" t="s">
        <v>1220</v>
      </c>
      <c r="F7298" s="593"/>
      <c r="G7298" s="550" t="s">
        <v>57</v>
      </c>
      <c r="H7298" s="551">
        <v>2.0000000000000001E-4</v>
      </c>
      <c r="I7298" s="552" t="s">
        <v>2901</v>
      </c>
      <c r="J7298" s="561" t="s">
        <v>2972</v>
      </c>
    </row>
    <row r="7299" spans="1:10">
      <c r="A7299" s="549" t="s">
        <v>2666</v>
      </c>
      <c r="B7299" s="550" t="s">
        <v>1693</v>
      </c>
      <c r="C7299" s="550" t="s">
        <v>55</v>
      </c>
      <c r="D7299" s="549" t="s">
        <v>1694</v>
      </c>
      <c r="E7299" s="593" t="s">
        <v>1220</v>
      </c>
      <c r="F7299" s="593"/>
      <c r="G7299" s="550" t="s">
        <v>57</v>
      </c>
      <c r="H7299" s="551">
        <v>6.54E-2</v>
      </c>
      <c r="I7299" s="552" t="s">
        <v>2829</v>
      </c>
      <c r="J7299" s="561" t="s">
        <v>3113</v>
      </c>
    </row>
    <row r="7300" spans="1:10" ht="26.45">
      <c r="A7300" s="549" t="s">
        <v>2666</v>
      </c>
      <c r="B7300" s="550" t="s">
        <v>2303</v>
      </c>
      <c r="C7300" s="550" t="s">
        <v>55</v>
      </c>
      <c r="D7300" s="549" t="s">
        <v>2304</v>
      </c>
      <c r="E7300" s="593" t="s">
        <v>1220</v>
      </c>
      <c r="F7300" s="593"/>
      <c r="G7300" s="550" t="s">
        <v>57</v>
      </c>
      <c r="H7300" s="551">
        <v>5.9999999999999995E-4</v>
      </c>
      <c r="I7300" s="552" t="s">
        <v>2821</v>
      </c>
      <c r="J7300" s="561" t="s">
        <v>2972</v>
      </c>
    </row>
    <row r="7301" spans="1:10">
      <c r="A7301" s="549" t="s">
        <v>2666</v>
      </c>
      <c r="B7301" s="550" t="s">
        <v>2169</v>
      </c>
      <c r="C7301" s="550" t="s">
        <v>55</v>
      </c>
      <c r="D7301" s="549" t="s">
        <v>2170</v>
      </c>
      <c r="E7301" s="593" t="s">
        <v>1220</v>
      </c>
      <c r="F7301" s="593"/>
      <c r="G7301" s="550" t="s">
        <v>57</v>
      </c>
      <c r="H7301" s="551">
        <v>4.4999999999999997E-3</v>
      </c>
      <c r="I7301" s="552" t="s">
        <v>2825</v>
      </c>
      <c r="J7301" s="561" t="s">
        <v>3254</v>
      </c>
    </row>
    <row r="7302" spans="1:10">
      <c r="A7302" s="549" t="s">
        <v>2666</v>
      </c>
      <c r="B7302" s="550" t="s">
        <v>1982</v>
      </c>
      <c r="C7302" s="550" t="s">
        <v>55</v>
      </c>
      <c r="D7302" s="549" t="s">
        <v>1983</v>
      </c>
      <c r="E7302" s="593" t="s">
        <v>1298</v>
      </c>
      <c r="F7302" s="593"/>
      <c r="G7302" s="550" t="s">
        <v>57</v>
      </c>
      <c r="H7302" s="551">
        <v>4.4999999999999997E-3</v>
      </c>
      <c r="I7302" s="552" t="s">
        <v>2839</v>
      </c>
      <c r="J7302" s="561" t="s">
        <v>2923</v>
      </c>
    </row>
    <row r="7303" spans="1:10" ht="14.45" customHeight="1">
      <c r="A7303" s="549" t="s">
        <v>2666</v>
      </c>
      <c r="B7303" s="550" t="s">
        <v>1543</v>
      </c>
      <c r="C7303" s="550" t="s">
        <v>55</v>
      </c>
      <c r="D7303" s="549" t="s">
        <v>1544</v>
      </c>
      <c r="E7303" s="593" t="s">
        <v>1220</v>
      </c>
      <c r="F7303" s="593"/>
      <c r="G7303" s="550" t="s">
        <v>57</v>
      </c>
      <c r="H7303" s="551">
        <v>0.1018</v>
      </c>
      <c r="I7303" s="552" t="s">
        <v>2849</v>
      </c>
      <c r="J7303" s="561" t="s">
        <v>3386</v>
      </c>
    </row>
    <row r="7304" spans="1:10">
      <c r="A7304" s="549" t="s">
        <v>2666</v>
      </c>
      <c r="B7304" s="550" t="s">
        <v>2515</v>
      </c>
      <c r="C7304" s="550" t="s">
        <v>55</v>
      </c>
      <c r="D7304" s="549" t="s">
        <v>2516</v>
      </c>
      <c r="E7304" s="593" t="s">
        <v>1220</v>
      </c>
      <c r="F7304" s="593"/>
      <c r="G7304" s="550" t="s">
        <v>57</v>
      </c>
      <c r="H7304" s="551">
        <v>5.0000000000000001E-4</v>
      </c>
      <c r="I7304" s="552" t="s">
        <v>2883</v>
      </c>
      <c r="J7304" s="561" t="s">
        <v>2972</v>
      </c>
    </row>
    <row r="7305" spans="1:10">
      <c r="A7305" s="549" t="s">
        <v>2666</v>
      </c>
      <c r="B7305" s="550" t="s">
        <v>2509</v>
      </c>
      <c r="C7305" s="550" t="s">
        <v>55</v>
      </c>
      <c r="D7305" s="549" t="s">
        <v>2510</v>
      </c>
      <c r="E7305" s="593" t="s">
        <v>1220</v>
      </c>
      <c r="F7305" s="593"/>
      <c r="G7305" s="550" t="s">
        <v>57</v>
      </c>
      <c r="H7305" s="551">
        <v>4.0000000000000002E-4</v>
      </c>
      <c r="I7305" s="552" t="s">
        <v>2980</v>
      </c>
      <c r="J7305" s="561" t="s">
        <v>2972</v>
      </c>
    </row>
    <row r="7306" spans="1:10">
      <c r="A7306" s="549" t="s">
        <v>2666</v>
      </c>
      <c r="B7306" s="550" t="s">
        <v>1855</v>
      </c>
      <c r="C7306" s="550" t="s">
        <v>55</v>
      </c>
      <c r="D7306" s="549" t="s">
        <v>1856</v>
      </c>
      <c r="E7306" s="593" t="s">
        <v>1298</v>
      </c>
      <c r="F7306" s="593"/>
      <c r="G7306" s="550" t="s">
        <v>1857</v>
      </c>
      <c r="H7306" s="551">
        <v>4.0000000000000002E-4</v>
      </c>
      <c r="I7306" s="552" t="s">
        <v>2841</v>
      </c>
      <c r="J7306" s="561" t="s">
        <v>3126</v>
      </c>
    </row>
    <row r="7307" spans="1:10">
      <c r="A7307" s="549" t="s">
        <v>2666</v>
      </c>
      <c r="B7307" s="550" t="s">
        <v>1652</v>
      </c>
      <c r="C7307" s="550" t="s">
        <v>55</v>
      </c>
      <c r="D7307" s="549" t="s">
        <v>1653</v>
      </c>
      <c r="E7307" s="593" t="s">
        <v>1298</v>
      </c>
      <c r="F7307" s="593"/>
      <c r="G7307" s="550" t="s">
        <v>57</v>
      </c>
      <c r="H7307" s="551">
        <v>0.1018</v>
      </c>
      <c r="I7307" s="552" t="s">
        <v>2845</v>
      </c>
      <c r="J7307" s="561" t="s">
        <v>3108</v>
      </c>
    </row>
    <row r="7308" spans="1:10">
      <c r="A7308" s="549" t="s">
        <v>2666</v>
      </c>
      <c r="B7308" s="550" t="s">
        <v>2501</v>
      </c>
      <c r="C7308" s="550" t="s">
        <v>55</v>
      </c>
      <c r="D7308" s="549" t="s">
        <v>2502</v>
      </c>
      <c r="E7308" s="593" t="s">
        <v>1220</v>
      </c>
      <c r="F7308" s="593"/>
      <c r="G7308" s="550" t="s">
        <v>57</v>
      </c>
      <c r="H7308" s="551">
        <v>6.9999999999999999E-4</v>
      </c>
      <c r="I7308" s="552" t="s">
        <v>2982</v>
      </c>
      <c r="J7308" s="561" t="s">
        <v>2972</v>
      </c>
    </row>
    <row r="7309" spans="1:10">
      <c r="A7309" s="549" t="s">
        <v>2666</v>
      </c>
      <c r="B7309" s="550" t="s">
        <v>2565</v>
      </c>
      <c r="C7309" s="550" t="s">
        <v>55</v>
      </c>
      <c r="D7309" s="549" t="s">
        <v>2566</v>
      </c>
      <c r="E7309" s="593" t="s">
        <v>1220</v>
      </c>
      <c r="F7309" s="593"/>
      <c r="G7309" s="550" t="s">
        <v>57</v>
      </c>
      <c r="H7309" s="551">
        <v>1E-4</v>
      </c>
      <c r="I7309" s="552" t="s">
        <v>2983</v>
      </c>
      <c r="J7309" s="561" t="s">
        <v>2972</v>
      </c>
    </row>
    <row r="7310" spans="1:10">
      <c r="A7310" s="549" t="s">
        <v>2666</v>
      </c>
      <c r="B7310" s="550" t="s">
        <v>1729</v>
      </c>
      <c r="C7310" s="550" t="s">
        <v>55</v>
      </c>
      <c r="D7310" s="549" t="s">
        <v>1730</v>
      </c>
      <c r="E7310" s="593" t="s">
        <v>1220</v>
      </c>
      <c r="F7310" s="593"/>
      <c r="G7310" s="550" t="s">
        <v>57</v>
      </c>
      <c r="H7310" s="551">
        <v>1.5E-3</v>
      </c>
      <c r="I7310" s="552" t="s">
        <v>2833</v>
      </c>
      <c r="J7310" s="561" t="s">
        <v>2979</v>
      </c>
    </row>
    <row r="7311" spans="1:10" ht="26.45">
      <c r="A7311" s="549" t="s">
        <v>2666</v>
      </c>
      <c r="B7311" s="550" t="s">
        <v>2391</v>
      </c>
      <c r="C7311" s="550" t="s">
        <v>55</v>
      </c>
      <c r="D7311" s="549" t="s">
        <v>2392</v>
      </c>
      <c r="E7311" s="593" t="s">
        <v>1220</v>
      </c>
      <c r="F7311" s="593"/>
      <c r="G7311" s="550" t="s">
        <v>57</v>
      </c>
      <c r="H7311" s="551">
        <v>2.0000000000000001E-4</v>
      </c>
      <c r="I7311" s="552" t="s">
        <v>2827</v>
      </c>
      <c r="J7311" s="561" t="s">
        <v>2972</v>
      </c>
    </row>
    <row r="7312" spans="1:10">
      <c r="A7312" s="549" t="s">
        <v>2666</v>
      </c>
      <c r="B7312" s="550" t="s">
        <v>2341</v>
      </c>
      <c r="C7312" s="550" t="s">
        <v>55</v>
      </c>
      <c r="D7312" s="549" t="s">
        <v>2342</v>
      </c>
      <c r="E7312" s="593" t="s">
        <v>1220</v>
      </c>
      <c r="F7312" s="593"/>
      <c r="G7312" s="550" t="s">
        <v>57</v>
      </c>
      <c r="H7312" s="551">
        <v>1E-4</v>
      </c>
      <c r="I7312" s="552" t="s">
        <v>2984</v>
      </c>
      <c r="J7312" s="561" t="s">
        <v>3133</v>
      </c>
    </row>
    <row r="7313" spans="1:10">
      <c r="A7313" s="549" t="s">
        <v>2666</v>
      </c>
      <c r="B7313" s="550" t="s">
        <v>2569</v>
      </c>
      <c r="C7313" s="550" t="s">
        <v>55</v>
      </c>
      <c r="D7313" s="549" t="s">
        <v>2570</v>
      </c>
      <c r="E7313" s="593" t="s">
        <v>1220</v>
      </c>
      <c r="F7313" s="593"/>
      <c r="G7313" s="550" t="s">
        <v>57</v>
      </c>
      <c r="H7313" s="551">
        <v>1E-4</v>
      </c>
      <c r="I7313" s="552" t="s">
        <v>2986</v>
      </c>
      <c r="J7313" s="561" t="s">
        <v>2972</v>
      </c>
    </row>
    <row r="7314" spans="1:10">
      <c r="A7314" s="549" t="s">
        <v>2666</v>
      </c>
      <c r="B7314" s="550" t="s">
        <v>2507</v>
      </c>
      <c r="C7314" s="550" t="s">
        <v>55</v>
      </c>
      <c r="D7314" s="549" t="s">
        <v>2508</v>
      </c>
      <c r="E7314" s="593" t="s">
        <v>1220</v>
      </c>
      <c r="F7314" s="593"/>
      <c r="G7314" s="550" t="s">
        <v>57</v>
      </c>
      <c r="H7314" s="551">
        <v>4.0000000000000002E-4</v>
      </c>
      <c r="I7314" s="552" t="s">
        <v>2937</v>
      </c>
      <c r="J7314" s="561" t="s">
        <v>2972</v>
      </c>
    </row>
    <row r="7315" spans="1:10">
      <c r="A7315" s="589" t="s">
        <v>2820</v>
      </c>
      <c r="B7315" s="597"/>
      <c r="C7315" s="597"/>
      <c r="D7315" s="597"/>
      <c r="E7315" s="597"/>
      <c r="F7315" s="597"/>
      <c r="G7315" s="597"/>
      <c r="H7315" s="597"/>
      <c r="I7315" s="597"/>
      <c r="J7315" s="597"/>
    </row>
    <row r="7316" spans="1:10">
      <c r="A7316" s="543" t="s">
        <v>9</v>
      </c>
      <c r="B7316" s="461" t="s">
        <v>10</v>
      </c>
      <c r="C7316" s="461" t="s">
        <v>11</v>
      </c>
      <c r="D7316" s="543" t="s">
        <v>12</v>
      </c>
      <c r="E7316" s="589" t="s">
        <v>1209</v>
      </c>
      <c r="F7316" s="589"/>
      <c r="G7316" s="461" t="s">
        <v>13</v>
      </c>
      <c r="H7316" s="544" t="s">
        <v>14</v>
      </c>
      <c r="I7316" s="544" t="s">
        <v>1210</v>
      </c>
      <c r="J7316" s="544" t="s">
        <v>16</v>
      </c>
    </row>
    <row r="7317" spans="1:10">
      <c r="A7317" s="549" t="s">
        <v>2666</v>
      </c>
      <c r="B7317" s="550" t="s">
        <v>2567</v>
      </c>
      <c r="C7317" s="550" t="s">
        <v>55</v>
      </c>
      <c r="D7317" s="549" t="s">
        <v>2568</v>
      </c>
      <c r="E7317" s="593" t="s">
        <v>1220</v>
      </c>
      <c r="F7317" s="593"/>
      <c r="G7317" s="550" t="s">
        <v>57</v>
      </c>
      <c r="H7317" s="551">
        <v>2.0000000000000001E-4</v>
      </c>
      <c r="I7317" s="552" t="s">
        <v>2974</v>
      </c>
      <c r="J7317" s="561" t="s">
        <v>2972</v>
      </c>
    </row>
    <row r="7318" spans="1:10" ht="26.45">
      <c r="A7318" s="549" t="s">
        <v>2666</v>
      </c>
      <c r="B7318" s="550" t="s">
        <v>2139</v>
      </c>
      <c r="C7318" s="550" t="s">
        <v>55</v>
      </c>
      <c r="D7318" s="549" t="s">
        <v>2140</v>
      </c>
      <c r="E7318" s="593" t="s">
        <v>1220</v>
      </c>
      <c r="F7318" s="593"/>
      <c r="G7318" s="550" t="s">
        <v>1739</v>
      </c>
      <c r="H7318" s="551">
        <v>2.3E-3</v>
      </c>
      <c r="I7318" s="552" t="s">
        <v>2853</v>
      </c>
      <c r="J7318" s="561" t="s">
        <v>3254</v>
      </c>
    </row>
    <row r="7319" spans="1:10">
      <c r="A7319" s="549" t="s">
        <v>2666</v>
      </c>
      <c r="B7319" s="550" t="s">
        <v>1587</v>
      </c>
      <c r="C7319" s="550" t="s">
        <v>55</v>
      </c>
      <c r="D7319" s="549" t="s">
        <v>1588</v>
      </c>
      <c r="E7319" s="593" t="s">
        <v>1220</v>
      </c>
      <c r="F7319" s="593"/>
      <c r="G7319" s="550" t="s">
        <v>57</v>
      </c>
      <c r="H7319" s="551">
        <v>4.4999999999999997E-3</v>
      </c>
      <c r="I7319" s="552" t="s">
        <v>2835</v>
      </c>
      <c r="J7319" s="561" t="s">
        <v>3385</v>
      </c>
    </row>
    <row r="7320" spans="1:10">
      <c r="A7320" s="549" t="s">
        <v>2666</v>
      </c>
      <c r="B7320" s="550" t="s">
        <v>2090</v>
      </c>
      <c r="C7320" s="550" t="s">
        <v>55</v>
      </c>
      <c r="D7320" s="549" t="s">
        <v>2091</v>
      </c>
      <c r="E7320" s="593" t="s">
        <v>1220</v>
      </c>
      <c r="F7320" s="593"/>
      <c r="G7320" s="550" t="s">
        <v>57</v>
      </c>
      <c r="H7320" s="551">
        <v>1.8E-3</v>
      </c>
      <c r="I7320" s="552" t="s">
        <v>2847</v>
      </c>
      <c r="J7320" s="561" t="s">
        <v>3133</v>
      </c>
    </row>
    <row r="7321" spans="1:10">
      <c r="A7321" s="549" t="s">
        <v>2666</v>
      </c>
      <c r="B7321" s="550" t="s">
        <v>2551</v>
      </c>
      <c r="C7321" s="550" t="s">
        <v>55</v>
      </c>
      <c r="D7321" s="549" t="s">
        <v>2552</v>
      </c>
      <c r="E7321" s="593" t="s">
        <v>1220</v>
      </c>
      <c r="F7321" s="593"/>
      <c r="G7321" s="550" t="s">
        <v>57</v>
      </c>
      <c r="H7321" s="551">
        <v>2.0000000000000001E-4</v>
      </c>
      <c r="I7321" s="552" t="s">
        <v>2976</v>
      </c>
      <c r="J7321" s="561" t="s">
        <v>2972</v>
      </c>
    </row>
    <row r="7322" spans="1:10">
      <c r="A7322" s="549" t="s">
        <v>2666</v>
      </c>
      <c r="B7322" s="550" t="s">
        <v>2360</v>
      </c>
      <c r="C7322" s="550" t="s">
        <v>55</v>
      </c>
      <c r="D7322" s="549" t="s">
        <v>2361</v>
      </c>
      <c r="E7322" s="593" t="s">
        <v>1220</v>
      </c>
      <c r="F7322" s="593"/>
      <c r="G7322" s="550" t="s">
        <v>2362</v>
      </c>
      <c r="H7322" s="551">
        <v>8.0000000000000004E-4</v>
      </c>
      <c r="I7322" s="552" t="s">
        <v>2831</v>
      </c>
      <c r="J7322" s="561" t="s">
        <v>2972</v>
      </c>
    </row>
    <row r="7323" spans="1:10" ht="26.45">
      <c r="A7323" s="549" t="s">
        <v>2666</v>
      </c>
      <c r="B7323" s="550" t="s">
        <v>1978</v>
      </c>
      <c r="C7323" s="550" t="s">
        <v>55</v>
      </c>
      <c r="D7323" s="549" t="s">
        <v>1979</v>
      </c>
      <c r="E7323" s="593" t="s">
        <v>1220</v>
      </c>
      <c r="F7323" s="593"/>
      <c r="G7323" s="550" t="s">
        <v>1739</v>
      </c>
      <c r="H7323" s="551">
        <v>8.0000000000000004E-4</v>
      </c>
      <c r="I7323" s="552" t="s">
        <v>2855</v>
      </c>
      <c r="J7323" s="561" t="s">
        <v>2923</v>
      </c>
    </row>
    <row r="7324" spans="1:10">
      <c r="A7324" s="549" t="s">
        <v>2666</v>
      </c>
      <c r="B7324" s="550" t="s">
        <v>2513</v>
      </c>
      <c r="C7324" s="550" t="s">
        <v>55</v>
      </c>
      <c r="D7324" s="549" t="s">
        <v>2514</v>
      </c>
      <c r="E7324" s="593" t="s">
        <v>1220</v>
      </c>
      <c r="F7324" s="593"/>
      <c r="G7324" s="550" t="s">
        <v>233</v>
      </c>
      <c r="H7324" s="551">
        <v>6.9999999999999999E-4</v>
      </c>
      <c r="I7324" s="552" t="s">
        <v>2978</v>
      </c>
      <c r="J7324" s="561" t="s">
        <v>2972</v>
      </c>
    </row>
    <row r="7325" spans="1:10">
      <c r="A7325" s="549" t="s">
        <v>2666</v>
      </c>
      <c r="B7325" s="550" t="s">
        <v>2481</v>
      </c>
      <c r="C7325" s="550" t="s">
        <v>55</v>
      </c>
      <c r="D7325" s="549" t="s">
        <v>2482</v>
      </c>
      <c r="E7325" s="593" t="s">
        <v>1220</v>
      </c>
      <c r="F7325" s="593"/>
      <c r="G7325" s="550" t="s">
        <v>57</v>
      </c>
      <c r="H7325" s="551">
        <v>2.0000000000000001E-4</v>
      </c>
      <c r="I7325" s="552" t="s">
        <v>2901</v>
      </c>
      <c r="J7325" s="561" t="s">
        <v>2972</v>
      </c>
    </row>
    <row r="7326" spans="1:10">
      <c r="A7326" s="549" t="s">
        <v>2666</v>
      </c>
      <c r="B7326" s="550" t="s">
        <v>1693</v>
      </c>
      <c r="C7326" s="550" t="s">
        <v>55</v>
      </c>
      <c r="D7326" s="549" t="s">
        <v>1694</v>
      </c>
      <c r="E7326" s="593" t="s">
        <v>1220</v>
      </c>
      <c r="F7326" s="593"/>
      <c r="G7326" s="550" t="s">
        <v>57</v>
      </c>
      <c r="H7326" s="551">
        <v>6.54E-2</v>
      </c>
      <c r="I7326" s="552" t="s">
        <v>2829</v>
      </c>
      <c r="J7326" s="561" t="s">
        <v>3113</v>
      </c>
    </row>
    <row r="7327" spans="1:10" ht="26.45">
      <c r="A7327" s="549" t="s">
        <v>2666</v>
      </c>
      <c r="B7327" s="550" t="s">
        <v>2303</v>
      </c>
      <c r="C7327" s="550" t="s">
        <v>55</v>
      </c>
      <c r="D7327" s="549" t="s">
        <v>2304</v>
      </c>
      <c r="E7327" s="593" t="s">
        <v>1220</v>
      </c>
      <c r="F7327" s="593"/>
      <c r="G7327" s="550" t="s">
        <v>57</v>
      </c>
      <c r="H7327" s="551">
        <v>5.9999999999999995E-4</v>
      </c>
      <c r="I7327" s="552" t="s">
        <v>2821</v>
      </c>
      <c r="J7327" s="561" t="s">
        <v>2972</v>
      </c>
    </row>
    <row r="7328" spans="1:10">
      <c r="A7328" s="549" t="s">
        <v>2666</v>
      </c>
      <c r="B7328" s="550" t="s">
        <v>2169</v>
      </c>
      <c r="C7328" s="550" t="s">
        <v>55</v>
      </c>
      <c r="D7328" s="549" t="s">
        <v>2170</v>
      </c>
      <c r="E7328" s="593" t="s">
        <v>1220</v>
      </c>
      <c r="F7328" s="593"/>
      <c r="G7328" s="550" t="s">
        <v>57</v>
      </c>
      <c r="H7328" s="551">
        <v>4.4999999999999997E-3</v>
      </c>
      <c r="I7328" s="552" t="s">
        <v>2825</v>
      </c>
      <c r="J7328" s="561" t="s">
        <v>3254</v>
      </c>
    </row>
    <row r="7329" spans="1:10">
      <c r="A7329" s="549" t="s">
        <v>2666</v>
      </c>
      <c r="B7329" s="550" t="s">
        <v>1982</v>
      </c>
      <c r="C7329" s="550" t="s">
        <v>55</v>
      </c>
      <c r="D7329" s="549" t="s">
        <v>1983</v>
      </c>
      <c r="E7329" s="593" t="s">
        <v>1298</v>
      </c>
      <c r="F7329" s="593"/>
      <c r="G7329" s="550" t="s">
        <v>57</v>
      </c>
      <c r="H7329" s="551">
        <v>4.4999999999999997E-3</v>
      </c>
      <c r="I7329" s="552" t="s">
        <v>2839</v>
      </c>
      <c r="J7329" s="561" t="s">
        <v>2923</v>
      </c>
    </row>
    <row r="7330" spans="1:10">
      <c r="A7330" s="549" t="s">
        <v>2666</v>
      </c>
      <c r="B7330" s="550" t="s">
        <v>1543</v>
      </c>
      <c r="C7330" s="550" t="s">
        <v>55</v>
      </c>
      <c r="D7330" s="549" t="s">
        <v>1544</v>
      </c>
      <c r="E7330" s="593" t="s">
        <v>1220</v>
      </c>
      <c r="F7330" s="593"/>
      <c r="G7330" s="550" t="s">
        <v>57</v>
      </c>
      <c r="H7330" s="551">
        <v>0.1018</v>
      </c>
      <c r="I7330" s="552" t="s">
        <v>2849</v>
      </c>
      <c r="J7330" s="561" t="s">
        <v>3386</v>
      </c>
    </row>
    <row r="7331" spans="1:10">
      <c r="A7331" s="549" t="s">
        <v>2666</v>
      </c>
      <c r="B7331" s="550" t="s">
        <v>2515</v>
      </c>
      <c r="C7331" s="550" t="s">
        <v>55</v>
      </c>
      <c r="D7331" s="549" t="s">
        <v>2516</v>
      </c>
      <c r="E7331" s="593" t="s">
        <v>1220</v>
      </c>
      <c r="F7331" s="593"/>
      <c r="G7331" s="550" t="s">
        <v>57</v>
      </c>
      <c r="H7331" s="551">
        <v>5.0000000000000001E-4</v>
      </c>
      <c r="I7331" s="552" t="s">
        <v>2883</v>
      </c>
      <c r="J7331" s="561" t="s">
        <v>2972</v>
      </c>
    </row>
    <row r="7332" spans="1:10">
      <c r="A7332" s="549" t="s">
        <v>2666</v>
      </c>
      <c r="B7332" s="550" t="s">
        <v>2509</v>
      </c>
      <c r="C7332" s="550" t="s">
        <v>55</v>
      </c>
      <c r="D7332" s="549" t="s">
        <v>2510</v>
      </c>
      <c r="E7332" s="593" t="s">
        <v>1220</v>
      </c>
      <c r="F7332" s="593"/>
      <c r="G7332" s="550" t="s">
        <v>57</v>
      </c>
      <c r="H7332" s="551">
        <v>4.0000000000000002E-4</v>
      </c>
      <c r="I7332" s="552" t="s">
        <v>2980</v>
      </c>
      <c r="J7332" s="561" t="s">
        <v>2972</v>
      </c>
    </row>
    <row r="7333" spans="1:10" ht="13.9" customHeight="1">
      <c r="A7333" s="549" t="s">
        <v>2666</v>
      </c>
      <c r="B7333" s="550" t="s">
        <v>1855</v>
      </c>
      <c r="C7333" s="550" t="s">
        <v>55</v>
      </c>
      <c r="D7333" s="549" t="s">
        <v>1856</v>
      </c>
      <c r="E7333" s="593" t="s">
        <v>1298</v>
      </c>
      <c r="F7333" s="593"/>
      <c r="G7333" s="550" t="s">
        <v>1857</v>
      </c>
      <c r="H7333" s="551">
        <v>4.0000000000000002E-4</v>
      </c>
      <c r="I7333" s="552" t="s">
        <v>2841</v>
      </c>
      <c r="J7333" s="561" t="s">
        <v>3126</v>
      </c>
    </row>
    <row r="7334" spans="1:10">
      <c r="A7334" s="549" t="s">
        <v>2666</v>
      </c>
      <c r="B7334" s="550" t="s">
        <v>1652</v>
      </c>
      <c r="C7334" s="550" t="s">
        <v>55</v>
      </c>
      <c r="D7334" s="549" t="s">
        <v>1653</v>
      </c>
      <c r="E7334" s="593" t="s">
        <v>1298</v>
      </c>
      <c r="F7334" s="593"/>
      <c r="G7334" s="550" t="s">
        <v>57</v>
      </c>
      <c r="H7334" s="551">
        <v>0.1018</v>
      </c>
      <c r="I7334" s="552" t="s">
        <v>2845</v>
      </c>
      <c r="J7334" s="561" t="s">
        <v>3108</v>
      </c>
    </row>
    <row r="7335" spans="1:10">
      <c r="A7335" s="549" t="s">
        <v>2666</v>
      </c>
      <c r="B7335" s="550" t="s">
        <v>2501</v>
      </c>
      <c r="C7335" s="550" t="s">
        <v>55</v>
      </c>
      <c r="D7335" s="549" t="s">
        <v>2502</v>
      </c>
      <c r="E7335" s="593" t="s">
        <v>1220</v>
      </c>
      <c r="F7335" s="593"/>
      <c r="G7335" s="550" t="s">
        <v>57</v>
      </c>
      <c r="H7335" s="551">
        <v>6.9999999999999999E-4</v>
      </c>
      <c r="I7335" s="552" t="s">
        <v>2982</v>
      </c>
      <c r="J7335" s="561" t="s">
        <v>2972</v>
      </c>
    </row>
    <row r="7336" spans="1:10">
      <c r="A7336" s="549" t="s">
        <v>2666</v>
      </c>
      <c r="B7336" s="550" t="s">
        <v>2565</v>
      </c>
      <c r="C7336" s="550" t="s">
        <v>55</v>
      </c>
      <c r="D7336" s="549" t="s">
        <v>2566</v>
      </c>
      <c r="E7336" s="593" t="s">
        <v>1220</v>
      </c>
      <c r="F7336" s="593"/>
      <c r="G7336" s="550" t="s">
        <v>57</v>
      </c>
      <c r="H7336" s="551">
        <v>1E-4</v>
      </c>
      <c r="I7336" s="552" t="s">
        <v>2983</v>
      </c>
      <c r="J7336" s="561" t="s">
        <v>2972</v>
      </c>
    </row>
    <row r="7337" spans="1:10">
      <c r="A7337" s="549" t="s">
        <v>2666</v>
      </c>
      <c r="B7337" s="550" t="s">
        <v>1729</v>
      </c>
      <c r="C7337" s="550" t="s">
        <v>55</v>
      </c>
      <c r="D7337" s="549" t="s">
        <v>1730</v>
      </c>
      <c r="E7337" s="593" t="s">
        <v>1220</v>
      </c>
      <c r="F7337" s="593"/>
      <c r="G7337" s="550" t="s">
        <v>57</v>
      </c>
      <c r="H7337" s="551">
        <v>1.5E-3</v>
      </c>
      <c r="I7337" s="552" t="s">
        <v>2833</v>
      </c>
      <c r="J7337" s="561" t="s">
        <v>2979</v>
      </c>
    </row>
    <row r="7338" spans="1:10" ht="26.45">
      <c r="A7338" s="549" t="s">
        <v>2666</v>
      </c>
      <c r="B7338" s="550" t="s">
        <v>2391</v>
      </c>
      <c r="C7338" s="550" t="s">
        <v>55</v>
      </c>
      <c r="D7338" s="549" t="s">
        <v>2392</v>
      </c>
      <c r="E7338" s="593" t="s">
        <v>1220</v>
      </c>
      <c r="F7338" s="593"/>
      <c r="G7338" s="550" t="s">
        <v>57</v>
      </c>
      <c r="H7338" s="551">
        <v>2.0000000000000001E-4</v>
      </c>
      <c r="I7338" s="552" t="s">
        <v>2827</v>
      </c>
      <c r="J7338" s="561" t="s">
        <v>2972</v>
      </c>
    </row>
    <row r="7339" spans="1:10">
      <c r="A7339" s="549" t="s">
        <v>2666</v>
      </c>
      <c r="B7339" s="550" t="s">
        <v>2341</v>
      </c>
      <c r="C7339" s="550" t="s">
        <v>55</v>
      </c>
      <c r="D7339" s="549" t="s">
        <v>2342</v>
      </c>
      <c r="E7339" s="593" t="s">
        <v>1220</v>
      </c>
      <c r="F7339" s="593"/>
      <c r="G7339" s="550" t="s">
        <v>57</v>
      </c>
      <c r="H7339" s="551">
        <v>1E-4</v>
      </c>
      <c r="I7339" s="552" t="s">
        <v>2984</v>
      </c>
      <c r="J7339" s="561" t="s">
        <v>3133</v>
      </c>
    </row>
    <row r="7340" spans="1:10">
      <c r="A7340" s="549" t="s">
        <v>2666</v>
      </c>
      <c r="B7340" s="550" t="s">
        <v>2569</v>
      </c>
      <c r="C7340" s="550" t="s">
        <v>55</v>
      </c>
      <c r="D7340" s="549" t="s">
        <v>2570</v>
      </c>
      <c r="E7340" s="593" t="s">
        <v>1220</v>
      </c>
      <c r="F7340" s="593"/>
      <c r="G7340" s="550" t="s">
        <v>57</v>
      </c>
      <c r="H7340" s="551">
        <v>1E-4</v>
      </c>
      <c r="I7340" s="552" t="s">
        <v>2986</v>
      </c>
      <c r="J7340" s="561" t="s">
        <v>2972</v>
      </c>
    </row>
    <row r="7341" spans="1:10">
      <c r="A7341" s="549" t="s">
        <v>2666</v>
      </c>
      <c r="B7341" s="550" t="s">
        <v>2507</v>
      </c>
      <c r="C7341" s="550" t="s">
        <v>55</v>
      </c>
      <c r="D7341" s="549" t="s">
        <v>2508</v>
      </c>
      <c r="E7341" s="593" t="s">
        <v>1220</v>
      </c>
      <c r="F7341" s="593"/>
      <c r="G7341" s="550" t="s">
        <v>57</v>
      </c>
      <c r="H7341" s="551">
        <v>4.0000000000000002E-4</v>
      </c>
      <c r="I7341" s="552" t="s">
        <v>2937</v>
      </c>
      <c r="J7341" s="561" t="s">
        <v>2972</v>
      </c>
    </row>
    <row r="7342" spans="1:10">
      <c r="A7342" s="553"/>
      <c r="B7342" s="563"/>
      <c r="C7342" s="563"/>
      <c r="D7342" s="553"/>
      <c r="E7342" s="563" t="s">
        <v>2669</v>
      </c>
      <c r="F7342" s="566">
        <v>0</v>
      </c>
      <c r="G7342" s="553" t="s">
        <v>2670</v>
      </c>
      <c r="H7342" s="554">
        <v>0</v>
      </c>
      <c r="I7342" s="553" t="s">
        <v>2671</v>
      </c>
      <c r="J7342" s="554">
        <v>0</v>
      </c>
    </row>
    <row r="7343" spans="1:10" ht="14.45" thickBot="1">
      <c r="A7343" s="553"/>
      <c r="B7343" s="563"/>
      <c r="C7343" s="563"/>
      <c r="D7343" s="553"/>
      <c r="E7343" s="563" t="s">
        <v>2672</v>
      </c>
      <c r="F7343" s="566">
        <v>0</v>
      </c>
      <c r="G7343" s="553"/>
      <c r="H7343" s="595" t="s">
        <v>2673</v>
      </c>
      <c r="I7343" s="595"/>
      <c r="J7343" s="554">
        <v>3.73</v>
      </c>
    </row>
    <row r="7344" spans="1:10" ht="14.45" thickTop="1">
      <c r="A7344" s="555"/>
      <c r="B7344" s="564"/>
      <c r="C7344" s="564"/>
      <c r="D7344" s="555"/>
      <c r="E7344" s="564"/>
      <c r="F7344" s="564"/>
      <c r="G7344" s="555"/>
      <c r="H7344" s="555"/>
      <c r="I7344" s="555"/>
      <c r="J7344" s="555"/>
    </row>
    <row r="7345" spans="1:10">
      <c r="A7345" s="543"/>
      <c r="B7345" s="461" t="s">
        <v>10</v>
      </c>
      <c r="C7345" s="461" t="s">
        <v>11</v>
      </c>
      <c r="D7345" s="543" t="s">
        <v>12</v>
      </c>
      <c r="E7345" s="589" t="s">
        <v>1209</v>
      </c>
      <c r="F7345" s="589"/>
      <c r="G7345" s="461" t="s">
        <v>13</v>
      </c>
      <c r="H7345" s="544" t="s">
        <v>14</v>
      </c>
      <c r="I7345" s="544" t="s">
        <v>1210</v>
      </c>
      <c r="J7345" s="544" t="s">
        <v>16</v>
      </c>
    </row>
    <row r="7346" spans="1:10">
      <c r="A7346" s="545" t="s">
        <v>2661</v>
      </c>
      <c r="B7346" s="546" t="s">
        <v>4087</v>
      </c>
      <c r="C7346" s="546" t="s">
        <v>55</v>
      </c>
      <c r="D7346" s="545" t="s">
        <v>4088</v>
      </c>
      <c r="E7346" s="596" t="s">
        <v>1393</v>
      </c>
      <c r="F7346" s="596"/>
      <c r="G7346" s="546" t="s">
        <v>1451</v>
      </c>
      <c r="H7346" s="547">
        <v>1</v>
      </c>
      <c r="I7346" s="548">
        <v>3.94</v>
      </c>
      <c r="J7346" s="548">
        <v>3.94</v>
      </c>
    </row>
    <row r="7347" spans="1:10">
      <c r="A7347" s="543" t="s">
        <v>9</v>
      </c>
      <c r="B7347" s="461" t="s">
        <v>10</v>
      </c>
      <c r="C7347" s="461" t="s">
        <v>11</v>
      </c>
      <c r="D7347" s="543" t="s">
        <v>12</v>
      </c>
      <c r="E7347" s="589" t="s">
        <v>1209</v>
      </c>
      <c r="F7347" s="589"/>
      <c r="G7347" s="461" t="s">
        <v>13</v>
      </c>
      <c r="H7347" s="544" t="s">
        <v>14</v>
      </c>
      <c r="I7347" s="544" t="s">
        <v>1210</v>
      </c>
      <c r="J7347" s="544" t="s">
        <v>16</v>
      </c>
    </row>
    <row r="7348" spans="1:10" ht="26.45">
      <c r="A7348" s="549" t="s">
        <v>2666</v>
      </c>
      <c r="B7348" s="550" t="s">
        <v>2139</v>
      </c>
      <c r="C7348" s="550" t="s">
        <v>55</v>
      </c>
      <c r="D7348" s="549" t="s">
        <v>2140</v>
      </c>
      <c r="E7348" s="593" t="s">
        <v>1220</v>
      </c>
      <c r="F7348" s="593"/>
      <c r="G7348" s="550" t="s">
        <v>1739</v>
      </c>
      <c r="H7348" s="551">
        <v>2.3E-3</v>
      </c>
      <c r="I7348" s="552" t="s">
        <v>2853</v>
      </c>
      <c r="J7348" s="561" t="s">
        <v>3254</v>
      </c>
    </row>
    <row r="7349" spans="1:10">
      <c r="A7349" s="549" t="s">
        <v>2666</v>
      </c>
      <c r="B7349" s="550" t="s">
        <v>1543</v>
      </c>
      <c r="C7349" s="550" t="s">
        <v>55</v>
      </c>
      <c r="D7349" s="549" t="s">
        <v>1544</v>
      </c>
      <c r="E7349" s="593" t="s">
        <v>1220</v>
      </c>
      <c r="F7349" s="593"/>
      <c r="G7349" s="550" t="s">
        <v>57</v>
      </c>
      <c r="H7349" s="551">
        <v>0.1018</v>
      </c>
      <c r="I7349" s="552" t="s">
        <v>2849</v>
      </c>
      <c r="J7349" s="561" t="s">
        <v>3386</v>
      </c>
    </row>
    <row r="7350" spans="1:10" ht="26.45">
      <c r="A7350" s="549" t="s">
        <v>2666</v>
      </c>
      <c r="B7350" s="550" t="s">
        <v>1978</v>
      </c>
      <c r="C7350" s="550" t="s">
        <v>55</v>
      </c>
      <c r="D7350" s="549" t="s">
        <v>1979</v>
      </c>
      <c r="E7350" s="593" t="s">
        <v>1220</v>
      </c>
      <c r="F7350" s="593"/>
      <c r="G7350" s="550" t="s">
        <v>1739</v>
      </c>
      <c r="H7350" s="551">
        <v>8.0000000000000004E-4</v>
      </c>
      <c r="I7350" s="552" t="s">
        <v>2855</v>
      </c>
      <c r="J7350" s="561" t="s">
        <v>2923</v>
      </c>
    </row>
    <row r="7351" spans="1:10">
      <c r="A7351" s="549" t="s">
        <v>2666</v>
      </c>
      <c r="B7351" s="550" t="s">
        <v>2639</v>
      </c>
      <c r="C7351" s="550" t="s">
        <v>55</v>
      </c>
      <c r="D7351" s="549" t="s">
        <v>2640</v>
      </c>
      <c r="E7351" s="593" t="s">
        <v>1220</v>
      </c>
      <c r="F7351" s="593"/>
      <c r="G7351" s="550" t="s">
        <v>57</v>
      </c>
      <c r="H7351" s="551">
        <v>4.0000000000000002E-4</v>
      </c>
      <c r="I7351" s="552" t="s">
        <v>2879</v>
      </c>
      <c r="J7351" s="561" t="s">
        <v>2972</v>
      </c>
    </row>
    <row r="7352" spans="1:10">
      <c r="A7352" s="549" t="s">
        <v>2666</v>
      </c>
      <c r="B7352" s="550" t="s">
        <v>1652</v>
      </c>
      <c r="C7352" s="550" t="s">
        <v>55</v>
      </c>
      <c r="D7352" s="549" t="s">
        <v>1653</v>
      </c>
      <c r="E7352" s="593" t="s">
        <v>1298</v>
      </c>
      <c r="F7352" s="593"/>
      <c r="G7352" s="550" t="s">
        <v>57</v>
      </c>
      <c r="H7352" s="551">
        <v>0.1018</v>
      </c>
      <c r="I7352" s="552" t="s">
        <v>2845</v>
      </c>
      <c r="J7352" s="561" t="s">
        <v>3108</v>
      </c>
    </row>
    <row r="7353" spans="1:10">
      <c r="A7353" s="549" t="s">
        <v>2666</v>
      </c>
      <c r="B7353" s="550" t="s">
        <v>2579</v>
      </c>
      <c r="C7353" s="550" t="s">
        <v>55</v>
      </c>
      <c r="D7353" s="549" t="s">
        <v>2580</v>
      </c>
      <c r="E7353" s="593" t="s">
        <v>1220</v>
      </c>
      <c r="F7353" s="593"/>
      <c r="G7353" s="550" t="s">
        <v>57</v>
      </c>
      <c r="H7353" s="551">
        <v>4.4999999999999997E-3</v>
      </c>
      <c r="I7353" s="552" t="s">
        <v>2881</v>
      </c>
      <c r="J7353" s="561" t="s">
        <v>2923</v>
      </c>
    </row>
    <row r="7354" spans="1:10">
      <c r="A7354" s="549" t="s">
        <v>2666</v>
      </c>
      <c r="B7354" s="550" t="s">
        <v>1729</v>
      </c>
      <c r="C7354" s="550" t="s">
        <v>55</v>
      </c>
      <c r="D7354" s="549" t="s">
        <v>1730</v>
      </c>
      <c r="E7354" s="593" t="s">
        <v>1220</v>
      </c>
      <c r="F7354" s="593"/>
      <c r="G7354" s="550" t="s">
        <v>57</v>
      </c>
      <c r="H7354" s="551">
        <v>1.5E-3</v>
      </c>
      <c r="I7354" s="552" t="s">
        <v>2833</v>
      </c>
      <c r="J7354" s="561" t="s">
        <v>2979</v>
      </c>
    </row>
    <row r="7355" spans="1:10">
      <c r="A7355" s="549" t="s">
        <v>2666</v>
      </c>
      <c r="B7355" s="550" t="s">
        <v>1855</v>
      </c>
      <c r="C7355" s="550" t="s">
        <v>55</v>
      </c>
      <c r="D7355" s="549" t="s">
        <v>1856</v>
      </c>
      <c r="E7355" s="593" t="s">
        <v>1298</v>
      </c>
      <c r="F7355" s="593"/>
      <c r="G7355" s="550" t="s">
        <v>1857</v>
      </c>
      <c r="H7355" s="551">
        <v>4.0000000000000002E-4</v>
      </c>
      <c r="I7355" s="552" t="s">
        <v>2841</v>
      </c>
      <c r="J7355" s="561" t="s">
        <v>3126</v>
      </c>
    </row>
    <row r="7356" spans="1:10">
      <c r="A7356" s="549" t="s">
        <v>2666</v>
      </c>
      <c r="B7356" s="550" t="s">
        <v>2515</v>
      </c>
      <c r="C7356" s="550" t="s">
        <v>55</v>
      </c>
      <c r="D7356" s="549" t="s">
        <v>2516</v>
      </c>
      <c r="E7356" s="593" t="s">
        <v>1220</v>
      </c>
      <c r="F7356" s="593"/>
      <c r="G7356" s="550" t="s">
        <v>57</v>
      </c>
      <c r="H7356" s="551">
        <v>5.0000000000000001E-4</v>
      </c>
      <c r="I7356" s="552" t="s">
        <v>2883</v>
      </c>
      <c r="J7356" s="561" t="s">
        <v>2972</v>
      </c>
    </row>
    <row r="7357" spans="1:10" ht="26.45">
      <c r="A7357" s="549" t="s">
        <v>2666</v>
      </c>
      <c r="B7357" s="550" t="s">
        <v>2303</v>
      </c>
      <c r="C7357" s="550" t="s">
        <v>55</v>
      </c>
      <c r="D7357" s="549" t="s">
        <v>2304</v>
      </c>
      <c r="E7357" s="593" t="s">
        <v>1220</v>
      </c>
      <c r="F7357" s="593"/>
      <c r="G7357" s="550" t="s">
        <v>57</v>
      </c>
      <c r="H7357" s="551">
        <v>5.9999999999999995E-4</v>
      </c>
      <c r="I7357" s="552" t="s">
        <v>2821</v>
      </c>
      <c r="J7357" s="561" t="s">
        <v>2972</v>
      </c>
    </row>
    <row r="7358" spans="1:10" ht="26.45">
      <c r="A7358" s="549" t="s">
        <v>2666</v>
      </c>
      <c r="B7358" s="550" t="s">
        <v>2391</v>
      </c>
      <c r="C7358" s="550" t="s">
        <v>55</v>
      </c>
      <c r="D7358" s="549" t="s">
        <v>2392</v>
      </c>
      <c r="E7358" s="593" t="s">
        <v>1220</v>
      </c>
      <c r="F7358" s="593"/>
      <c r="G7358" s="550" t="s">
        <v>57</v>
      </c>
      <c r="H7358" s="551">
        <v>2.0000000000000001E-4</v>
      </c>
      <c r="I7358" s="552" t="s">
        <v>2827</v>
      </c>
      <c r="J7358" s="561" t="s">
        <v>2972</v>
      </c>
    </row>
    <row r="7359" spans="1:10">
      <c r="A7359" s="549" t="s">
        <v>2666</v>
      </c>
      <c r="B7359" s="550" t="s">
        <v>2169</v>
      </c>
      <c r="C7359" s="550" t="s">
        <v>55</v>
      </c>
      <c r="D7359" s="549" t="s">
        <v>2170</v>
      </c>
      <c r="E7359" s="593" t="s">
        <v>1220</v>
      </c>
      <c r="F7359" s="593"/>
      <c r="G7359" s="550" t="s">
        <v>57</v>
      </c>
      <c r="H7359" s="551">
        <v>4.4999999999999997E-3</v>
      </c>
      <c r="I7359" s="552" t="s">
        <v>2825</v>
      </c>
      <c r="J7359" s="561" t="s">
        <v>3254</v>
      </c>
    </row>
    <row r="7360" spans="1:10">
      <c r="A7360" s="549" t="s">
        <v>2666</v>
      </c>
      <c r="B7360" s="550" t="s">
        <v>2090</v>
      </c>
      <c r="C7360" s="550" t="s">
        <v>55</v>
      </c>
      <c r="D7360" s="549" t="s">
        <v>2091</v>
      </c>
      <c r="E7360" s="593" t="s">
        <v>1220</v>
      </c>
      <c r="F7360" s="593"/>
      <c r="G7360" s="550" t="s">
        <v>57</v>
      </c>
      <c r="H7360" s="551">
        <v>1.8E-3</v>
      </c>
      <c r="I7360" s="552" t="s">
        <v>2847</v>
      </c>
      <c r="J7360" s="561" t="s">
        <v>3133</v>
      </c>
    </row>
    <row r="7361" spans="1:10" ht="14.45" customHeight="1">
      <c r="A7361" s="549" t="s">
        <v>2666</v>
      </c>
      <c r="B7361" s="550" t="s">
        <v>2617</v>
      </c>
      <c r="C7361" s="550" t="s">
        <v>55</v>
      </c>
      <c r="D7361" s="549" t="s">
        <v>2618</v>
      </c>
      <c r="E7361" s="593" t="s">
        <v>1220</v>
      </c>
      <c r="F7361" s="593"/>
      <c r="G7361" s="550" t="s">
        <v>57</v>
      </c>
      <c r="H7361" s="551">
        <v>1E-4</v>
      </c>
      <c r="I7361" s="552" t="s">
        <v>2885</v>
      </c>
      <c r="J7361" s="561" t="s">
        <v>3254</v>
      </c>
    </row>
    <row r="7362" spans="1:10">
      <c r="A7362" s="549" t="s">
        <v>2666</v>
      </c>
      <c r="B7362" s="550" t="s">
        <v>2360</v>
      </c>
      <c r="C7362" s="550" t="s">
        <v>55</v>
      </c>
      <c r="D7362" s="549" t="s">
        <v>2361</v>
      </c>
      <c r="E7362" s="593" t="s">
        <v>1220</v>
      </c>
      <c r="F7362" s="593"/>
      <c r="G7362" s="550" t="s">
        <v>2362</v>
      </c>
      <c r="H7362" s="551">
        <v>8.0000000000000004E-4</v>
      </c>
      <c r="I7362" s="552" t="s">
        <v>2831</v>
      </c>
      <c r="J7362" s="561" t="s">
        <v>2972</v>
      </c>
    </row>
    <row r="7363" spans="1:10">
      <c r="A7363" s="549" t="s">
        <v>2666</v>
      </c>
      <c r="B7363" s="550" t="s">
        <v>2573</v>
      </c>
      <c r="C7363" s="550" t="s">
        <v>55</v>
      </c>
      <c r="D7363" s="549" t="s">
        <v>2574</v>
      </c>
      <c r="E7363" s="593" t="s">
        <v>1220</v>
      </c>
      <c r="F7363" s="593"/>
      <c r="G7363" s="550" t="s">
        <v>57</v>
      </c>
      <c r="H7363" s="551">
        <v>2.3E-3</v>
      </c>
      <c r="I7363" s="552" t="s">
        <v>2887</v>
      </c>
      <c r="J7363" s="561" t="s">
        <v>2923</v>
      </c>
    </row>
    <row r="7364" spans="1:10">
      <c r="A7364" s="549" t="s">
        <v>2666</v>
      </c>
      <c r="B7364" s="550" t="s">
        <v>1587</v>
      </c>
      <c r="C7364" s="550" t="s">
        <v>55</v>
      </c>
      <c r="D7364" s="549" t="s">
        <v>1588</v>
      </c>
      <c r="E7364" s="593" t="s">
        <v>1220</v>
      </c>
      <c r="F7364" s="593"/>
      <c r="G7364" s="550" t="s">
        <v>57</v>
      </c>
      <c r="H7364" s="551">
        <v>4.4999999999999997E-3</v>
      </c>
      <c r="I7364" s="552" t="s">
        <v>2835</v>
      </c>
      <c r="J7364" s="561" t="s">
        <v>3385</v>
      </c>
    </row>
    <row r="7365" spans="1:10">
      <c r="A7365" s="549" t="s">
        <v>2666</v>
      </c>
      <c r="B7365" s="550" t="s">
        <v>2535</v>
      </c>
      <c r="C7365" s="550" t="s">
        <v>55</v>
      </c>
      <c r="D7365" s="549" t="s">
        <v>2536</v>
      </c>
      <c r="E7365" s="593" t="s">
        <v>1220</v>
      </c>
      <c r="F7365" s="593"/>
      <c r="G7365" s="550" t="s">
        <v>57</v>
      </c>
      <c r="H7365" s="551">
        <v>4.4999999999999997E-3</v>
      </c>
      <c r="I7365" s="552" t="s">
        <v>2889</v>
      </c>
      <c r="J7365" s="561" t="s">
        <v>3126</v>
      </c>
    </row>
    <row r="7366" spans="1:10">
      <c r="A7366" s="549" t="s">
        <v>2666</v>
      </c>
      <c r="B7366" s="550" t="s">
        <v>1982</v>
      </c>
      <c r="C7366" s="550" t="s">
        <v>55</v>
      </c>
      <c r="D7366" s="549" t="s">
        <v>1983</v>
      </c>
      <c r="E7366" s="593" t="s">
        <v>1298</v>
      </c>
      <c r="F7366" s="593"/>
      <c r="G7366" s="550" t="s">
        <v>57</v>
      </c>
      <c r="H7366" s="551">
        <v>4.4999999999999997E-3</v>
      </c>
      <c r="I7366" s="552" t="s">
        <v>2839</v>
      </c>
      <c r="J7366" s="561" t="s">
        <v>2923</v>
      </c>
    </row>
    <row r="7367" spans="1:10">
      <c r="A7367" s="549" t="s">
        <v>2666</v>
      </c>
      <c r="B7367" s="550" t="s">
        <v>1693</v>
      </c>
      <c r="C7367" s="550" t="s">
        <v>55</v>
      </c>
      <c r="D7367" s="549" t="s">
        <v>1694</v>
      </c>
      <c r="E7367" s="593" t="s">
        <v>1220</v>
      </c>
      <c r="F7367" s="593"/>
      <c r="G7367" s="550" t="s">
        <v>57</v>
      </c>
      <c r="H7367" s="551">
        <v>6.54E-2</v>
      </c>
      <c r="I7367" s="552" t="s">
        <v>2829</v>
      </c>
      <c r="J7367" s="561" t="s">
        <v>3113</v>
      </c>
    </row>
    <row r="7368" spans="1:10">
      <c r="A7368" s="589" t="s">
        <v>2820</v>
      </c>
      <c r="B7368" s="597"/>
      <c r="C7368" s="597"/>
      <c r="D7368" s="597"/>
      <c r="E7368" s="597"/>
      <c r="F7368" s="597"/>
      <c r="G7368" s="597"/>
      <c r="H7368" s="597"/>
      <c r="I7368" s="597"/>
      <c r="J7368" s="597"/>
    </row>
    <row r="7369" spans="1:10">
      <c r="A7369" s="543" t="s">
        <v>9</v>
      </c>
      <c r="B7369" s="461" t="s">
        <v>10</v>
      </c>
      <c r="C7369" s="461" t="s">
        <v>11</v>
      </c>
      <c r="D7369" s="543" t="s">
        <v>12</v>
      </c>
      <c r="E7369" s="589" t="s">
        <v>1209</v>
      </c>
      <c r="F7369" s="589"/>
      <c r="G7369" s="461" t="s">
        <v>13</v>
      </c>
      <c r="H7369" s="544" t="s">
        <v>14</v>
      </c>
      <c r="I7369" s="544" t="s">
        <v>1210</v>
      </c>
      <c r="J7369" s="544" t="s">
        <v>16</v>
      </c>
    </row>
    <row r="7370" spans="1:10" ht="26.45">
      <c r="A7370" s="549" t="s">
        <v>2666</v>
      </c>
      <c r="B7370" s="550" t="s">
        <v>2139</v>
      </c>
      <c r="C7370" s="550" t="s">
        <v>55</v>
      </c>
      <c r="D7370" s="549" t="s">
        <v>2140</v>
      </c>
      <c r="E7370" s="593" t="s">
        <v>1220</v>
      </c>
      <c r="F7370" s="593"/>
      <c r="G7370" s="550" t="s">
        <v>1739</v>
      </c>
      <c r="H7370" s="551">
        <v>2.3E-3</v>
      </c>
      <c r="I7370" s="552" t="s">
        <v>2853</v>
      </c>
      <c r="J7370" s="561" t="s">
        <v>3254</v>
      </c>
    </row>
    <row r="7371" spans="1:10">
      <c r="A7371" s="549" t="s">
        <v>2666</v>
      </c>
      <c r="B7371" s="550" t="s">
        <v>1543</v>
      </c>
      <c r="C7371" s="550" t="s">
        <v>55</v>
      </c>
      <c r="D7371" s="549" t="s">
        <v>1544</v>
      </c>
      <c r="E7371" s="593" t="s">
        <v>1220</v>
      </c>
      <c r="F7371" s="593"/>
      <c r="G7371" s="550" t="s">
        <v>57</v>
      </c>
      <c r="H7371" s="551">
        <v>0.1018</v>
      </c>
      <c r="I7371" s="552" t="s">
        <v>2849</v>
      </c>
      <c r="J7371" s="561" t="s">
        <v>3386</v>
      </c>
    </row>
    <row r="7372" spans="1:10" ht="26.45">
      <c r="A7372" s="549" t="s">
        <v>2666</v>
      </c>
      <c r="B7372" s="550" t="s">
        <v>1978</v>
      </c>
      <c r="C7372" s="550" t="s">
        <v>55</v>
      </c>
      <c r="D7372" s="549" t="s">
        <v>1979</v>
      </c>
      <c r="E7372" s="593" t="s">
        <v>1220</v>
      </c>
      <c r="F7372" s="593"/>
      <c r="G7372" s="550" t="s">
        <v>1739</v>
      </c>
      <c r="H7372" s="551">
        <v>8.0000000000000004E-4</v>
      </c>
      <c r="I7372" s="552" t="s">
        <v>2855</v>
      </c>
      <c r="J7372" s="561" t="s">
        <v>2923</v>
      </c>
    </row>
    <row r="7373" spans="1:10">
      <c r="A7373" s="549" t="s">
        <v>2666</v>
      </c>
      <c r="B7373" s="550" t="s">
        <v>2639</v>
      </c>
      <c r="C7373" s="550" t="s">
        <v>55</v>
      </c>
      <c r="D7373" s="549" t="s">
        <v>2640</v>
      </c>
      <c r="E7373" s="593" t="s">
        <v>1220</v>
      </c>
      <c r="F7373" s="593"/>
      <c r="G7373" s="550" t="s">
        <v>57</v>
      </c>
      <c r="H7373" s="551">
        <v>4.0000000000000002E-4</v>
      </c>
      <c r="I7373" s="552" t="s">
        <v>2879</v>
      </c>
      <c r="J7373" s="561" t="s">
        <v>2972</v>
      </c>
    </row>
    <row r="7374" spans="1:10">
      <c r="A7374" s="549" t="s">
        <v>2666</v>
      </c>
      <c r="B7374" s="550" t="s">
        <v>1652</v>
      </c>
      <c r="C7374" s="550" t="s">
        <v>55</v>
      </c>
      <c r="D7374" s="549" t="s">
        <v>1653</v>
      </c>
      <c r="E7374" s="593" t="s">
        <v>1298</v>
      </c>
      <c r="F7374" s="593"/>
      <c r="G7374" s="550" t="s">
        <v>57</v>
      </c>
      <c r="H7374" s="551">
        <v>0.1018</v>
      </c>
      <c r="I7374" s="552" t="s">
        <v>2845</v>
      </c>
      <c r="J7374" s="561" t="s">
        <v>3108</v>
      </c>
    </row>
    <row r="7375" spans="1:10">
      <c r="A7375" s="549" t="s">
        <v>2666</v>
      </c>
      <c r="B7375" s="550" t="s">
        <v>2579</v>
      </c>
      <c r="C7375" s="550" t="s">
        <v>55</v>
      </c>
      <c r="D7375" s="549" t="s">
        <v>2580</v>
      </c>
      <c r="E7375" s="593" t="s">
        <v>1220</v>
      </c>
      <c r="F7375" s="593"/>
      <c r="G7375" s="550" t="s">
        <v>57</v>
      </c>
      <c r="H7375" s="551">
        <v>4.4999999999999997E-3</v>
      </c>
      <c r="I7375" s="552" t="s">
        <v>2881</v>
      </c>
      <c r="J7375" s="561" t="s">
        <v>2923</v>
      </c>
    </row>
    <row r="7376" spans="1:10">
      <c r="A7376" s="549" t="s">
        <v>2666</v>
      </c>
      <c r="B7376" s="550" t="s">
        <v>1729</v>
      </c>
      <c r="C7376" s="550" t="s">
        <v>55</v>
      </c>
      <c r="D7376" s="549" t="s">
        <v>1730</v>
      </c>
      <c r="E7376" s="593" t="s">
        <v>1220</v>
      </c>
      <c r="F7376" s="593"/>
      <c r="G7376" s="550" t="s">
        <v>57</v>
      </c>
      <c r="H7376" s="551">
        <v>1.5E-3</v>
      </c>
      <c r="I7376" s="552" t="s">
        <v>2833</v>
      </c>
      <c r="J7376" s="561" t="s">
        <v>2979</v>
      </c>
    </row>
    <row r="7377" spans="1:10">
      <c r="A7377" s="549" t="s">
        <v>2666</v>
      </c>
      <c r="B7377" s="550" t="s">
        <v>1855</v>
      </c>
      <c r="C7377" s="550" t="s">
        <v>55</v>
      </c>
      <c r="D7377" s="549" t="s">
        <v>1856</v>
      </c>
      <c r="E7377" s="593" t="s">
        <v>1298</v>
      </c>
      <c r="F7377" s="593"/>
      <c r="G7377" s="550" t="s">
        <v>1857</v>
      </c>
      <c r="H7377" s="551">
        <v>4.0000000000000002E-4</v>
      </c>
      <c r="I7377" s="552" t="s">
        <v>2841</v>
      </c>
      <c r="J7377" s="561" t="s">
        <v>3126</v>
      </c>
    </row>
    <row r="7378" spans="1:10">
      <c r="A7378" s="549" t="s">
        <v>2666</v>
      </c>
      <c r="B7378" s="550" t="s">
        <v>2515</v>
      </c>
      <c r="C7378" s="550" t="s">
        <v>55</v>
      </c>
      <c r="D7378" s="549" t="s">
        <v>2516</v>
      </c>
      <c r="E7378" s="593" t="s">
        <v>1220</v>
      </c>
      <c r="F7378" s="593"/>
      <c r="G7378" s="550" t="s">
        <v>57</v>
      </c>
      <c r="H7378" s="551">
        <v>5.0000000000000001E-4</v>
      </c>
      <c r="I7378" s="552" t="s">
        <v>2883</v>
      </c>
      <c r="J7378" s="561" t="s">
        <v>2972</v>
      </c>
    </row>
    <row r="7379" spans="1:10" ht="26.45">
      <c r="A7379" s="549" t="s">
        <v>2666</v>
      </c>
      <c r="B7379" s="550" t="s">
        <v>2303</v>
      </c>
      <c r="C7379" s="550" t="s">
        <v>55</v>
      </c>
      <c r="D7379" s="549" t="s">
        <v>2304</v>
      </c>
      <c r="E7379" s="593" t="s">
        <v>1220</v>
      </c>
      <c r="F7379" s="593"/>
      <c r="G7379" s="550" t="s">
        <v>57</v>
      </c>
      <c r="H7379" s="551">
        <v>5.9999999999999995E-4</v>
      </c>
      <c r="I7379" s="552" t="s">
        <v>2821</v>
      </c>
      <c r="J7379" s="561" t="s">
        <v>2972</v>
      </c>
    </row>
    <row r="7380" spans="1:10" ht="26.45">
      <c r="A7380" s="549" t="s">
        <v>2666</v>
      </c>
      <c r="B7380" s="550" t="s">
        <v>2391</v>
      </c>
      <c r="C7380" s="550" t="s">
        <v>55</v>
      </c>
      <c r="D7380" s="549" t="s">
        <v>2392</v>
      </c>
      <c r="E7380" s="593" t="s">
        <v>1220</v>
      </c>
      <c r="F7380" s="593"/>
      <c r="G7380" s="550" t="s">
        <v>57</v>
      </c>
      <c r="H7380" s="551">
        <v>2.0000000000000001E-4</v>
      </c>
      <c r="I7380" s="552" t="s">
        <v>2827</v>
      </c>
      <c r="J7380" s="561" t="s">
        <v>2972</v>
      </c>
    </row>
    <row r="7381" spans="1:10">
      <c r="A7381" s="549" t="s">
        <v>2666</v>
      </c>
      <c r="B7381" s="550" t="s">
        <v>2169</v>
      </c>
      <c r="C7381" s="550" t="s">
        <v>55</v>
      </c>
      <c r="D7381" s="549" t="s">
        <v>2170</v>
      </c>
      <c r="E7381" s="593" t="s">
        <v>1220</v>
      </c>
      <c r="F7381" s="593"/>
      <c r="G7381" s="550" t="s">
        <v>57</v>
      </c>
      <c r="H7381" s="551">
        <v>4.4999999999999997E-3</v>
      </c>
      <c r="I7381" s="552" t="s">
        <v>2825</v>
      </c>
      <c r="J7381" s="561" t="s">
        <v>3254</v>
      </c>
    </row>
    <row r="7382" spans="1:10">
      <c r="A7382" s="549" t="s">
        <v>2666</v>
      </c>
      <c r="B7382" s="550" t="s">
        <v>2090</v>
      </c>
      <c r="C7382" s="550" t="s">
        <v>55</v>
      </c>
      <c r="D7382" s="549" t="s">
        <v>2091</v>
      </c>
      <c r="E7382" s="593" t="s">
        <v>1220</v>
      </c>
      <c r="F7382" s="593"/>
      <c r="G7382" s="550" t="s">
        <v>57</v>
      </c>
      <c r="H7382" s="551">
        <v>1.8E-3</v>
      </c>
      <c r="I7382" s="552" t="s">
        <v>2847</v>
      </c>
      <c r="J7382" s="561" t="s">
        <v>3133</v>
      </c>
    </row>
    <row r="7383" spans="1:10">
      <c r="A7383" s="549" t="s">
        <v>2666</v>
      </c>
      <c r="B7383" s="550" t="s">
        <v>2617</v>
      </c>
      <c r="C7383" s="550" t="s">
        <v>55</v>
      </c>
      <c r="D7383" s="549" t="s">
        <v>2618</v>
      </c>
      <c r="E7383" s="593" t="s">
        <v>1220</v>
      </c>
      <c r="F7383" s="593"/>
      <c r="G7383" s="550" t="s">
        <v>57</v>
      </c>
      <c r="H7383" s="551">
        <v>1E-4</v>
      </c>
      <c r="I7383" s="552" t="s">
        <v>2885</v>
      </c>
      <c r="J7383" s="561" t="s">
        <v>3254</v>
      </c>
    </row>
    <row r="7384" spans="1:10">
      <c r="A7384" s="549" t="s">
        <v>2666</v>
      </c>
      <c r="B7384" s="550" t="s">
        <v>2360</v>
      </c>
      <c r="C7384" s="550" t="s">
        <v>55</v>
      </c>
      <c r="D7384" s="549" t="s">
        <v>2361</v>
      </c>
      <c r="E7384" s="593" t="s">
        <v>1220</v>
      </c>
      <c r="F7384" s="593"/>
      <c r="G7384" s="550" t="s">
        <v>2362</v>
      </c>
      <c r="H7384" s="551">
        <v>8.0000000000000004E-4</v>
      </c>
      <c r="I7384" s="552" t="s">
        <v>2831</v>
      </c>
      <c r="J7384" s="561" t="s">
        <v>2972</v>
      </c>
    </row>
    <row r="7385" spans="1:10">
      <c r="A7385" s="549" t="s">
        <v>2666</v>
      </c>
      <c r="B7385" s="550" t="s">
        <v>2573</v>
      </c>
      <c r="C7385" s="550" t="s">
        <v>55</v>
      </c>
      <c r="D7385" s="549" t="s">
        <v>2574</v>
      </c>
      <c r="E7385" s="593" t="s">
        <v>1220</v>
      </c>
      <c r="F7385" s="593"/>
      <c r="G7385" s="550" t="s">
        <v>57</v>
      </c>
      <c r="H7385" s="551">
        <v>2.3E-3</v>
      </c>
      <c r="I7385" s="552" t="s">
        <v>2887</v>
      </c>
      <c r="J7385" s="561" t="s">
        <v>2923</v>
      </c>
    </row>
    <row r="7386" spans="1:10" ht="13.9" customHeight="1">
      <c r="A7386" s="549" t="s">
        <v>2666</v>
      </c>
      <c r="B7386" s="550" t="s">
        <v>1587</v>
      </c>
      <c r="C7386" s="550" t="s">
        <v>55</v>
      </c>
      <c r="D7386" s="549" t="s">
        <v>1588</v>
      </c>
      <c r="E7386" s="593" t="s">
        <v>1220</v>
      </c>
      <c r="F7386" s="593"/>
      <c r="G7386" s="550" t="s">
        <v>57</v>
      </c>
      <c r="H7386" s="551">
        <v>4.4999999999999997E-3</v>
      </c>
      <c r="I7386" s="552" t="s">
        <v>2835</v>
      </c>
      <c r="J7386" s="561" t="s">
        <v>3385</v>
      </c>
    </row>
    <row r="7387" spans="1:10">
      <c r="A7387" s="549" t="s">
        <v>2666</v>
      </c>
      <c r="B7387" s="550" t="s">
        <v>2535</v>
      </c>
      <c r="C7387" s="550" t="s">
        <v>55</v>
      </c>
      <c r="D7387" s="549" t="s">
        <v>2536</v>
      </c>
      <c r="E7387" s="593" t="s">
        <v>1220</v>
      </c>
      <c r="F7387" s="593"/>
      <c r="G7387" s="550" t="s">
        <v>57</v>
      </c>
      <c r="H7387" s="551">
        <v>4.4999999999999997E-3</v>
      </c>
      <c r="I7387" s="552" t="s">
        <v>2889</v>
      </c>
      <c r="J7387" s="561" t="s">
        <v>3126</v>
      </c>
    </row>
    <row r="7388" spans="1:10">
      <c r="A7388" s="549" t="s">
        <v>2666</v>
      </c>
      <c r="B7388" s="550" t="s">
        <v>1982</v>
      </c>
      <c r="C7388" s="550" t="s">
        <v>55</v>
      </c>
      <c r="D7388" s="549" t="s">
        <v>1983</v>
      </c>
      <c r="E7388" s="593" t="s">
        <v>1298</v>
      </c>
      <c r="F7388" s="593"/>
      <c r="G7388" s="550" t="s">
        <v>57</v>
      </c>
      <c r="H7388" s="551">
        <v>4.4999999999999997E-3</v>
      </c>
      <c r="I7388" s="552" t="s">
        <v>2839</v>
      </c>
      <c r="J7388" s="561" t="s">
        <v>2923</v>
      </c>
    </row>
    <row r="7389" spans="1:10">
      <c r="A7389" s="549" t="s">
        <v>2666</v>
      </c>
      <c r="B7389" s="550" t="s">
        <v>1693</v>
      </c>
      <c r="C7389" s="550" t="s">
        <v>55</v>
      </c>
      <c r="D7389" s="549" t="s">
        <v>1694</v>
      </c>
      <c r="E7389" s="593" t="s">
        <v>1220</v>
      </c>
      <c r="F7389" s="593"/>
      <c r="G7389" s="550" t="s">
        <v>57</v>
      </c>
      <c r="H7389" s="551">
        <v>6.54E-2</v>
      </c>
      <c r="I7389" s="552" t="s">
        <v>2829</v>
      </c>
      <c r="J7389" s="561" t="s">
        <v>3113</v>
      </c>
    </row>
    <row r="7390" spans="1:10">
      <c r="A7390" s="553"/>
      <c r="B7390" s="563"/>
      <c r="C7390" s="563"/>
      <c r="D7390" s="553"/>
      <c r="E7390" s="563" t="s">
        <v>2669</v>
      </c>
      <c r="F7390" s="566">
        <v>0</v>
      </c>
      <c r="G7390" s="553" t="s">
        <v>2670</v>
      </c>
      <c r="H7390" s="554">
        <v>0</v>
      </c>
      <c r="I7390" s="553" t="s">
        <v>2671</v>
      </c>
      <c r="J7390" s="554">
        <v>0</v>
      </c>
    </row>
    <row r="7391" spans="1:10" ht="14.45" thickBot="1">
      <c r="A7391" s="553"/>
      <c r="B7391" s="563"/>
      <c r="C7391" s="563"/>
      <c r="D7391" s="553"/>
      <c r="E7391" s="563" t="s">
        <v>2672</v>
      </c>
      <c r="F7391" s="566">
        <v>0</v>
      </c>
      <c r="G7391" s="553"/>
      <c r="H7391" s="595" t="s">
        <v>2673</v>
      </c>
      <c r="I7391" s="595"/>
      <c r="J7391" s="554">
        <v>3.94</v>
      </c>
    </row>
    <row r="7392" spans="1:10" ht="14.45" thickTop="1">
      <c r="A7392" s="555"/>
      <c r="B7392" s="564"/>
      <c r="C7392" s="564"/>
      <c r="D7392" s="555"/>
      <c r="E7392" s="564"/>
      <c r="F7392" s="564"/>
      <c r="G7392" s="555"/>
      <c r="H7392" s="555"/>
      <c r="I7392" s="555"/>
      <c r="J7392" s="555"/>
    </row>
    <row r="7393" spans="1:10">
      <c r="A7393" s="543"/>
      <c r="B7393" s="461" t="s">
        <v>10</v>
      </c>
      <c r="C7393" s="461" t="s">
        <v>11</v>
      </c>
      <c r="D7393" s="543" t="s">
        <v>12</v>
      </c>
      <c r="E7393" s="589" t="s">
        <v>1209</v>
      </c>
      <c r="F7393" s="589"/>
      <c r="G7393" s="461" t="s">
        <v>13</v>
      </c>
      <c r="H7393" s="544" t="s">
        <v>14</v>
      </c>
      <c r="I7393" s="544" t="s">
        <v>1210</v>
      </c>
      <c r="J7393" s="544" t="s">
        <v>16</v>
      </c>
    </row>
    <row r="7394" spans="1:10">
      <c r="A7394" s="545" t="s">
        <v>2661</v>
      </c>
      <c r="B7394" s="546" t="s">
        <v>2769</v>
      </c>
      <c r="C7394" s="546" t="s">
        <v>55</v>
      </c>
      <c r="D7394" s="545" t="s">
        <v>2770</v>
      </c>
      <c r="E7394" s="596" t="s">
        <v>1393</v>
      </c>
      <c r="F7394" s="596"/>
      <c r="G7394" s="546" t="s">
        <v>1451</v>
      </c>
      <c r="H7394" s="547">
        <v>1</v>
      </c>
      <c r="I7394" s="548">
        <v>3.86</v>
      </c>
      <c r="J7394" s="548">
        <v>3.86</v>
      </c>
    </row>
    <row r="7395" spans="1:10">
      <c r="A7395" s="543" t="s">
        <v>9</v>
      </c>
      <c r="B7395" s="461" t="s">
        <v>10</v>
      </c>
      <c r="C7395" s="461" t="s">
        <v>11</v>
      </c>
      <c r="D7395" s="543" t="s">
        <v>12</v>
      </c>
      <c r="E7395" s="589" t="s">
        <v>1209</v>
      </c>
      <c r="F7395" s="589"/>
      <c r="G7395" s="461" t="s">
        <v>13</v>
      </c>
      <c r="H7395" s="544" t="s">
        <v>14</v>
      </c>
      <c r="I7395" s="544" t="s">
        <v>1210</v>
      </c>
      <c r="J7395" s="544" t="s">
        <v>16</v>
      </c>
    </row>
    <row r="7396" spans="1:10" ht="26.45">
      <c r="A7396" s="549" t="s">
        <v>2666</v>
      </c>
      <c r="B7396" s="550" t="s">
        <v>2303</v>
      </c>
      <c r="C7396" s="550" t="s">
        <v>55</v>
      </c>
      <c r="D7396" s="549" t="s">
        <v>2304</v>
      </c>
      <c r="E7396" s="593" t="s">
        <v>1220</v>
      </c>
      <c r="F7396" s="593"/>
      <c r="G7396" s="550" t="s">
        <v>57</v>
      </c>
      <c r="H7396" s="551">
        <v>5.9999999999999995E-4</v>
      </c>
      <c r="I7396" s="552" t="s">
        <v>2821</v>
      </c>
      <c r="J7396" s="561" t="s">
        <v>2972</v>
      </c>
    </row>
    <row r="7397" spans="1:10">
      <c r="A7397" s="549" t="s">
        <v>2666</v>
      </c>
      <c r="B7397" s="550" t="s">
        <v>2412</v>
      </c>
      <c r="C7397" s="550" t="s">
        <v>55</v>
      </c>
      <c r="D7397" s="549" t="s">
        <v>2413</v>
      </c>
      <c r="E7397" s="593" t="s">
        <v>1220</v>
      </c>
      <c r="F7397" s="593"/>
      <c r="G7397" s="550" t="s">
        <v>57</v>
      </c>
      <c r="H7397" s="551">
        <v>2.9999999999999997E-4</v>
      </c>
      <c r="I7397" s="552" t="s">
        <v>2823</v>
      </c>
      <c r="J7397" s="561" t="s">
        <v>2972</v>
      </c>
    </row>
    <row r="7398" spans="1:10">
      <c r="A7398" s="549" t="s">
        <v>2666</v>
      </c>
      <c r="B7398" s="550" t="s">
        <v>2169</v>
      </c>
      <c r="C7398" s="550" t="s">
        <v>55</v>
      </c>
      <c r="D7398" s="549" t="s">
        <v>2170</v>
      </c>
      <c r="E7398" s="593" t="s">
        <v>1220</v>
      </c>
      <c r="F7398" s="593"/>
      <c r="G7398" s="550" t="s">
        <v>57</v>
      </c>
      <c r="H7398" s="551">
        <v>4.4999999999999997E-3</v>
      </c>
      <c r="I7398" s="552" t="s">
        <v>2825</v>
      </c>
      <c r="J7398" s="561" t="s">
        <v>3254</v>
      </c>
    </row>
    <row r="7399" spans="1:10" ht="26.45">
      <c r="A7399" s="549" t="s">
        <v>2666</v>
      </c>
      <c r="B7399" s="550" t="s">
        <v>2391</v>
      </c>
      <c r="C7399" s="550" t="s">
        <v>55</v>
      </c>
      <c r="D7399" s="549" t="s">
        <v>2392</v>
      </c>
      <c r="E7399" s="593" t="s">
        <v>1220</v>
      </c>
      <c r="F7399" s="593"/>
      <c r="G7399" s="550" t="s">
        <v>57</v>
      </c>
      <c r="H7399" s="551">
        <v>2.0000000000000001E-4</v>
      </c>
      <c r="I7399" s="552" t="s">
        <v>2827</v>
      </c>
      <c r="J7399" s="561" t="s">
        <v>2972</v>
      </c>
    </row>
    <row r="7400" spans="1:10">
      <c r="A7400" s="549" t="s">
        <v>2666</v>
      </c>
      <c r="B7400" s="550" t="s">
        <v>1693</v>
      </c>
      <c r="C7400" s="550" t="s">
        <v>55</v>
      </c>
      <c r="D7400" s="549" t="s">
        <v>1694</v>
      </c>
      <c r="E7400" s="593" t="s">
        <v>1220</v>
      </c>
      <c r="F7400" s="593"/>
      <c r="G7400" s="550" t="s">
        <v>57</v>
      </c>
      <c r="H7400" s="551">
        <v>9.4100000000000003E-2</v>
      </c>
      <c r="I7400" s="552" t="s">
        <v>2829</v>
      </c>
      <c r="J7400" s="561" t="s">
        <v>3384</v>
      </c>
    </row>
    <row r="7401" spans="1:10">
      <c r="A7401" s="549" t="s">
        <v>2666</v>
      </c>
      <c r="B7401" s="550" t="s">
        <v>2360</v>
      </c>
      <c r="C7401" s="550" t="s">
        <v>55</v>
      </c>
      <c r="D7401" s="549" t="s">
        <v>2361</v>
      </c>
      <c r="E7401" s="593" t="s">
        <v>1220</v>
      </c>
      <c r="F7401" s="593"/>
      <c r="G7401" s="550" t="s">
        <v>2362</v>
      </c>
      <c r="H7401" s="551">
        <v>8.0000000000000004E-4</v>
      </c>
      <c r="I7401" s="552" t="s">
        <v>2831</v>
      </c>
      <c r="J7401" s="561" t="s">
        <v>2972</v>
      </c>
    </row>
    <row r="7402" spans="1:10">
      <c r="A7402" s="549" t="s">
        <v>2666</v>
      </c>
      <c r="B7402" s="550" t="s">
        <v>1729</v>
      </c>
      <c r="C7402" s="550" t="s">
        <v>55</v>
      </c>
      <c r="D7402" s="549" t="s">
        <v>1730</v>
      </c>
      <c r="E7402" s="593" t="s">
        <v>1220</v>
      </c>
      <c r="F7402" s="593"/>
      <c r="G7402" s="550" t="s">
        <v>57</v>
      </c>
      <c r="H7402" s="551">
        <v>1.5E-3</v>
      </c>
      <c r="I7402" s="552" t="s">
        <v>2833</v>
      </c>
      <c r="J7402" s="561" t="s">
        <v>2979</v>
      </c>
    </row>
    <row r="7403" spans="1:10">
      <c r="A7403" s="549" t="s">
        <v>2666</v>
      </c>
      <c r="B7403" s="550" t="s">
        <v>1587</v>
      </c>
      <c r="C7403" s="550" t="s">
        <v>55</v>
      </c>
      <c r="D7403" s="549" t="s">
        <v>1588</v>
      </c>
      <c r="E7403" s="593" t="s">
        <v>1220</v>
      </c>
      <c r="F7403" s="593"/>
      <c r="G7403" s="550" t="s">
        <v>57</v>
      </c>
      <c r="H7403" s="551">
        <v>4.4999999999999997E-3</v>
      </c>
      <c r="I7403" s="552" t="s">
        <v>2835</v>
      </c>
      <c r="J7403" s="561" t="s">
        <v>3385</v>
      </c>
    </row>
    <row r="7404" spans="1:10">
      <c r="A7404" s="549" t="s">
        <v>2666</v>
      </c>
      <c r="B7404" s="550" t="s">
        <v>2381</v>
      </c>
      <c r="C7404" s="550" t="s">
        <v>55</v>
      </c>
      <c r="D7404" s="549" t="s">
        <v>2382</v>
      </c>
      <c r="E7404" s="593" t="s">
        <v>1220</v>
      </c>
      <c r="F7404" s="593"/>
      <c r="G7404" s="550" t="s">
        <v>57</v>
      </c>
      <c r="H7404" s="551">
        <v>2.0000000000000001E-4</v>
      </c>
      <c r="I7404" s="552" t="s">
        <v>2837</v>
      </c>
      <c r="J7404" s="561" t="s">
        <v>2972</v>
      </c>
    </row>
    <row r="7405" spans="1:10">
      <c r="A7405" s="549" t="s">
        <v>2666</v>
      </c>
      <c r="B7405" s="550" t="s">
        <v>1982</v>
      </c>
      <c r="C7405" s="550" t="s">
        <v>55</v>
      </c>
      <c r="D7405" s="549" t="s">
        <v>1983</v>
      </c>
      <c r="E7405" s="593" t="s">
        <v>1298</v>
      </c>
      <c r="F7405" s="593"/>
      <c r="G7405" s="550" t="s">
        <v>57</v>
      </c>
      <c r="H7405" s="551">
        <v>4.4999999999999997E-3</v>
      </c>
      <c r="I7405" s="552" t="s">
        <v>2839</v>
      </c>
      <c r="J7405" s="561" t="s">
        <v>2923</v>
      </c>
    </row>
    <row r="7406" spans="1:10">
      <c r="A7406" s="549" t="s">
        <v>2666</v>
      </c>
      <c r="B7406" s="550" t="s">
        <v>1855</v>
      </c>
      <c r="C7406" s="550" t="s">
        <v>55</v>
      </c>
      <c r="D7406" s="549" t="s">
        <v>1856</v>
      </c>
      <c r="E7406" s="593" t="s">
        <v>1298</v>
      </c>
      <c r="F7406" s="593"/>
      <c r="G7406" s="550" t="s">
        <v>1857</v>
      </c>
      <c r="H7406" s="551">
        <v>4.0000000000000002E-4</v>
      </c>
      <c r="I7406" s="552" t="s">
        <v>2841</v>
      </c>
      <c r="J7406" s="561" t="s">
        <v>3126</v>
      </c>
    </row>
    <row r="7407" spans="1:10" ht="26.45">
      <c r="A7407" s="549" t="s">
        <v>2666</v>
      </c>
      <c r="B7407" s="550" t="s">
        <v>2182</v>
      </c>
      <c r="C7407" s="550" t="s">
        <v>55</v>
      </c>
      <c r="D7407" s="549" t="s">
        <v>2183</v>
      </c>
      <c r="E7407" s="593" t="s">
        <v>1220</v>
      </c>
      <c r="F7407" s="593"/>
      <c r="G7407" s="550" t="s">
        <v>57</v>
      </c>
      <c r="H7407" s="551">
        <v>2.0000000000000001E-4</v>
      </c>
      <c r="I7407" s="552" t="s">
        <v>2843</v>
      </c>
      <c r="J7407" s="561" t="s">
        <v>3133</v>
      </c>
    </row>
    <row r="7408" spans="1:10">
      <c r="A7408" s="549" t="s">
        <v>2666</v>
      </c>
      <c r="B7408" s="550" t="s">
        <v>1652</v>
      </c>
      <c r="C7408" s="550" t="s">
        <v>55</v>
      </c>
      <c r="D7408" s="549" t="s">
        <v>1653</v>
      </c>
      <c r="E7408" s="593" t="s">
        <v>1298</v>
      </c>
      <c r="F7408" s="593"/>
      <c r="G7408" s="550" t="s">
        <v>57</v>
      </c>
      <c r="H7408" s="551">
        <v>0.1018</v>
      </c>
      <c r="I7408" s="552" t="s">
        <v>2845</v>
      </c>
      <c r="J7408" s="561" t="s">
        <v>3108</v>
      </c>
    </row>
    <row r="7409" spans="1:10" ht="14.45" customHeight="1">
      <c r="A7409" s="549" t="s">
        <v>2666</v>
      </c>
      <c r="B7409" s="550" t="s">
        <v>2090</v>
      </c>
      <c r="C7409" s="550" t="s">
        <v>55</v>
      </c>
      <c r="D7409" s="549" t="s">
        <v>2091</v>
      </c>
      <c r="E7409" s="593" t="s">
        <v>1220</v>
      </c>
      <c r="F7409" s="593"/>
      <c r="G7409" s="550" t="s">
        <v>57</v>
      </c>
      <c r="H7409" s="551">
        <v>1.8E-3</v>
      </c>
      <c r="I7409" s="552" t="s">
        <v>2847</v>
      </c>
      <c r="J7409" s="561" t="s">
        <v>3133</v>
      </c>
    </row>
    <row r="7410" spans="1:10">
      <c r="A7410" s="549" t="s">
        <v>2666</v>
      </c>
      <c r="B7410" s="550" t="s">
        <v>1543</v>
      </c>
      <c r="C7410" s="550" t="s">
        <v>55</v>
      </c>
      <c r="D7410" s="549" t="s">
        <v>1544</v>
      </c>
      <c r="E7410" s="593" t="s">
        <v>1220</v>
      </c>
      <c r="F7410" s="593"/>
      <c r="G7410" s="550" t="s">
        <v>57</v>
      </c>
      <c r="H7410" s="551">
        <v>0.1018</v>
      </c>
      <c r="I7410" s="552" t="s">
        <v>2849</v>
      </c>
      <c r="J7410" s="561" t="s">
        <v>3386</v>
      </c>
    </row>
    <row r="7411" spans="1:10">
      <c r="A7411" s="549" t="s">
        <v>2666</v>
      </c>
      <c r="B7411" s="550" t="s">
        <v>2442</v>
      </c>
      <c r="C7411" s="550" t="s">
        <v>55</v>
      </c>
      <c r="D7411" s="549" t="s">
        <v>2443</v>
      </c>
      <c r="E7411" s="593" t="s">
        <v>1220</v>
      </c>
      <c r="F7411" s="593"/>
      <c r="G7411" s="550" t="s">
        <v>57</v>
      </c>
      <c r="H7411" s="551">
        <v>1E-4</v>
      </c>
      <c r="I7411" s="552" t="s">
        <v>2851</v>
      </c>
      <c r="J7411" s="561" t="s">
        <v>2972</v>
      </c>
    </row>
    <row r="7412" spans="1:10" ht="26.45">
      <c r="A7412" s="549" t="s">
        <v>2666</v>
      </c>
      <c r="B7412" s="550" t="s">
        <v>2139</v>
      </c>
      <c r="C7412" s="550" t="s">
        <v>55</v>
      </c>
      <c r="D7412" s="549" t="s">
        <v>2140</v>
      </c>
      <c r="E7412" s="593" t="s">
        <v>1220</v>
      </c>
      <c r="F7412" s="593"/>
      <c r="G7412" s="550" t="s">
        <v>1739</v>
      </c>
      <c r="H7412" s="551">
        <v>2.3E-3</v>
      </c>
      <c r="I7412" s="552" t="s">
        <v>2853</v>
      </c>
      <c r="J7412" s="561" t="s">
        <v>3254</v>
      </c>
    </row>
    <row r="7413" spans="1:10" ht="26.45">
      <c r="A7413" s="549" t="s">
        <v>2666</v>
      </c>
      <c r="B7413" s="550" t="s">
        <v>1978</v>
      </c>
      <c r="C7413" s="550" t="s">
        <v>55</v>
      </c>
      <c r="D7413" s="549" t="s">
        <v>1979</v>
      </c>
      <c r="E7413" s="593" t="s">
        <v>1220</v>
      </c>
      <c r="F7413" s="593"/>
      <c r="G7413" s="550" t="s">
        <v>1739</v>
      </c>
      <c r="H7413" s="551">
        <v>8.0000000000000004E-4</v>
      </c>
      <c r="I7413" s="552" t="s">
        <v>2855</v>
      </c>
      <c r="J7413" s="561" t="s">
        <v>2923</v>
      </c>
    </row>
    <row r="7414" spans="1:10">
      <c r="A7414" s="589" t="s">
        <v>2820</v>
      </c>
      <c r="B7414" s="597"/>
      <c r="C7414" s="597"/>
      <c r="D7414" s="597"/>
      <c r="E7414" s="597"/>
      <c r="F7414" s="597"/>
      <c r="G7414" s="597"/>
      <c r="H7414" s="597"/>
      <c r="I7414" s="597"/>
      <c r="J7414" s="597"/>
    </row>
    <row r="7415" spans="1:10">
      <c r="A7415" s="543" t="s">
        <v>9</v>
      </c>
      <c r="B7415" s="461" t="s">
        <v>10</v>
      </c>
      <c r="C7415" s="461" t="s">
        <v>11</v>
      </c>
      <c r="D7415" s="543" t="s">
        <v>12</v>
      </c>
      <c r="E7415" s="589" t="s">
        <v>1209</v>
      </c>
      <c r="F7415" s="589"/>
      <c r="G7415" s="461" t="s">
        <v>13</v>
      </c>
      <c r="H7415" s="544" t="s">
        <v>14</v>
      </c>
      <c r="I7415" s="544" t="s">
        <v>1210</v>
      </c>
      <c r="J7415" s="544" t="s">
        <v>16</v>
      </c>
    </row>
    <row r="7416" spans="1:10" ht="26.45">
      <c r="A7416" s="549" t="s">
        <v>2666</v>
      </c>
      <c r="B7416" s="550" t="s">
        <v>2303</v>
      </c>
      <c r="C7416" s="550" t="s">
        <v>55</v>
      </c>
      <c r="D7416" s="549" t="s">
        <v>2304</v>
      </c>
      <c r="E7416" s="593" t="s">
        <v>1220</v>
      </c>
      <c r="F7416" s="593"/>
      <c r="G7416" s="550" t="s">
        <v>57</v>
      </c>
      <c r="H7416" s="551">
        <v>5.9999999999999995E-4</v>
      </c>
      <c r="I7416" s="552" t="s">
        <v>2821</v>
      </c>
      <c r="J7416" s="561" t="s">
        <v>2972</v>
      </c>
    </row>
    <row r="7417" spans="1:10">
      <c r="A7417" s="549" t="s">
        <v>2666</v>
      </c>
      <c r="B7417" s="550" t="s">
        <v>2412</v>
      </c>
      <c r="C7417" s="550" t="s">
        <v>55</v>
      </c>
      <c r="D7417" s="549" t="s">
        <v>2413</v>
      </c>
      <c r="E7417" s="593" t="s">
        <v>1220</v>
      </c>
      <c r="F7417" s="593"/>
      <c r="G7417" s="550" t="s">
        <v>57</v>
      </c>
      <c r="H7417" s="551">
        <v>2.9999999999999997E-4</v>
      </c>
      <c r="I7417" s="552" t="s">
        <v>2823</v>
      </c>
      <c r="J7417" s="561" t="s">
        <v>2972</v>
      </c>
    </row>
    <row r="7418" spans="1:10">
      <c r="A7418" s="549" t="s">
        <v>2666</v>
      </c>
      <c r="B7418" s="550" t="s">
        <v>2169</v>
      </c>
      <c r="C7418" s="550" t="s">
        <v>55</v>
      </c>
      <c r="D7418" s="549" t="s">
        <v>2170</v>
      </c>
      <c r="E7418" s="593" t="s">
        <v>1220</v>
      </c>
      <c r="F7418" s="593"/>
      <c r="G7418" s="550" t="s">
        <v>57</v>
      </c>
      <c r="H7418" s="551">
        <v>4.4999999999999997E-3</v>
      </c>
      <c r="I7418" s="552" t="s">
        <v>2825</v>
      </c>
      <c r="J7418" s="561" t="s">
        <v>3254</v>
      </c>
    </row>
    <row r="7419" spans="1:10" ht="26.45">
      <c r="A7419" s="549" t="s">
        <v>2666</v>
      </c>
      <c r="B7419" s="550" t="s">
        <v>2391</v>
      </c>
      <c r="C7419" s="550" t="s">
        <v>55</v>
      </c>
      <c r="D7419" s="549" t="s">
        <v>2392</v>
      </c>
      <c r="E7419" s="593" t="s">
        <v>1220</v>
      </c>
      <c r="F7419" s="593"/>
      <c r="G7419" s="550" t="s">
        <v>57</v>
      </c>
      <c r="H7419" s="551">
        <v>2.0000000000000001E-4</v>
      </c>
      <c r="I7419" s="552" t="s">
        <v>2827</v>
      </c>
      <c r="J7419" s="561" t="s">
        <v>2972</v>
      </c>
    </row>
    <row r="7420" spans="1:10">
      <c r="A7420" s="549" t="s">
        <v>2666</v>
      </c>
      <c r="B7420" s="550" t="s">
        <v>1693</v>
      </c>
      <c r="C7420" s="550" t="s">
        <v>55</v>
      </c>
      <c r="D7420" s="549" t="s">
        <v>1694</v>
      </c>
      <c r="E7420" s="593" t="s">
        <v>1220</v>
      </c>
      <c r="F7420" s="593"/>
      <c r="G7420" s="550" t="s">
        <v>57</v>
      </c>
      <c r="H7420" s="551">
        <v>9.4100000000000003E-2</v>
      </c>
      <c r="I7420" s="552" t="s">
        <v>2829</v>
      </c>
      <c r="J7420" s="561" t="s">
        <v>3384</v>
      </c>
    </row>
    <row r="7421" spans="1:10">
      <c r="A7421" s="549" t="s">
        <v>2666</v>
      </c>
      <c r="B7421" s="550" t="s">
        <v>2360</v>
      </c>
      <c r="C7421" s="550" t="s">
        <v>55</v>
      </c>
      <c r="D7421" s="549" t="s">
        <v>2361</v>
      </c>
      <c r="E7421" s="593" t="s">
        <v>1220</v>
      </c>
      <c r="F7421" s="593"/>
      <c r="G7421" s="550" t="s">
        <v>2362</v>
      </c>
      <c r="H7421" s="551">
        <v>8.0000000000000004E-4</v>
      </c>
      <c r="I7421" s="552" t="s">
        <v>2831</v>
      </c>
      <c r="J7421" s="561" t="s">
        <v>2972</v>
      </c>
    </row>
    <row r="7422" spans="1:10">
      <c r="A7422" s="549" t="s">
        <v>2666</v>
      </c>
      <c r="B7422" s="550" t="s">
        <v>1729</v>
      </c>
      <c r="C7422" s="550" t="s">
        <v>55</v>
      </c>
      <c r="D7422" s="549" t="s">
        <v>1730</v>
      </c>
      <c r="E7422" s="593" t="s">
        <v>1220</v>
      </c>
      <c r="F7422" s="593"/>
      <c r="G7422" s="550" t="s">
        <v>57</v>
      </c>
      <c r="H7422" s="551">
        <v>1.5E-3</v>
      </c>
      <c r="I7422" s="552" t="s">
        <v>2833</v>
      </c>
      <c r="J7422" s="561" t="s">
        <v>2979</v>
      </c>
    </row>
    <row r="7423" spans="1:10">
      <c r="A7423" s="549" t="s">
        <v>2666</v>
      </c>
      <c r="B7423" s="550" t="s">
        <v>1587</v>
      </c>
      <c r="C7423" s="550" t="s">
        <v>55</v>
      </c>
      <c r="D7423" s="549" t="s">
        <v>1588</v>
      </c>
      <c r="E7423" s="593" t="s">
        <v>1220</v>
      </c>
      <c r="F7423" s="593"/>
      <c r="G7423" s="550" t="s">
        <v>57</v>
      </c>
      <c r="H7423" s="551">
        <v>4.4999999999999997E-3</v>
      </c>
      <c r="I7423" s="552" t="s">
        <v>2835</v>
      </c>
      <c r="J7423" s="561" t="s">
        <v>3385</v>
      </c>
    </row>
    <row r="7424" spans="1:10">
      <c r="A7424" s="549" t="s">
        <v>2666</v>
      </c>
      <c r="B7424" s="550" t="s">
        <v>2381</v>
      </c>
      <c r="C7424" s="550" t="s">
        <v>55</v>
      </c>
      <c r="D7424" s="549" t="s">
        <v>2382</v>
      </c>
      <c r="E7424" s="593" t="s">
        <v>1220</v>
      </c>
      <c r="F7424" s="593"/>
      <c r="G7424" s="550" t="s">
        <v>57</v>
      </c>
      <c r="H7424" s="551">
        <v>2.0000000000000001E-4</v>
      </c>
      <c r="I7424" s="552" t="s">
        <v>2837</v>
      </c>
      <c r="J7424" s="561" t="s">
        <v>2972</v>
      </c>
    </row>
    <row r="7425" spans="1:10">
      <c r="A7425" s="549" t="s">
        <v>2666</v>
      </c>
      <c r="B7425" s="550" t="s">
        <v>1982</v>
      </c>
      <c r="C7425" s="550" t="s">
        <v>55</v>
      </c>
      <c r="D7425" s="549" t="s">
        <v>1983</v>
      </c>
      <c r="E7425" s="593" t="s">
        <v>1298</v>
      </c>
      <c r="F7425" s="593"/>
      <c r="G7425" s="550" t="s">
        <v>57</v>
      </c>
      <c r="H7425" s="551">
        <v>4.4999999999999997E-3</v>
      </c>
      <c r="I7425" s="552" t="s">
        <v>2839</v>
      </c>
      <c r="J7425" s="561" t="s">
        <v>2923</v>
      </c>
    </row>
    <row r="7426" spans="1:10">
      <c r="A7426" s="549" t="s">
        <v>2666</v>
      </c>
      <c r="B7426" s="550" t="s">
        <v>1855</v>
      </c>
      <c r="C7426" s="550" t="s">
        <v>55</v>
      </c>
      <c r="D7426" s="549" t="s">
        <v>1856</v>
      </c>
      <c r="E7426" s="593" t="s">
        <v>1298</v>
      </c>
      <c r="F7426" s="593"/>
      <c r="G7426" s="550" t="s">
        <v>1857</v>
      </c>
      <c r="H7426" s="551">
        <v>4.0000000000000002E-4</v>
      </c>
      <c r="I7426" s="552" t="s">
        <v>2841</v>
      </c>
      <c r="J7426" s="561" t="s">
        <v>3126</v>
      </c>
    </row>
    <row r="7427" spans="1:10" ht="26.45">
      <c r="A7427" s="549" t="s">
        <v>2666</v>
      </c>
      <c r="B7427" s="550" t="s">
        <v>2182</v>
      </c>
      <c r="C7427" s="550" t="s">
        <v>55</v>
      </c>
      <c r="D7427" s="549" t="s">
        <v>2183</v>
      </c>
      <c r="E7427" s="593" t="s">
        <v>1220</v>
      </c>
      <c r="F7427" s="593"/>
      <c r="G7427" s="550" t="s">
        <v>57</v>
      </c>
      <c r="H7427" s="551">
        <v>2.0000000000000001E-4</v>
      </c>
      <c r="I7427" s="552" t="s">
        <v>2843</v>
      </c>
      <c r="J7427" s="561" t="s">
        <v>3133</v>
      </c>
    </row>
    <row r="7428" spans="1:10">
      <c r="A7428" s="549" t="s">
        <v>2666</v>
      </c>
      <c r="B7428" s="550" t="s">
        <v>1652</v>
      </c>
      <c r="C7428" s="550" t="s">
        <v>55</v>
      </c>
      <c r="D7428" s="549" t="s">
        <v>1653</v>
      </c>
      <c r="E7428" s="593" t="s">
        <v>1298</v>
      </c>
      <c r="F7428" s="593"/>
      <c r="G7428" s="550" t="s">
        <v>57</v>
      </c>
      <c r="H7428" s="551">
        <v>0.1018</v>
      </c>
      <c r="I7428" s="552" t="s">
        <v>2845</v>
      </c>
      <c r="J7428" s="561" t="s">
        <v>3108</v>
      </c>
    </row>
    <row r="7429" spans="1:10">
      <c r="A7429" s="549" t="s">
        <v>2666</v>
      </c>
      <c r="B7429" s="550" t="s">
        <v>2090</v>
      </c>
      <c r="C7429" s="550" t="s">
        <v>55</v>
      </c>
      <c r="D7429" s="549" t="s">
        <v>2091</v>
      </c>
      <c r="E7429" s="593" t="s">
        <v>1220</v>
      </c>
      <c r="F7429" s="593"/>
      <c r="G7429" s="550" t="s">
        <v>57</v>
      </c>
      <c r="H7429" s="551">
        <v>1.8E-3</v>
      </c>
      <c r="I7429" s="552" t="s">
        <v>2847</v>
      </c>
      <c r="J7429" s="561" t="s">
        <v>3133</v>
      </c>
    </row>
    <row r="7430" spans="1:10">
      <c r="A7430" s="549" t="s">
        <v>2666</v>
      </c>
      <c r="B7430" s="550" t="s">
        <v>1543</v>
      </c>
      <c r="C7430" s="550" t="s">
        <v>55</v>
      </c>
      <c r="D7430" s="549" t="s">
        <v>1544</v>
      </c>
      <c r="E7430" s="593" t="s">
        <v>1220</v>
      </c>
      <c r="F7430" s="593"/>
      <c r="G7430" s="550" t="s">
        <v>57</v>
      </c>
      <c r="H7430" s="551">
        <v>0.1018</v>
      </c>
      <c r="I7430" s="552" t="s">
        <v>2849</v>
      </c>
      <c r="J7430" s="561" t="s">
        <v>3386</v>
      </c>
    </row>
    <row r="7431" spans="1:10">
      <c r="A7431" s="549" t="s">
        <v>2666</v>
      </c>
      <c r="B7431" s="550" t="s">
        <v>2442</v>
      </c>
      <c r="C7431" s="550" t="s">
        <v>55</v>
      </c>
      <c r="D7431" s="549" t="s">
        <v>2443</v>
      </c>
      <c r="E7431" s="593" t="s">
        <v>1220</v>
      </c>
      <c r="F7431" s="593"/>
      <c r="G7431" s="550" t="s">
        <v>57</v>
      </c>
      <c r="H7431" s="551">
        <v>1E-4</v>
      </c>
      <c r="I7431" s="552" t="s">
        <v>2851</v>
      </c>
      <c r="J7431" s="561" t="s">
        <v>2972</v>
      </c>
    </row>
    <row r="7432" spans="1:10" ht="13.9" customHeight="1">
      <c r="A7432" s="549" t="s">
        <v>2666</v>
      </c>
      <c r="B7432" s="550" t="s">
        <v>2139</v>
      </c>
      <c r="C7432" s="550" t="s">
        <v>55</v>
      </c>
      <c r="D7432" s="549" t="s">
        <v>2140</v>
      </c>
      <c r="E7432" s="593" t="s">
        <v>1220</v>
      </c>
      <c r="F7432" s="593"/>
      <c r="G7432" s="550" t="s">
        <v>1739</v>
      </c>
      <c r="H7432" s="551">
        <v>2.3E-3</v>
      </c>
      <c r="I7432" s="552" t="s">
        <v>2853</v>
      </c>
      <c r="J7432" s="561" t="s">
        <v>3254</v>
      </c>
    </row>
    <row r="7433" spans="1:10" ht="26.45">
      <c r="A7433" s="549" t="s">
        <v>2666</v>
      </c>
      <c r="B7433" s="550" t="s">
        <v>1978</v>
      </c>
      <c r="C7433" s="550" t="s">
        <v>55</v>
      </c>
      <c r="D7433" s="549" t="s">
        <v>1979</v>
      </c>
      <c r="E7433" s="593" t="s">
        <v>1220</v>
      </c>
      <c r="F7433" s="593"/>
      <c r="G7433" s="550" t="s">
        <v>1739</v>
      </c>
      <c r="H7433" s="551">
        <v>8.0000000000000004E-4</v>
      </c>
      <c r="I7433" s="552" t="s">
        <v>2855</v>
      </c>
      <c r="J7433" s="561" t="s">
        <v>2923</v>
      </c>
    </row>
    <row r="7434" spans="1:10">
      <c r="A7434" s="553"/>
      <c r="B7434" s="563"/>
      <c r="C7434" s="563"/>
      <c r="D7434" s="553"/>
      <c r="E7434" s="563" t="s">
        <v>2669</v>
      </c>
      <c r="F7434" s="566">
        <v>0</v>
      </c>
      <c r="G7434" s="553" t="s">
        <v>2670</v>
      </c>
      <c r="H7434" s="554">
        <v>0</v>
      </c>
      <c r="I7434" s="553" t="s">
        <v>2671</v>
      </c>
      <c r="J7434" s="554">
        <v>0</v>
      </c>
    </row>
    <row r="7435" spans="1:10" ht="14.45" thickBot="1">
      <c r="A7435" s="553"/>
      <c r="B7435" s="563"/>
      <c r="C7435" s="563"/>
      <c r="D7435" s="553"/>
      <c r="E7435" s="563" t="s">
        <v>2672</v>
      </c>
      <c r="F7435" s="566">
        <v>0</v>
      </c>
      <c r="G7435" s="553"/>
      <c r="H7435" s="595" t="s">
        <v>2673</v>
      </c>
      <c r="I7435" s="595"/>
      <c r="J7435" s="554">
        <v>3.86</v>
      </c>
    </row>
    <row r="7436" spans="1:10" ht="14.45" thickTop="1">
      <c r="A7436" s="555"/>
      <c r="B7436" s="564"/>
      <c r="C7436" s="564"/>
      <c r="D7436" s="555"/>
      <c r="E7436" s="564"/>
      <c r="F7436" s="564"/>
      <c r="G7436" s="555"/>
      <c r="H7436" s="555"/>
      <c r="I7436" s="555"/>
      <c r="J7436" s="555"/>
    </row>
    <row r="7437" spans="1:10">
      <c r="A7437" s="543"/>
      <c r="B7437" s="461" t="s">
        <v>10</v>
      </c>
      <c r="C7437" s="461" t="s">
        <v>11</v>
      </c>
      <c r="D7437" s="543" t="s">
        <v>12</v>
      </c>
      <c r="E7437" s="589" t="s">
        <v>1209</v>
      </c>
      <c r="F7437" s="589"/>
      <c r="G7437" s="461" t="s">
        <v>13</v>
      </c>
      <c r="H7437" s="544" t="s">
        <v>14</v>
      </c>
      <c r="I7437" s="544" t="s">
        <v>1210</v>
      </c>
      <c r="J7437" s="544" t="s">
        <v>16</v>
      </c>
    </row>
    <row r="7438" spans="1:10" ht="26.45">
      <c r="A7438" s="545" t="s">
        <v>2661</v>
      </c>
      <c r="B7438" s="546" t="s">
        <v>4089</v>
      </c>
      <c r="C7438" s="546" t="s">
        <v>55</v>
      </c>
      <c r="D7438" s="545" t="s">
        <v>4090</v>
      </c>
      <c r="E7438" s="596" t="s">
        <v>4091</v>
      </c>
      <c r="F7438" s="596"/>
      <c r="G7438" s="546" t="s">
        <v>268</v>
      </c>
      <c r="H7438" s="547">
        <v>1</v>
      </c>
      <c r="I7438" s="548">
        <v>5.32</v>
      </c>
      <c r="J7438" s="548">
        <v>5.32</v>
      </c>
    </row>
    <row r="7439" spans="1:10">
      <c r="A7439" s="543" t="s">
        <v>9</v>
      </c>
      <c r="B7439" s="461" t="s">
        <v>10</v>
      </c>
      <c r="C7439" s="461" t="s">
        <v>11</v>
      </c>
      <c r="D7439" s="543" t="s">
        <v>12</v>
      </c>
      <c r="E7439" s="589" t="s">
        <v>1209</v>
      </c>
      <c r="F7439" s="589"/>
      <c r="G7439" s="461" t="s">
        <v>13</v>
      </c>
      <c r="H7439" s="544" t="s">
        <v>14</v>
      </c>
      <c r="I7439" s="544" t="s">
        <v>1210</v>
      </c>
      <c r="J7439" s="544" t="s">
        <v>16</v>
      </c>
    </row>
    <row r="7440" spans="1:10" ht="26.45">
      <c r="A7440" s="549" t="s">
        <v>2666</v>
      </c>
      <c r="B7440" s="550" t="s">
        <v>1483</v>
      </c>
      <c r="C7440" s="550" t="s">
        <v>55</v>
      </c>
      <c r="D7440" s="549" t="s">
        <v>1484</v>
      </c>
      <c r="E7440" s="593" t="s">
        <v>1440</v>
      </c>
      <c r="F7440" s="593"/>
      <c r="G7440" s="550" t="s">
        <v>1451</v>
      </c>
      <c r="H7440" s="551">
        <v>0.15</v>
      </c>
      <c r="I7440" s="552" t="s">
        <v>2767</v>
      </c>
      <c r="J7440" s="561" t="s">
        <v>3145</v>
      </c>
    </row>
    <row r="7441" spans="1:10" ht="26.45">
      <c r="A7441" s="556" t="s">
        <v>2661</v>
      </c>
      <c r="B7441" s="557" t="s">
        <v>3700</v>
      </c>
      <c r="C7441" s="557" t="s">
        <v>55</v>
      </c>
      <c r="D7441" s="556" t="s">
        <v>3701</v>
      </c>
      <c r="E7441" s="594" t="s">
        <v>3371</v>
      </c>
      <c r="F7441" s="594"/>
      <c r="G7441" s="557" t="s">
        <v>115</v>
      </c>
      <c r="H7441" s="558">
        <v>3.0000000000000001E-3</v>
      </c>
      <c r="I7441" s="559" t="s">
        <v>3702</v>
      </c>
      <c r="J7441" s="560" t="s">
        <v>3710</v>
      </c>
    </row>
    <row r="7442" spans="1:10">
      <c r="A7442" s="556" t="s">
        <v>2661</v>
      </c>
      <c r="B7442" s="557" t="s">
        <v>3353</v>
      </c>
      <c r="C7442" s="557" t="s">
        <v>55</v>
      </c>
      <c r="D7442" s="556" t="s">
        <v>3354</v>
      </c>
      <c r="E7442" s="594" t="s">
        <v>1393</v>
      </c>
      <c r="F7442" s="594"/>
      <c r="G7442" s="557" t="s">
        <v>1451</v>
      </c>
      <c r="H7442" s="558">
        <v>0.15</v>
      </c>
      <c r="I7442" s="559" t="s">
        <v>3355</v>
      </c>
      <c r="J7442" s="560" t="s">
        <v>3299</v>
      </c>
    </row>
    <row r="7443" spans="1:10">
      <c r="A7443" s="589" t="s">
        <v>2820</v>
      </c>
      <c r="B7443" s="597"/>
      <c r="C7443" s="597"/>
      <c r="D7443" s="597"/>
      <c r="E7443" s="597"/>
      <c r="F7443" s="597"/>
      <c r="G7443" s="597"/>
      <c r="H7443" s="597"/>
      <c r="I7443" s="597"/>
      <c r="J7443" s="597"/>
    </row>
    <row r="7444" spans="1:10">
      <c r="A7444" s="543" t="s">
        <v>9</v>
      </c>
      <c r="B7444" s="461" t="s">
        <v>10</v>
      </c>
      <c r="C7444" s="461" t="s">
        <v>11</v>
      </c>
      <c r="D7444" s="543" t="s">
        <v>12</v>
      </c>
      <c r="E7444" s="589" t="s">
        <v>1209</v>
      </c>
      <c r="F7444" s="589"/>
      <c r="G7444" s="461" t="s">
        <v>13</v>
      </c>
      <c r="H7444" s="544" t="s">
        <v>14</v>
      </c>
      <c r="I7444" s="544" t="s">
        <v>1210</v>
      </c>
      <c r="J7444" s="544" t="s">
        <v>16</v>
      </c>
    </row>
    <row r="7445" spans="1:10" ht="26.45">
      <c r="A7445" s="549" t="s">
        <v>2666</v>
      </c>
      <c r="B7445" s="550" t="s">
        <v>1483</v>
      </c>
      <c r="C7445" s="550" t="s">
        <v>55</v>
      </c>
      <c r="D7445" s="549" t="s">
        <v>1484</v>
      </c>
      <c r="E7445" s="593" t="s">
        <v>1440</v>
      </c>
      <c r="F7445" s="593"/>
      <c r="G7445" s="550" t="s">
        <v>1451</v>
      </c>
      <c r="H7445" s="551">
        <v>0.15</v>
      </c>
      <c r="I7445" s="552" t="s">
        <v>2767</v>
      </c>
      <c r="J7445" s="561" t="s">
        <v>3145</v>
      </c>
    </row>
    <row r="7446" spans="1:10" ht="26.45">
      <c r="A7446" s="549" t="s">
        <v>2666</v>
      </c>
      <c r="B7446" s="550" t="s">
        <v>2303</v>
      </c>
      <c r="C7446" s="550" t="s">
        <v>55</v>
      </c>
      <c r="D7446" s="549" t="s">
        <v>2304</v>
      </c>
      <c r="E7446" s="593" t="s">
        <v>1220</v>
      </c>
      <c r="F7446" s="593"/>
      <c r="G7446" s="550" t="s">
        <v>57</v>
      </c>
      <c r="H7446" s="551">
        <v>9.7200000000000004E-5</v>
      </c>
      <c r="I7446" s="552" t="s">
        <v>2821</v>
      </c>
      <c r="J7446" s="561" t="s">
        <v>2972</v>
      </c>
    </row>
    <row r="7447" spans="1:10">
      <c r="A7447" s="549" t="s">
        <v>2666</v>
      </c>
      <c r="B7447" s="550" t="s">
        <v>2412</v>
      </c>
      <c r="C7447" s="550" t="s">
        <v>55</v>
      </c>
      <c r="D7447" s="549" t="s">
        <v>2413</v>
      </c>
      <c r="E7447" s="593" t="s">
        <v>1220</v>
      </c>
      <c r="F7447" s="593"/>
      <c r="G7447" s="550" t="s">
        <v>57</v>
      </c>
      <c r="H7447" s="551">
        <v>3.5999999999999998E-6</v>
      </c>
      <c r="I7447" s="552" t="s">
        <v>2823</v>
      </c>
      <c r="J7447" s="561" t="s">
        <v>2972</v>
      </c>
    </row>
    <row r="7448" spans="1:10">
      <c r="A7448" s="549" t="s">
        <v>2666</v>
      </c>
      <c r="B7448" s="550" t="s">
        <v>2169</v>
      </c>
      <c r="C7448" s="550" t="s">
        <v>55</v>
      </c>
      <c r="D7448" s="549" t="s">
        <v>2170</v>
      </c>
      <c r="E7448" s="593" t="s">
        <v>1220</v>
      </c>
      <c r="F7448" s="593"/>
      <c r="G7448" s="550" t="s">
        <v>57</v>
      </c>
      <c r="H7448" s="551">
        <v>7.2900000000000005E-4</v>
      </c>
      <c r="I7448" s="552" t="s">
        <v>2825</v>
      </c>
      <c r="J7448" s="561" t="s">
        <v>2972</v>
      </c>
    </row>
    <row r="7449" spans="1:10" ht="26.45">
      <c r="A7449" s="549" t="s">
        <v>2666</v>
      </c>
      <c r="B7449" s="550" t="s">
        <v>2391</v>
      </c>
      <c r="C7449" s="550" t="s">
        <v>55</v>
      </c>
      <c r="D7449" s="549" t="s">
        <v>2392</v>
      </c>
      <c r="E7449" s="593" t="s">
        <v>1220</v>
      </c>
      <c r="F7449" s="593"/>
      <c r="G7449" s="550" t="s">
        <v>57</v>
      </c>
      <c r="H7449" s="551">
        <v>3.2400000000000001E-5</v>
      </c>
      <c r="I7449" s="552" t="s">
        <v>2827</v>
      </c>
      <c r="J7449" s="561" t="s">
        <v>2972</v>
      </c>
    </row>
    <row r="7450" spans="1:10">
      <c r="A7450" s="549" t="s">
        <v>2666</v>
      </c>
      <c r="B7450" s="550" t="s">
        <v>1693</v>
      </c>
      <c r="C7450" s="550" t="s">
        <v>55</v>
      </c>
      <c r="D7450" s="549" t="s">
        <v>1694</v>
      </c>
      <c r="E7450" s="593" t="s">
        <v>1220</v>
      </c>
      <c r="F7450" s="593"/>
      <c r="G7450" s="550" t="s">
        <v>57</v>
      </c>
      <c r="H7450" s="551">
        <v>1.09392E-2</v>
      </c>
      <c r="I7450" s="552" t="s">
        <v>2829</v>
      </c>
      <c r="J7450" s="561" t="s">
        <v>3256</v>
      </c>
    </row>
    <row r="7451" spans="1:10">
      <c r="A7451" s="549" t="s">
        <v>2666</v>
      </c>
      <c r="B7451" s="550" t="s">
        <v>2360</v>
      </c>
      <c r="C7451" s="550" t="s">
        <v>55</v>
      </c>
      <c r="D7451" s="549" t="s">
        <v>2361</v>
      </c>
      <c r="E7451" s="593" t="s">
        <v>1220</v>
      </c>
      <c r="F7451" s="593"/>
      <c r="G7451" s="550" t="s">
        <v>2362</v>
      </c>
      <c r="H7451" s="551">
        <v>1.2960000000000001E-4</v>
      </c>
      <c r="I7451" s="552" t="s">
        <v>2831</v>
      </c>
      <c r="J7451" s="561" t="s">
        <v>2972</v>
      </c>
    </row>
    <row r="7452" spans="1:10">
      <c r="A7452" s="549" t="s">
        <v>2666</v>
      </c>
      <c r="B7452" s="550" t="s">
        <v>1729</v>
      </c>
      <c r="C7452" s="550" t="s">
        <v>55</v>
      </c>
      <c r="D7452" s="549" t="s">
        <v>1730</v>
      </c>
      <c r="E7452" s="593" t="s">
        <v>1220</v>
      </c>
      <c r="F7452" s="593"/>
      <c r="G7452" s="550" t="s">
        <v>57</v>
      </c>
      <c r="H7452" s="551">
        <v>2.43E-4</v>
      </c>
      <c r="I7452" s="552" t="s">
        <v>2833</v>
      </c>
      <c r="J7452" s="561" t="s">
        <v>3256</v>
      </c>
    </row>
    <row r="7453" spans="1:10" ht="14.45" customHeight="1">
      <c r="A7453" s="549" t="s">
        <v>2666</v>
      </c>
      <c r="B7453" s="550" t="s">
        <v>1587</v>
      </c>
      <c r="C7453" s="550" t="s">
        <v>55</v>
      </c>
      <c r="D7453" s="549" t="s">
        <v>1588</v>
      </c>
      <c r="E7453" s="593" t="s">
        <v>1220</v>
      </c>
      <c r="F7453" s="593"/>
      <c r="G7453" s="550" t="s">
        <v>57</v>
      </c>
      <c r="H7453" s="551">
        <v>7.2900000000000005E-4</v>
      </c>
      <c r="I7453" s="552" t="s">
        <v>2835</v>
      </c>
      <c r="J7453" s="561" t="s">
        <v>3347</v>
      </c>
    </row>
    <row r="7454" spans="1:10">
      <c r="A7454" s="549" t="s">
        <v>2666</v>
      </c>
      <c r="B7454" s="550" t="s">
        <v>2381</v>
      </c>
      <c r="C7454" s="550" t="s">
        <v>55</v>
      </c>
      <c r="D7454" s="549" t="s">
        <v>2382</v>
      </c>
      <c r="E7454" s="593" t="s">
        <v>1220</v>
      </c>
      <c r="F7454" s="593"/>
      <c r="G7454" s="550" t="s">
        <v>57</v>
      </c>
      <c r="H7454" s="551">
        <v>2.3999999999999999E-6</v>
      </c>
      <c r="I7454" s="552" t="s">
        <v>2837</v>
      </c>
      <c r="J7454" s="561" t="s">
        <v>2972</v>
      </c>
    </row>
    <row r="7455" spans="1:10">
      <c r="A7455" s="549" t="s">
        <v>2666</v>
      </c>
      <c r="B7455" s="550" t="s">
        <v>1982</v>
      </c>
      <c r="C7455" s="550" t="s">
        <v>55</v>
      </c>
      <c r="D7455" s="549" t="s">
        <v>1983</v>
      </c>
      <c r="E7455" s="593" t="s">
        <v>1298</v>
      </c>
      <c r="F7455" s="593"/>
      <c r="G7455" s="550" t="s">
        <v>57</v>
      </c>
      <c r="H7455" s="551">
        <v>7.2900000000000005E-4</v>
      </c>
      <c r="I7455" s="552" t="s">
        <v>2839</v>
      </c>
      <c r="J7455" s="561" t="s">
        <v>2972</v>
      </c>
    </row>
    <row r="7456" spans="1:10" ht="26.45" customHeight="1">
      <c r="A7456" s="549" t="s">
        <v>2666</v>
      </c>
      <c r="B7456" s="550" t="s">
        <v>1855</v>
      </c>
      <c r="C7456" s="550" t="s">
        <v>55</v>
      </c>
      <c r="D7456" s="549" t="s">
        <v>1856</v>
      </c>
      <c r="E7456" s="593" t="s">
        <v>1298</v>
      </c>
      <c r="F7456" s="593"/>
      <c r="G7456" s="550" t="s">
        <v>1857</v>
      </c>
      <c r="H7456" s="551">
        <v>6.4800000000000003E-5</v>
      </c>
      <c r="I7456" s="552" t="s">
        <v>2841</v>
      </c>
      <c r="J7456" s="561" t="s">
        <v>2880</v>
      </c>
    </row>
    <row r="7457" spans="1:10" ht="26.45">
      <c r="A7457" s="549" t="s">
        <v>2666</v>
      </c>
      <c r="B7457" s="550" t="s">
        <v>2182</v>
      </c>
      <c r="C7457" s="550" t="s">
        <v>55</v>
      </c>
      <c r="D7457" s="549" t="s">
        <v>2183</v>
      </c>
      <c r="E7457" s="593" t="s">
        <v>1220</v>
      </c>
      <c r="F7457" s="593"/>
      <c r="G7457" s="550" t="s">
        <v>57</v>
      </c>
      <c r="H7457" s="551">
        <v>2.3999999999999999E-6</v>
      </c>
      <c r="I7457" s="552" t="s">
        <v>2843</v>
      </c>
      <c r="J7457" s="561" t="s">
        <v>2972</v>
      </c>
    </row>
    <row r="7458" spans="1:10">
      <c r="A7458" s="549" t="s">
        <v>2666</v>
      </c>
      <c r="B7458" s="550" t="s">
        <v>1652</v>
      </c>
      <c r="C7458" s="550" t="s">
        <v>55</v>
      </c>
      <c r="D7458" s="549" t="s">
        <v>1653</v>
      </c>
      <c r="E7458" s="593" t="s">
        <v>1298</v>
      </c>
      <c r="F7458" s="593"/>
      <c r="G7458" s="550" t="s">
        <v>57</v>
      </c>
      <c r="H7458" s="551">
        <v>1.6491599999999999E-2</v>
      </c>
      <c r="I7458" s="552" t="s">
        <v>2845</v>
      </c>
      <c r="J7458" s="561" t="s">
        <v>2975</v>
      </c>
    </row>
    <row r="7459" spans="1:10">
      <c r="A7459" s="549" t="s">
        <v>2666</v>
      </c>
      <c r="B7459" s="550" t="s">
        <v>2090</v>
      </c>
      <c r="C7459" s="550" t="s">
        <v>55</v>
      </c>
      <c r="D7459" s="549" t="s">
        <v>2091</v>
      </c>
      <c r="E7459" s="593" t="s">
        <v>1220</v>
      </c>
      <c r="F7459" s="593"/>
      <c r="G7459" s="550" t="s">
        <v>57</v>
      </c>
      <c r="H7459" s="551">
        <v>2.9159999999999999E-4</v>
      </c>
      <c r="I7459" s="552" t="s">
        <v>2847</v>
      </c>
      <c r="J7459" s="561" t="s">
        <v>2972</v>
      </c>
    </row>
    <row r="7460" spans="1:10">
      <c r="A7460" s="549" t="s">
        <v>2666</v>
      </c>
      <c r="B7460" s="550" t="s">
        <v>1543</v>
      </c>
      <c r="C7460" s="550" t="s">
        <v>55</v>
      </c>
      <c r="D7460" s="549" t="s">
        <v>1544</v>
      </c>
      <c r="E7460" s="593" t="s">
        <v>1220</v>
      </c>
      <c r="F7460" s="593"/>
      <c r="G7460" s="550" t="s">
        <v>57</v>
      </c>
      <c r="H7460" s="551">
        <v>1.6491599999999999E-2</v>
      </c>
      <c r="I7460" s="552" t="s">
        <v>2849</v>
      </c>
      <c r="J7460" s="561" t="s">
        <v>2900</v>
      </c>
    </row>
    <row r="7461" spans="1:10" ht="13.9" customHeight="1">
      <c r="A7461" s="549" t="s">
        <v>2666</v>
      </c>
      <c r="B7461" s="550" t="s">
        <v>2442</v>
      </c>
      <c r="C7461" s="550" t="s">
        <v>55</v>
      </c>
      <c r="D7461" s="549" t="s">
        <v>2443</v>
      </c>
      <c r="E7461" s="593" t="s">
        <v>1220</v>
      </c>
      <c r="F7461" s="593"/>
      <c r="G7461" s="550" t="s">
        <v>57</v>
      </c>
      <c r="H7461" s="551">
        <v>1.1999999999999999E-6</v>
      </c>
      <c r="I7461" s="552" t="s">
        <v>2851</v>
      </c>
      <c r="J7461" s="561" t="s">
        <v>2972</v>
      </c>
    </row>
    <row r="7462" spans="1:10" ht="26.45">
      <c r="A7462" s="549" t="s">
        <v>2666</v>
      </c>
      <c r="B7462" s="550" t="s">
        <v>2139</v>
      </c>
      <c r="C7462" s="550" t="s">
        <v>55</v>
      </c>
      <c r="D7462" s="549" t="s">
        <v>2140</v>
      </c>
      <c r="E7462" s="593" t="s">
        <v>1220</v>
      </c>
      <c r="F7462" s="593"/>
      <c r="G7462" s="550" t="s">
        <v>1739</v>
      </c>
      <c r="H7462" s="551">
        <v>3.726E-4</v>
      </c>
      <c r="I7462" s="552" t="s">
        <v>2853</v>
      </c>
      <c r="J7462" s="561" t="s">
        <v>2972</v>
      </c>
    </row>
    <row r="7463" spans="1:10" ht="26.45">
      <c r="A7463" s="549" t="s">
        <v>2666</v>
      </c>
      <c r="B7463" s="550" t="s">
        <v>1978</v>
      </c>
      <c r="C7463" s="550" t="s">
        <v>55</v>
      </c>
      <c r="D7463" s="549" t="s">
        <v>1979</v>
      </c>
      <c r="E7463" s="593" t="s">
        <v>1220</v>
      </c>
      <c r="F7463" s="593"/>
      <c r="G7463" s="550" t="s">
        <v>1739</v>
      </c>
      <c r="H7463" s="551">
        <v>1.2960000000000001E-4</v>
      </c>
      <c r="I7463" s="552" t="s">
        <v>2855</v>
      </c>
      <c r="J7463" s="561" t="s">
        <v>2972</v>
      </c>
    </row>
    <row r="7464" spans="1:10" ht="26.45">
      <c r="A7464" s="549" t="s">
        <v>2666</v>
      </c>
      <c r="B7464" s="550" t="s">
        <v>1677</v>
      </c>
      <c r="C7464" s="550" t="s">
        <v>55</v>
      </c>
      <c r="D7464" s="549" t="s">
        <v>1678</v>
      </c>
      <c r="E7464" s="593" t="s">
        <v>1220</v>
      </c>
      <c r="F7464" s="593"/>
      <c r="G7464" s="550" t="s">
        <v>1456</v>
      </c>
      <c r="H7464" s="551">
        <v>1.3566</v>
      </c>
      <c r="I7464" s="552" t="s">
        <v>2969</v>
      </c>
      <c r="J7464" s="561" t="s">
        <v>3713</v>
      </c>
    </row>
    <row r="7465" spans="1:10" ht="26.45">
      <c r="A7465" s="549" t="s">
        <v>2666</v>
      </c>
      <c r="B7465" s="550" t="s">
        <v>1449</v>
      </c>
      <c r="C7465" s="550" t="s">
        <v>55</v>
      </c>
      <c r="D7465" s="549" t="s">
        <v>1450</v>
      </c>
      <c r="E7465" s="593" t="s">
        <v>1440</v>
      </c>
      <c r="F7465" s="593"/>
      <c r="G7465" s="550" t="s">
        <v>1451</v>
      </c>
      <c r="H7465" s="551">
        <v>1.2E-2</v>
      </c>
      <c r="I7465" s="552" t="s">
        <v>2742</v>
      </c>
      <c r="J7465" s="561" t="s">
        <v>3366</v>
      </c>
    </row>
    <row r="7466" spans="1:10" ht="26.45">
      <c r="A7466" s="549" t="s">
        <v>2666</v>
      </c>
      <c r="B7466" s="550" t="s">
        <v>2207</v>
      </c>
      <c r="C7466" s="550" t="s">
        <v>55</v>
      </c>
      <c r="D7466" s="549" t="s">
        <v>2208</v>
      </c>
      <c r="E7466" s="593" t="s">
        <v>1220</v>
      </c>
      <c r="F7466" s="593"/>
      <c r="G7466" s="550" t="s">
        <v>115</v>
      </c>
      <c r="H7466" s="551">
        <v>3.2399999999999998E-3</v>
      </c>
      <c r="I7466" s="552" t="s">
        <v>3001</v>
      </c>
      <c r="J7466" s="561" t="s">
        <v>3714</v>
      </c>
    </row>
    <row r="7467" spans="1:10">
      <c r="A7467" s="549" t="s">
        <v>2666</v>
      </c>
      <c r="B7467" s="550" t="s">
        <v>2567</v>
      </c>
      <c r="C7467" s="550" t="s">
        <v>55</v>
      </c>
      <c r="D7467" s="549" t="s">
        <v>2568</v>
      </c>
      <c r="E7467" s="593" t="s">
        <v>1220</v>
      </c>
      <c r="F7467" s="593"/>
      <c r="G7467" s="550" t="s">
        <v>57</v>
      </c>
      <c r="H7467" s="551">
        <v>3.0000000000000001E-5</v>
      </c>
      <c r="I7467" s="552" t="s">
        <v>2974</v>
      </c>
      <c r="J7467" s="561" t="s">
        <v>2972</v>
      </c>
    </row>
    <row r="7468" spans="1:10">
      <c r="A7468" s="549" t="s">
        <v>2666</v>
      </c>
      <c r="B7468" s="550" t="s">
        <v>2551</v>
      </c>
      <c r="C7468" s="550" t="s">
        <v>55</v>
      </c>
      <c r="D7468" s="549" t="s">
        <v>2552</v>
      </c>
      <c r="E7468" s="593" t="s">
        <v>1220</v>
      </c>
      <c r="F7468" s="593"/>
      <c r="G7468" s="550" t="s">
        <v>57</v>
      </c>
      <c r="H7468" s="551">
        <v>3.0000000000000001E-5</v>
      </c>
      <c r="I7468" s="552" t="s">
        <v>2976</v>
      </c>
      <c r="J7468" s="561" t="s">
        <v>2972</v>
      </c>
    </row>
    <row r="7469" spans="1:10">
      <c r="A7469" s="549" t="s">
        <v>2666</v>
      </c>
      <c r="B7469" s="550" t="s">
        <v>2513</v>
      </c>
      <c r="C7469" s="550" t="s">
        <v>55</v>
      </c>
      <c r="D7469" s="549" t="s">
        <v>2514</v>
      </c>
      <c r="E7469" s="593" t="s">
        <v>1220</v>
      </c>
      <c r="F7469" s="593"/>
      <c r="G7469" s="550" t="s">
        <v>233</v>
      </c>
      <c r="H7469" s="551">
        <v>1.05E-4</v>
      </c>
      <c r="I7469" s="552" t="s">
        <v>2978</v>
      </c>
      <c r="J7469" s="561" t="s">
        <v>2972</v>
      </c>
    </row>
    <row r="7470" spans="1:10">
      <c r="A7470" s="549" t="s">
        <v>2666</v>
      </c>
      <c r="B7470" s="550" t="s">
        <v>2481</v>
      </c>
      <c r="C7470" s="550" t="s">
        <v>55</v>
      </c>
      <c r="D7470" s="549" t="s">
        <v>2482</v>
      </c>
      <c r="E7470" s="593" t="s">
        <v>1220</v>
      </c>
      <c r="F7470" s="593"/>
      <c r="G7470" s="550" t="s">
        <v>57</v>
      </c>
      <c r="H7470" s="551">
        <v>3.0000000000000001E-5</v>
      </c>
      <c r="I7470" s="552" t="s">
        <v>2901</v>
      </c>
      <c r="J7470" s="561" t="s">
        <v>2972</v>
      </c>
    </row>
    <row r="7471" spans="1:10">
      <c r="A7471" s="549" t="s">
        <v>2666</v>
      </c>
      <c r="B7471" s="550" t="s">
        <v>2515</v>
      </c>
      <c r="C7471" s="550" t="s">
        <v>55</v>
      </c>
      <c r="D7471" s="549" t="s">
        <v>2516</v>
      </c>
      <c r="E7471" s="593" t="s">
        <v>1220</v>
      </c>
      <c r="F7471" s="593"/>
      <c r="G7471" s="550" t="s">
        <v>57</v>
      </c>
      <c r="H7471" s="551">
        <v>7.4999999999999993E-5</v>
      </c>
      <c r="I7471" s="552" t="s">
        <v>2883</v>
      </c>
      <c r="J7471" s="561" t="s">
        <v>2972</v>
      </c>
    </row>
    <row r="7472" spans="1:10">
      <c r="A7472" s="549" t="s">
        <v>2666</v>
      </c>
      <c r="B7472" s="550" t="s">
        <v>2509</v>
      </c>
      <c r="C7472" s="550" t="s">
        <v>55</v>
      </c>
      <c r="D7472" s="549" t="s">
        <v>2510</v>
      </c>
      <c r="E7472" s="593" t="s">
        <v>1220</v>
      </c>
      <c r="F7472" s="593"/>
      <c r="G7472" s="550" t="s">
        <v>57</v>
      </c>
      <c r="H7472" s="551">
        <v>6.0000000000000002E-5</v>
      </c>
      <c r="I7472" s="552" t="s">
        <v>2980</v>
      </c>
      <c r="J7472" s="561" t="s">
        <v>2972</v>
      </c>
    </row>
    <row r="7473" spans="1:10">
      <c r="A7473" s="549" t="s">
        <v>2666</v>
      </c>
      <c r="B7473" s="550" t="s">
        <v>2501</v>
      </c>
      <c r="C7473" s="550" t="s">
        <v>55</v>
      </c>
      <c r="D7473" s="549" t="s">
        <v>2502</v>
      </c>
      <c r="E7473" s="593" t="s">
        <v>1220</v>
      </c>
      <c r="F7473" s="593"/>
      <c r="G7473" s="550" t="s">
        <v>57</v>
      </c>
      <c r="H7473" s="551">
        <v>1.05E-4</v>
      </c>
      <c r="I7473" s="552" t="s">
        <v>2982</v>
      </c>
      <c r="J7473" s="561" t="s">
        <v>2972</v>
      </c>
    </row>
    <row r="7474" spans="1:10">
      <c r="A7474" s="549" t="s">
        <v>2666</v>
      </c>
      <c r="B7474" s="550" t="s">
        <v>2565</v>
      </c>
      <c r="C7474" s="550" t="s">
        <v>55</v>
      </c>
      <c r="D7474" s="549" t="s">
        <v>2566</v>
      </c>
      <c r="E7474" s="593" t="s">
        <v>1220</v>
      </c>
      <c r="F7474" s="593"/>
      <c r="G7474" s="550" t="s">
        <v>57</v>
      </c>
      <c r="H7474" s="551">
        <v>1.5E-5</v>
      </c>
      <c r="I7474" s="552" t="s">
        <v>2983</v>
      </c>
      <c r="J7474" s="561" t="s">
        <v>2972</v>
      </c>
    </row>
    <row r="7475" spans="1:10">
      <c r="A7475" s="549" t="s">
        <v>2666</v>
      </c>
      <c r="B7475" s="550" t="s">
        <v>2341</v>
      </c>
      <c r="C7475" s="550" t="s">
        <v>55</v>
      </c>
      <c r="D7475" s="549" t="s">
        <v>2342</v>
      </c>
      <c r="E7475" s="593" t="s">
        <v>1220</v>
      </c>
      <c r="F7475" s="593"/>
      <c r="G7475" s="550" t="s">
        <v>57</v>
      </c>
      <c r="H7475" s="551">
        <v>1.5E-5</v>
      </c>
      <c r="I7475" s="552" t="s">
        <v>2984</v>
      </c>
      <c r="J7475" s="561" t="s">
        <v>2972</v>
      </c>
    </row>
    <row r="7476" spans="1:10">
      <c r="A7476" s="549" t="s">
        <v>2666</v>
      </c>
      <c r="B7476" s="550" t="s">
        <v>2569</v>
      </c>
      <c r="C7476" s="550" t="s">
        <v>55</v>
      </c>
      <c r="D7476" s="549" t="s">
        <v>2570</v>
      </c>
      <c r="E7476" s="593" t="s">
        <v>1220</v>
      </c>
      <c r="F7476" s="593"/>
      <c r="G7476" s="550" t="s">
        <v>57</v>
      </c>
      <c r="H7476" s="551">
        <v>1.5E-5</v>
      </c>
      <c r="I7476" s="552" t="s">
        <v>2986</v>
      </c>
      <c r="J7476" s="561" t="s">
        <v>2972</v>
      </c>
    </row>
    <row r="7477" spans="1:10">
      <c r="A7477" s="549" t="s">
        <v>2666</v>
      </c>
      <c r="B7477" s="550" t="s">
        <v>2507</v>
      </c>
      <c r="C7477" s="550" t="s">
        <v>55</v>
      </c>
      <c r="D7477" s="549" t="s">
        <v>2508</v>
      </c>
      <c r="E7477" s="593" t="s">
        <v>1220</v>
      </c>
      <c r="F7477" s="593"/>
      <c r="G7477" s="550" t="s">
        <v>57</v>
      </c>
      <c r="H7477" s="551">
        <v>6.0000000000000002E-5</v>
      </c>
      <c r="I7477" s="552" t="s">
        <v>2937</v>
      </c>
      <c r="J7477" s="561" t="s">
        <v>2972</v>
      </c>
    </row>
    <row r="7478" spans="1:10">
      <c r="A7478" s="553"/>
      <c r="B7478" s="563"/>
      <c r="C7478" s="563"/>
      <c r="D7478" s="553"/>
      <c r="E7478" s="563" t="s">
        <v>2669</v>
      </c>
      <c r="F7478" s="566">
        <v>3.24</v>
      </c>
      <c r="G7478" s="553" t="s">
        <v>2670</v>
      </c>
      <c r="H7478" s="554">
        <v>0</v>
      </c>
      <c r="I7478" s="553" t="s">
        <v>2671</v>
      </c>
      <c r="J7478" s="554">
        <v>3.24</v>
      </c>
    </row>
    <row r="7479" spans="1:10" ht="14.45" thickBot="1">
      <c r="A7479" s="553"/>
      <c r="B7479" s="563"/>
      <c r="C7479" s="563"/>
      <c r="D7479" s="553"/>
      <c r="E7479" s="563" t="s">
        <v>2672</v>
      </c>
      <c r="F7479" s="566">
        <v>0</v>
      </c>
      <c r="G7479" s="553"/>
      <c r="H7479" s="595" t="s">
        <v>2673</v>
      </c>
      <c r="I7479" s="595"/>
      <c r="J7479" s="554">
        <v>5.32</v>
      </c>
    </row>
    <row r="7480" spans="1:10" ht="14.45" thickTop="1">
      <c r="A7480" s="555"/>
      <c r="B7480" s="564"/>
      <c r="C7480" s="564"/>
      <c r="D7480" s="555"/>
      <c r="E7480" s="564"/>
      <c r="F7480" s="564"/>
      <c r="G7480" s="555"/>
      <c r="H7480" s="555"/>
      <c r="I7480" s="555"/>
      <c r="J7480" s="555"/>
    </row>
    <row r="7481" spans="1:10">
      <c r="A7481" s="543"/>
      <c r="B7481" s="461" t="s">
        <v>10</v>
      </c>
      <c r="C7481" s="461" t="s">
        <v>11</v>
      </c>
      <c r="D7481" s="543" t="s">
        <v>12</v>
      </c>
      <c r="E7481" s="589" t="s">
        <v>1209</v>
      </c>
      <c r="F7481" s="589"/>
      <c r="G7481" s="461" t="s">
        <v>13</v>
      </c>
      <c r="H7481" s="544" t="s">
        <v>14</v>
      </c>
      <c r="I7481" s="544" t="s">
        <v>1210</v>
      </c>
      <c r="J7481" s="544" t="s">
        <v>16</v>
      </c>
    </row>
    <row r="7482" spans="1:10" ht="26.45">
      <c r="A7482" s="545" t="s">
        <v>2661</v>
      </c>
      <c r="B7482" s="546" t="s">
        <v>3995</v>
      </c>
      <c r="C7482" s="546" t="s">
        <v>55</v>
      </c>
      <c r="D7482" s="545" t="s">
        <v>3996</v>
      </c>
      <c r="E7482" s="596" t="s">
        <v>3997</v>
      </c>
      <c r="F7482" s="596"/>
      <c r="G7482" s="546" t="s">
        <v>115</v>
      </c>
      <c r="H7482" s="547">
        <v>1</v>
      </c>
      <c r="I7482" s="548">
        <v>58.54</v>
      </c>
      <c r="J7482" s="548">
        <v>58.54</v>
      </c>
    </row>
    <row r="7483" spans="1:10">
      <c r="A7483" s="543" t="s">
        <v>9</v>
      </c>
      <c r="B7483" s="461" t="s">
        <v>10</v>
      </c>
      <c r="C7483" s="461" t="s">
        <v>11</v>
      </c>
      <c r="D7483" s="543" t="s">
        <v>12</v>
      </c>
      <c r="E7483" s="589" t="s">
        <v>1209</v>
      </c>
      <c r="F7483" s="589"/>
      <c r="G7483" s="461" t="s">
        <v>13</v>
      </c>
      <c r="H7483" s="544" t="s">
        <v>14</v>
      </c>
      <c r="I7483" s="544" t="s">
        <v>1210</v>
      </c>
      <c r="J7483" s="544" t="s">
        <v>16</v>
      </c>
    </row>
    <row r="7484" spans="1:10">
      <c r="A7484" s="556" t="s">
        <v>2661</v>
      </c>
      <c r="B7484" s="557" t="s">
        <v>2769</v>
      </c>
      <c r="C7484" s="557" t="s">
        <v>55</v>
      </c>
      <c r="D7484" s="556" t="s">
        <v>2770</v>
      </c>
      <c r="E7484" s="594" t="s">
        <v>1393</v>
      </c>
      <c r="F7484" s="594"/>
      <c r="G7484" s="557" t="s">
        <v>1451</v>
      </c>
      <c r="H7484" s="558">
        <v>3</v>
      </c>
      <c r="I7484" s="559" t="s">
        <v>2771</v>
      </c>
      <c r="J7484" s="560" t="s">
        <v>4092</v>
      </c>
    </row>
    <row r="7485" spans="1:10" ht="26.45">
      <c r="A7485" s="549" t="s">
        <v>2666</v>
      </c>
      <c r="B7485" s="550" t="s">
        <v>1449</v>
      </c>
      <c r="C7485" s="550" t="s">
        <v>55</v>
      </c>
      <c r="D7485" s="549" t="s">
        <v>1450</v>
      </c>
      <c r="E7485" s="593" t="s">
        <v>1440</v>
      </c>
      <c r="F7485" s="593"/>
      <c r="G7485" s="550" t="s">
        <v>1451</v>
      </c>
      <c r="H7485" s="551">
        <v>3</v>
      </c>
      <c r="I7485" s="552" t="s">
        <v>2742</v>
      </c>
      <c r="J7485" s="561" t="s">
        <v>4093</v>
      </c>
    </row>
    <row r="7486" spans="1:10">
      <c r="A7486" s="589" t="s">
        <v>2820</v>
      </c>
      <c r="B7486" s="597"/>
      <c r="C7486" s="597"/>
      <c r="D7486" s="597"/>
      <c r="E7486" s="597"/>
      <c r="F7486" s="597"/>
      <c r="G7486" s="597"/>
      <c r="H7486" s="597"/>
      <c r="I7486" s="597"/>
      <c r="J7486" s="597"/>
    </row>
    <row r="7487" spans="1:10">
      <c r="A7487" s="543" t="s">
        <v>9</v>
      </c>
      <c r="B7487" s="461" t="s">
        <v>10</v>
      </c>
      <c r="C7487" s="461" t="s">
        <v>11</v>
      </c>
      <c r="D7487" s="543" t="s">
        <v>12</v>
      </c>
      <c r="E7487" s="589" t="s">
        <v>1209</v>
      </c>
      <c r="F7487" s="589"/>
      <c r="G7487" s="461" t="s">
        <v>13</v>
      </c>
      <c r="H7487" s="544" t="s">
        <v>14</v>
      </c>
      <c r="I7487" s="544" t="s">
        <v>1210</v>
      </c>
      <c r="J7487" s="544" t="s">
        <v>16</v>
      </c>
    </row>
    <row r="7488" spans="1:10" ht="26.45">
      <c r="A7488" s="549" t="s">
        <v>2666</v>
      </c>
      <c r="B7488" s="550" t="s">
        <v>2303</v>
      </c>
      <c r="C7488" s="550" t="s">
        <v>55</v>
      </c>
      <c r="D7488" s="549" t="s">
        <v>2304</v>
      </c>
      <c r="E7488" s="593" t="s">
        <v>1220</v>
      </c>
      <c r="F7488" s="593"/>
      <c r="G7488" s="550" t="s">
        <v>57</v>
      </c>
      <c r="H7488" s="551">
        <v>1.8E-3</v>
      </c>
      <c r="I7488" s="552" t="s">
        <v>2821</v>
      </c>
      <c r="J7488" s="561" t="s">
        <v>3254</v>
      </c>
    </row>
    <row r="7489" spans="1:10">
      <c r="A7489" s="549" t="s">
        <v>2666</v>
      </c>
      <c r="B7489" s="550" t="s">
        <v>2412</v>
      </c>
      <c r="C7489" s="550" t="s">
        <v>55</v>
      </c>
      <c r="D7489" s="549" t="s">
        <v>2413</v>
      </c>
      <c r="E7489" s="593" t="s">
        <v>1220</v>
      </c>
      <c r="F7489" s="593"/>
      <c r="G7489" s="550" t="s">
        <v>57</v>
      </c>
      <c r="H7489" s="551">
        <v>8.9999999999999998E-4</v>
      </c>
      <c r="I7489" s="552" t="s">
        <v>2823</v>
      </c>
      <c r="J7489" s="561" t="s">
        <v>2880</v>
      </c>
    </row>
    <row r="7490" spans="1:10">
      <c r="A7490" s="549" t="s">
        <v>2666</v>
      </c>
      <c r="B7490" s="550" t="s">
        <v>2169</v>
      </c>
      <c r="C7490" s="550" t="s">
        <v>55</v>
      </c>
      <c r="D7490" s="549" t="s">
        <v>2170</v>
      </c>
      <c r="E7490" s="593" t="s">
        <v>1220</v>
      </c>
      <c r="F7490" s="593"/>
      <c r="G7490" s="550" t="s">
        <v>57</v>
      </c>
      <c r="H7490" s="551">
        <v>1.35E-2</v>
      </c>
      <c r="I7490" s="552" t="s">
        <v>2825</v>
      </c>
      <c r="J7490" s="561" t="s">
        <v>2886</v>
      </c>
    </row>
    <row r="7491" spans="1:10" ht="26.45">
      <c r="A7491" s="549" t="s">
        <v>2666</v>
      </c>
      <c r="B7491" s="550" t="s">
        <v>2391</v>
      </c>
      <c r="C7491" s="550" t="s">
        <v>55</v>
      </c>
      <c r="D7491" s="549" t="s">
        <v>2392</v>
      </c>
      <c r="E7491" s="593" t="s">
        <v>1220</v>
      </c>
      <c r="F7491" s="593"/>
      <c r="G7491" s="550" t="s">
        <v>57</v>
      </c>
      <c r="H7491" s="551">
        <v>5.9999999999999995E-4</v>
      </c>
      <c r="I7491" s="552" t="s">
        <v>2827</v>
      </c>
      <c r="J7491" s="561" t="s">
        <v>2880</v>
      </c>
    </row>
    <row r="7492" spans="1:10">
      <c r="A7492" s="549" t="s">
        <v>2666</v>
      </c>
      <c r="B7492" s="550" t="s">
        <v>1693</v>
      </c>
      <c r="C7492" s="550" t="s">
        <v>55</v>
      </c>
      <c r="D7492" s="549" t="s">
        <v>1694</v>
      </c>
      <c r="E7492" s="593" t="s">
        <v>1220</v>
      </c>
      <c r="F7492" s="593"/>
      <c r="G7492" s="550" t="s">
        <v>57</v>
      </c>
      <c r="H7492" s="551">
        <v>0.2823</v>
      </c>
      <c r="I7492" s="552" t="s">
        <v>2829</v>
      </c>
      <c r="J7492" s="561" t="s">
        <v>3379</v>
      </c>
    </row>
    <row r="7493" spans="1:10">
      <c r="A7493" s="549" t="s">
        <v>2666</v>
      </c>
      <c r="B7493" s="550" t="s">
        <v>2360</v>
      </c>
      <c r="C7493" s="550" t="s">
        <v>55</v>
      </c>
      <c r="D7493" s="549" t="s">
        <v>2361</v>
      </c>
      <c r="E7493" s="593" t="s">
        <v>1220</v>
      </c>
      <c r="F7493" s="593"/>
      <c r="G7493" s="550" t="s">
        <v>2362</v>
      </c>
      <c r="H7493" s="551">
        <v>2.3999999999999998E-3</v>
      </c>
      <c r="I7493" s="552" t="s">
        <v>2831</v>
      </c>
      <c r="J7493" s="561" t="s">
        <v>2880</v>
      </c>
    </row>
    <row r="7494" spans="1:10">
      <c r="A7494" s="549" t="s">
        <v>2666</v>
      </c>
      <c r="B7494" s="550" t="s">
        <v>1729</v>
      </c>
      <c r="C7494" s="550" t="s">
        <v>55</v>
      </c>
      <c r="D7494" s="549" t="s">
        <v>1730</v>
      </c>
      <c r="E7494" s="593" t="s">
        <v>1220</v>
      </c>
      <c r="F7494" s="593"/>
      <c r="G7494" s="550" t="s">
        <v>57</v>
      </c>
      <c r="H7494" s="551">
        <v>4.4999999999999997E-3</v>
      </c>
      <c r="I7494" s="552" t="s">
        <v>2833</v>
      </c>
      <c r="J7494" s="561" t="s">
        <v>4094</v>
      </c>
    </row>
    <row r="7495" spans="1:10">
      <c r="A7495" s="549" t="s">
        <v>2666</v>
      </c>
      <c r="B7495" s="550" t="s">
        <v>1587</v>
      </c>
      <c r="C7495" s="550" t="s">
        <v>55</v>
      </c>
      <c r="D7495" s="549" t="s">
        <v>1588</v>
      </c>
      <c r="E7495" s="593" t="s">
        <v>1220</v>
      </c>
      <c r="F7495" s="593"/>
      <c r="G7495" s="550" t="s">
        <v>57</v>
      </c>
      <c r="H7495" s="551">
        <v>1.35E-2</v>
      </c>
      <c r="I7495" s="552" t="s">
        <v>2835</v>
      </c>
      <c r="J7495" s="561" t="s">
        <v>4095</v>
      </c>
    </row>
    <row r="7496" spans="1:10">
      <c r="A7496" s="549" t="s">
        <v>2666</v>
      </c>
      <c r="B7496" s="550" t="s">
        <v>2381</v>
      </c>
      <c r="C7496" s="550" t="s">
        <v>55</v>
      </c>
      <c r="D7496" s="549" t="s">
        <v>2382</v>
      </c>
      <c r="E7496" s="593" t="s">
        <v>1220</v>
      </c>
      <c r="F7496" s="593"/>
      <c r="G7496" s="550" t="s">
        <v>57</v>
      </c>
      <c r="H7496" s="551">
        <v>5.9999999999999995E-4</v>
      </c>
      <c r="I7496" s="552" t="s">
        <v>2837</v>
      </c>
      <c r="J7496" s="561" t="s">
        <v>3254</v>
      </c>
    </row>
    <row r="7497" spans="1:10" ht="14.45" customHeight="1">
      <c r="A7497" s="549" t="s">
        <v>2666</v>
      </c>
      <c r="B7497" s="550" t="s">
        <v>1982</v>
      </c>
      <c r="C7497" s="550" t="s">
        <v>55</v>
      </c>
      <c r="D7497" s="549" t="s">
        <v>1983</v>
      </c>
      <c r="E7497" s="593" t="s">
        <v>1298</v>
      </c>
      <c r="F7497" s="593"/>
      <c r="G7497" s="550" t="s">
        <v>57</v>
      </c>
      <c r="H7497" s="551">
        <v>1.35E-2</v>
      </c>
      <c r="I7497" s="552" t="s">
        <v>2839</v>
      </c>
      <c r="J7497" s="561" t="s">
        <v>3255</v>
      </c>
    </row>
    <row r="7498" spans="1:10">
      <c r="A7498" s="549" t="s">
        <v>2666</v>
      </c>
      <c r="B7498" s="550" t="s">
        <v>1855</v>
      </c>
      <c r="C7498" s="550" t="s">
        <v>55</v>
      </c>
      <c r="D7498" s="549" t="s">
        <v>1856</v>
      </c>
      <c r="E7498" s="593" t="s">
        <v>1298</v>
      </c>
      <c r="F7498" s="593"/>
      <c r="G7498" s="550" t="s">
        <v>1857</v>
      </c>
      <c r="H7498" s="551">
        <v>1.1999999999999999E-3</v>
      </c>
      <c r="I7498" s="552" t="s">
        <v>2841</v>
      </c>
      <c r="J7498" s="561" t="s">
        <v>2998</v>
      </c>
    </row>
    <row r="7499" spans="1:10" ht="26.45">
      <c r="A7499" s="549" t="s">
        <v>2666</v>
      </c>
      <c r="B7499" s="550" t="s">
        <v>2182</v>
      </c>
      <c r="C7499" s="550" t="s">
        <v>55</v>
      </c>
      <c r="D7499" s="549" t="s">
        <v>2183</v>
      </c>
      <c r="E7499" s="593" t="s">
        <v>1220</v>
      </c>
      <c r="F7499" s="593"/>
      <c r="G7499" s="550" t="s">
        <v>57</v>
      </c>
      <c r="H7499" s="551">
        <v>5.9999999999999995E-4</v>
      </c>
      <c r="I7499" s="552" t="s">
        <v>2843</v>
      </c>
      <c r="J7499" s="561" t="s">
        <v>3114</v>
      </c>
    </row>
    <row r="7500" spans="1:10">
      <c r="A7500" s="549" t="s">
        <v>2666</v>
      </c>
      <c r="B7500" s="550" t="s">
        <v>1652</v>
      </c>
      <c r="C7500" s="550" t="s">
        <v>55</v>
      </c>
      <c r="D7500" s="549" t="s">
        <v>1653</v>
      </c>
      <c r="E7500" s="593" t="s">
        <v>1298</v>
      </c>
      <c r="F7500" s="593"/>
      <c r="G7500" s="550" t="s">
        <v>57</v>
      </c>
      <c r="H7500" s="551">
        <v>0.3054</v>
      </c>
      <c r="I7500" s="552" t="s">
        <v>2845</v>
      </c>
      <c r="J7500" s="561" t="s">
        <v>3132</v>
      </c>
    </row>
    <row r="7501" spans="1:10">
      <c r="A7501" s="549" t="s">
        <v>2666</v>
      </c>
      <c r="B7501" s="550" t="s">
        <v>2090</v>
      </c>
      <c r="C7501" s="550" t="s">
        <v>55</v>
      </c>
      <c r="D7501" s="549" t="s">
        <v>2091</v>
      </c>
      <c r="E7501" s="593" t="s">
        <v>1220</v>
      </c>
      <c r="F7501" s="593"/>
      <c r="G7501" s="550" t="s">
        <v>57</v>
      </c>
      <c r="H7501" s="551">
        <v>5.4000000000000003E-3</v>
      </c>
      <c r="I7501" s="552" t="s">
        <v>2847</v>
      </c>
      <c r="J7501" s="561" t="s">
        <v>2977</v>
      </c>
    </row>
    <row r="7502" spans="1:10">
      <c r="A7502" s="549" t="s">
        <v>2666</v>
      </c>
      <c r="B7502" s="550" t="s">
        <v>1543</v>
      </c>
      <c r="C7502" s="550" t="s">
        <v>55</v>
      </c>
      <c r="D7502" s="549" t="s">
        <v>1544</v>
      </c>
      <c r="E7502" s="593" t="s">
        <v>1220</v>
      </c>
      <c r="F7502" s="593"/>
      <c r="G7502" s="550" t="s">
        <v>57</v>
      </c>
      <c r="H7502" s="551">
        <v>0.3054</v>
      </c>
      <c r="I7502" s="552" t="s">
        <v>2849</v>
      </c>
      <c r="J7502" s="561" t="s">
        <v>4096</v>
      </c>
    </row>
    <row r="7503" spans="1:10">
      <c r="A7503" s="549" t="s">
        <v>2666</v>
      </c>
      <c r="B7503" s="550" t="s">
        <v>2442</v>
      </c>
      <c r="C7503" s="550" t="s">
        <v>55</v>
      </c>
      <c r="D7503" s="549" t="s">
        <v>2443</v>
      </c>
      <c r="E7503" s="593" t="s">
        <v>1220</v>
      </c>
      <c r="F7503" s="593"/>
      <c r="G7503" s="550" t="s">
        <v>57</v>
      </c>
      <c r="H7503" s="551">
        <v>2.9999999999999997E-4</v>
      </c>
      <c r="I7503" s="552" t="s">
        <v>2851</v>
      </c>
      <c r="J7503" s="561" t="s">
        <v>2880</v>
      </c>
    </row>
    <row r="7504" spans="1:10" ht="13.9" customHeight="1">
      <c r="A7504" s="549" t="s">
        <v>2666</v>
      </c>
      <c r="B7504" s="550" t="s">
        <v>2139</v>
      </c>
      <c r="C7504" s="550" t="s">
        <v>55</v>
      </c>
      <c r="D7504" s="549" t="s">
        <v>2140</v>
      </c>
      <c r="E7504" s="593" t="s">
        <v>1220</v>
      </c>
      <c r="F7504" s="593"/>
      <c r="G7504" s="550" t="s">
        <v>1739</v>
      </c>
      <c r="H7504" s="551">
        <v>6.8999999999999999E-3</v>
      </c>
      <c r="I7504" s="552" t="s">
        <v>2853</v>
      </c>
      <c r="J7504" s="561" t="s">
        <v>3009</v>
      </c>
    </row>
    <row r="7505" spans="1:10" ht="26.45">
      <c r="A7505" s="549" t="s">
        <v>2666</v>
      </c>
      <c r="B7505" s="550" t="s">
        <v>1978</v>
      </c>
      <c r="C7505" s="550" t="s">
        <v>55</v>
      </c>
      <c r="D7505" s="549" t="s">
        <v>1979</v>
      </c>
      <c r="E7505" s="593" t="s">
        <v>1220</v>
      </c>
      <c r="F7505" s="593"/>
      <c r="G7505" s="550" t="s">
        <v>1739</v>
      </c>
      <c r="H7505" s="551">
        <v>2.3999999999999998E-3</v>
      </c>
      <c r="I7505" s="552" t="s">
        <v>2855</v>
      </c>
      <c r="J7505" s="561" t="s">
        <v>3117</v>
      </c>
    </row>
    <row r="7506" spans="1:10" ht="26.45">
      <c r="A7506" s="549" t="s">
        <v>2666</v>
      </c>
      <c r="B7506" s="550" t="s">
        <v>1449</v>
      </c>
      <c r="C7506" s="550" t="s">
        <v>55</v>
      </c>
      <c r="D7506" s="549" t="s">
        <v>1450</v>
      </c>
      <c r="E7506" s="593" t="s">
        <v>1440</v>
      </c>
      <c r="F7506" s="593"/>
      <c r="G7506" s="550" t="s">
        <v>1451</v>
      </c>
      <c r="H7506" s="551">
        <v>3</v>
      </c>
      <c r="I7506" s="552" t="s">
        <v>2742</v>
      </c>
      <c r="J7506" s="561" t="s">
        <v>4093</v>
      </c>
    </row>
    <row r="7507" spans="1:10">
      <c r="A7507" s="553"/>
      <c r="B7507" s="563"/>
      <c r="C7507" s="563"/>
      <c r="D7507" s="553"/>
      <c r="E7507" s="563" t="s">
        <v>2669</v>
      </c>
      <c r="F7507" s="566">
        <v>46.77</v>
      </c>
      <c r="G7507" s="553" t="s">
        <v>2670</v>
      </c>
      <c r="H7507" s="554">
        <v>0</v>
      </c>
      <c r="I7507" s="553" t="s">
        <v>2671</v>
      </c>
      <c r="J7507" s="554">
        <v>46.77</v>
      </c>
    </row>
    <row r="7508" spans="1:10" ht="14.45" thickBot="1">
      <c r="A7508" s="553"/>
      <c r="B7508" s="563"/>
      <c r="C7508" s="563"/>
      <c r="D7508" s="553"/>
      <c r="E7508" s="563" t="s">
        <v>2672</v>
      </c>
      <c r="F7508" s="566">
        <v>0</v>
      </c>
      <c r="G7508" s="553"/>
      <c r="H7508" s="595" t="s">
        <v>2673</v>
      </c>
      <c r="I7508" s="595"/>
      <c r="J7508" s="554">
        <v>58.54</v>
      </c>
    </row>
    <row r="7509" spans="1:10" ht="14.45" thickTop="1">
      <c r="A7509" s="555"/>
      <c r="B7509" s="564"/>
      <c r="C7509" s="564"/>
      <c r="D7509" s="555"/>
      <c r="E7509" s="564"/>
      <c r="F7509" s="564"/>
      <c r="G7509" s="555"/>
      <c r="H7509" s="555"/>
      <c r="I7509" s="555"/>
      <c r="J7509" s="555"/>
    </row>
    <row r="7510" spans="1:10">
      <c r="A7510" s="543"/>
      <c r="B7510" s="461" t="s">
        <v>10</v>
      </c>
      <c r="C7510" s="461" t="s">
        <v>11</v>
      </c>
      <c r="D7510" s="543" t="s">
        <v>12</v>
      </c>
      <c r="E7510" s="589" t="s">
        <v>1209</v>
      </c>
      <c r="F7510" s="589"/>
      <c r="G7510" s="461" t="s">
        <v>13</v>
      </c>
      <c r="H7510" s="544" t="s">
        <v>14</v>
      </c>
      <c r="I7510" s="544" t="s">
        <v>1210</v>
      </c>
      <c r="J7510" s="544" t="s">
        <v>16</v>
      </c>
    </row>
    <row r="7511" spans="1:10" ht="39.6">
      <c r="A7511" s="545" t="s">
        <v>2661</v>
      </c>
      <c r="B7511" s="546" t="s">
        <v>3655</v>
      </c>
      <c r="C7511" s="546" t="s">
        <v>44</v>
      </c>
      <c r="D7511" s="545" t="s">
        <v>3656</v>
      </c>
      <c r="E7511" s="596" t="s">
        <v>1320</v>
      </c>
      <c r="F7511" s="596"/>
      <c r="G7511" s="546" t="s">
        <v>26</v>
      </c>
      <c r="H7511" s="547">
        <v>1</v>
      </c>
      <c r="I7511" s="548">
        <v>24.98</v>
      </c>
      <c r="J7511" s="548">
        <v>24.98</v>
      </c>
    </row>
    <row r="7512" spans="1:10" ht="26.45">
      <c r="A7512" s="556" t="s">
        <v>2674</v>
      </c>
      <c r="B7512" s="557" t="s">
        <v>3372</v>
      </c>
      <c r="C7512" s="557" t="s">
        <v>44</v>
      </c>
      <c r="D7512" s="556" t="s">
        <v>3373</v>
      </c>
      <c r="E7512" s="594" t="s">
        <v>1216</v>
      </c>
      <c r="F7512" s="594"/>
      <c r="G7512" s="557" t="s">
        <v>75</v>
      </c>
      <c r="H7512" s="558">
        <v>0.15679999999999999</v>
      </c>
      <c r="I7512" s="559">
        <v>22.64</v>
      </c>
      <c r="J7512" s="559">
        <v>3.54</v>
      </c>
    </row>
    <row r="7513" spans="1:10" ht="26.45">
      <c r="A7513" s="556" t="s">
        <v>2674</v>
      </c>
      <c r="B7513" s="557" t="s">
        <v>3658</v>
      </c>
      <c r="C7513" s="557" t="s">
        <v>44</v>
      </c>
      <c r="D7513" s="556" t="s">
        <v>3659</v>
      </c>
      <c r="E7513" s="594" t="s">
        <v>1216</v>
      </c>
      <c r="F7513" s="594"/>
      <c r="G7513" s="557" t="s">
        <v>75</v>
      </c>
      <c r="H7513" s="558">
        <v>0.69</v>
      </c>
      <c r="I7513" s="559">
        <v>31.08</v>
      </c>
      <c r="J7513" s="559">
        <v>21.44</v>
      </c>
    </row>
    <row r="7514" spans="1:10">
      <c r="A7514" s="553"/>
      <c r="B7514" s="563"/>
      <c r="C7514" s="563"/>
      <c r="D7514" s="553"/>
      <c r="E7514" s="563" t="s">
        <v>2669</v>
      </c>
      <c r="F7514" s="566">
        <v>19.260000000000002</v>
      </c>
      <c r="G7514" s="553" t="s">
        <v>2670</v>
      </c>
      <c r="H7514" s="554">
        <v>0</v>
      </c>
      <c r="I7514" s="553" t="s">
        <v>2671</v>
      </c>
      <c r="J7514" s="554">
        <v>19.260000000000002</v>
      </c>
    </row>
    <row r="7515" spans="1:10" ht="14.45" thickBot="1">
      <c r="A7515" s="553"/>
      <c r="B7515" s="563"/>
      <c r="C7515" s="563"/>
      <c r="D7515" s="553"/>
      <c r="E7515" s="563" t="s">
        <v>2672</v>
      </c>
      <c r="F7515" s="566">
        <v>0</v>
      </c>
      <c r="G7515" s="553"/>
      <c r="H7515" s="595" t="s">
        <v>2673</v>
      </c>
      <c r="I7515" s="595"/>
      <c r="J7515" s="554">
        <v>24.98</v>
      </c>
    </row>
    <row r="7516" spans="1:10" ht="14.45" thickTop="1">
      <c r="A7516" s="555"/>
      <c r="B7516" s="564"/>
      <c r="C7516" s="564"/>
      <c r="D7516" s="555"/>
      <c r="E7516" s="564"/>
      <c r="F7516" s="564"/>
      <c r="G7516" s="555"/>
      <c r="H7516" s="555"/>
      <c r="I7516" s="555"/>
      <c r="J7516" s="555"/>
    </row>
    <row r="7517" spans="1:10">
      <c r="A7517" s="543"/>
      <c r="B7517" s="461" t="s">
        <v>10</v>
      </c>
      <c r="C7517" s="461" t="s">
        <v>11</v>
      </c>
      <c r="D7517" s="543" t="s">
        <v>12</v>
      </c>
      <c r="E7517" s="589" t="s">
        <v>1209</v>
      </c>
      <c r="F7517" s="589"/>
      <c r="G7517" s="461" t="s">
        <v>13</v>
      </c>
      <c r="H7517" s="544" t="s">
        <v>14</v>
      </c>
      <c r="I7517" s="544" t="s">
        <v>1210</v>
      </c>
      <c r="J7517" s="544" t="s">
        <v>16</v>
      </c>
    </row>
    <row r="7518" spans="1:10" ht="52.9">
      <c r="A7518" s="545" t="s">
        <v>2661</v>
      </c>
      <c r="B7518" s="546" t="s">
        <v>3553</v>
      </c>
      <c r="C7518" s="546" t="s">
        <v>44</v>
      </c>
      <c r="D7518" s="545" t="s">
        <v>3554</v>
      </c>
      <c r="E7518" s="596" t="s">
        <v>1320</v>
      </c>
      <c r="F7518" s="596"/>
      <c r="G7518" s="546" t="s">
        <v>152</v>
      </c>
      <c r="H7518" s="547">
        <v>1</v>
      </c>
      <c r="I7518" s="548">
        <v>9.91</v>
      </c>
      <c r="J7518" s="548">
        <v>9.91</v>
      </c>
    </row>
    <row r="7519" spans="1:10" ht="26.45">
      <c r="A7519" s="556" t="s">
        <v>2674</v>
      </c>
      <c r="B7519" s="557" t="s">
        <v>3367</v>
      </c>
      <c r="C7519" s="557" t="s">
        <v>44</v>
      </c>
      <c r="D7519" s="556" t="s">
        <v>3368</v>
      </c>
      <c r="E7519" s="594" t="s">
        <v>1216</v>
      </c>
      <c r="F7519" s="594"/>
      <c r="G7519" s="557" t="s">
        <v>75</v>
      </c>
      <c r="H7519" s="558">
        <v>4.8000000000000001E-2</v>
      </c>
      <c r="I7519" s="559">
        <v>22.35</v>
      </c>
      <c r="J7519" s="559">
        <v>1.07</v>
      </c>
    </row>
    <row r="7520" spans="1:10" ht="26.45">
      <c r="A7520" s="556" t="s">
        <v>2674</v>
      </c>
      <c r="B7520" s="557" t="s">
        <v>2694</v>
      </c>
      <c r="C7520" s="557" t="s">
        <v>44</v>
      </c>
      <c r="D7520" s="556" t="s">
        <v>2695</v>
      </c>
      <c r="E7520" s="594" t="s">
        <v>1216</v>
      </c>
      <c r="F7520" s="594"/>
      <c r="G7520" s="557" t="s">
        <v>75</v>
      </c>
      <c r="H7520" s="558">
        <v>0.2114</v>
      </c>
      <c r="I7520" s="559">
        <v>30.41</v>
      </c>
      <c r="J7520" s="559">
        <v>6.42</v>
      </c>
    </row>
    <row r="7521" spans="1:10" ht="26.45">
      <c r="A7521" s="549" t="s">
        <v>2666</v>
      </c>
      <c r="B7521" s="550" t="s">
        <v>1663</v>
      </c>
      <c r="C7521" s="550" t="s">
        <v>44</v>
      </c>
      <c r="D7521" s="549" t="s">
        <v>1664</v>
      </c>
      <c r="E7521" s="593" t="s">
        <v>1220</v>
      </c>
      <c r="F7521" s="593"/>
      <c r="G7521" s="550" t="s">
        <v>26</v>
      </c>
      <c r="H7521" s="551">
        <v>1.7857000000000001</v>
      </c>
      <c r="I7521" s="552">
        <v>1.36</v>
      </c>
      <c r="J7521" s="552">
        <v>2.42</v>
      </c>
    </row>
    <row r="7522" spans="1:10">
      <c r="A7522" s="553"/>
      <c r="B7522" s="563"/>
      <c r="C7522" s="563"/>
      <c r="D7522" s="553"/>
      <c r="E7522" s="563" t="s">
        <v>2669</v>
      </c>
      <c r="F7522" s="566">
        <v>5.87</v>
      </c>
      <c r="G7522" s="553" t="s">
        <v>2670</v>
      </c>
      <c r="H7522" s="554">
        <v>0</v>
      </c>
      <c r="I7522" s="553" t="s">
        <v>2671</v>
      </c>
      <c r="J7522" s="554">
        <v>5.87</v>
      </c>
    </row>
    <row r="7523" spans="1:10" ht="14.45" thickBot="1">
      <c r="A7523" s="553"/>
      <c r="B7523" s="563"/>
      <c r="C7523" s="563"/>
      <c r="D7523" s="553"/>
      <c r="E7523" s="563" t="s">
        <v>2672</v>
      </c>
      <c r="F7523" s="566">
        <v>0</v>
      </c>
      <c r="G7523" s="553"/>
      <c r="H7523" s="595" t="s">
        <v>2673</v>
      </c>
      <c r="I7523" s="595"/>
      <c r="J7523" s="554">
        <v>9.91</v>
      </c>
    </row>
    <row r="7524" spans="1:10" ht="14.45" thickTop="1">
      <c r="A7524" s="555"/>
      <c r="B7524" s="564"/>
      <c r="C7524" s="564"/>
      <c r="D7524" s="555"/>
      <c r="E7524" s="564"/>
      <c r="F7524" s="564"/>
      <c r="G7524" s="555"/>
      <c r="H7524" s="555"/>
      <c r="I7524" s="555"/>
      <c r="J7524" s="555"/>
    </row>
    <row r="7525" spans="1:10">
      <c r="A7525" s="543"/>
      <c r="B7525" s="461" t="s">
        <v>10</v>
      </c>
      <c r="C7525" s="461" t="s">
        <v>11</v>
      </c>
      <c r="D7525" s="543" t="s">
        <v>12</v>
      </c>
      <c r="E7525" s="589" t="s">
        <v>1209</v>
      </c>
      <c r="F7525" s="589"/>
      <c r="G7525" s="461" t="s">
        <v>13</v>
      </c>
      <c r="H7525" s="544" t="s">
        <v>14</v>
      </c>
      <c r="I7525" s="544" t="s">
        <v>1210</v>
      </c>
      <c r="J7525" s="544" t="s">
        <v>16</v>
      </c>
    </row>
    <row r="7526" spans="1:10" ht="14.45" customHeight="1">
      <c r="A7526" s="545" t="s">
        <v>2661</v>
      </c>
      <c r="B7526" s="546" t="s">
        <v>3669</v>
      </c>
      <c r="C7526" s="546" t="s">
        <v>44</v>
      </c>
      <c r="D7526" s="545" t="s">
        <v>3670</v>
      </c>
      <c r="E7526" s="596" t="s">
        <v>1320</v>
      </c>
      <c r="F7526" s="596"/>
      <c r="G7526" s="546" t="s">
        <v>26</v>
      </c>
      <c r="H7526" s="547">
        <v>1</v>
      </c>
      <c r="I7526" s="548">
        <v>31.75</v>
      </c>
      <c r="J7526" s="548">
        <v>31.75</v>
      </c>
    </row>
    <row r="7527" spans="1:10" ht="26.45">
      <c r="A7527" s="556" t="s">
        <v>2674</v>
      </c>
      <c r="B7527" s="557" t="s">
        <v>3349</v>
      </c>
      <c r="C7527" s="557" t="s">
        <v>44</v>
      </c>
      <c r="D7527" s="556" t="s">
        <v>3350</v>
      </c>
      <c r="E7527" s="594" t="s">
        <v>2703</v>
      </c>
      <c r="F7527" s="594"/>
      <c r="G7527" s="557" t="s">
        <v>2704</v>
      </c>
      <c r="H7527" s="558">
        <v>0.81089999999999995</v>
      </c>
      <c r="I7527" s="559">
        <v>20.54</v>
      </c>
      <c r="J7527" s="559">
        <v>16.649999999999999</v>
      </c>
    </row>
    <row r="7528" spans="1:10" ht="26.45">
      <c r="A7528" s="556" t="s">
        <v>2674</v>
      </c>
      <c r="B7528" s="557" t="s">
        <v>2680</v>
      </c>
      <c r="C7528" s="557" t="s">
        <v>44</v>
      </c>
      <c r="D7528" s="556" t="s">
        <v>2681</v>
      </c>
      <c r="E7528" s="594" t="s">
        <v>1216</v>
      </c>
      <c r="F7528" s="594"/>
      <c r="G7528" s="557" t="s">
        <v>75</v>
      </c>
      <c r="H7528" s="558">
        <v>0.32140000000000002</v>
      </c>
      <c r="I7528" s="559">
        <v>23.15</v>
      </c>
      <c r="J7528" s="559">
        <v>7.44</v>
      </c>
    </row>
    <row r="7529" spans="1:10" ht="26.45">
      <c r="A7529" s="556" t="s">
        <v>2674</v>
      </c>
      <c r="B7529" s="557" t="s">
        <v>3351</v>
      </c>
      <c r="C7529" s="557" t="s">
        <v>44</v>
      </c>
      <c r="D7529" s="556" t="s">
        <v>3352</v>
      </c>
      <c r="E7529" s="594" t="s">
        <v>2703</v>
      </c>
      <c r="F7529" s="594"/>
      <c r="G7529" s="557" t="s">
        <v>2710</v>
      </c>
      <c r="H7529" s="558">
        <v>0.33200000000000002</v>
      </c>
      <c r="I7529" s="559">
        <v>23.1</v>
      </c>
      <c r="J7529" s="559">
        <v>7.66</v>
      </c>
    </row>
    <row r="7530" spans="1:10" ht="26.45" customHeight="1">
      <c r="A7530" s="553"/>
      <c r="B7530" s="563"/>
      <c r="C7530" s="563"/>
      <c r="D7530" s="553"/>
      <c r="E7530" s="563" t="s">
        <v>2669</v>
      </c>
      <c r="F7530" s="566">
        <v>21.4</v>
      </c>
      <c r="G7530" s="553" t="s">
        <v>2670</v>
      </c>
      <c r="H7530" s="554">
        <v>0</v>
      </c>
      <c r="I7530" s="553" t="s">
        <v>2671</v>
      </c>
      <c r="J7530" s="554">
        <v>21.4</v>
      </c>
    </row>
    <row r="7531" spans="1:10" ht="26.45" customHeight="1" thickBot="1">
      <c r="A7531" s="553"/>
      <c r="B7531" s="563"/>
      <c r="C7531" s="563"/>
      <c r="D7531" s="553"/>
      <c r="E7531" s="563" t="s">
        <v>2672</v>
      </c>
      <c r="F7531" s="566">
        <v>0</v>
      </c>
      <c r="G7531" s="553"/>
      <c r="H7531" s="595" t="s">
        <v>2673</v>
      </c>
      <c r="I7531" s="595"/>
      <c r="J7531" s="554">
        <v>31.75</v>
      </c>
    </row>
    <row r="7532" spans="1:10" ht="14.45" thickTop="1">
      <c r="A7532" s="555"/>
      <c r="B7532" s="564"/>
      <c r="C7532" s="564"/>
      <c r="D7532" s="555"/>
      <c r="E7532" s="564"/>
      <c r="F7532" s="564"/>
      <c r="G7532" s="555"/>
      <c r="H7532" s="555"/>
      <c r="I7532" s="555"/>
      <c r="J7532" s="555"/>
    </row>
    <row r="7533" spans="1:10" ht="14.45" customHeight="1">
      <c r="A7533" s="543"/>
      <c r="B7533" s="461" t="s">
        <v>10</v>
      </c>
      <c r="C7533" s="461" t="s">
        <v>11</v>
      </c>
      <c r="D7533" s="543" t="s">
        <v>12</v>
      </c>
      <c r="E7533" s="589" t="s">
        <v>1209</v>
      </c>
      <c r="F7533" s="589"/>
      <c r="G7533" s="461" t="s">
        <v>13</v>
      </c>
      <c r="H7533" s="544" t="s">
        <v>14</v>
      </c>
      <c r="I7533" s="544" t="s">
        <v>1210</v>
      </c>
      <c r="J7533" s="544" t="s">
        <v>16</v>
      </c>
    </row>
    <row r="7534" spans="1:10" ht="26.45">
      <c r="A7534" s="545" t="s">
        <v>2661</v>
      </c>
      <c r="B7534" s="546" t="s">
        <v>4012</v>
      </c>
      <c r="C7534" s="546" t="s">
        <v>55</v>
      </c>
      <c r="D7534" s="545" t="s">
        <v>4013</v>
      </c>
      <c r="E7534" s="596" t="s">
        <v>4014</v>
      </c>
      <c r="F7534" s="596"/>
      <c r="G7534" s="546" t="s">
        <v>46</v>
      </c>
      <c r="H7534" s="547">
        <v>1</v>
      </c>
      <c r="I7534" s="548">
        <v>82.93</v>
      </c>
      <c r="J7534" s="548">
        <v>82.93</v>
      </c>
    </row>
    <row r="7535" spans="1:10">
      <c r="A7535" s="543" t="s">
        <v>9</v>
      </c>
      <c r="B7535" s="461" t="s">
        <v>10</v>
      </c>
      <c r="C7535" s="461" t="s">
        <v>11</v>
      </c>
      <c r="D7535" s="543" t="s">
        <v>12</v>
      </c>
      <c r="E7535" s="589" t="s">
        <v>1209</v>
      </c>
      <c r="F7535" s="589"/>
      <c r="G7535" s="461" t="s">
        <v>13</v>
      </c>
      <c r="H7535" s="544" t="s">
        <v>14</v>
      </c>
      <c r="I7535" s="544" t="s">
        <v>1210</v>
      </c>
      <c r="J7535" s="544" t="s">
        <v>16</v>
      </c>
    </row>
    <row r="7536" spans="1:10" ht="26.45">
      <c r="A7536" s="549" t="s">
        <v>2666</v>
      </c>
      <c r="B7536" s="550" t="s">
        <v>1597</v>
      </c>
      <c r="C7536" s="550" t="s">
        <v>55</v>
      </c>
      <c r="D7536" s="549" t="s">
        <v>1598</v>
      </c>
      <c r="E7536" s="593" t="s">
        <v>1220</v>
      </c>
      <c r="F7536" s="593"/>
      <c r="G7536" s="550" t="s">
        <v>1456</v>
      </c>
      <c r="H7536" s="551">
        <v>0.15</v>
      </c>
      <c r="I7536" s="552" t="s">
        <v>2996</v>
      </c>
      <c r="J7536" s="561" t="s">
        <v>3586</v>
      </c>
    </row>
    <row r="7537" spans="1:10" ht="26.45" customHeight="1">
      <c r="A7537" s="549" t="s">
        <v>2666</v>
      </c>
      <c r="B7537" s="550" t="s">
        <v>2307</v>
      </c>
      <c r="C7537" s="550" t="s">
        <v>55</v>
      </c>
      <c r="D7537" s="549" t="s">
        <v>2308</v>
      </c>
      <c r="E7537" s="593" t="s">
        <v>1220</v>
      </c>
      <c r="F7537" s="593"/>
      <c r="G7537" s="550" t="s">
        <v>46</v>
      </c>
      <c r="H7537" s="551">
        <v>0.23400000000000001</v>
      </c>
      <c r="I7537" s="552" t="s">
        <v>3010</v>
      </c>
      <c r="J7537" s="561" t="s">
        <v>4097</v>
      </c>
    </row>
    <row r="7538" spans="1:10" ht="26.45" customHeight="1">
      <c r="A7538" s="549" t="s">
        <v>2666</v>
      </c>
      <c r="B7538" s="550" t="s">
        <v>1536</v>
      </c>
      <c r="C7538" s="550" t="s">
        <v>55</v>
      </c>
      <c r="D7538" s="549" t="s">
        <v>1537</v>
      </c>
      <c r="E7538" s="593" t="s">
        <v>1440</v>
      </c>
      <c r="F7538" s="593"/>
      <c r="G7538" s="550" t="s">
        <v>1451</v>
      </c>
      <c r="H7538" s="551">
        <v>0.97299999999999998</v>
      </c>
      <c r="I7538" s="552" t="s">
        <v>2767</v>
      </c>
      <c r="J7538" s="561" t="s">
        <v>4098</v>
      </c>
    </row>
    <row r="7539" spans="1:10" ht="26.45">
      <c r="A7539" s="549" t="s">
        <v>2666</v>
      </c>
      <c r="B7539" s="550" t="s">
        <v>1449</v>
      </c>
      <c r="C7539" s="550" t="s">
        <v>55</v>
      </c>
      <c r="D7539" s="549" t="s">
        <v>1450</v>
      </c>
      <c r="E7539" s="593" t="s">
        <v>1440</v>
      </c>
      <c r="F7539" s="593"/>
      <c r="G7539" s="550" t="s">
        <v>1451</v>
      </c>
      <c r="H7539" s="551">
        <v>1.35</v>
      </c>
      <c r="I7539" s="552" t="s">
        <v>2742</v>
      </c>
      <c r="J7539" s="561" t="s">
        <v>3305</v>
      </c>
    </row>
    <row r="7540" spans="1:10" ht="26.45">
      <c r="A7540" s="549" t="s">
        <v>2666</v>
      </c>
      <c r="B7540" s="550" t="s">
        <v>2379</v>
      </c>
      <c r="C7540" s="550" t="s">
        <v>55</v>
      </c>
      <c r="D7540" s="549" t="s">
        <v>2380</v>
      </c>
      <c r="E7540" s="593" t="s">
        <v>1220</v>
      </c>
      <c r="F7540" s="593"/>
      <c r="G7540" s="550" t="s">
        <v>268</v>
      </c>
      <c r="H7540" s="551">
        <v>1.089</v>
      </c>
      <c r="I7540" s="552" t="s">
        <v>3003</v>
      </c>
      <c r="J7540" s="561" t="s">
        <v>4099</v>
      </c>
    </row>
    <row r="7541" spans="1:10" ht="14.45" customHeight="1">
      <c r="A7541" s="549" t="s">
        <v>2666</v>
      </c>
      <c r="B7541" s="550" t="s">
        <v>1629</v>
      </c>
      <c r="C7541" s="550" t="s">
        <v>55</v>
      </c>
      <c r="D7541" s="549" t="s">
        <v>1630</v>
      </c>
      <c r="E7541" s="593" t="s">
        <v>1220</v>
      </c>
      <c r="F7541" s="593"/>
      <c r="G7541" s="550" t="s">
        <v>268</v>
      </c>
      <c r="H7541" s="551">
        <v>1.2270000000000001</v>
      </c>
      <c r="I7541" s="552" t="s">
        <v>2720</v>
      </c>
      <c r="J7541" s="561" t="s">
        <v>4100</v>
      </c>
    </row>
    <row r="7542" spans="1:10" ht="26.45">
      <c r="A7542" s="549" t="s">
        <v>2666</v>
      </c>
      <c r="B7542" s="550" t="s">
        <v>2575</v>
      </c>
      <c r="C7542" s="550" t="s">
        <v>55</v>
      </c>
      <c r="D7542" s="549" t="s">
        <v>2576</v>
      </c>
      <c r="E7542" s="593" t="s">
        <v>1220</v>
      </c>
      <c r="F7542" s="593"/>
      <c r="G7542" s="550" t="s">
        <v>268</v>
      </c>
      <c r="H7542" s="551">
        <v>0.122</v>
      </c>
      <c r="I7542" s="552" t="s">
        <v>3588</v>
      </c>
      <c r="J7542" s="561" t="s">
        <v>4101</v>
      </c>
    </row>
    <row r="7543" spans="1:10">
      <c r="A7543" s="556" t="s">
        <v>2661</v>
      </c>
      <c r="B7543" s="557" t="s">
        <v>2732</v>
      </c>
      <c r="C7543" s="557" t="s">
        <v>55</v>
      </c>
      <c r="D7543" s="556" t="s">
        <v>2733</v>
      </c>
      <c r="E7543" s="594" t="s">
        <v>1393</v>
      </c>
      <c r="F7543" s="594"/>
      <c r="G7543" s="557" t="s">
        <v>1451</v>
      </c>
      <c r="H7543" s="558">
        <v>0.97299999999999998</v>
      </c>
      <c r="I7543" s="559" t="s">
        <v>2734</v>
      </c>
      <c r="J7543" s="560" t="s">
        <v>3831</v>
      </c>
    </row>
    <row r="7544" spans="1:10" ht="26.45">
      <c r="A7544" s="549" t="s">
        <v>2666</v>
      </c>
      <c r="B7544" s="550" t="s">
        <v>2635</v>
      </c>
      <c r="C7544" s="550" t="s">
        <v>55</v>
      </c>
      <c r="D7544" s="549" t="s">
        <v>2636</v>
      </c>
      <c r="E7544" s="593" t="s">
        <v>1220</v>
      </c>
      <c r="F7544" s="593"/>
      <c r="G7544" s="550" t="s">
        <v>1476</v>
      </c>
      <c r="H7544" s="551">
        <v>0.02</v>
      </c>
      <c r="I7544" s="552" t="s">
        <v>3008</v>
      </c>
      <c r="J7544" s="561" t="s">
        <v>3255</v>
      </c>
    </row>
    <row r="7545" spans="1:10" ht="26.45">
      <c r="A7545" s="549" t="s">
        <v>2666</v>
      </c>
      <c r="B7545" s="550" t="s">
        <v>2581</v>
      </c>
      <c r="C7545" s="550" t="s">
        <v>55</v>
      </c>
      <c r="D7545" s="549" t="s">
        <v>2582</v>
      </c>
      <c r="E7545" s="593" t="s">
        <v>1220</v>
      </c>
      <c r="F7545" s="593"/>
      <c r="G7545" s="550" t="s">
        <v>1456</v>
      </c>
      <c r="H7545" s="551">
        <v>0.1</v>
      </c>
      <c r="I7545" s="552" t="s">
        <v>3589</v>
      </c>
      <c r="J7545" s="561" t="s">
        <v>3357</v>
      </c>
    </row>
    <row r="7546" spans="1:10">
      <c r="A7546" s="556" t="s">
        <v>2661</v>
      </c>
      <c r="B7546" s="557" t="s">
        <v>2769</v>
      </c>
      <c r="C7546" s="557" t="s">
        <v>55</v>
      </c>
      <c r="D7546" s="556" t="s">
        <v>2770</v>
      </c>
      <c r="E7546" s="594" t="s">
        <v>1393</v>
      </c>
      <c r="F7546" s="594"/>
      <c r="G7546" s="557" t="s">
        <v>1451</v>
      </c>
      <c r="H7546" s="558">
        <v>1.35</v>
      </c>
      <c r="I7546" s="559" t="s">
        <v>2771</v>
      </c>
      <c r="J7546" s="560" t="s">
        <v>4010</v>
      </c>
    </row>
    <row r="7547" spans="1:10" ht="26.45">
      <c r="A7547" s="549" t="s">
        <v>2666</v>
      </c>
      <c r="B7547" s="550" t="s">
        <v>2627</v>
      </c>
      <c r="C7547" s="550" t="s">
        <v>55</v>
      </c>
      <c r="D7547" s="549" t="s">
        <v>2628</v>
      </c>
      <c r="E7547" s="593" t="s">
        <v>1220</v>
      </c>
      <c r="F7547" s="593"/>
      <c r="G7547" s="550" t="s">
        <v>1456</v>
      </c>
      <c r="H7547" s="551">
        <v>2.5000000000000001E-2</v>
      </c>
      <c r="I7547" s="552" t="s">
        <v>2860</v>
      </c>
      <c r="J7547" s="561" t="s">
        <v>3335</v>
      </c>
    </row>
    <row r="7548" spans="1:10">
      <c r="A7548" s="589" t="s">
        <v>2820</v>
      </c>
      <c r="B7548" s="597"/>
      <c r="C7548" s="597"/>
      <c r="D7548" s="597"/>
      <c r="E7548" s="597"/>
      <c r="F7548" s="597"/>
      <c r="G7548" s="597"/>
      <c r="H7548" s="597"/>
      <c r="I7548" s="597"/>
      <c r="J7548" s="597"/>
    </row>
    <row r="7549" spans="1:10">
      <c r="A7549" s="543" t="s">
        <v>9</v>
      </c>
      <c r="B7549" s="461" t="s">
        <v>10</v>
      </c>
      <c r="C7549" s="461" t="s">
        <v>11</v>
      </c>
      <c r="D7549" s="543" t="s">
        <v>12</v>
      </c>
      <c r="E7549" s="589" t="s">
        <v>1209</v>
      </c>
      <c r="F7549" s="589"/>
      <c r="G7549" s="461" t="s">
        <v>13</v>
      </c>
      <c r="H7549" s="544" t="s">
        <v>14</v>
      </c>
      <c r="I7549" s="544" t="s">
        <v>1210</v>
      </c>
      <c r="J7549" s="544" t="s">
        <v>16</v>
      </c>
    </row>
    <row r="7550" spans="1:10" ht="26.45">
      <c r="A7550" s="549" t="s">
        <v>2666</v>
      </c>
      <c r="B7550" s="550" t="s">
        <v>1597</v>
      </c>
      <c r="C7550" s="550" t="s">
        <v>55</v>
      </c>
      <c r="D7550" s="549" t="s">
        <v>1598</v>
      </c>
      <c r="E7550" s="593" t="s">
        <v>1220</v>
      </c>
      <c r="F7550" s="593"/>
      <c r="G7550" s="550" t="s">
        <v>1456</v>
      </c>
      <c r="H7550" s="551">
        <v>0.15</v>
      </c>
      <c r="I7550" s="552" t="s">
        <v>2996</v>
      </c>
      <c r="J7550" s="561" t="s">
        <v>3586</v>
      </c>
    </row>
    <row r="7551" spans="1:10">
      <c r="A7551" s="549" t="s">
        <v>2666</v>
      </c>
      <c r="B7551" s="550" t="s">
        <v>2307</v>
      </c>
      <c r="C7551" s="550" t="s">
        <v>55</v>
      </c>
      <c r="D7551" s="549" t="s">
        <v>2308</v>
      </c>
      <c r="E7551" s="593" t="s">
        <v>1220</v>
      </c>
      <c r="F7551" s="593"/>
      <c r="G7551" s="550" t="s">
        <v>46</v>
      </c>
      <c r="H7551" s="551">
        <v>0.23400000000000001</v>
      </c>
      <c r="I7551" s="552" t="s">
        <v>3010</v>
      </c>
      <c r="J7551" s="561" t="s">
        <v>4097</v>
      </c>
    </row>
    <row r="7552" spans="1:10" ht="26.45">
      <c r="A7552" s="549" t="s">
        <v>2666</v>
      </c>
      <c r="B7552" s="550" t="s">
        <v>1536</v>
      </c>
      <c r="C7552" s="550" t="s">
        <v>55</v>
      </c>
      <c r="D7552" s="549" t="s">
        <v>1537</v>
      </c>
      <c r="E7552" s="593" t="s">
        <v>1440</v>
      </c>
      <c r="F7552" s="593"/>
      <c r="G7552" s="550" t="s">
        <v>1451</v>
      </c>
      <c r="H7552" s="551">
        <v>0.97299999999999998</v>
      </c>
      <c r="I7552" s="552" t="s">
        <v>2767</v>
      </c>
      <c r="J7552" s="561" t="s">
        <v>4098</v>
      </c>
    </row>
    <row r="7553" spans="1:10" ht="26.45">
      <c r="A7553" s="549" t="s">
        <v>2666</v>
      </c>
      <c r="B7553" s="550" t="s">
        <v>1449</v>
      </c>
      <c r="C7553" s="550" t="s">
        <v>55</v>
      </c>
      <c r="D7553" s="549" t="s">
        <v>1450</v>
      </c>
      <c r="E7553" s="593" t="s">
        <v>1440</v>
      </c>
      <c r="F7553" s="593"/>
      <c r="G7553" s="550" t="s">
        <v>1451</v>
      </c>
      <c r="H7553" s="551">
        <v>1.35</v>
      </c>
      <c r="I7553" s="552" t="s">
        <v>2742</v>
      </c>
      <c r="J7553" s="561" t="s">
        <v>3305</v>
      </c>
    </row>
    <row r="7554" spans="1:10" ht="26.45">
      <c r="A7554" s="549" t="s">
        <v>2666</v>
      </c>
      <c r="B7554" s="550" t="s">
        <v>2379</v>
      </c>
      <c r="C7554" s="550" t="s">
        <v>55</v>
      </c>
      <c r="D7554" s="549" t="s">
        <v>2380</v>
      </c>
      <c r="E7554" s="593" t="s">
        <v>1220</v>
      </c>
      <c r="F7554" s="593"/>
      <c r="G7554" s="550" t="s">
        <v>268</v>
      </c>
      <c r="H7554" s="551">
        <v>1.089</v>
      </c>
      <c r="I7554" s="552" t="s">
        <v>3003</v>
      </c>
      <c r="J7554" s="561" t="s">
        <v>4099</v>
      </c>
    </row>
    <row r="7555" spans="1:10">
      <c r="A7555" s="549" t="s">
        <v>2666</v>
      </c>
      <c r="B7555" s="550" t="s">
        <v>1629</v>
      </c>
      <c r="C7555" s="550" t="s">
        <v>55</v>
      </c>
      <c r="D7555" s="549" t="s">
        <v>1630</v>
      </c>
      <c r="E7555" s="593" t="s">
        <v>1220</v>
      </c>
      <c r="F7555" s="593"/>
      <c r="G7555" s="550" t="s">
        <v>268</v>
      </c>
      <c r="H7555" s="551">
        <v>1.2270000000000001</v>
      </c>
      <c r="I7555" s="552" t="s">
        <v>2720</v>
      </c>
      <c r="J7555" s="561" t="s">
        <v>4100</v>
      </c>
    </row>
    <row r="7556" spans="1:10" ht="26.45">
      <c r="A7556" s="549" t="s">
        <v>2666</v>
      </c>
      <c r="B7556" s="550" t="s">
        <v>2575</v>
      </c>
      <c r="C7556" s="550" t="s">
        <v>55</v>
      </c>
      <c r="D7556" s="549" t="s">
        <v>2576</v>
      </c>
      <c r="E7556" s="593" t="s">
        <v>1220</v>
      </c>
      <c r="F7556" s="593"/>
      <c r="G7556" s="550" t="s">
        <v>268</v>
      </c>
      <c r="H7556" s="551">
        <v>0.122</v>
      </c>
      <c r="I7556" s="552" t="s">
        <v>3588</v>
      </c>
      <c r="J7556" s="561" t="s">
        <v>4101</v>
      </c>
    </row>
    <row r="7557" spans="1:10" ht="26.45">
      <c r="A7557" s="549" t="s">
        <v>2666</v>
      </c>
      <c r="B7557" s="550" t="s">
        <v>2391</v>
      </c>
      <c r="C7557" s="550" t="s">
        <v>55</v>
      </c>
      <c r="D7557" s="549" t="s">
        <v>2392</v>
      </c>
      <c r="E7557" s="593" t="s">
        <v>1220</v>
      </c>
      <c r="F7557" s="593"/>
      <c r="G7557" s="550" t="s">
        <v>57</v>
      </c>
      <c r="H7557" s="551">
        <v>4.6460000000000002E-4</v>
      </c>
      <c r="I7557" s="552" t="s">
        <v>2827</v>
      </c>
      <c r="J7557" s="561" t="s">
        <v>2972</v>
      </c>
    </row>
    <row r="7558" spans="1:10" ht="13.9" customHeight="1">
      <c r="A7558" s="549" t="s">
        <v>2666</v>
      </c>
      <c r="B7558" s="550" t="s">
        <v>2593</v>
      </c>
      <c r="C7558" s="550" t="s">
        <v>55</v>
      </c>
      <c r="D7558" s="549" t="s">
        <v>2594</v>
      </c>
      <c r="E7558" s="593" t="s">
        <v>1220</v>
      </c>
      <c r="F7558" s="593"/>
      <c r="G7558" s="550" t="s">
        <v>57</v>
      </c>
      <c r="H7558" s="551">
        <v>1.9459999999999999E-4</v>
      </c>
      <c r="I7558" s="552" t="s">
        <v>2862</v>
      </c>
      <c r="J7558" s="561" t="s">
        <v>2972</v>
      </c>
    </row>
    <row r="7559" spans="1:10">
      <c r="A7559" s="549" t="s">
        <v>2666</v>
      </c>
      <c r="B7559" s="550" t="s">
        <v>1855</v>
      </c>
      <c r="C7559" s="550" t="s">
        <v>55</v>
      </c>
      <c r="D7559" s="549" t="s">
        <v>1856</v>
      </c>
      <c r="E7559" s="593" t="s">
        <v>1298</v>
      </c>
      <c r="F7559" s="593"/>
      <c r="G7559" s="550" t="s">
        <v>1857</v>
      </c>
      <c r="H7559" s="551">
        <v>9.2920000000000003E-4</v>
      </c>
      <c r="I7559" s="552" t="s">
        <v>2841</v>
      </c>
      <c r="J7559" s="561" t="s">
        <v>3425</v>
      </c>
    </row>
    <row r="7560" spans="1:10" ht="26.45">
      <c r="A7560" s="549" t="s">
        <v>2666</v>
      </c>
      <c r="B7560" s="550" t="s">
        <v>2303</v>
      </c>
      <c r="C7560" s="550" t="s">
        <v>55</v>
      </c>
      <c r="D7560" s="549" t="s">
        <v>2304</v>
      </c>
      <c r="E7560" s="593" t="s">
        <v>1220</v>
      </c>
      <c r="F7560" s="593"/>
      <c r="G7560" s="550" t="s">
        <v>57</v>
      </c>
      <c r="H7560" s="551">
        <v>1.3937999999999999E-3</v>
      </c>
      <c r="I7560" s="552" t="s">
        <v>2821</v>
      </c>
      <c r="J7560" s="561" t="s">
        <v>2880</v>
      </c>
    </row>
    <row r="7561" spans="1:10">
      <c r="A7561" s="549" t="s">
        <v>2666</v>
      </c>
      <c r="B7561" s="550" t="s">
        <v>2169</v>
      </c>
      <c r="C7561" s="550" t="s">
        <v>55</v>
      </c>
      <c r="D7561" s="549" t="s">
        <v>2170</v>
      </c>
      <c r="E7561" s="593" t="s">
        <v>1220</v>
      </c>
      <c r="F7561" s="593"/>
      <c r="G7561" s="550" t="s">
        <v>57</v>
      </c>
      <c r="H7561" s="551">
        <v>1.0453499999999999E-2</v>
      </c>
      <c r="I7561" s="552" t="s">
        <v>2825</v>
      </c>
      <c r="J7561" s="561" t="s">
        <v>2923</v>
      </c>
    </row>
    <row r="7562" spans="1:10" ht="26.45">
      <c r="A7562" s="549" t="s">
        <v>2666</v>
      </c>
      <c r="B7562" s="550" t="s">
        <v>1978</v>
      </c>
      <c r="C7562" s="550" t="s">
        <v>55</v>
      </c>
      <c r="D7562" s="549" t="s">
        <v>1979</v>
      </c>
      <c r="E7562" s="593" t="s">
        <v>1220</v>
      </c>
      <c r="F7562" s="593"/>
      <c r="G7562" s="550" t="s">
        <v>1739</v>
      </c>
      <c r="H7562" s="551">
        <v>1.7611E-3</v>
      </c>
      <c r="I7562" s="552" t="s">
        <v>2855</v>
      </c>
      <c r="J7562" s="561" t="s">
        <v>2882</v>
      </c>
    </row>
    <row r="7563" spans="1:10">
      <c r="A7563" s="549" t="s">
        <v>2666</v>
      </c>
      <c r="B7563" s="550" t="s">
        <v>2549</v>
      </c>
      <c r="C7563" s="550" t="s">
        <v>55</v>
      </c>
      <c r="D7563" s="549" t="s">
        <v>2550</v>
      </c>
      <c r="E7563" s="593" t="s">
        <v>1220</v>
      </c>
      <c r="F7563" s="593"/>
      <c r="G7563" s="550" t="s">
        <v>57</v>
      </c>
      <c r="H7563" s="551">
        <v>1.9459999999999999E-4</v>
      </c>
      <c r="I7563" s="552" t="s">
        <v>2864</v>
      </c>
      <c r="J7563" s="561" t="s">
        <v>2972</v>
      </c>
    </row>
    <row r="7564" spans="1:10">
      <c r="A7564" s="549" t="s">
        <v>2666</v>
      </c>
      <c r="B7564" s="550" t="s">
        <v>1982</v>
      </c>
      <c r="C7564" s="550" t="s">
        <v>55</v>
      </c>
      <c r="D7564" s="549" t="s">
        <v>1983</v>
      </c>
      <c r="E7564" s="593" t="s">
        <v>1298</v>
      </c>
      <c r="F7564" s="593"/>
      <c r="G7564" s="550" t="s">
        <v>57</v>
      </c>
      <c r="H7564" s="551">
        <v>1.0453499999999999E-2</v>
      </c>
      <c r="I7564" s="552" t="s">
        <v>2839</v>
      </c>
      <c r="J7564" s="561" t="s">
        <v>2882</v>
      </c>
    </row>
    <row r="7565" spans="1:10">
      <c r="A7565" s="549" t="s">
        <v>2666</v>
      </c>
      <c r="B7565" s="550" t="s">
        <v>1543</v>
      </c>
      <c r="C7565" s="550" t="s">
        <v>55</v>
      </c>
      <c r="D7565" s="549" t="s">
        <v>1544</v>
      </c>
      <c r="E7565" s="593" t="s">
        <v>1220</v>
      </c>
      <c r="F7565" s="593"/>
      <c r="G7565" s="550" t="s">
        <v>57</v>
      </c>
      <c r="H7565" s="551">
        <v>0.23648140000000001</v>
      </c>
      <c r="I7565" s="552" t="s">
        <v>2849</v>
      </c>
      <c r="J7565" s="561" t="s">
        <v>4102</v>
      </c>
    </row>
    <row r="7566" spans="1:10">
      <c r="A7566" s="549" t="s">
        <v>2666</v>
      </c>
      <c r="B7566" s="550" t="s">
        <v>1587</v>
      </c>
      <c r="C7566" s="550" t="s">
        <v>55</v>
      </c>
      <c r="D7566" s="549" t="s">
        <v>1588</v>
      </c>
      <c r="E7566" s="593" t="s">
        <v>1220</v>
      </c>
      <c r="F7566" s="593"/>
      <c r="G7566" s="550" t="s">
        <v>57</v>
      </c>
      <c r="H7566" s="551">
        <v>1.0453499999999999E-2</v>
      </c>
      <c r="I7566" s="552" t="s">
        <v>2835</v>
      </c>
      <c r="J7566" s="561" t="s">
        <v>4103</v>
      </c>
    </row>
    <row r="7567" spans="1:10">
      <c r="A7567" s="549" t="s">
        <v>2666</v>
      </c>
      <c r="B7567" s="550" t="s">
        <v>2466</v>
      </c>
      <c r="C7567" s="550" t="s">
        <v>55</v>
      </c>
      <c r="D7567" s="549" t="s">
        <v>2467</v>
      </c>
      <c r="E7567" s="593" t="s">
        <v>2313</v>
      </c>
      <c r="F7567" s="593"/>
      <c r="G7567" s="550" t="s">
        <v>57</v>
      </c>
      <c r="H7567" s="551">
        <v>9.7299999999999993E-5</v>
      </c>
      <c r="I7567" s="552" t="s">
        <v>2866</v>
      </c>
      <c r="J7567" s="561" t="s">
        <v>3254</v>
      </c>
    </row>
    <row r="7568" spans="1:10">
      <c r="A7568" s="549" t="s">
        <v>2666</v>
      </c>
      <c r="B7568" s="550" t="s">
        <v>2360</v>
      </c>
      <c r="C7568" s="550" t="s">
        <v>55</v>
      </c>
      <c r="D7568" s="549" t="s">
        <v>2361</v>
      </c>
      <c r="E7568" s="593" t="s">
        <v>1220</v>
      </c>
      <c r="F7568" s="593"/>
      <c r="G7568" s="550" t="s">
        <v>2362</v>
      </c>
      <c r="H7568" s="551">
        <v>1.7611E-3</v>
      </c>
      <c r="I7568" s="552" t="s">
        <v>2831</v>
      </c>
      <c r="J7568" s="561" t="s">
        <v>2880</v>
      </c>
    </row>
    <row r="7569" spans="1:10">
      <c r="A7569" s="549" t="s">
        <v>2666</v>
      </c>
      <c r="B7569" s="550" t="s">
        <v>2090</v>
      </c>
      <c r="C7569" s="550" t="s">
        <v>55</v>
      </c>
      <c r="D7569" s="549" t="s">
        <v>2091</v>
      </c>
      <c r="E7569" s="593" t="s">
        <v>1220</v>
      </c>
      <c r="F7569" s="593"/>
      <c r="G7569" s="550" t="s">
        <v>57</v>
      </c>
      <c r="H7569" s="551">
        <v>4.1814E-3</v>
      </c>
      <c r="I7569" s="552" t="s">
        <v>2847</v>
      </c>
      <c r="J7569" s="561" t="s">
        <v>3009</v>
      </c>
    </row>
    <row r="7570" spans="1:10">
      <c r="A7570" s="549" t="s">
        <v>2666</v>
      </c>
      <c r="B7570" s="550" t="s">
        <v>1652</v>
      </c>
      <c r="C7570" s="550" t="s">
        <v>55</v>
      </c>
      <c r="D7570" s="549" t="s">
        <v>1653</v>
      </c>
      <c r="E7570" s="593" t="s">
        <v>1298</v>
      </c>
      <c r="F7570" s="593"/>
      <c r="G7570" s="550" t="s">
        <v>57</v>
      </c>
      <c r="H7570" s="551">
        <v>0.23648140000000001</v>
      </c>
      <c r="I7570" s="552" t="s">
        <v>2845</v>
      </c>
      <c r="J7570" s="561" t="s">
        <v>3093</v>
      </c>
    </row>
    <row r="7571" spans="1:10">
      <c r="A7571" s="549" t="s">
        <v>2666</v>
      </c>
      <c r="B7571" s="550" t="s">
        <v>2607</v>
      </c>
      <c r="C7571" s="550" t="s">
        <v>55</v>
      </c>
      <c r="D7571" s="549" t="s">
        <v>2608</v>
      </c>
      <c r="E7571" s="593" t="s">
        <v>1220</v>
      </c>
      <c r="F7571" s="593"/>
      <c r="G7571" s="550" t="s">
        <v>57</v>
      </c>
      <c r="H7571" s="551">
        <v>9.7299999999999993E-5</v>
      </c>
      <c r="I7571" s="552" t="s">
        <v>2868</v>
      </c>
      <c r="J7571" s="561" t="s">
        <v>2972</v>
      </c>
    </row>
    <row r="7572" spans="1:10">
      <c r="A7572" s="549" t="s">
        <v>2666</v>
      </c>
      <c r="B7572" s="550" t="s">
        <v>1693</v>
      </c>
      <c r="C7572" s="550" t="s">
        <v>55</v>
      </c>
      <c r="D7572" s="549" t="s">
        <v>1694</v>
      </c>
      <c r="E7572" s="593" t="s">
        <v>1220</v>
      </c>
      <c r="F7572" s="593"/>
      <c r="G7572" s="550" t="s">
        <v>57</v>
      </c>
      <c r="H7572" s="551">
        <v>0.19066920000000001</v>
      </c>
      <c r="I7572" s="552" t="s">
        <v>2829</v>
      </c>
      <c r="J7572" s="561" t="s">
        <v>3505</v>
      </c>
    </row>
    <row r="7573" spans="1:10" ht="26.45">
      <c r="A7573" s="549" t="s">
        <v>2666</v>
      </c>
      <c r="B7573" s="550" t="s">
        <v>2139</v>
      </c>
      <c r="C7573" s="550" t="s">
        <v>55</v>
      </c>
      <c r="D7573" s="549" t="s">
        <v>2140</v>
      </c>
      <c r="E7573" s="593" t="s">
        <v>1220</v>
      </c>
      <c r="F7573" s="593"/>
      <c r="G7573" s="550" t="s">
        <v>1739</v>
      </c>
      <c r="H7573" s="551">
        <v>5.3429000000000003E-3</v>
      </c>
      <c r="I7573" s="552" t="s">
        <v>2853</v>
      </c>
      <c r="J7573" s="561" t="s">
        <v>2923</v>
      </c>
    </row>
    <row r="7574" spans="1:10">
      <c r="A7574" s="549" t="s">
        <v>2666</v>
      </c>
      <c r="B7574" s="550" t="s">
        <v>2311</v>
      </c>
      <c r="C7574" s="550" t="s">
        <v>55</v>
      </c>
      <c r="D7574" s="549" t="s">
        <v>2312</v>
      </c>
      <c r="E7574" s="593" t="s">
        <v>2313</v>
      </c>
      <c r="F7574" s="593"/>
      <c r="G7574" s="550" t="s">
        <v>57</v>
      </c>
      <c r="H7574" s="551">
        <v>9.7299999999999993E-5</v>
      </c>
      <c r="I7574" s="552" t="s">
        <v>2870</v>
      </c>
      <c r="J7574" s="561" t="s">
        <v>2977</v>
      </c>
    </row>
    <row r="7575" spans="1:10">
      <c r="A7575" s="549" t="s">
        <v>2666</v>
      </c>
      <c r="B7575" s="550" t="s">
        <v>2525</v>
      </c>
      <c r="C7575" s="550" t="s">
        <v>55</v>
      </c>
      <c r="D7575" s="549" t="s">
        <v>2526</v>
      </c>
      <c r="E7575" s="593" t="s">
        <v>1220</v>
      </c>
      <c r="F7575" s="593"/>
      <c r="G7575" s="550" t="s">
        <v>57</v>
      </c>
      <c r="H7575" s="551">
        <v>1.9459999999999999E-4</v>
      </c>
      <c r="I7575" s="552" t="s">
        <v>2872</v>
      </c>
      <c r="J7575" s="561" t="s">
        <v>2972</v>
      </c>
    </row>
    <row r="7576" spans="1:10">
      <c r="A7576" s="549" t="s">
        <v>2666</v>
      </c>
      <c r="B7576" s="550" t="s">
        <v>1729</v>
      </c>
      <c r="C7576" s="550" t="s">
        <v>55</v>
      </c>
      <c r="D7576" s="549" t="s">
        <v>1730</v>
      </c>
      <c r="E7576" s="593" t="s">
        <v>1220</v>
      </c>
      <c r="F7576" s="593"/>
      <c r="G7576" s="550" t="s">
        <v>57</v>
      </c>
      <c r="H7576" s="551">
        <v>3.4845000000000002E-3</v>
      </c>
      <c r="I7576" s="552" t="s">
        <v>2833</v>
      </c>
      <c r="J7576" s="561" t="s">
        <v>4006</v>
      </c>
    </row>
    <row r="7577" spans="1:10" ht="26.45">
      <c r="A7577" s="549" t="s">
        <v>2666</v>
      </c>
      <c r="B7577" s="550" t="s">
        <v>2635</v>
      </c>
      <c r="C7577" s="550" t="s">
        <v>55</v>
      </c>
      <c r="D7577" s="549" t="s">
        <v>2636</v>
      </c>
      <c r="E7577" s="593" t="s">
        <v>1220</v>
      </c>
      <c r="F7577" s="593"/>
      <c r="G7577" s="550" t="s">
        <v>1476</v>
      </c>
      <c r="H7577" s="551">
        <v>0.02</v>
      </c>
      <c r="I7577" s="552" t="s">
        <v>3008</v>
      </c>
      <c r="J7577" s="561" t="s">
        <v>3255</v>
      </c>
    </row>
    <row r="7578" spans="1:10" ht="26.45">
      <c r="A7578" s="549" t="s">
        <v>2666</v>
      </c>
      <c r="B7578" s="550" t="s">
        <v>2581</v>
      </c>
      <c r="C7578" s="550" t="s">
        <v>55</v>
      </c>
      <c r="D7578" s="549" t="s">
        <v>2582</v>
      </c>
      <c r="E7578" s="593" t="s">
        <v>1220</v>
      </c>
      <c r="F7578" s="593"/>
      <c r="G7578" s="550" t="s">
        <v>1456</v>
      </c>
      <c r="H7578" s="551">
        <v>0.1</v>
      </c>
      <c r="I7578" s="552" t="s">
        <v>3589</v>
      </c>
      <c r="J7578" s="561" t="s">
        <v>3357</v>
      </c>
    </row>
    <row r="7579" spans="1:10">
      <c r="A7579" s="549" t="s">
        <v>2666</v>
      </c>
      <c r="B7579" s="550" t="s">
        <v>2412</v>
      </c>
      <c r="C7579" s="550" t="s">
        <v>55</v>
      </c>
      <c r="D7579" s="549" t="s">
        <v>2413</v>
      </c>
      <c r="E7579" s="593" t="s">
        <v>1220</v>
      </c>
      <c r="F7579" s="593"/>
      <c r="G7579" s="550" t="s">
        <v>57</v>
      </c>
      <c r="H7579" s="551">
        <v>4.0499999999999998E-4</v>
      </c>
      <c r="I7579" s="552" t="s">
        <v>2823</v>
      </c>
      <c r="J7579" s="561" t="s">
        <v>2972</v>
      </c>
    </row>
    <row r="7580" spans="1:10">
      <c r="A7580" s="549" t="s">
        <v>2666</v>
      </c>
      <c r="B7580" s="550" t="s">
        <v>2381</v>
      </c>
      <c r="C7580" s="550" t="s">
        <v>55</v>
      </c>
      <c r="D7580" s="549" t="s">
        <v>2382</v>
      </c>
      <c r="E7580" s="593" t="s">
        <v>1220</v>
      </c>
      <c r="F7580" s="593"/>
      <c r="G7580" s="550" t="s">
        <v>57</v>
      </c>
      <c r="H7580" s="551">
        <v>2.7E-4</v>
      </c>
      <c r="I7580" s="552" t="s">
        <v>2837</v>
      </c>
      <c r="J7580" s="561" t="s">
        <v>2972</v>
      </c>
    </row>
    <row r="7581" spans="1:10" ht="26.45">
      <c r="A7581" s="549" t="s">
        <v>2666</v>
      </c>
      <c r="B7581" s="550" t="s">
        <v>2182</v>
      </c>
      <c r="C7581" s="550" t="s">
        <v>55</v>
      </c>
      <c r="D7581" s="549" t="s">
        <v>2183</v>
      </c>
      <c r="E7581" s="593" t="s">
        <v>1220</v>
      </c>
      <c r="F7581" s="593"/>
      <c r="G7581" s="550" t="s">
        <v>57</v>
      </c>
      <c r="H7581" s="551">
        <v>2.7E-4</v>
      </c>
      <c r="I7581" s="552" t="s">
        <v>2843</v>
      </c>
      <c r="J7581" s="561" t="s">
        <v>3256</v>
      </c>
    </row>
    <row r="7582" spans="1:10">
      <c r="A7582" s="549" t="s">
        <v>2666</v>
      </c>
      <c r="B7582" s="550" t="s">
        <v>2442</v>
      </c>
      <c r="C7582" s="550" t="s">
        <v>55</v>
      </c>
      <c r="D7582" s="549" t="s">
        <v>2443</v>
      </c>
      <c r="E7582" s="593" t="s">
        <v>1220</v>
      </c>
      <c r="F7582" s="593"/>
      <c r="G7582" s="550" t="s">
        <v>57</v>
      </c>
      <c r="H7582" s="551">
        <v>1.35E-4</v>
      </c>
      <c r="I7582" s="552" t="s">
        <v>2851</v>
      </c>
      <c r="J7582" s="561" t="s">
        <v>2972</v>
      </c>
    </row>
    <row r="7583" spans="1:10" ht="26.45">
      <c r="A7583" s="549" t="s">
        <v>2666</v>
      </c>
      <c r="B7583" s="550" t="s">
        <v>2627</v>
      </c>
      <c r="C7583" s="550" t="s">
        <v>55</v>
      </c>
      <c r="D7583" s="549" t="s">
        <v>2628</v>
      </c>
      <c r="E7583" s="593" t="s">
        <v>1220</v>
      </c>
      <c r="F7583" s="593"/>
      <c r="G7583" s="550" t="s">
        <v>1456</v>
      </c>
      <c r="H7583" s="551">
        <v>2.5000000000000001E-2</v>
      </c>
      <c r="I7583" s="552" t="s">
        <v>2860</v>
      </c>
      <c r="J7583" s="561" t="s">
        <v>3335</v>
      </c>
    </row>
    <row r="7584" spans="1:10">
      <c r="A7584" s="553"/>
      <c r="B7584" s="563"/>
      <c r="C7584" s="563"/>
      <c r="D7584" s="553"/>
      <c r="E7584" s="563" t="s">
        <v>2669</v>
      </c>
      <c r="F7584" s="566">
        <v>40.93</v>
      </c>
      <c r="G7584" s="553" t="s">
        <v>2670</v>
      </c>
      <c r="H7584" s="554">
        <v>0</v>
      </c>
      <c r="I7584" s="553" t="s">
        <v>2671</v>
      </c>
      <c r="J7584" s="554">
        <v>40.93</v>
      </c>
    </row>
    <row r="7585" spans="1:10" ht="14.45" thickBot="1">
      <c r="A7585" s="553"/>
      <c r="B7585" s="563"/>
      <c r="C7585" s="563"/>
      <c r="D7585" s="553"/>
      <c r="E7585" s="563" t="s">
        <v>2672</v>
      </c>
      <c r="F7585" s="566">
        <v>0</v>
      </c>
      <c r="G7585" s="553"/>
      <c r="H7585" s="595" t="s">
        <v>2673</v>
      </c>
      <c r="I7585" s="595"/>
      <c r="J7585" s="554">
        <v>82.93</v>
      </c>
    </row>
    <row r="7586" spans="1:10" ht="14.45" thickTop="1">
      <c r="A7586" s="555"/>
      <c r="B7586" s="564"/>
      <c r="C7586" s="564"/>
      <c r="D7586" s="555"/>
      <c r="E7586" s="564"/>
      <c r="F7586" s="564"/>
      <c r="G7586" s="555"/>
      <c r="H7586" s="555"/>
      <c r="I7586" s="555"/>
      <c r="J7586" s="555"/>
    </row>
    <row r="7587" spans="1:10">
      <c r="A7587" s="543"/>
      <c r="B7587" s="461" t="s">
        <v>10</v>
      </c>
      <c r="C7587" s="461" t="s">
        <v>11</v>
      </c>
      <c r="D7587" s="543" t="s">
        <v>12</v>
      </c>
      <c r="E7587" s="589" t="s">
        <v>1209</v>
      </c>
      <c r="F7587" s="589"/>
      <c r="G7587" s="461" t="s">
        <v>13</v>
      </c>
      <c r="H7587" s="544" t="s">
        <v>14</v>
      </c>
      <c r="I7587" s="544" t="s">
        <v>1210</v>
      </c>
      <c r="J7587" s="544" t="s">
        <v>16</v>
      </c>
    </row>
    <row r="7588" spans="1:10">
      <c r="A7588" s="545" t="s">
        <v>2661</v>
      </c>
      <c r="B7588" s="546" t="s">
        <v>3986</v>
      </c>
      <c r="C7588" s="546" t="s">
        <v>55</v>
      </c>
      <c r="D7588" s="545" t="s">
        <v>3987</v>
      </c>
      <c r="E7588" s="596" t="s">
        <v>3988</v>
      </c>
      <c r="F7588" s="596"/>
      <c r="G7588" s="546" t="s">
        <v>46</v>
      </c>
      <c r="H7588" s="547">
        <v>1</v>
      </c>
      <c r="I7588" s="548">
        <v>97.03</v>
      </c>
      <c r="J7588" s="548">
        <v>97.03</v>
      </c>
    </row>
    <row r="7589" spans="1:10">
      <c r="A7589" s="543" t="s">
        <v>9</v>
      </c>
      <c r="B7589" s="461" t="s">
        <v>10</v>
      </c>
      <c r="C7589" s="461" t="s">
        <v>11</v>
      </c>
      <c r="D7589" s="543" t="s">
        <v>12</v>
      </c>
      <c r="E7589" s="589" t="s">
        <v>1209</v>
      </c>
      <c r="F7589" s="589"/>
      <c r="G7589" s="461" t="s">
        <v>13</v>
      </c>
      <c r="H7589" s="544" t="s">
        <v>14</v>
      </c>
      <c r="I7589" s="544" t="s">
        <v>1210</v>
      </c>
      <c r="J7589" s="544" t="s">
        <v>16</v>
      </c>
    </row>
    <row r="7590" spans="1:10" ht="26.45">
      <c r="A7590" s="549" t="s">
        <v>2666</v>
      </c>
      <c r="B7590" s="550" t="s">
        <v>2379</v>
      </c>
      <c r="C7590" s="550" t="s">
        <v>55</v>
      </c>
      <c r="D7590" s="549" t="s">
        <v>2380</v>
      </c>
      <c r="E7590" s="593" t="s">
        <v>1220</v>
      </c>
      <c r="F7590" s="593"/>
      <c r="G7590" s="550" t="s">
        <v>268</v>
      </c>
      <c r="H7590" s="551">
        <v>1.33</v>
      </c>
      <c r="I7590" s="552" t="s">
        <v>3003</v>
      </c>
      <c r="J7590" s="561" t="s">
        <v>4104</v>
      </c>
    </row>
    <row r="7591" spans="1:10" ht="26.45">
      <c r="A7591" s="549" t="s">
        <v>2666</v>
      </c>
      <c r="B7591" s="550" t="s">
        <v>1449</v>
      </c>
      <c r="C7591" s="550" t="s">
        <v>55</v>
      </c>
      <c r="D7591" s="549" t="s">
        <v>1450</v>
      </c>
      <c r="E7591" s="593" t="s">
        <v>1440</v>
      </c>
      <c r="F7591" s="593"/>
      <c r="G7591" s="550" t="s">
        <v>1451</v>
      </c>
      <c r="H7591" s="551">
        <v>1.4</v>
      </c>
      <c r="I7591" s="552" t="s">
        <v>2742</v>
      </c>
      <c r="J7591" s="561" t="s">
        <v>4105</v>
      </c>
    </row>
    <row r="7592" spans="1:10">
      <c r="A7592" s="549" t="s">
        <v>2666</v>
      </c>
      <c r="B7592" s="550" t="s">
        <v>1629</v>
      </c>
      <c r="C7592" s="550" t="s">
        <v>55</v>
      </c>
      <c r="D7592" s="549" t="s">
        <v>1630</v>
      </c>
      <c r="E7592" s="593" t="s">
        <v>1220</v>
      </c>
      <c r="F7592" s="593"/>
      <c r="G7592" s="550" t="s">
        <v>268</v>
      </c>
      <c r="H7592" s="551">
        <v>0.33</v>
      </c>
      <c r="I7592" s="552" t="s">
        <v>2720</v>
      </c>
      <c r="J7592" s="561" t="s">
        <v>2905</v>
      </c>
    </row>
    <row r="7593" spans="1:10" ht="26.45">
      <c r="A7593" s="549" t="s">
        <v>2666</v>
      </c>
      <c r="B7593" s="550" t="s">
        <v>1597</v>
      </c>
      <c r="C7593" s="550" t="s">
        <v>55</v>
      </c>
      <c r="D7593" s="549" t="s">
        <v>1598</v>
      </c>
      <c r="E7593" s="593" t="s">
        <v>1220</v>
      </c>
      <c r="F7593" s="593"/>
      <c r="G7593" s="550" t="s">
        <v>1456</v>
      </c>
      <c r="H7593" s="551">
        <v>0.15</v>
      </c>
      <c r="I7593" s="552" t="s">
        <v>2996</v>
      </c>
      <c r="J7593" s="561" t="s">
        <v>3586</v>
      </c>
    </row>
    <row r="7594" spans="1:10">
      <c r="A7594" s="556" t="s">
        <v>2661</v>
      </c>
      <c r="B7594" s="557" t="s">
        <v>2732</v>
      </c>
      <c r="C7594" s="557" t="s">
        <v>55</v>
      </c>
      <c r="D7594" s="556" t="s">
        <v>2733</v>
      </c>
      <c r="E7594" s="594" t="s">
        <v>1393</v>
      </c>
      <c r="F7594" s="594"/>
      <c r="G7594" s="557" t="s">
        <v>1451</v>
      </c>
      <c r="H7594" s="558">
        <v>1.4</v>
      </c>
      <c r="I7594" s="559" t="s">
        <v>2734</v>
      </c>
      <c r="J7594" s="560" t="s">
        <v>4106</v>
      </c>
    </row>
    <row r="7595" spans="1:10" ht="14.45" customHeight="1">
      <c r="A7595" s="556" t="s">
        <v>2661</v>
      </c>
      <c r="B7595" s="557" t="s">
        <v>2769</v>
      </c>
      <c r="C7595" s="557" t="s">
        <v>55</v>
      </c>
      <c r="D7595" s="556" t="s">
        <v>2770</v>
      </c>
      <c r="E7595" s="594" t="s">
        <v>1393</v>
      </c>
      <c r="F7595" s="594"/>
      <c r="G7595" s="557" t="s">
        <v>1451</v>
      </c>
      <c r="H7595" s="558">
        <v>1.4</v>
      </c>
      <c r="I7595" s="559" t="s">
        <v>2771</v>
      </c>
      <c r="J7595" s="560" t="s">
        <v>3049</v>
      </c>
    </row>
    <row r="7596" spans="1:10" ht="26.45">
      <c r="A7596" s="549" t="s">
        <v>2666</v>
      </c>
      <c r="B7596" s="550" t="s">
        <v>1536</v>
      </c>
      <c r="C7596" s="550" t="s">
        <v>55</v>
      </c>
      <c r="D7596" s="549" t="s">
        <v>1537</v>
      </c>
      <c r="E7596" s="593" t="s">
        <v>1440</v>
      </c>
      <c r="F7596" s="593"/>
      <c r="G7596" s="550" t="s">
        <v>1451</v>
      </c>
      <c r="H7596" s="551">
        <v>1.4</v>
      </c>
      <c r="I7596" s="552" t="s">
        <v>2767</v>
      </c>
      <c r="J7596" s="561" t="s">
        <v>4107</v>
      </c>
    </row>
    <row r="7597" spans="1:10" ht="26.45">
      <c r="A7597" s="549" t="s">
        <v>2666</v>
      </c>
      <c r="B7597" s="550" t="s">
        <v>2475</v>
      </c>
      <c r="C7597" s="550" t="s">
        <v>55</v>
      </c>
      <c r="D7597" s="549" t="s">
        <v>2476</v>
      </c>
      <c r="E7597" s="593" t="s">
        <v>1220</v>
      </c>
      <c r="F7597" s="593"/>
      <c r="G7597" s="550" t="s">
        <v>1456</v>
      </c>
      <c r="H7597" s="551">
        <v>0.3</v>
      </c>
      <c r="I7597" s="552" t="s">
        <v>3006</v>
      </c>
      <c r="J7597" s="561" t="s">
        <v>4108</v>
      </c>
    </row>
    <row r="7598" spans="1:10" ht="13.9" customHeight="1">
      <c r="A7598" s="549" t="s">
        <v>2666</v>
      </c>
      <c r="B7598" s="550" t="s">
        <v>2635</v>
      </c>
      <c r="C7598" s="550" t="s">
        <v>55</v>
      </c>
      <c r="D7598" s="549" t="s">
        <v>2636</v>
      </c>
      <c r="E7598" s="593" t="s">
        <v>1220</v>
      </c>
      <c r="F7598" s="593"/>
      <c r="G7598" s="550" t="s">
        <v>1476</v>
      </c>
      <c r="H7598" s="551">
        <v>1.4999999999999999E-2</v>
      </c>
      <c r="I7598" s="552" t="s">
        <v>3008</v>
      </c>
      <c r="J7598" s="561" t="s">
        <v>3126</v>
      </c>
    </row>
    <row r="7599" spans="1:10">
      <c r="A7599" s="549" t="s">
        <v>2666</v>
      </c>
      <c r="B7599" s="550" t="s">
        <v>2307</v>
      </c>
      <c r="C7599" s="550" t="s">
        <v>55</v>
      </c>
      <c r="D7599" s="549" t="s">
        <v>2308</v>
      </c>
      <c r="E7599" s="593" t="s">
        <v>1220</v>
      </c>
      <c r="F7599" s="593"/>
      <c r="G7599" s="550" t="s">
        <v>46</v>
      </c>
      <c r="H7599" s="551">
        <v>0.37</v>
      </c>
      <c r="I7599" s="552" t="s">
        <v>3010</v>
      </c>
      <c r="J7599" s="561" t="s">
        <v>4109</v>
      </c>
    </row>
    <row r="7600" spans="1:10">
      <c r="A7600" s="589" t="s">
        <v>2820</v>
      </c>
      <c r="B7600" s="597"/>
      <c r="C7600" s="597"/>
      <c r="D7600" s="597"/>
      <c r="E7600" s="597"/>
      <c r="F7600" s="597"/>
      <c r="G7600" s="597"/>
      <c r="H7600" s="597"/>
      <c r="I7600" s="597"/>
      <c r="J7600" s="597"/>
    </row>
    <row r="7601" spans="1:10">
      <c r="A7601" s="543" t="s">
        <v>9</v>
      </c>
      <c r="B7601" s="461" t="s">
        <v>10</v>
      </c>
      <c r="C7601" s="461" t="s">
        <v>11</v>
      </c>
      <c r="D7601" s="543" t="s">
        <v>12</v>
      </c>
      <c r="E7601" s="589" t="s">
        <v>1209</v>
      </c>
      <c r="F7601" s="589"/>
      <c r="G7601" s="461" t="s">
        <v>13</v>
      </c>
      <c r="H7601" s="544" t="s">
        <v>14</v>
      </c>
      <c r="I7601" s="544" t="s">
        <v>1210</v>
      </c>
      <c r="J7601" s="544" t="s">
        <v>16</v>
      </c>
    </row>
    <row r="7602" spans="1:10" ht="26.45">
      <c r="A7602" s="549" t="s">
        <v>2666</v>
      </c>
      <c r="B7602" s="550" t="s">
        <v>2379</v>
      </c>
      <c r="C7602" s="550" t="s">
        <v>55</v>
      </c>
      <c r="D7602" s="549" t="s">
        <v>2380</v>
      </c>
      <c r="E7602" s="593" t="s">
        <v>1220</v>
      </c>
      <c r="F7602" s="593"/>
      <c r="G7602" s="550" t="s">
        <v>268</v>
      </c>
      <c r="H7602" s="551">
        <v>1.33</v>
      </c>
      <c r="I7602" s="552" t="s">
        <v>3003</v>
      </c>
      <c r="J7602" s="561" t="s">
        <v>4104</v>
      </c>
    </row>
    <row r="7603" spans="1:10" ht="26.45">
      <c r="A7603" s="549" t="s">
        <v>2666</v>
      </c>
      <c r="B7603" s="550" t="s">
        <v>1449</v>
      </c>
      <c r="C7603" s="550" t="s">
        <v>55</v>
      </c>
      <c r="D7603" s="549" t="s">
        <v>1450</v>
      </c>
      <c r="E7603" s="593" t="s">
        <v>1440</v>
      </c>
      <c r="F7603" s="593"/>
      <c r="G7603" s="550" t="s">
        <v>1451</v>
      </c>
      <c r="H7603" s="551">
        <v>1.4</v>
      </c>
      <c r="I7603" s="552" t="s">
        <v>2742</v>
      </c>
      <c r="J7603" s="561" t="s">
        <v>4105</v>
      </c>
    </row>
    <row r="7604" spans="1:10">
      <c r="A7604" s="549" t="s">
        <v>2666</v>
      </c>
      <c r="B7604" s="550" t="s">
        <v>1629</v>
      </c>
      <c r="C7604" s="550" t="s">
        <v>55</v>
      </c>
      <c r="D7604" s="549" t="s">
        <v>1630</v>
      </c>
      <c r="E7604" s="593" t="s">
        <v>1220</v>
      </c>
      <c r="F7604" s="593"/>
      <c r="G7604" s="550" t="s">
        <v>268</v>
      </c>
      <c r="H7604" s="551">
        <v>0.33</v>
      </c>
      <c r="I7604" s="552" t="s">
        <v>2720</v>
      </c>
      <c r="J7604" s="561" t="s">
        <v>2905</v>
      </c>
    </row>
    <row r="7605" spans="1:10" ht="26.45">
      <c r="A7605" s="549" t="s">
        <v>2666</v>
      </c>
      <c r="B7605" s="550" t="s">
        <v>1597</v>
      </c>
      <c r="C7605" s="550" t="s">
        <v>55</v>
      </c>
      <c r="D7605" s="549" t="s">
        <v>1598</v>
      </c>
      <c r="E7605" s="593" t="s">
        <v>1220</v>
      </c>
      <c r="F7605" s="593"/>
      <c r="G7605" s="550" t="s">
        <v>1456</v>
      </c>
      <c r="H7605" s="551">
        <v>0.15</v>
      </c>
      <c r="I7605" s="552" t="s">
        <v>2996</v>
      </c>
      <c r="J7605" s="561" t="s">
        <v>3586</v>
      </c>
    </row>
    <row r="7606" spans="1:10" ht="26.45">
      <c r="A7606" s="549" t="s">
        <v>2666</v>
      </c>
      <c r="B7606" s="550" t="s">
        <v>2391</v>
      </c>
      <c r="C7606" s="550" t="s">
        <v>55</v>
      </c>
      <c r="D7606" s="549" t="s">
        <v>2392</v>
      </c>
      <c r="E7606" s="593" t="s">
        <v>1220</v>
      </c>
      <c r="F7606" s="593"/>
      <c r="G7606" s="550" t="s">
        <v>57</v>
      </c>
      <c r="H7606" s="551">
        <v>5.5999999999999995E-4</v>
      </c>
      <c r="I7606" s="552" t="s">
        <v>2827</v>
      </c>
      <c r="J7606" s="561" t="s">
        <v>2880</v>
      </c>
    </row>
    <row r="7607" spans="1:10">
      <c r="A7607" s="549" t="s">
        <v>2666</v>
      </c>
      <c r="B7607" s="550" t="s">
        <v>2593</v>
      </c>
      <c r="C7607" s="550" t="s">
        <v>55</v>
      </c>
      <c r="D7607" s="549" t="s">
        <v>2594</v>
      </c>
      <c r="E7607" s="593" t="s">
        <v>1220</v>
      </c>
      <c r="F7607" s="593"/>
      <c r="G7607" s="550" t="s">
        <v>57</v>
      </c>
      <c r="H7607" s="551">
        <v>2.7999999999999998E-4</v>
      </c>
      <c r="I7607" s="552" t="s">
        <v>2862</v>
      </c>
      <c r="J7607" s="561" t="s">
        <v>2972</v>
      </c>
    </row>
    <row r="7608" spans="1:10">
      <c r="A7608" s="549" t="s">
        <v>2666</v>
      </c>
      <c r="B7608" s="550" t="s">
        <v>1855</v>
      </c>
      <c r="C7608" s="550" t="s">
        <v>55</v>
      </c>
      <c r="D7608" s="549" t="s">
        <v>1856</v>
      </c>
      <c r="E7608" s="593" t="s">
        <v>1298</v>
      </c>
      <c r="F7608" s="593"/>
      <c r="G7608" s="550" t="s">
        <v>1857</v>
      </c>
      <c r="H7608" s="551">
        <v>1.1199999999999999E-3</v>
      </c>
      <c r="I7608" s="552" t="s">
        <v>2841</v>
      </c>
      <c r="J7608" s="561" t="s">
        <v>3233</v>
      </c>
    </row>
    <row r="7609" spans="1:10" ht="26.45">
      <c r="A7609" s="549" t="s">
        <v>2666</v>
      </c>
      <c r="B7609" s="550" t="s">
        <v>2303</v>
      </c>
      <c r="C7609" s="550" t="s">
        <v>55</v>
      </c>
      <c r="D7609" s="549" t="s">
        <v>2304</v>
      </c>
      <c r="E7609" s="593" t="s">
        <v>1220</v>
      </c>
      <c r="F7609" s="593"/>
      <c r="G7609" s="550" t="s">
        <v>57</v>
      </c>
      <c r="H7609" s="551">
        <v>1.6800000000000001E-3</v>
      </c>
      <c r="I7609" s="552" t="s">
        <v>2821</v>
      </c>
      <c r="J7609" s="561" t="s">
        <v>3254</v>
      </c>
    </row>
    <row r="7610" spans="1:10" ht="13.9" customHeight="1">
      <c r="A7610" s="549" t="s">
        <v>2666</v>
      </c>
      <c r="B7610" s="550" t="s">
        <v>2169</v>
      </c>
      <c r="C7610" s="550" t="s">
        <v>55</v>
      </c>
      <c r="D7610" s="549" t="s">
        <v>2170</v>
      </c>
      <c r="E7610" s="593" t="s">
        <v>1220</v>
      </c>
      <c r="F7610" s="593"/>
      <c r="G7610" s="550" t="s">
        <v>57</v>
      </c>
      <c r="H7610" s="551">
        <v>1.26E-2</v>
      </c>
      <c r="I7610" s="552" t="s">
        <v>2825</v>
      </c>
      <c r="J7610" s="561" t="s">
        <v>2886</v>
      </c>
    </row>
    <row r="7611" spans="1:10" ht="26.45">
      <c r="A7611" s="549" t="s">
        <v>2666</v>
      </c>
      <c r="B7611" s="550" t="s">
        <v>1978</v>
      </c>
      <c r="C7611" s="550" t="s">
        <v>55</v>
      </c>
      <c r="D7611" s="549" t="s">
        <v>1979</v>
      </c>
      <c r="E7611" s="593" t="s">
        <v>1220</v>
      </c>
      <c r="F7611" s="593"/>
      <c r="G7611" s="550" t="s">
        <v>1739</v>
      </c>
      <c r="H7611" s="551">
        <v>2.0999999999999999E-3</v>
      </c>
      <c r="I7611" s="552" t="s">
        <v>2855</v>
      </c>
      <c r="J7611" s="561" t="s">
        <v>2888</v>
      </c>
    </row>
    <row r="7612" spans="1:10">
      <c r="A7612" s="549" t="s">
        <v>2666</v>
      </c>
      <c r="B7612" s="550" t="s">
        <v>2549</v>
      </c>
      <c r="C7612" s="550" t="s">
        <v>55</v>
      </c>
      <c r="D7612" s="549" t="s">
        <v>2550</v>
      </c>
      <c r="E7612" s="593" t="s">
        <v>1220</v>
      </c>
      <c r="F7612" s="593"/>
      <c r="G7612" s="550" t="s">
        <v>57</v>
      </c>
      <c r="H7612" s="551">
        <v>2.7999999999999998E-4</v>
      </c>
      <c r="I7612" s="552" t="s">
        <v>2864</v>
      </c>
      <c r="J7612" s="561" t="s">
        <v>2880</v>
      </c>
    </row>
    <row r="7613" spans="1:10">
      <c r="A7613" s="549" t="s">
        <v>2666</v>
      </c>
      <c r="B7613" s="550" t="s">
        <v>1982</v>
      </c>
      <c r="C7613" s="550" t="s">
        <v>55</v>
      </c>
      <c r="D7613" s="549" t="s">
        <v>1983</v>
      </c>
      <c r="E7613" s="593" t="s">
        <v>1298</v>
      </c>
      <c r="F7613" s="593"/>
      <c r="G7613" s="550" t="s">
        <v>57</v>
      </c>
      <c r="H7613" s="551">
        <v>1.26E-2</v>
      </c>
      <c r="I7613" s="552" t="s">
        <v>2839</v>
      </c>
      <c r="J7613" s="561" t="s">
        <v>2888</v>
      </c>
    </row>
    <row r="7614" spans="1:10">
      <c r="A7614" s="549" t="s">
        <v>2666</v>
      </c>
      <c r="B7614" s="550" t="s">
        <v>1543</v>
      </c>
      <c r="C7614" s="550" t="s">
        <v>55</v>
      </c>
      <c r="D7614" s="549" t="s">
        <v>1544</v>
      </c>
      <c r="E7614" s="593" t="s">
        <v>1220</v>
      </c>
      <c r="F7614" s="593"/>
      <c r="G7614" s="550" t="s">
        <v>57</v>
      </c>
      <c r="H7614" s="551">
        <v>0.28504000000000002</v>
      </c>
      <c r="I7614" s="552" t="s">
        <v>2849</v>
      </c>
      <c r="J7614" s="561" t="s">
        <v>3609</v>
      </c>
    </row>
    <row r="7615" spans="1:10">
      <c r="A7615" s="549" t="s">
        <v>2666</v>
      </c>
      <c r="B7615" s="550" t="s">
        <v>1587</v>
      </c>
      <c r="C7615" s="550" t="s">
        <v>55</v>
      </c>
      <c r="D7615" s="549" t="s">
        <v>1588</v>
      </c>
      <c r="E7615" s="593" t="s">
        <v>1220</v>
      </c>
      <c r="F7615" s="593"/>
      <c r="G7615" s="550" t="s">
        <v>57</v>
      </c>
      <c r="H7615" s="551">
        <v>1.26E-2</v>
      </c>
      <c r="I7615" s="552" t="s">
        <v>2835</v>
      </c>
      <c r="J7615" s="561" t="s">
        <v>4110</v>
      </c>
    </row>
    <row r="7616" spans="1:10">
      <c r="A7616" s="549" t="s">
        <v>2666</v>
      </c>
      <c r="B7616" s="550" t="s">
        <v>2466</v>
      </c>
      <c r="C7616" s="550" t="s">
        <v>55</v>
      </c>
      <c r="D7616" s="549" t="s">
        <v>2467</v>
      </c>
      <c r="E7616" s="593" t="s">
        <v>2313</v>
      </c>
      <c r="F7616" s="593"/>
      <c r="G7616" s="550" t="s">
        <v>57</v>
      </c>
      <c r="H7616" s="551">
        <v>1.3999999999999999E-4</v>
      </c>
      <c r="I7616" s="552" t="s">
        <v>2866</v>
      </c>
      <c r="J7616" s="561" t="s">
        <v>3133</v>
      </c>
    </row>
    <row r="7617" spans="1:10">
      <c r="A7617" s="549" t="s">
        <v>2666</v>
      </c>
      <c r="B7617" s="550" t="s">
        <v>2360</v>
      </c>
      <c r="C7617" s="550" t="s">
        <v>55</v>
      </c>
      <c r="D7617" s="549" t="s">
        <v>2361</v>
      </c>
      <c r="E7617" s="593" t="s">
        <v>1220</v>
      </c>
      <c r="F7617" s="593"/>
      <c r="G7617" s="550" t="s">
        <v>2362</v>
      </c>
      <c r="H7617" s="551">
        <v>2.0999999999999999E-3</v>
      </c>
      <c r="I7617" s="552" t="s">
        <v>2831</v>
      </c>
      <c r="J7617" s="561" t="s">
        <v>2880</v>
      </c>
    </row>
    <row r="7618" spans="1:10">
      <c r="A7618" s="549" t="s">
        <v>2666</v>
      </c>
      <c r="B7618" s="550" t="s">
        <v>2090</v>
      </c>
      <c r="C7618" s="550" t="s">
        <v>55</v>
      </c>
      <c r="D7618" s="549" t="s">
        <v>2091</v>
      </c>
      <c r="E7618" s="593" t="s">
        <v>1220</v>
      </c>
      <c r="F7618" s="593"/>
      <c r="G7618" s="550" t="s">
        <v>57</v>
      </c>
      <c r="H7618" s="551">
        <v>5.0400000000000002E-3</v>
      </c>
      <c r="I7618" s="552" t="s">
        <v>2847</v>
      </c>
      <c r="J7618" s="561" t="s">
        <v>2977</v>
      </c>
    </row>
    <row r="7619" spans="1:10">
      <c r="A7619" s="549" t="s">
        <v>2666</v>
      </c>
      <c r="B7619" s="550" t="s">
        <v>1652</v>
      </c>
      <c r="C7619" s="550" t="s">
        <v>55</v>
      </c>
      <c r="D7619" s="549" t="s">
        <v>1653</v>
      </c>
      <c r="E7619" s="593" t="s">
        <v>1298</v>
      </c>
      <c r="F7619" s="593"/>
      <c r="G7619" s="550" t="s">
        <v>57</v>
      </c>
      <c r="H7619" s="551">
        <v>0.28504000000000002</v>
      </c>
      <c r="I7619" s="552" t="s">
        <v>2845</v>
      </c>
      <c r="J7619" s="561" t="s">
        <v>3386</v>
      </c>
    </row>
    <row r="7620" spans="1:10">
      <c r="A7620" s="549" t="s">
        <v>2666</v>
      </c>
      <c r="B7620" s="550" t="s">
        <v>2607</v>
      </c>
      <c r="C7620" s="550" t="s">
        <v>55</v>
      </c>
      <c r="D7620" s="549" t="s">
        <v>2608</v>
      </c>
      <c r="E7620" s="593" t="s">
        <v>1220</v>
      </c>
      <c r="F7620" s="593"/>
      <c r="G7620" s="550" t="s">
        <v>57</v>
      </c>
      <c r="H7620" s="551">
        <v>1.3999999999999999E-4</v>
      </c>
      <c r="I7620" s="552" t="s">
        <v>2868</v>
      </c>
      <c r="J7620" s="561" t="s">
        <v>2972</v>
      </c>
    </row>
    <row r="7621" spans="1:10">
      <c r="A7621" s="549" t="s">
        <v>2666</v>
      </c>
      <c r="B7621" s="550" t="s">
        <v>1693</v>
      </c>
      <c r="C7621" s="550" t="s">
        <v>55</v>
      </c>
      <c r="D7621" s="549" t="s">
        <v>1694</v>
      </c>
      <c r="E7621" s="593" t="s">
        <v>1220</v>
      </c>
      <c r="F7621" s="593"/>
      <c r="G7621" s="550" t="s">
        <v>57</v>
      </c>
      <c r="H7621" s="551">
        <v>0.2233</v>
      </c>
      <c r="I7621" s="552" t="s">
        <v>2829</v>
      </c>
      <c r="J7621" s="561" t="s">
        <v>3365</v>
      </c>
    </row>
    <row r="7622" spans="1:10" ht="26.45">
      <c r="A7622" s="549" t="s">
        <v>2666</v>
      </c>
      <c r="B7622" s="550" t="s">
        <v>2139</v>
      </c>
      <c r="C7622" s="550" t="s">
        <v>55</v>
      </c>
      <c r="D7622" s="549" t="s">
        <v>2140</v>
      </c>
      <c r="E7622" s="593" t="s">
        <v>1220</v>
      </c>
      <c r="F7622" s="593"/>
      <c r="G7622" s="550" t="s">
        <v>1739</v>
      </c>
      <c r="H7622" s="551">
        <v>6.4400000000000004E-3</v>
      </c>
      <c r="I7622" s="552" t="s">
        <v>2853</v>
      </c>
      <c r="J7622" s="561" t="s">
        <v>3009</v>
      </c>
    </row>
    <row r="7623" spans="1:10">
      <c r="A7623" s="549" t="s">
        <v>2666</v>
      </c>
      <c r="B7623" s="550" t="s">
        <v>2311</v>
      </c>
      <c r="C7623" s="550" t="s">
        <v>55</v>
      </c>
      <c r="D7623" s="549" t="s">
        <v>2312</v>
      </c>
      <c r="E7623" s="593" t="s">
        <v>2313</v>
      </c>
      <c r="F7623" s="593"/>
      <c r="G7623" s="550" t="s">
        <v>57</v>
      </c>
      <c r="H7623" s="551">
        <v>1.3999999999999999E-4</v>
      </c>
      <c r="I7623" s="552" t="s">
        <v>2870</v>
      </c>
      <c r="J7623" s="561" t="s">
        <v>2882</v>
      </c>
    </row>
    <row r="7624" spans="1:10">
      <c r="A7624" s="549" t="s">
        <v>2666</v>
      </c>
      <c r="B7624" s="550" t="s">
        <v>2525</v>
      </c>
      <c r="C7624" s="550" t="s">
        <v>55</v>
      </c>
      <c r="D7624" s="549" t="s">
        <v>2526</v>
      </c>
      <c r="E7624" s="593" t="s">
        <v>1220</v>
      </c>
      <c r="F7624" s="593"/>
      <c r="G7624" s="550" t="s">
        <v>57</v>
      </c>
      <c r="H7624" s="551">
        <v>2.7999999999999998E-4</v>
      </c>
      <c r="I7624" s="552" t="s">
        <v>2872</v>
      </c>
      <c r="J7624" s="561" t="s">
        <v>2972</v>
      </c>
    </row>
    <row r="7625" spans="1:10">
      <c r="A7625" s="549" t="s">
        <v>2666</v>
      </c>
      <c r="B7625" s="550" t="s">
        <v>1729</v>
      </c>
      <c r="C7625" s="550" t="s">
        <v>55</v>
      </c>
      <c r="D7625" s="549" t="s">
        <v>1730</v>
      </c>
      <c r="E7625" s="593" t="s">
        <v>1220</v>
      </c>
      <c r="F7625" s="593"/>
      <c r="G7625" s="550" t="s">
        <v>57</v>
      </c>
      <c r="H7625" s="551">
        <v>4.1999999999999997E-3</v>
      </c>
      <c r="I7625" s="552" t="s">
        <v>2833</v>
      </c>
      <c r="J7625" s="561" t="s">
        <v>3705</v>
      </c>
    </row>
    <row r="7626" spans="1:10">
      <c r="A7626" s="549" t="s">
        <v>2666</v>
      </c>
      <c r="B7626" s="550" t="s">
        <v>2412</v>
      </c>
      <c r="C7626" s="550" t="s">
        <v>55</v>
      </c>
      <c r="D7626" s="549" t="s">
        <v>2413</v>
      </c>
      <c r="E7626" s="593" t="s">
        <v>1220</v>
      </c>
      <c r="F7626" s="593"/>
      <c r="G7626" s="550" t="s">
        <v>57</v>
      </c>
      <c r="H7626" s="551">
        <v>4.2000000000000002E-4</v>
      </c>
      <c r="I7626" s="552" t="s">
        <v>2823</v>
      </c>
      <c r="J7626" s="561" t="s">
        <v>2972</v>
      </c>
    </row>
    <row r="7627" spans="1:10">
      <c r="A7627" s="549" t="s">
        <v>2666</v>
      </c>
      <c r="B7627" s="550" t="s">
        <v>2381</v>
      </c>
      <c r="C7627" s="550" t="s">
        <v>55</v>
      </c>
      <c r="D7627" s="549" t="s">
        <v>2382</v>
      </c>
      <c r="E7627" s="593" t="s">
        <v>1220</v>
      </c>
      <c r="F7627" s="593"/>
      <c r="G7627" s="550" t="s">
        <v>57</v>
      </c>
      <c r="H7627" s="551">
        <v>2.7999999999999998E-4</v>
      </c>
      <c r="I7627" s="552" t="s">
        <v>2837</v>
      </c>
      <c r="J7627" s="561" t="s">
        <v>2880</v>
      </c>
    </row>
    <row r="7628" spans="1:10" ht="26.45">
      <c r="A7628" s="549" t="s">
        <v>2666</v>
      </c>
      <c r="B7628" s="550" t="s">
        <v>2182</v>
      </c>
      <c r="C7628" s="550" t="s">
        <v>55</v>
      </c>
      <c r="D7628" s="549" t="s">
        <v>2183</v>
      </c>
      <c r="E7628" s="593" t="s">
        <v>1220</v>
      </c>
      <c r="F7628" s="593"/>
      <c r="G7628" s="550" t="s">
        <v>57</v>
      </c>
      <c r="H7628" s="551">
        <v>2.7999999999999998E-4</v>
      </c>
      <c r="I7628" s="552" t="s">
        <v>2843</v>
      </c>
      <c r="J7628" s="561" t="s">
        <v>3256</v>
      </c>
    </row>
    <row r="7629" spans="1:10">
      <c r="A7629" s="549" t="s">
        <v>2666</v>
      </c>
      <c r="B7629" s="550" t="s">
        <v>2442</v>
      </c>
      <c r="C7629" s="550" t="s">
        <v>55</v>
      </c>
      <c r="D7629" s="549" t="s">
        <v>2443</v>
      </c>
      <c r="E7629" s="593" t="s">
        <v>1220</v>
      </c>
      <c r="F7629" s="593"/>
      <c r="G7629" s="550" t="s">
        <v>57</v>
      </c>
      <c r="H7629" s="551">
        <v>1.3999999999999999E-4</v>
      </c>
      <c r="I7629" s="552" t="s">
        <v>2851</v>
      </c>
      <c r="J7629" s="561" t="s">
        <v>2972</v>
      </c>
    </row>
    <row r="7630" spans="1:10" ht="26.45">
      <c r="A7630" s="549" t="s">
        <v>2666</v>
      </c>
      <c r="B7630" s="550" t="s">
        <v>1536</v>
      </c>
      <c r="C7630" s="550" t="s">
        <v>55</v>
      </c>
      <c r="D7630" s="549" t="s">
        <v>1537</v>
      </c>
      <c r="E7630" s="593" t="s">
        <v>1440</v>
      </c>
      <c r="F7630" s="593"/>
      <c r="G7630" s="550" t="s">
        <v>1451</v>
      </c>
      <c r="H7630" s="551">
        <v>1.4</v>
      </c>
      <c r="I7630" s="552" t="s">
        <v>2767</v>
      </c>
      <c r="J7630" s="561" t="s">
        <v>4107</v>
      </c>
    </row>
    <row r="7631" spans="1:10" ht="26.45">
      <c r="A7631" s="549" t="s">
        <v>2666</v>
      </c>
      <c r="B7631" s="550" t="s">
        <v>2475</v>
      </c>
      <c r="C7631" s="550" t="s">
        <v>55</v>
      </c>
      <c r="D7631" s="549" t="s">
        <v>2476</v>
      </c>
      <c r="E7631" s="593" t="s">
        <v>1220</v>
      </c>
      <c r="F7631" s="593"/>
      <c r="G7631" s="550" t="s">
        <v>1456</v>
      </c>
      <c r="H7631" s="551">
        <v>0.3</v>
      </c>
      <c r="I7631" s="552" t="s">
        <v>3006</v>
      </c>
      <c r="J7631" s="561" t="s">
        <v>4108</v>
      </c>
    </row>
    <row r="7632" spans="1:10" ht="26.45">
      <c r="A7632" s="549" t="s">
        <v>2666</v>
      </c>
      <c r="B7632" s="550" t="s">
        <v>2635</v>
      </c>
      <c r="C7632" s="550" t="s">
        <v>55</v>
      </c>
      <c r="D7632" s="549" t="s">
        <v>2636</v>
      </c>
      <c r="E7632" s="593" t="s">
        <v>1220</v>
      </c>
      <c r="F7632" s="593"/>
      <c r="G7632" s="550" t="s">
        <v>1476</v>
      </c>
      <c r="H7632" s="551">
        <v>1.4999999999999999E-2</v>
      </c>
      <c r="I7632" s="552" t="s">
        <v>3008</v>
      </c>
      <c r="J7632" s="561" t="s">
        <v>3126</v>
      </c>
    </row>
    <row r="7633" spans="1:10">
      <c r="A7633" s="549" t="s">
        <v>2666</v>
      </c>
      <c r="B7633" s="550" t="s">
        <v>2307</v>
      </c>
      <c r="C7633" s="550" t="s">
        <v>55</v>
      </c>
      <c r="D7633" s="549" t="s">
        <v>2308</v>
      </c>
      <c r="E7633" s="593" t="s">
        <v>1220</v>
      </c>
      <c r="F7633" s="593"/>
      <c r="G7633" s="550" t="s">
        <v>46</v>
      </c>
      <c r="H7633" s="551">
        <v>0.37</v>
      </c>
      <c r="I7633" s="552" t="s">
        <v>3010</v>
      </c>
      <c r="J7633" s="561" t="s">
        <v>4109</v>
      </c>
    </row>
    <row r="7634" spans="1:10">
      <c r="A7634" s="553"/>
      <c r="B7634" s="563"/>
      <c r="C7634" s="563"/>
      <c r="D7634" s="553"/>
      <c r="E7634" s="563" t="s">
        <v>2669</v>
      </c>
      <c r="F7634" s="566">
        <v>50.45</v>
      </c>
      <c r="G7634" s="553" t="s">
        <v>2670</v>
      </c>
      <c r="H7634" s="554">
        <v>0</v>
      </c>
      <c r="I7634" s="553" t="s">
        <v>2671</v>
      </c>
      <c r="J7634" s="554">
        <v>50.45</v>
      </c>
    </row>
    <row r="7635" spans="1:10" ht="14.45" thickBot="1">
      <c r="A7635" s="553"/>
      <c r="B7635" s="563"/>
      <c r="C7635" s="563"/>
      <c r="D7635" s="553"/>
      <c r="E7635" s="563" t="s">
        <v>2672</v>
      </c>
      <c r="F7635" s="566">
        <v>0</v>
      </c>
      <c r="G7635" s="553"/>
      <c r="H7635" s="595" t="s">
        <v>2673</v>
      </c>
      <c r="I7635" s="595"/>
      <c r="J7635" s="554">
        <v>97.03</v>
      </c>
    </row>
    <row r="7636" spans="1:10" ht="14.45" thickTop="1">
      <c r="A7636" s="555"/>
      <c r="B7636" s="564"/>
      <c r="C7636" s="564"/>
      <c r="D7636" s="555"/>
      <c r="E7636" s="564"/>
      <c r="F7636" s="564"/>
      <c r="G7636" s="555"/>
      <c r="H7636" s="555"/>
      <c r="I7636" s="555"/>
      <c r="J7636" s="555"/>
    </row>
    <row r="7637" spans="1:10">
      <c r="A7637" s="543"/>
      <c r="B7637" s="461" t="s">
        <v>10</v>
      </c>
      <c r="C7637" s="461" t="s">
        <v>11</v>
      </c>
      <c r="D7637" s="543" t="s">
        <v>12</v>
      </c>
      <c r="E7637" s="589" t="s">
        <v>1209</v>
      </c>
      <c r="F7637" s="589"/>
      <c r="G7637" s="461" t="s">
        <v>13</v>
      </c>
      <c r="H7637" s="544" t="s">
        <v>14</v>
      </c>
      <c r="I7637" s="544" t="s">
        <v>1210</v>
      </c>
      <c r="J7637" s="544" t="s">
        <v>16</v>
      </c>
    </row>
    <row r="7638" spans="1:10">
      <c r="A7638" s="545" t="s">
        <v>2661</v>
      </c>
      <c r="B7638" s="546" t="s">
        <v>3632</v>
      </c>
      <c r="C7638" s="546" t="s">
        <v>55</v>
      </c>
      <c r="D7638" s="545" t="s">
        <v>3633</v>
      </c>
      <c r="E7638" s="596" t="s">
        <v>1413</v>
      </c>
      <c r="F7638" s="596"/>
      <c r="G7638" s="546" t="s">
        <v>57</v>
      </c>
      <c r="H7638" s="547">
        <v>1</v>
      </c>
      <c r="I7638" s="548">
        <v>29.3</v>
      </c>
      <c r="J7638" s="548">
        <v>29.3</v>
      </c>
    </row>
    <row r="7639" spans="1:10">
      <c r="A7639" s="543" t="s">
        <v>9</v>
      </c>
      <c r="B7639" s="461" t="s">
        <v>10</v>
      </c>
      <c r="C7639" s="461" t="s">
        <v>11</v>
      </c>
      <c r="D7639" s="543" t="s">
        <v>12</v>
      </c>
      <c r="E7639" s="589" t="s">
        <v>1209</v>
      </c>
      <c r="F7639" s="589"/>
      <c r="G7639" s="461" t="s">
        <v>13</v>
      </c>
      <c r="H7639" s="544" t="s">
        <v>14</v>
      </c>
      <c r="I7639" s="544" t="s">
        <v>1210</v>
      </c>
      <c r="J7639" s="544" t="s">
        <v>16</v>
      </c>
    </row>
    <row r="7640" spans="1:10" ht="26.45">
      <c r="A7640" s="549" t="s">
        <v>2666</v>
      </c>
      <c r="B7640" s="550" t="s">
        <v>2305</v>
      </c>
      <c r="C7640" s="550" t="s">
        <v>55</v>
      </c>
      <c r="D7640" s="549" t="s">
        <v>2306</v>
      </c>
      <c r="E7640" s="593" t="s">
        <v>1220</v>
      </c>
      <c r="F7640" s="593"/>
      <c r="G7640" s="550" t="s">
        <v>57</v>
      </c>
      <c r="H7640" s="551">
        <v>1</v>
      </c>
      <c r="I7640" s="552" t="s">
        <v>4111</v>
      </c>
      <c r="J7640" s="561" t="s">
        <v>4111</v>
      </c>
    </row>
    <row r="7641" spans="1:10">
      <c r="A7641" s="589" t="s">
        <v>2820</v>
      </c>
      <c r="B7641" s="597"/>
      <c r="C7641" s="597"/>
      <c r="D7641" s="597"/>
      <c r="E7641" s="597"/>
      <c r="F7641" s="597"/>
      <c r="G7641" s="597"/>
      <c r="H7641" s="597"/>
      <c r="I7641" s="597"/>
      <c r="J7641" s="597"/>
    </row>
    <row r="7642" spans="1:10">
      <c r="A7642" s="543" t="s">
        <v>9</v>
      </c>
      <c r="B7642" s="461" t="s">
        <v>10</v>
      </c>
      <c r="C7642" s="461" t="s">
        <v>11</v>
      </c>
      <c r="D7642" s="543" t="s">
        <v>12</v>
      </c>
      <c r="E7642" s="589" t="s">
        <v>1209</v>
      </c>
      <c r="F7642" s="589"/>
      <c r="G7642" s="461" t="s">
        <v>13</v>
      </c>
      <c r="H7642" s="544" t="s">
        <v>14</v>
      </c>
      <c r="I7642" s="544" t="s">
        <v>1210</v>
      </c>
      <c r="J7642" s="544" t="s">
        <v>16</v>
      </c>
    </row>
    <row r="7643" spans="1:10" ht="26.45">
      <c r="A7643" s="549" t="s">
        <v>2666</v>
      </c>
      <c r="B7643" s="550" t="s">
        <v>2305</v>
      </c>
      <c r="C7643" s="550" t="s">
        <v>55</v>
      </c>
      <c r="D7643" s="549" t="s">
        <v>2306</v>
      </c>
      <c r="E7643" s="593" t="s">
        <v>1220</v>
      </c>
      <c r="F7643" s="593"/>
      <c r="G7643" s="550" t="s">
        <v>57</v>
      </c>
      <c r="H7643" s="551">
        <v>1</v>
      </c>
      <c r="I7643" s="552" t="s">
        <v>4111</v>
      </c>
      <c r="J7643" s="561" t="s">
        <v>4111</v>
      </c>
    </row>
    <row r="7644" spans="1:10">
      <c r="A7644" s="553"/>
      <c r="B7644" s="563"/>
      <c r="C7644" s="563"/>
      <c r="D7644" s="553"/>
      <c r="E7644" s="563" t="s">
        <v>2669</v>
      </c>
      <c r="F7644" s="566">
        <v>0</v>
      </c>
      <c r="G7644" s="553" t="s">
        <v>2670</v>
      </c>
      <c r="H7644" s="554">
        <v>0</v>
      </c>
      <c r="I7644" s="553" t="s">
        <v>2671</v>
      </c>
      <c r="J7644" s="554">
        <v>0</v>
      </c>
    </row>
    <row r="7645" spans="1:10" ht="14.45" customHeight="1" thickBot="1">
      <c r="A7645" s="553"/>
      <c r="B7645" s="563"/>
      <c r="C7645" s="563"/>
      <c r="D7645" s="553"/>
      <c r="E7645" s="563" t="s">
        <v>2672</v>
      </c>
      <c r="F7645" s="566">
        <v>0</v>
      </c>
      <c r="G7645" s="553"/>
      <c r="H7645" s="595" t="s">
        <v>2673</v>
      </c>
      <c r="I7645" s="595"/>
      <c r="J7645" s="554">
        <v>29.3</v>
      </c>
    </row>
    <row r="7646" spans="1:10" ht="14.45" thickTop="1">
      <c r="A7646" s="555"/>
      <c r="B7646" s="564"/>
      <c r="C7646" s="564"/>
      <c r="D7646" s="555"/>
      <c r="E7646" s="564"/>
      <c r="F7646" s="564"/>
      <c r="G7646" s="555"/>
      <c r="H7646" s="555"/>
      <c r="I7646" s="555"/>
      <c r="J7646" s="555"/>
    </row>
    <row r="7647" spans="1:10">
      <c r="A7647" s="543"/>
      <c r="B7647" s="461" t="s">
        <v>10</v>
      </c>
      <c r="C7647" s="461" t="s">
        <v>11</v>
      </c>
      <c r="D7647" s="543" t="s">
        <v>12</v>
      </c>
      <c r="E7647" s="589" t="s">
        <v>1209</v>
      </c>
      <c r="F7647" s="589"/>
      <c r="G7647" s="461" t="s">
        <v>13</v>
      </c>
      <c r="H7647" s="544" t="s">
        <v>14</v>
      </c>
      <c r="I7647" s="544" t="s">
        <v>1210</v>
      </c>
      <c r="J7647" s="544" t="s">
        <v>16</v>
      </c>
    </row>
    <row r="7648" spans="1:10" ht="13.9" customHeight="1">
      <c r="A7648" s="545" t="s">
        <v>2661</v>
      </c>
      <c r="B7648" s="546" t="s">
        <v>3640</v>
      </c>
      <c r="C7648" s="546" t="s">
        <v>44</v>
      </c>
      <c r="D7648" s="545" t="s">
        <v>3641</v>
      </c>
      <c r="E7648" s="596" t="s">
        <v>3642</v>
      </c>
      <c r="F7648" s="596"/>
      <c r="G7648" s="546" t="s">
        <v>26</v>
      </c>
      <c r="H7648" s="547">
        <v>1</v>
      </c>
      <c r="I7648" s="548">
        <v>59.88</v>
      </c>
      <c r="J7648" s="548">
        <v>59.88</v>
      </c>
    </row>
    <row r="7649" spans="1:10" ht="26.45">
      <c r="A7649" s="556" t="s">
        <v>2674</v>
      </c>
      <c r="B7649" s="557" t="s">
        <v>2682</v>
      </c>
      <c r="C7649" s="557" t="s">
        <v>44</v>
      </c>
      <c r="D7649" s="556" t="s">
        <v>2683</v>
      </c>
      <c r="E7649" s="594" t="s">
        <v>1216</v>
      </c>
      <c r="F7649" s="594"/>
      <c r="G7649" s="557" t="s">
        <v>75</v>
      </c>
      <c r="H7649" s="558">
        <v>0.24840000000000001</v>
      </c>
      <c r="I7649" s="559">
        <v>31.37</v>
      </c>
      <c r="J7649" s="559">
        <v>7.79</v>
      </c>
    </row>
    <row r="7650" spans="1:10" ht="26.45">
      <c r="A7650" s="556" t="s">
        <v>2674</v>
      </c>
      <c r="B7650" s="557" t="s">
        <v>2680</v>
      </c>
      <c r="C7650" s="557" t="s">
        <v>44</v>
      </c>
      <c r="D7650" s="556" t="s">
        <v>2681</v>
      </c>
      <c r="E7650" s="594" t="s">
        <v>1216</v>
      </c>
      <c r="F7650" s="594"/>
      <c r="G7650" s="557" t="s">
        <v>75</v>
      </c>
      <c r="H7650" s="558">
        <v>0.24840000000000001</v>
      </c>
      <c r="I7650" s="559">
        <v>23.15</v>
      </c>
      <c r="J7650" s="559">
        <v>5.75</v>
      </c>
    </row>
    <row r="7651" spans="1:10" ht="13.9" customHeight="1">
      <c r="A7651" s="549" t="s">
        <v>2666</v>
      </c>
      <c r="B7651" s="550" t="s">
        <v>2255</v>
      </c>
      <c r="C7651" s="550" t="s">
        <v>44</v>
      </c>
      <c r="D7651" s="549" t="s">
        <v>2256</v>
      </c>
      <c r="E7651" s="593" t="s">
        <v>1220</v>
      </c>
      <c r="F7651" s="593"/>
      <c r="G7651" s="550" t="s">
        <v>26</v>
      </c>
      <c r="H7651" s="551">
        <v>1</v>
      </c>
      <c r="I7651" s="552">
        <v>46.34</v>
      </c>
      <c r="J7651" s="552">
        <v>46.34</v>
      </c>
    </row>
    <row r="7652" spans="1:10">
      <c r="A7652" s="553"/>
      <c r="B7652" s="563"/>
      <c r="C7652" s="563"/>
      <c r="D7652" s="553"/>
      <c r="E7652" s="563" t="s">
        <v>2669</v>
      </c>
      <c r="F7652" s="566">
        <v>10.16</v>
      </c>
      <c r="G7652" s="553" t="s">
        <v>2670</v>
      </c>
      <c r="H7652" s="554">
        <v>0</v>
      </c>
      <c r="I7652" s="553" t="s">
        <v>2671</v>
      </c>
      <c r="J7652" s="554">
        <v>10.16</v>
      </c>
    </row>
    <row r="7653" spans="1:10" ht="14.45" thickBot="1">
      <c r="A7653" s="553"/>
      <c r="B7653" s="563"/>
      <c r="C7653" s="563"/>
      <c r="D7653" s="553"/>
      <c r="E7653" s="563" t="s">
        <v>2672</v>
      </c>
      <c r="F7653" s="566">
        <v>0</v>
      </c>
      <c r="G7653" s="553"/>
      <c r="H7653" s="595" t="s">
        <v>2673</v>
      </c>
      <c r="I7653" s="595"/>
      <c r="J7653" s="554">
        <v>59.88</v>
      </c>
    </row>
    <row r="7654" spans="1:10" ht="14.45" thickTop="1">
      <c r="A7654" s="555"/>
      <c r="B7654" s="564"/>
      <c r="C7654" s="564"/>
      <c r="D7654" s="555"/>
      <c r="E7654" s="564"/>
      <c r="F7654" s="564"/>
      <c r="G7654" s="555"/>
      <c r="H7654" s="555"/>
      <c r="I7654" s="555"/>
      <c r="J7654" s="555"/>
    </row>
    <row r="7655" spans="1:10" ht="14.45" customHeight="1">
      <c r="A7655" s="543"/>
      <c r="B7655" s="461" t="s">
        <v>10</v>
      </c>
      <c r="C7655" s="461" t="s">
        <v>11</v>
      </c>
      <c r="D7655" s="543" t="s">
        <v>12</v>
      </c>
      <c r="E7655" s="589" t="s">
        <v>1209</v>
      </c>
      <c r="F7655" s="589"/>
      <c r="G7655" s="461" t="s">
        <v>13</v>
      </c>
      <c r="H7655" s="544" t="s">
        <v>14</v>
      </c>
      <c r="I7655" s="544" t="s">
        <v>1210</v>
      </c>
      <c r="J7655" s="544" t="s">
        <v>16</v>
      </c>
    </row>
    <row r="7656" spans="1:10">
      <c r="A7656" s="545" t="s">
        <v>2661</v>
      </c>
      <c r="B7656" s="546" t="s">
        <v>3374</v>
      </c>
      <c r="C7656" s="546" t="s">
        <v>44</v>
      </c>
      <c r="D7656" s="545" t="s">
        <v>3375</v>
      </c>
      <c r="E7656" s="596" t="s">
        <v>1216</v>
      </c>
      <c r="F7656" s="596"/>
      <c r="G7656" s="546" t="s">
        <v>75</v>
      </c>
      <c r="H7656" s="547">
        <v>1</v>
      </c>
      <c r="I7656" s="548">
        <v>26.29</v>
      </c>
      <c r="J7656" s="548">
        <v>26.29</v>
      </c>
    </row>
    <row r="7657" spans="1:10" ht="26.45">
      <c r="A7657" s="556" t="s">
        <v>2674</v>
      </c>
      <c r="B7657" s="557" t="s">
        <v>3937</v>
      </c>
      <c r="C7657" s="557" t="s">
        <v>44</v>
      </c>
      <c r="D7657" s="556" t="s">
        <v>3938</v>
      </c>
      <c r="E7657" s="594" t="s">
        <v>1216</v>
      </c>
      <c r="F7657" s="594"/>
      <c r="G7657" s="557" t="s">
        <v>75</v>
      </c>
      <c r="H7657" s="558">
        <v>1</v>
      </c>
      <c r="I7657" s="559">
        <v>0.4</v>
      </c>
      <c r="J7657" s="559">
        <v>0.4</v>
      </c>
    </row>
    <row r="7658" spans="1:10" ht="26.45" customHeight="1">
      <c r="A7658" s="549" t="s">
        <v>2666</v>
      </c>
      <c r="B7658" s="550" t="s">
        <v>1565</v>
      </c>
      <c r="C7658" s="550" t="s">
        <v>44</v>
      </c>
      <c r="D7658" s="549" t="s">
        <v>1566</v>
      </c>
      <c r="E7658" s="593" t="s">
        <v>1440</v>
      </c>
      <c r="F7658" s="593"/>
      <c r="G7658" s="550" t="s">
        <v>75</v>
      </c>
      <c r="H7658" s="551">
        <v>1</v>
      </c>
      <c r="I7658" s="552">
        <v>19.170000000000002</v>
      </c>
      <c r="J7658" s="552">
        <v>19.170000000000002</v>
      </c>
    </row>
    <row r="7659" spans="1:10" ht="26.45" customHeight="1">
      <c r="A7659" s="549" t="s">
        <v>2666</v>
      </c>
      <c r="B7659" s="550" t="s">
        <v>1711</v>
      </c>
      <c r="C7659" s="550" t="s">
        <v>44</v>
      </c>
      <c r="D7659" s="549" t="s">
        <v>1712</v>
      </c>
      <c r="E7659" s="593" t="s">
        <v>1459</v>
      </c>
      <c r="F7659" s="593"/>
      <c r="G7659" s="550" t="s">
        <v>75</v>
      </c>
      <c r="H7659" s="551">
        <v>1</v>
      </c>
      <c r="I7659" s="552">
        <v>0.11</v>
      </c>
      <c r="J7659" s="552">
        <v>0.11</v>
      </c>
    </row>
    <row r="7660" spans="1:10" ht="26.45" customHeight="1">
      <c r="A7660" s="549" t="s">
        <v>2666</v>
      </c>
      <c r="B7660" s="550" t="s">
        <v>1479</v>
      </c>
      <c r="C7660" s="550" t="s">
        <v>44</v>
      </c>
      <c r="D7660" s="549" t="s">
        <v>1480</v>
      </c>
      <c r="E7660" s="593" t="s">
        <v>1459</v>
      </c>
      <c r="F7660" s="593"/>
      <c r="G7660" s="550" t="s">
        <v>75</v>
      </c>
      <c r="H7660" s="551">
        <v>1</v>
      </c>
      <c r="I7660" s="552">
        <v>1.4</v>
      </c>
      <c r="J7660" s="552">
        <v>1.4</v>
      </c>
    </row>
    <row r="7661" spans="1:10" ht="26.45">
      <c r="A7661" s="549" t="s">
        <v>2666</v>
      </c>
      <c r="B7661" s="550" t="s">
        <v>1457</v>
      </c>
      <c r="C7661" s="550" t="s">
        <v>44</v>
      </c>
      <c r="D7661" s="549" t="s">
        <v>1458</v>
      </c>
      <c r="E7661" s="593" t="s">
        <v>1459</v>
      </c>
      <c r="F7661" s="593"/>
      <c r="G7661" s="550" t="s">
        <v>75</v>
      </c>
      <c r="H7661" s="551">
        <v>1</v>
      </c>
      <c r="I7661" s="552">
        <v>2.68</v>
      </c>
      <c r="J7661" s="552">
        <v>2.68</v>
      </c>
    </row>
    <row r="7662" spans="1:10" ht="26.45">
      <c r="A7662" s="549" t="s">
        <v>2666</v>
      </c>
      <c r="B7662" s="550" t="s">
        <v>1571</v>
      </c>
      <c r="C7662" s="550" t="s">
        <v>44</v>
      </c>
      <c r="D7662" s="549" t="s">
        <v>1572</v>
      </c>
      <c r="E7662" s="593" t="s">
        <v>1459</v>
      </c>
      <c r="F7662" s="593"/>
      <c r="G7662" s="550" t="s">
        <v>75</v>
      </c>
      <c r="H7662" s="551">
        <v>1</v>
      </c>
      <c r="I7662" s="552">
        <v>1.45</v>
      </c>
      <c r="J7662" s="552">
        <v>1.45</v>
      </c>
    </row>
    <row r="7663" spans="1:10" ht="14.45" customHeight="1">
      <c r="A7663" s="549" t="s">
        <v>2666</v>
      </c>
      <c r="B7663" s="550" t="s">
        <v>1657</v>
      </c>
      <c r="C7663" s="550" t="s">
        <v>44</v>
      </c>
      <c r="D7663" s="549" t="s">
        <v>1658</v>
      </c>
      <c r="E7663" s="593" t="s">
        <v>1459</v>
      </c>
      <c r="F7663" s="593"/>
      <c r="G7663" s="550" t="s">
        <v>75</v>
      </c>
      <c r="H7663" s="551">
        <v>1</v>
      </c>
      <c r="I7663" s="552">
        <v>0.6</v>
      </c>
      <c r="J7663" s="552">
        <v>0.6</v>
      </c>
    </row>
    <row r="7664" spans="1:10" ht="26.45">
      <c r="A7664" s="549" t="s">
        <v>2666</v>
      </c>
      <c r="B7664" s="550" t="s">
        <v>1567</v>
      </c>
      <c r="C7664" s="550" t="s">
        <v>44</v>
      </c>
      <c r="D7664" s="549" t="s">
        <v>1568</v>
      </c>
      <c r="E7664" s="593" t="s">
        <v>1459</v>
      </c>
      <c r="F7664" s="593"/>
      <c r="G7664" s="550" t="s">
        <v>75</v>
      </c>
      <c r="H7664" s="551">
        <v>1</v>
      </c>
      <c r="I7664" s="552">
        <v>0.48</v>
      </c>
      <c r="J7664" s="552">
        <v>0.48</v>
      </c>
    </row>
    <row r="7665" spans="1:10">
      <c r="A7665" s="553"/>
      <c r="B7665" s="563"/>
      <c r="C7665" s="563"/>
      <c r="D7665" s="553"/>
      <c r="E7665" s="563" t="s">
        <v>2669</v>
      </c>
      <c r="F7665" s="566">
        <v>19.57</v>
      </c>
      <c r="G7665" s="553" t="s">
        <v>2670</v>
      </c>
      <c r="H7665" s="554">
        <v>0</v>
      </c>
      <c r="I7665" s="553" t="s">
        <v>2671</v>
      </c>
      <c r="J7665" s="554">
        <v>19.57</v>
      </c>
    </row>
    <row r="7666" spans="1:10" ht="13.9" customHeight="1" thickBot="1">
      <c r="A7666" s="553"/>
      <c r="B7666" s="563"/>
      <c r="C7666" s="563"/>
      <c r="D7666" s="553"/>
      <c r="E7666" s="563" t="s">
        <v>2672</v>
      </c>
      <c r="F7666" s="566">
        <v>0</v>
      </c>
      <c r="G7666" s="553"/>
      <c r="H7666" s="595" t="s">
        <v>2673</v>
      </c>
      <c r="I7666" s="595"/>
      <c r="J7666" s="554">
        <v>26.29</v>
      </c>
    </row>
    <row r="7667" spans="1:10" ht="26.45" customHeight="1" thickTop="1">
      <c r="A7667" s="555"/>
      <c r="B7667" s="564"/>
      <c r="C7667" s="564"/>
      <c r="D7667" s="555"/>
      <c r="E7667" s="564"/>
      <c r="F7667" s="564"/>
      <c r="G7667" s="555"/>
      <c r="H7667" s="555"/>
      <c r="I7667" s="555"/>
      <c r="J7667" s="555"/>
    </row>
    <row r="7668" spans="1:10">
      <c r="A7668" s="543"/>
      <c r="B7668" s="461" t="s">
        <v>10</v>
      </c>
      <c r="C7668" s="461" t="s">
        <v>11</v>
      </c>
      <c r="D7668" s="543" t="s">
        <v>12</v>
      </c>
      <c r="E7668" s="589" t="s">
        <v>1209</v>
      </c>
      <c r="F7668" s="589"/>
      <c r="G7668" s="461" t="s">
        <v>13</v>
      </c>
      <c r="H7668" s="544" t="s">
        <v>14</v>
      </c>
      <c r="I7668" s="544" t="s">
        <v>1210</v>
      </c>
      <c r="J7668" s="544" t="s">
        <v>16</v>
      </c>
    </row>
    <row r="7669" spans="1:10" ht="26.45">
      <c r="A7669" s="545" t="s">
        <v>2661</v>
      </c>
      <c r="B7669" s="546" t="s">
        <v>3613</v>
      </c>
      <c r="C7669" s="546" t="s">
        <v>44</v>
      </c>
      <c r="D7669" s="545" t="s">
        <v>3614</v>
      </c>
      <c r="E7669" s="596" t="s">
        <v>1250</v>
      </c>
      <c r="F7669" s="596"/>
      <c r="G7669" s="546" t="s">
        <v>26</v>
      </c>
      <c r="H7669" s="547">
        <v>1</v>
      </c>
      <c r="I7669" s="548">
        <v>21.61</v>
      </c>
      <c r="J7669" s="548">
        <v>21.61</v>
      </c>
    </row>
    <row r="7670" spans="1:10" ht="26.45">
      <c r="A7670" s="556" t="s">
        <v>2674</v>
      </c>
      <c r="B7670" s="557" t="s">
        <v>2682</v>
      </c>
      <c r="C7670" s="557" t="s">
        <v>44</v>
      </c>
      <c r="D7670" s="556" t="s">
        <v>2683</v>
      </c>
      <c r="E7670" s="594" t="s">
        <v>1216</v>
      </c>
      <c r="F7670" s="594"/>
      <c r="G7670" s="557" t="s">
        <v>75</v>
      </c>
      <c r="H7670" s="558">
        <v>0.23200000000000001</v>
      </c>
      <c r="I7670" s="559">
        <v>31.37</v>
      </c>
      <c r="J7670" s="559">
        <v>7.27</v>
      </c>
    </row>
    <row r="7671" spans="1:10" ht="26.45">
      <c r="A7671" s="556" t="s">
        <v>2674</v>
      </c>
      <c r="B7671" s="557" t="s">
        <v>2680</v>
      </c>
      <c r="C7671" s="557" t="s">
        <v>44</v>
      </c>
      <c r="D7671" s="556" t="s">
        <v>2681</v>
      </c>
      <c r="E7671" s="594" t="s">
        <v>1216</v>
      </c>
      <c r="F7671" s="594"/>
      <c r="G7671" s="557" t="s">
        <v>75</v>
      </c>
      <c r="H7671" s="558">
        <v>0.23200000000000001</v>
      </c>
      <c r="I7671" s="559">
        <v>23.15</v>
      </c>
      <c r="J7671" s="559">
        <v>5.37</v>
      </c>
    </row>
    <row r="7672" spans="1:10">
      <c r="A7672" s="549" t="s">
        <v>2666</v>
      </c>
      <c r="B7672" s="550" t="s">
        <v>2172</v>
      </c>
      <c r="C7672" s="550" t="s">
        <v>44</v>
      </c>
      <c r="D7672" s="549" t="s">
        <v>2173</v>
      </c>
      <c r="E7672" s="593" t="s">
        <v>1220</v>
      </c>
      <c r="F7672" s="593"/>
      <c r="G7672" s="550" t="s">
        <v>26</v>
      </c>
      <c r="H7672" s="551">
        <v>1</v>
      </c>
      <c r="I7672" s="552">
        <v>8.9700000000000006</v>
      </c>
      <c r="J7672" s="552">
        <v>8.9700000000000006</v>
      </c>
    </row>
    <row r="7673" spans="1:10">
      <c r="A7673" s="553"/>
      <c r="B7673" s="563"/>
      <c r="C7673" s="563"/>
      <c r="D7673" s="553"/>
      <c r="E7673" s="563" t="s">
        <v>2669</v>
      </c>
      <c r="F7673" s="566">
        <v>9.49</v>
      </c>
      <c r="G7673" s="553" t="s">
        <v>2670</v>
      </c>
      <c r="H7673" s="554">
        <v>0</v>
      </c>
      <c r="I7673" s="553" t="s">
        <v>2671</v>
      </c>
      <c r="J7673" s="554">
        <v>9.49</v>
      </c>
    </row>
    <row r="7674" spans="1:10" ht="14.45" thickBot="1">
      <c r="A7674" s="553"/>
      <c r="B7674" s="563"/>
      <c r="C7674" s="563"/>
      <c r="D7674" s="553"/>
      <c r="E7674" s="563" t="s">
        <v>2672</v>
      </c>
      <c r="F7674" s="566">
        <v>0</v>
      </c>
      <c r="G7674" s="553"/>
      <c r="H7674" s="595" t="s">
        <v>2673</v>
      </c>
      <c r="I7674" s="595"/>
      <c r="J7674" s="554">
        <v>21.61</v>
      </c>
    </row>
    <row r="7675" spans="1:10" ht="14.45" thickTop="1">
      <c r="A7675" s="555"/>
      <c r="B7675" s="564"/>
      <c r="C7675" s="564"/>
      <c r="D7675" s="555"/>
      <c r="E7675" s="564"/>
      <c r="F7675" s="564"/>
      <c r="G7675" s="555"/>
      <c r="H7675" s="555"/>
      <c r="I7675" s="555"/>
      <c r="J7675" s="555"/>
    </row>
    <row r="7676" spans="1:10" ht="14.45" customHeight="1">
      <c r="A7676" s="543"/>
      <c r="B7676" s="461" t="s">
        <v>10</v>
      </c>
      <c r="C7676" s="461" t="s">
        <v>11</v>
      </c>
      <c r="D7676" s="543" t="s">
        <v>12</v>
      </c>
      <c r="E7676" s="589" t="s">
        <v>1209</v>
      </c>
      <c r="F7676" s="589"/>
      <c r="G7676" s="461" t="s">
        <v>13</v>
      </c>
      <c r="H7676" s="544" t="s">
        <v>14</v>
      </c>
      <c r="I7676" s="544" t="s">
        <v>1210</v>
      </c>
      <c r="J7676" s="544" t="s">
        <v>16</v>
      </c>
    </row>
    <row r="7677" spans="1:10" ht="26.45">
      <c r="A7677" s="545" t="s">
        <v>2661</v>
      </c>
      <c r="B7677" s="546" t="s">
        <v>3615</v>
      </c>
      <c r="C7677" s="546" t="s">
        <v>44</v>
      </c>
      <c r="D7677" s="545" t="s">
        <v>3616</v>
      </c>
      <c r="E7677" s="596" t="s">
        <v>1250</v>
      </c>
      <c r="F7677" s="596"/>
      <c r="G7677" s="546" t="s">
        <v>26</v>
      </c>
      <c r="H7677" s="547">
        <v>1</v>
      </c>
      <c r="I7677" s="548">
        <v>39.85</v>
      </c>
      <c r="J7677" s="548">
        <v>39.85</v>
      </c>
    </row>
    <row r="7678" spans="1:10" ht="26.45">
      <c r="A7678" s="556" t="s">
        <v>2674</v>
      </c>
      <c r="B7678" s="557" t="s">
        <v>2682</v>
      </c>
      <c r="C7678" s="557" t="s">
        <v>44</v>
      </c>
      <c r="D7678" s="556" t="s">
        <v>2683</v>
      </c>
      <c r="E7678" s="594" t="s">
        <v>1216</v>
      </c>
      <c r="F7678" s="594"/>
      <c r="G7678" s="557" t="s">
        <v>75</v>
      </c>
      <c r="H7678" s="558">
        <v>0.40200000000000002</v>
      </c>
      <c r="I7678" s="559">
        <v>31.37</v>
      </c>
      <c r="J7678" s="559">
        <v>12.61</v>
      </c>
    </row>
    <row r="7679" spans="1:10" ht="26.45" customHeight="1">
      <c r="A7679" s="556" t="s">
        <v>2674</v>
      </c>
      <c r="B7679" s="557" t="s">
        <v>2680</v>
      </c>
      <c r="C7679" s="557" t="s">
        <v>44</v>
      </c>
      <c r="D7679" s="556" t="s">
        <v>2681</v>
      </c>
      <c r="E7679" s="594" t="s">
        <v>1216</v>
      </c>
      <c r="F7679" s="594"/>
      <c r="G7679" s="557" t="s">
        <v>75</v>
      </c>
      <c r="H7679" s="558">
        <v>0.40200000000000002</v>
      </c>
      <c r="I7679" s="559">
        <v>23.15</v>
      </c>
      <c r="J7679" s="559">
        <v>9.3000000000000007</v>
      </c>
    </row>
    <row r="7680" spans="1:10" ht="26.45" customHeight="1">
      <c r="A7680" s="549" t="s">
        <v>2666</v>
      </c>
      <c r="B7680" s="550" t="s">
        <v>2172</v>
      </c>
      <c r="C7680" s="550" t="s">
        <v>44</v>
      </c>
      <c r="D7680" s="549" t="s">
        <v>2173</v>
      </c>
      <c r="E7680" s="593" t="s">
        <v>1220</v>
      </c>
      <c r="F7680" s="593"/>
      <c r="G7680" s="550" t="s">
        <v>26</v>
      </c>
      <c r="H7680" s="551">
        <v>2</v>
      </c>
      <c r="I7680" s="552">
        <v>8.9700000000000006</v>
      </c>
      <c r="J7680" s="552">
        <v>17.940000000000001</v>
      </c>
    </row>
    <row r="7681" spans="1:10" ht="26.45" customHeight="1">
      <c r="A7681" s="553"/>
      <c r="B7681" s="563"/>
      <c r="C7681" s="563"/>
      <c r="D7681" s="553"/>
      <c r="E7681" s="563" t="s">
        <v>2669</v>
      </c>
      <c r="F7681" s="566">
        <v>16.46</v>
      </c>
      <c r="G7681" s="553" t="s">
        <v>2670</v>
      </c>
      <c r="H7681" s="554">
        <v>0</v>
      </c>
      <c r="I7681" s="553" t="s">
        <v>2671</v>
      </c>
      <c r="J7681" s="554">
        <v>16.46</v>
      </c>
    </row>
    <row r="7682" spans="1:10" ht="14.45" thickBot="1">
      <c r="A7682" s="553"/>
      <c r="B7682" s="563"/>
      <c r="C7682" s="563"/>
      <c r="D7682" s="553"/>
      <c r="E7682" s="563" t="s">
        <v>2672</v>
      </c>
      <c r="F7682" s="566">
        <v>0</v>
      </c>
      <c r="G7682" s="553"/>
      <c r="H7682" s="595" t="s">
        <v>2673</v>
      </c>
      <c r="I7682" s="595"/>
      <c r="J7682" s="554">
        <v>39.85</v>
      </c>
    </row>
    <row r="7683" spans="1:10" ht="14.45" thickTop="1">
      <c r="A7683" s="555"/>
      <c r="B7683" s="564"/>
      <c r="C7683" s="564"/>
      <c r="D7683" s="555"/>
      <c r="E7683" s="564"/>
      <c r="F7683" s="564"/>
      <c r="G7683" s="555"/>
      <c r="H7683" s="555"/>
      <c r="I7683" s="555"/>
      <c r="J7683" s="555"/>
    </row>
    <row r="7684" spans="1:10" ht="14.45" customHeight="1">
      <c r="A7684" s="543"/>
      <c r="B7684" s="461" t="s">
        <v>10</v>
      </c>
      <c r="C7684" s="461" t="s">
        <v>11</v>
      </c>
      <c r="D7684" s="543" t="s">
        <v>12</v>
      </c>
      <c r="E7684" s="589" t="s">
        <v>1209</v>
      </c>
      <c r="F7684" s="589"/>
      <c r="G7684" s="461" t="s">
        <v>13</v>
      </c>
      <c r="H7684" s="544" t="s">
        <v>14</v>
      </c>
      <c r="I7684" s="544" t="s">
        <v>1210</v>
      </c>
      <c r="J7684" s="544" t="s">
        <v>16</v>
      </c>
    </row>
    <row r="7685" spans="1:10" ht="26.45">
      <c r="A7685" s="545" t="s">
        <v>2661</v>
      </c>
      <c r="B7685" s="546" t="s">
        <v>3617</v>
      </c>
      <c r="C7685" s="546" t="s">
        <v>44</v>
      </c>
      <c r="D7685" s="545" t="s">
        <v>3618</v>
      </c>
      <c r="E7685" s="596" t="s">
        <v>1250</v>
      </c>
      <c r="F7685" s="596"/>
      <c r="G7685" s="546" t="s">
        <v>26</v>
      </c>
      <c r="H7685" s="547">
        <v>1</v>
      </c>
      <c r="I7685" s="548">
        <v>58.09</v>
      </c>
      <c r="J7685" s="548">
        <v>58.09</v>
      </c>
    </row>
    <row r="7686" spans="1:10" ht="26.45">
      <c r="A7686" s="556" t="s">
        <v>2674</v>
      </c>
      <c r="B7686" s="557" t="s">
        <v>2680</v>
      </c>
      <c r="C7686" s="557" t="s">
        <v>44</v>
      </c>
      <c r="D7686" s="556" t="s">
        <v>2681</v>
      </c>
      <c r="E7686" s="594" t="s">
        <v>1216</v>
      </c>
      <c r="F7686" s="594"/>
      <c r="G7686" s="557" t="s">
        <v>75</v>
      </c>
      <c r="H7686" s="558">
        <v>0.57199999999999995</v>
      </c>
      <c r="I7686" s="559">
        <v>23.15</v>
      </c>
      <c r="J7686" s="559">
        <v>13.24</v>
      </c>
    </row>
    <row r="7687" spans="1:10" ht="26.45" customHeight="1">
      <c r="A7687" s="556" t="s">
        <v>2674</v>
      </c>
      <c r="B7687" s="557" t="s">
        <v>2682</v>
      </c>
      <c r="C7687" s="557" t="s">
        <v>44</v>
      </c>
      <c r="D7687" s="556" t="s">
        <v>2683</v>
      </c>
      <c r="E7687" s="594" t="s">
        <v>1216</v>
      </c>
      <c r="F7687" s="594"/>
      <c r="G7687" s="557" t="s">
        <v>75</v>
      </c>
      <c r="H7687" s="558">
        <v>0.57199999999999995</v>
      </c>
      <c r="I7687" s="559">
        <v>31.37</v>
      </c>
      <c r="J7687" s="559">
        <v>17.940000000000001</v>
      </c>
    </row>
    <row r="7688" spans="1:10" ht="26.45" customHeight="1">
      <c r="A7688" s="549" t="s">
        <v>2666</v>
      </c>
      <c r="B7688" s="550" t="s">
        <v>2172</v>
      </c>
      <c r="C7688" s="550" t="s">
        <v>44</v>
      </c>
      <c r="D7688" s="549" t="s">
        <v>2173</v>
      </c>
      <c r="E7688" s="593" t="s">
        <v>1220</v>
      </c>
      <c r="F7688" s="593"/>
      <c r="G7688" s="550" t="s">
        <v>26</v>
      </c>
      <c r="H7688" s="551">
        <v>3</v>
      </c>
      <c r="I7688" s="552">
        <v>8.9700000000000006</v>
      </c>
      <c r="J7688" s="552">
        <v>26.91</v>
      </c>
    </row>
    <row r="7689" spans="1:10" ht="26.45" customHeight="1">
      <c r="A7689" s="553"/>
      <c r="B7689" s="563"/>
      <c r="C7689" s="563"/>
      <c r="D7689" s="553"/>
      <c r="E7689" s="563" t="s">
        <v>2669</v>
      </c>
      <c r="F7689" s="566">
        <v>23.42</v>
      </c>
      <c r="G7689" s="553" t="s">
        <v>2670</v>
      </c>
      <c r="H7689" s="554">
        <v>0</v>
      </c>
      <c r="I7689" s="553" t="s">
        <v>2671</v>
      </c>
      <c r="J7689" s="554">
        <v>23.42</v>
      </c>
    </row>
    <row r="7690" spans="1:10" ht="14.45" thickBot="1">
      <c r="A7690" s="553"/>
      <c r="B7690" s="563"/>
      <c r="C7690" s="563"/>
      <c r="D7690" s="553"/>
      <c r="E7690" s="563" t="s">
        <v>2672</v>
      </c>
      <c r="F7690" s="566">
        <v>0</v>
      </c>
      <c r="G7690" s="553"/>
      <c r="H7690" s="595" t="s">
        <v>2673</v>
      </c>
      <c r="I7690" s="595"/>
      <c r="J7690" s="554">
        <v>58.09</v>
      </c>
    </row>
    <row r="7691" spans="1:10" ht="14.45" thickTop="1">
      <c r="A7691" s="555"/>
      <c r="B7691" s="564"/>
      <c r="C7691" s="564"/>
      <c r="D7691" s="555"/>
      <c r="E7691" s="564"/>
      <c r="F7691" s="564"/>
      <c r="G7691" s="555"/>
      <c r="H7691" s="555"/>
      <c r="I7691" s="555"/>
      <c r="J7691" s="555"/>
    </row>
    <row r="7692" spans="1:10" ht="14.45" customHeight="1">
      <c r="A7692" s="543"/>
      <c r="B7692" s="461" t="s">
        <v>10</v>
      </c>
      <c r="C7692" s="461" t="s">
        <v>11</v>
      </c>
      <c r="D7692" s="543" t="s">
        <v>12</v>
      </c>
      <c r="E7692" s="589" t="s">
        <v>1209</v>
      </c>
      <c r="F7692" s="589"/>
      <c r="G7692" s="461" t="s">
        <v>13</v>
      </c>
      <c r="H7692" s="544" t="s">
        <v>14</v>
      </c>
      <c r="I7692" s="544" t="s">
        <v>1210</v>
      </c>
      <c r="J7692" s="544" t="s">
        <v>16</v>
      </c>
    </row>
    <row r="7693" spans="1:10">
      <c r="A7693" s="545" t="s">
        <v>2661</v>
      </c>
      <c r="B7693" s="546" t="s">
        <v>2715</v>
      </c>
      <c r="C7693" s="546" t="s">
        <v>55</v>
      </c>
      <c r="D7693" s="545" t="s">
        <v>2716</v>
      </c>
      <c r="E7693" s="596" t="s">
        <v>2717</v>
      </c>
      <c r="F7693" s="596"/>
      <c r="G7693" s="546" t="s">
        <v>57</v>
      </c>
      <c r="H7693" s="547">
        <v>1</v>
      </c>
      <c r="I7693" s="548">
        <v>22.32</v>
      </c>
      <c r="J7693" s="548">
        <v>22.32</v>
      </c>
    </row>
    <row r="7694" spans="1:10">
      <c r="A7694" s="543" t="s">
        <v>9</v>
      </c>
      <c r="B7694" s="461" t="s">
        <v>10</v>
      </c>
      <c r="C7694" s="461" t="s">
        <v>11</v>
      </c>
      <c r="D7694" s="543" t="s">
        <v>12</v>
      </c>
      <c r="E7694" s="589" t="s">
        <v>1209</v>
      </c>
      <c r="F7694" s="589"/>
      <c r="G7694" s="461" t="s">
        <v>13</v>
      </c>
      <c r="H7694" s="544" t="s">
        <v>14</v>
      </c>
      <c r="I7694" s="544" t="s">
        <v>1210</v>
      </c>
      <c r="J7694" s="544" t="s">
        <v>16</v>
      </c>
    </row>
    <row r="7695" spans="1:10" ht="26.45" customHeight="1">
      <c r="A7695" s="549" t="s">
        <v>2666</v>
      </c>
      <c r="B7695" s="550" t="s">
        <v>1506</v>
      </c>
      <c r="C7695" s="550" t="s">
        <v>55</v>
      </c>
      <c r="D7695" s="549" t="s">
        <v>1507</v>
      </c>
      <c r="E7695" s="593" t="s">
        <v>1440</v>
      </c>
      <c r="F7695" s="593"/>
      <c r="G7695" s="550" t="s">
        <v>1451</v>
      </c>
      <c r="H7695" s="551">
        <v>0.21</v>
      </c>
      <c r="I7695" s="552" t="s">
        <v>2767</v>
      </c>
      <c r="J7695" s="561" t="s">
        <v>4112</v>
      </c>
    </row>
    <row r="7696" spans="1:10" ht="26.45" customHeight="1">
      <c r="A7696" s="549" t="s">
        <v>2666</v>
      </c>
      <c r="B7696" s="550" t="s">
        <v>1449</v>
      </c>
      <c r="C7696" s="550" t="s">
        <v>55</v>
      </c>
      <c r="D7696" s="549" t="s">
        <v>1450</v>
      </c>
      <c r="E7696" s="593" t="s">
        <v>1440</v>
      </c>
      <c r="F7696" s="593"/>
      <c r="G7696" s="550" t="s">
        <v>1451</v>
      </c>
      <c r="H7696" s="551">
        <v>0.6</v>
      </c>
      <c r="I7696" s="552" t="s">
        <v>2742</v>
      </c>
      <c r="J7696" s="561" t="s">
        <v>4113</v>
      </c>
    </row>
    <row r="7697" spans="1:10" ht="26.45" customHeight="1">
      <c r="A7697" s="556" t="s">
        <v>2661</v>
      </c>
      <c r="B7697" s="557" t="s">
        <v>3560</v>
      </c>
      <c r="C7697" s="557" t="s">
        <v>55</v>
      </c>
      <c r="D7697" s="556" t="s">
        <v>3561</v>
      </c>
      <c r="E7697" s="594" t="s">
        <v>1393</v>
      </c>
      <c r="F7697" s="594"/>
      <c r="G7697" s="557" t="s">
        <v>1451</v>
      </c>
      <c r="H7697" s="558">
        <v>0.21</v>
      </c>
      <c r="I7697" s="559" t="s">
        <v>2861</v>
      </c>
      <c r="J7697" s="560" t="s">
        <v>3794</v>
      </c>
    </row>
    <row r="7698" spans="1:10">
      <c r="A7698" s="549" t="s">
        <v>2666</v>
      </c>
      <c r="B7698" s="550" t="s">
        <v>2276</v>
      </c>
      <c r="C7698" s="550" t="s">
        <v>55</v>
      </c>
      <c r="D7698" s="549" t="s">
        <v>2277</v>
      </c>
      <c r="E7698" s="593" t="s">
        <v>1220</v>
      </c>
      <c r="F7698" s="593"/>
      <c r="G7698" s="550" t="s">
        <v>57</v>
      </c>
      <c r="H7698" s="551">
        <v>1</v>
      </c>
      <c r="I7698" s="552" t="s">
        <v>2903</v>
      </c>
      <c r="J7698" s="561" t="s">
        <v>2903</v>
      </c>
    </row>
    <row r="7699" spans="1:10">
      <c r="A7699" s="556" t="s">
        <v>2661</v>
      </c>
      <c r="B7699" s="557" t="s">
        <v>2769</v>
      </c>
      <c r="C7699" s="557" t="s">
        <v>55</v>
      </c>
      <c r="D7699" s="556" t="s">
        <v>2770</v>
      </c>
      <c r="E7699" s="594" t="s">
        <v>1393</v>
      </c>
      <c r="F7699" s="594"/>
      <c r="G7699" s="557" t="s">
        <v>1451</v>
      </c>
      <c r="H7699" s="558">
        <v>0.6</v>
      </c>
      <c r="I7699" s="559" t="s">
        <v>2771</v>
      </c>
      <c r="J7699" s="560" t="s">
        <v>3585</v>
      </c>
    </row>
    <row r="7700" spans="1:10" ht="14.45" customHeight="1">
      <c r="A7700" s="549" t="s">
        <v>2666</v>
      </c>
      <c r="B7700" s="550" t="s">
        <v>2260</v>
      </c>
      <c r="C7700" s="550" t="s">
        <v>55</v>
      </c>
      <c r="D7700" s="549" t="s">
        <v>2261</v>
      </c>
      <c r="E7700" s="593" t="s">
        <v>1220</v>
      </c>
      <c r="F7700" s="593"/>
      <c r="G7700" s="550" t="s">
        <v>57</v>
      </c>
      <c r="H7700" s="551">
        <v>1</v>
      </c>
      <c r="I7700" s="552" t="s">
        <v>2905</v>
      </c>
      <c r="J7700" s="561" t="s">
        <v>2905</v>
      </c>
    </row>
    <row r="7701" spans="1:10">
      <c r="A7701" s="589" t="s">
        <v>2820</v>
      </c>
      <c r="B7701" s="597"/>
      <c r="C7701" s="597"/>
      <c r="D7701" s="597"/>
      <c r="E7701" s="597"/>
      <c r="F7701" s="597"/>
      <c r="G7701" s="597"/>
      <c r="H7701" s="597"/>
      <c r="I7701" s="597"/>
      <c r="J7701" s="597"/>
    </row>
    <row r="7702" spans="1:10">
      <c r="A7702" s="543" t="s">
        <v>9</v>
      </c>
      <c r="B7702" s="461" t="s">
        <v>10</v>
      </c>
      <c r="C7702" s="461" t="s">
        <v>11</v>
      </c>
      <c r="D7702" s="543" t="s">
        <v>12</v>
      </c>
      <c r="E7702" s="589" t="s">
        <v>1209</v>
      </c>
      <c r="F7702" s="589"/>
      <c r="G7702" s="461" t="s">
        <v>13</v>
      </c>
      <c r="H7702" s="544" t="s">
        <v>14</v>
      </c>
      <c r="I7702" s="544" t="s">
        <v>1210</v>
      </c>
      <c r="J7702" s="544" t="s">
        <v>16</v>
      </c>
    </row>
    <row r="7703" spans="1:10" ht="13.9" customHeight="1">
      <c r="A7703" s="549" t="s">
        <v>2666</v>
      </c>
      <c r="B7703" s="550" t="s">
        <v>1506</v>
      </c>
      <c r="C7703" s="550" t="s">
        <v>55</v>
      </c>
      <c r="D7703" s="549" t="s">
        <v>1507</v>
      </c>
      <c r="E7703" s="593" t="s">
        <v>1440</v>
      </c>
      <c r="F7703" s="593"/>
      <c r="G7703" s="550" t="s">
        <v>1451</v>
      </c>
      <c r="H7703" s="551">
        <v>0.21</v>
      </c>
      <c r="I7703" s="552" t="s">
        <v>2767</v>
      </c>
      <c r="J7703" s="561" t="s">
        <v>4112</v>
      </c>
    </row>
    <row r="7704" spans="1:10" ht="26.45">
      <c r="A7704" s="549" t="s">
        <v>2666</v>
      </c>
      <c r="B7704" s="550" t="s">
        <v>1449</v>
      </c>
      <c r="C7704" s="550" t="s">
        <v>55</v>
      </c>
      <c r="D7704" s="549" t="s">
        <v>1450</v>
      </c>
      <c r="E7704" s="593" t="s">
        <v>1440</v>
      </c>
      <c r="F7704" s="593"/>
      <c r="G7704" s="550" t="s">
        <v>1451</v>
      </c>
      <c r="H7704" s="551">
        <v>0.6</v>
      </c>
      <c r="I7704" s="552" t="s">
        <v>2742</v>
      </c>
      <c r="J7704" s="561" t="s">
        <v>4113</v>
      </c>
    </row>
    <row r="7705" spans="1:10">
      <c r="A7705" s="549" t="s">
        <v>2666</v>
      </c>
      <c r="B7705" s="550" t="s">
        <v>1587</v>
      </c>
      <c r="C7705" s="550" t="s">
        <v>55</v>
      </c>
      <c r="D7705" s="549" t="s">
        <v>1588</v>
      </c>
      <c r="E7705" s="593" t="s">
        <v>1220</v>
      </c>
      <c r="F7705" s="593"/>
      <c r="G7705" s="550" t="s">
        <v>57</v>
      </c>
      <c r="H7705" s="551">
        <v>3.6449999999999998E-3</v>
      </c>
      <c r="I7705" s="552" t="s">
        <v>2835</v>
      </c>
      <c r="J7705" s="561" t="s">
        <v>3587</v>
      </c>
    </row>
    <row r="7706" spans="1:10" ht="26.45">
      <c r="A7706" s="549" t="s">
        <v>2666</v>
      </c>
      <c r="B7706" s="550" t="s">
        <v>2303</v>
      </c>
      <c r="C7706" s="550" t="s">
        <v>55</v>
      </c>
      <c r="D7706" s="549" t="s">
        <v>2304</v>
      </c>
      <c r="E7706" s="593" t="s">
        <v>1220</v>
      </c>
      <c r="F7706" s="593"/>
      <c r="G7706" s="550" t="s">
        <v>57</v>
      </c>
      <c r="H7706" s="551">
        <v>4.86E-4</v>
      </c>
      <c r="I7706" s="552" t="s">
        <v>2821</v>
      </c>
      <c r="J7706" s="561" t="s">
        <v>2972</v>
      </c>
    </row>
    <row r="7707" spans="1:10">
      <c r="A7707" s="549" t="s">
        <v>2666</v>
      </c>
      <c r="B7707" s="550" t="s">
        <v>1693</v>
      </c>
      <c r="C7707" s="550" t="s">
        <v>55</v>
      </c>
      <c r="D7707" s="549" t="s">
        <v>1694</v>
      </c>
      <c r="E7707" s="593" t="s">
        <v>1220</v>
      </c>
      <c r="F7707" s="593"/>
      <c r="G7707" s="550" t="s">
        <v>57</v>
      </c>
      <c r="H7707" s="551">
        <v>7.0194000000000006E-2</v>
      </c>
      <c r="I7707" s="552" t="s">
        <v>2829</v>
      </c>
      <c r="J7707" s="561" t="s">
        <v>2863</v>
      </c>
    </row>
    <row r="7708" spans="1:10">
      <c r="A7708" s="549" t="s">
        <v>2666</v>
      </c>
      <c r="B7708" s="550" t="s">
        <v>2360</v>
      </c>
      <c r="C7708" s="550" t="s">
        <v>55</v>
      </c>
      <c r="D7708" s="549" t="s">
        <v>2361</v>
      </c>
      <c r="E7708" s="593" t="s">
        <v>1220</v>
      </c>
      <c r="F7708" s="593"/>
      <c r="G7708" s="550" t="s">
        <v>2362</v>
      </c>
      <c r="H7708" s="551">
        <v>6.4800000000000003E-4</v>
      </c>
      <c r="I7708" s="552" t="s">
        <v>2831</v>
      </c>
      <c r="J7708" s="561" t="s">
        <v>2972</v>
      </c>
    </row>
    <row r="7709" spans="1:10">
      <c r="A7709" s="549" t="s">
        <v>2666</v>
      </c>
      <c r="B7709" s="550" t="s">
        <v>2525</v>
      </c>
      <c r="C7709" s="550" t="s">
        <v>55</v>
      </c>
      <c r="D7709" s="549" t="s">
        <v>2526</v>
      </c>
      <c r="E7709" s="593" t="s">
        <v>1220</v>
      </c>
      <c r="F7709" s="593"/>
      <c r="G7709" s="550" t="s">
        <v>57</v>
      </c>
      <c r="H7709" s="551">
        <v>4.1999999999999998E-5</v>
      </c>
      <c r="I7709" s="552" t="s">
        <v>2872</v>
      </c>
      <c r="J7709" s="561" t="s">
        <v>2972</v>
      </c>
    </row>
    <row r="7710" spans="1:10">
      <c r="A7710" s="549" t="s">
        <v>2666</v>
      </c>
      <c r="B7710" s="550" t="s">
        <v>1652</v>
      </c>
      <c r="C7710" s="550" t="s">
        <v>55</v>
      </c>
      <c r="D7710" s="549" t="s">
        <v>1653</v>
      </c>
      <c r="E7710" s="593" t="s">
        <v>1298</v>
      </c>
      <c r="F7710" s="593"/>
      <c r="G7710" s="550" t="s">
        <v>57</v>
      </c>
      <c r="H7710" s="551">
        <v>8.2458000000000004E-2</v>
      </c>
      <c r="I7710" s="552" t="s">
        <v>2845</v>
      </c>
      <c r="J7710" s="561" t="s">
        <v>3704</v>
      </c>
    </row>
    <row r="7711" spans="1:10" ht="13.9" customHeight="1">
      <c r="A7711" s="549" t="s">
        <v>2666</v>
      </c>
      <c r="B7711" s="550" t="s">
        <v>1855</v>
      </c>
      <c r="C7711" s="550" t="s">
        <v>55</v>
      </c>
      <c r="D7711" s="549" t="s">
        <v>1856</v>
      </c>
      <c r="E7711" s="593" t="s">
        <v>1298</v>
      </c>
      <c r="F7711" s="593"/>
      <c r="G7711" s="550" t="s">
        <v>1857</v>
      </c>
      <c r="H7711" s="551">
        <v>3.2400000000000001E-4</v>
      </c>
      <c r="I7711" s="552" t="s">
        <v>2841</v>
      </c>
      <c r="J7711" s="561" t="s">
        <v>2977</v>
      </c>
    </row>
    <row r="7712" spans="1:10">
      <c r="A7712" s="549" t="s">
        <v>2666</v>
      </c>
      <c r="B7712" s="550" t="s">
        <v>1543</v>
      </c>
      <c r="C7712" s="550" t="s">
        <v>55</v>
      </c>
      <c r="D7712" s="549" t="s">
        <v>1544</v>
      </c>
      <c r="E7712" s="593" t="s">
        <v>1220</v>
      </c>
      <c r="F7712" s="593"/>
      <c r="G7712" s="550" t="s">
        <v>57</v>
      </c>
      <c r="H7712" s="551">
        <v>8.2458000000000004E-2</v>
      </c>
      <c r="I7712" s="552" t="s">
        <v>2849</v>
      </c>
      <c r="J7712" s="561" t="s">
        <v>2914</v>
      </c>
    </row>
    <row r="7713" spans="1:10">
      <c r="A7713" s="549" t="s">
        <v>2666</v>
      </c>
      <c r="B7713" s="550" t="s">
        <v>2401</v>
      </c>
      <c r="C7713" s="550" t="s">
        <v>55</v>
      </c>
      <c r="D7713" s="549" t="s">
        <v>2402</v>
      </c>
      <c r="E7713" s="593" t="s">
        <v>1220</v>
      </c>
      <c r="F7713" s="593"/>
      <c r="G7713" s="550" t="s">
        <v>57</v>
      </c>
      <c r="H7713" s="551">
        <v>4.1999999999999998E-5</v>
      </c>
      <c r="I7713" s="552" t="s">
        <v>2897</v>
      </c>
      <c r="J7713" s="561" t="s">
        <v>2972</v>
      </c>
    </row>
    <row r="7714" spans="1:10">
      <c r="A7714" s="549" t="s">
        <v>2666</v>
      </c>
      <c r="B7714" s="550" t="s">
        <v>1729</v>
      </c>
      <c r="C7714" s="550" t="s">
        <v>55</v>
      </c>
      <c r="D7714" s="549" t="s">
        <v>1730</v>
      </c>
      <c r="E7714" s="593" t="s">
        <v>1220</v>
      </c>
      <c r="F7714" s="593"/>
      <c r="G7714" s="550" t="s">
        <v>57</v>
      </c>
      <c r="H7714" s="551">
        <v>1.2149999999999999E-3</v>
      </c>
      <c r="I7714" s="552" t="s">
        <v>2833</v>
      </c>
      <c r="J7714" s="561" t="s">
        <v>2900</v>
      </c>
    </row>
    <row r="7715" spans="1:10">
      <c r="A7715" s="549" t="s">
        <v>2666</v>
      </c>
      <c r="B7715" s="550" t="s">
        <v>1982</v>
      </c>
      <c r="C7715" s="550" t="s">
        <v>55</v>
      </c>
      <c r="D7715" s="549" t="s">
        <v>1983</v>
      </c>
      <c r="E7715" s="593" t="s">
        <v>1298</v>
      </c>
      <c r="F7715" s="593"/>
      <c r="G7715" s="550" t="s">
        <v>57</v>
      </c>
      <c r="H7715" s="551">
        <v>3.6449999999999998E-3</v>
      </c>
      <c r="I7715" s="552" t="s">
        <v>2839</v>
      </c>
      <c r="J7715" s="561" t="s">
        <v>3256</v>
      </c>
    </row>
    <row r="7716" spans="1:10">
      <c r="A7716" s="549" t="s">
        <v>2666</v>
      </c>
      <c r="B7716" s="550" t="s">
        <v>2519</v>
      </c>
      <c r="C7716" s="550" t="s">
        <v>55</v>
      </c>
      <c r="D7716" s="549" t="s">
        <v>2520</v>
      </c>
      <c r="E7716" s="593" t="s">
        <v>1220</v>
      </c>
      <c r="F7716" s="593"/>
      <c r="G7716" s="550" t="s">
        <v>57</v>
      </c>
      <c r="H7716" s="551">
        <v>4.1999999999999998E-5</v>
      </c>
      <c r="I7716" s="552" t="s">
        <v>2899</v>
      </c>
      <c r="J7716" s="561" t="s">
        <v>2972</v>
      </c>
    </row>
    <row r="7717" spans="1:10">
      <c r="A7717" s="549" t="s">
        <v>2666</v>
      </c>
      <c r="B7717" s="550" t="s">
        <v>2090</v>
      </c>
      <c r="C7717" s="550" t="s">
        <v>55</v>
      </c>
      <c r="D7717" s="549" t="s">
        <v>2091</v>
      </c>
      <c r="E7717" s="593" t="s">
        <v>1220</v>
      </c>
      <c r="F7717" s="593"/>
      <c r="G7717" s="550" t="s">
        <v>57</v>
      </c>
      <c r="H7717" s="551">
        <v>1.4580000000000001E-3</v>
      </c>
      <c r="I7717" s="552" t="s">
        <v>2847</v>
      </c>
      <c r="J7717" s="561" t="s">
        <v>3254</v>
      </c>
    </row>
    <row r="7718" spans="1:10" ht="26.45">
      <c r="A7718" s="549" t="s">
        <v>2666</v>
      </c>
      <c r="B7718" s="550" t="s">
        <v>1978</v>
      </c>
      <c r="C7718" s="550" t="s">
        <v>55</v>
      </c>
      <c r="D7718" s="549" t="s">
        <v>1979</v>
      </c>
      <c r="E7718" s="593" t="s">
        <v>1220</v>
      </c>
      <c r="F7718" s="593"/>
      <c r="G7718" s="550" t="s">
        <v>1739</v>
      </c>
      <c r="H7718" s="551">
        <v>6.2699999999999995E-4</v>
      </c>
      <c r="I7718" s="552" t="s">
        <v>2855</v>
      </c>
      <c r="J7718" s="561" t="s">
        <v>3256</v>
      </c>
    </row>
    <row r="7719" spans="1:10" ht="26.45">
      <c r="A7719" s="549" t="s">
        <v>2666</v>
      </c>
      <c r="B7719" s="550" t="s">
        <v>2391</v>
      </c>
      <c r="C7719" s="550" t="s">
        <v>55</v>
      </c>
      <c r="D7719" s="549" t="s">
        <v>2392</v>
      </c>
      <c r="E7719" s="593" t="s">
        <v>1220</v>
      </c>
      <c r="F7719" s="593"/>
      <c r="G7719" s="550" t="s">
        <v>57</v>
      </c>
      <c r="H7719" s="551">
        <v>1.6200000000000001E-4</v>
      </c>
      <c r="I7719" s="552" t="s">
        <v>2827</v>
      </c>
      <c r="J7719" s="561" t="s">
        <v>2972</v>
      </c>
    </row>
    <row r="7720" spans="1:10" ht="26.45">
      <c r="A7720" s="549" t="s">
        <v>2666</v>
      </c>
      <c r="B7720" s="550" t="s">
        <v>2139</v>
      </c>
      <c r="C7720" s="550" t="s">
        <v>55</v>
      </c>
      <c r="D7720" s="549" t="s">
        <v>2140</v>
      </c>
      <c r="E7720" s="593" t="s">
        <v>1220</v>
      </c>
      <c r="F7720" s="593"/>
      <c r="G7720" s="550" t="s">
        <v>1739</v>
      </c>
      <c r="H7720" s="551">
        <v>1.8630000000000001E-3</v>
      </c>
      <c r="I7720" s="552" t="s">
        <v>2853</v>
      </c>
      <c r="J7720" s="561" t="s">
        <v>3254</v>
      </c>
    </row>
    <row r="7721" spans="1:10">
      <c r="A7721" s="549" t="s">
        <v>2666</v>
      </c>
      <c r="B7721" s="550" t="s">
        <v>2169</v>
      </c>
      <c r="C7721" s="550" t="s">
        <v>55</v>
      </c>
      <c r="D7721" s="549" t="s">
        <v>2170</v>
      </c>
      <c r="E7721" s="593" t="s">
        <v>1220</v>
      </c>
      <c r="F7721" s="593"/>
      <c r="G7721" s="550" t="s">
        <v>57</v>
      </c>
      <c r="H7721" s="551">
        <v>3.6449999999999998E-3</v>
      </c>
      <c r="I7721" s="552" t="s">
        <v>2825</v>
      </c>
      <c r="J7721" s="561" t="s">
        <v>2880</v>
      </c>
    </row>
    <row r="7722" spans="1:10">
      <c r="A7722" s="549" t="s">
        <v>2666</v>
      </c>
      <c r="B7722" s="550" t="s">
        <v>2553</v>
      </c>
      <c r="C7722" s="550" t="s">
        <v>55</v>
      </c>
      <c r="D7722" s="549" t="s">
        <v>2554</v>
      </c>
      <c r="E7722" s="593" t="s">
        <v>1220</v>
      </c>
      <c r="F7722" s="593"/>
      <c r="G7722" s="550" t="s">
        <v>57</v>
      </c>
      <c r="H7722" s="551">
        <v>2.0999999999999999E-5</v>
      </c>
      <c r="I7722" s="552" t="s">
        <v>2901</v>
      </c>
      <c r="J7722" s="561" t="s">
        <v>2972</v>
      </c>
    </row>
    <row r="7723" spans="1:10">
      <c r="A7723" s="549" t="s">
        <v>2666</v>
      </c>
      <c r="B7723" s="550" t="s">
        <v>2276</v>
      </c>
      <c r="C7723" s="550" t="s">
        <v>55</v>
      </c>
      <c r="D7723" s="549" t="s">
        <v>2277</v>
      </c>
      <c r="E7723" s="593" t="s">
        <v>1220</v>
      </c>
      <c r="F7723" s="593"/>
      <c r="G7723" s="550" t="s">
        <v>57</v>
      </c>
      <c r="H7723" s="551">
        <v>1</v>
      </c>
      <c r="I7723" s="552" t="s">
        <v>2903</v>
      </c>
      <c r="J7723" s="561" t="s">
        <v>2903</v>
      </c>
    </row>
    <row r="7724" spans="1:10">
      <c r="A7724" s="549" t="s">
        <v>2666</v>
      </c>
      <c r="B7724" s="550" t="s">
        <v>2412</v>
      </c>
      <c r="C7724" s="550" t="s">
        <v>55</v>
      </c>
      <c r="D7724" s="549" t="s">
        <v>2413</v>
      </c>
      <c r="E7724" s="593" t="s">
        <v>1220</v>
      </c>
      <c r="F7724" s="593"/>
      <c r="G7724" s="550" t="s">
        <v>57</v>
      </c>
      <c r="H7724" s="551">
        <v>1.8000000000000001E-4</v>
      </c>
      <c r="I7724" s="552" t="s">
        <v>2823</v>
      </c>
      <c r="J7724" s="561" t="s">
        <v>2972</v>
      </c>
    </row>
    <row r="7725" spans="1:10">
      <c r="A7725" s="549" t="s">
        <v>2666</v>
      </c>
      <c r="B7725" s="550" t="s">
        <v>2381</v>
      </c>
      <c r="C7725" s="550" t="s">
        <v>55</v>
      </c>
      <c r="D7725" s="549" t="s">
        <v>2382</v>
      </c>
      <c r="E7725" s="593" t="s">
        <v>1220</v>
      </c>
      <c r="F7725" s="593"/>
      <c r="G7725" s="550" t="s">
        <v>57</v>
      </c>
      <c r="H7725" s="551">
        <v>1.2E-4</v>
      </c>
      <c r="I7725" s="552" t="s">
        <v>2837</v>
      </c>
      <c r="J7725" s="561" t="s">
        <v>2972</v>
      </c>
    </row>
    <row r="7726" spans="1:10" ht="26.45">
      <c r="A7726" s="549" t="s">
        <v>2666</v>
      </c>
      <c r="B7726" s="550" t="s">
        <v>2182</v>
      </c>
      <c r="C7726" s="550" t="s">
        <v>55</v>
      </c>
      <c r="D7726" s="549" t="s">
        <v>2183</v>
      </c>
      <c r="E7726" s="593" t="s">
        <v>1220</v>
      </c>
      <c r="F7726" s="593"/>
      <c r="G7726" s="550" t="s">
        <v>57</v>
      </c>
      <c r="H7726" s="551">
        <v>1.2E-4</v>
      </c>
      <c r="I7726" s="552" t="s">
        <v>2843</v>
      </c>
      <c r="J7726" s="561" t="s">
        <v>3254</v>
      </c>
    </row>
    <row r="7727" spans="1:10">
      <c r="A7727" s="549" t="s">
        <v>2666</v>
      </c>
      <c r="B7727" s="550" t="s">
        <v>2442</v>
      </c>
      <c r="C7727" s="550" t="s">
        <v>55</v>
      </c>
      <c r="D7727" s="549" t="s">
        <v>2443</v>
      </c>
      <c r="E7727" s="593" t="s">
        <v>1220</v>
      </c>
      <c r="F7727" s="593"/>
      <c r="G7727" s="550" t="s">
        <v>57</v>
      </c>
      <c r="H7727" s="551">
        <v>6.0000000000000002E-5</v>
      </c>
      <c r="I7727" s="552" t="s">
        <v>2851</v>
      </c>
      <c r="J7727" s="561" t="s">
        <v>2972</v>
      </c>
    </row>
    <row r="7728" spans="1:10" ht="26.45">
      <c r="A7728" s="549" t="s">
        <v>2666</v>
      </c>
      <c r="B7728" s="550" t="s">
        <v>2260</v>
      </c>
      <c r="C7728" s="550" t="s">
        <v>55</v>
      </c>
      <c r="D7728" s="549" t="s">
        <v>2261</v>
      </c>
      <c r="E7728" s="593" t="s">
        <v>1220</v>
      </c>
      <c r="F7728" s="593"/>
      <c r="G7728" s="550" t="s">
        <v>57</v>
      </c>
      <c r="H7728" s="551">
        <v>1</v>
      </c>
      <c r="I7728" s="552" t="s">
        <v>2905</v>
      </c>
      <c r="J7728" s="561" t="s">
        <v>2905</v>
      </c>
    </row>
    <row r="7729" spans="1:10">
      <c r="A7729" s="553"/>
      <c r="B7729" s="563"/>
      <c r="C7729" s="563"/>
      <c r="D7729" s="553"/>
      <c r="E7729" s="563" t="s">
        <v>2669</v>
      </c>
      <c r="F7729" s="566">
        <v>13.64</v>
      </c>
      <c r="G7729" s="553" t="s">
        <v>2670</v>
      </c>
      <c r="H7729" s="554">
        <v>0</v>
      </c>
      <c r="I7729" s="553" t="s">
        <v>2671</v>
      </c>
      <c r="J7729" s="554">
        <v>13.64</v>
      </c>
    </row>
    <row r="7730" spans="1:10" ht="14.45" thickBot="1">
      <c r="A7730" s="553"/>
      <c r="B7730" s="563"/>
      <c r="C7730" s="563"/>
      <c r="D7730" s="553"/>
      <c r="E7730" s="563" t="s">
        <v>2672</v>
      </c>
      <c r="F7730" s="566">
        <v>0</v>
      </c>
      <c r="G7730" s="553"/>
      <c r="H7730" s="595" t="s">
        <v>2673</v>
      </c>
      <c r="I7730" s="595"/>
      <c r="J7730" s="554">
        <v>22.32</v>
      </c>
    </row>
    <row r="7731" spans="1:10" ht="14.45" thickTop="1">
      <c r="A7731" s="555"/>
      <c r="B7731" s="564"/>
      <c r="C7731" s="564"/>
      <c r="D7731" s="555"/>
      <c r="E7731" s="564"/>
      <c r="F7731" s="564"/>
      <c r="G7731" s="555"/>
      <c r="H7731" s="555"/>
      <c r="I7731" s="555"/>
      <c r="J7731" s="555"/>
    </row>
    <row r="7732" spans="1:10">
      <c r="A7732" s="543"/>
      <c r="B7732" s="461" t="s">
        <v>10</v>
      </c>
      <c r="C7732" s="461" t="s">
        <v>11</v>
      </c>
      <c r="D7732" s="543" t="s">
        <v>12</v>
      </c>
      <c r="E7732" s="589" t="s">
        <v>1209</v>
      </c>
      <c r="F7732" s="589"/>
      <c r="G7732" s="461" t="s">
        <v>13</v>
      </c>
      <c r="H7732" s="544" t="s">
        <v>14</v>
      </c>
      <c r="I7732" s="544" t="s">
        <v>1210</v>
      </c>
      <c r="J7732" s="544" t="s">
        <v>16</v>
      </c>
    </row>
    <row r="7733" spans="1:10" ht="26.45">
      <c r="A7733" s="545" t="s">
        <v>2661</v>
      </c>
      <c r="B7733" s="546" t="s">
        <v>4114</v>
      </c>
      <c r="C7733" s="546" t="s">
        <v>55</v>
      </c>
      <c r="D7733" s="545" t="s">
        <v>4115</v>
      </c>
      <c r="E7733" s="596" t="s">
        <v>4116</v>
      </c>
      <c r="F7733" s="596"/>
      <c r="G7733" s="546" t="s">
        <v>46</v>
      </c>
      <c r="H7733" s="547">
        <v>1</v>
      </c>
      <c r="I7733" s="548">
        <v>116.4</v>
      </c>
      <c r="J7733" s="548">
        <v>116.4</v>
      </c>
    </row>
    <row r="7734" spans="1:10">
      <c r="A7734" s="543" t="s">
        <v>9</v>
      </c>
      <c r="B7734" s="461" t="s">
        <v>10</v>
      </c>
      <c r="C7734" s="461" t="s">
        <v>11</v>
      </c>
      <c r="D7734" s="543" t="s">
        <v>12</v>
      </c>
      <c r="E7734" s="589" t="s">
        <v>1209</v>
      </c>
      <c r="F7734" s="589"/>
      <c r="G7734" s="461" t="s">
        <v>13</v>
      </c>
      <c r="H7734" s="544" t="s">
        <v>14</v>
      </c>
      <c r="I7734" s="544" t="s">
        <v>1210</v>
      </c>
      <c r="J7734" s="544" t="s">
        <v>16</v>
      </c>
    </row>
    <row r="7735" spans="1:10">
      <c r="A7735" s="556" t="s">
        <v>2661</v>
      </c>
      <c r="B7735" s="557" t="s">
        <v>3353</v>
      </c>
      <c r="C7735" s="557" t="s">
        <v>55</v>
      </c>
      <c r="D7735" s="556" t="s">
        <v>3354</v>
      </c>
      <c r="E7735" s="594" t="s">
        <v>1393</v>
      </c>
      <c r="F7735" s="594"/>
      <c r="G7735" s="557" t="s">
        <v>1451</v>
      </c>
      <c r="H7735" s="558">
        <v>0.3</v>
      </c>
      <c r="I7735" s="559" t="s">
        <v>3355</v>
      </c>
      <c r="J7735" s="560" t="s">
        <v>3504</v>
      </c>
    </row>
    <row r="7736" spans="1:10">
      <c r="A7736" s="556" t="s">
        <v>2661</v>
      </c>
      <c r="B7736" s="557" t="s">
        <v>2732</v>
      </c>
      <c r="C7736" s="557" t="s">
        <v>55</v>
      </c>
      <c r="D7736" s="556" t="s">
        <v>2733</v>
      </c>
      <c r="E7736" s="594" t="s">
        <v>1393</v>
      </c>
      <c r="F7736" s="594"/>
      <c r="G7736" s="557" t="s">
        <v>1451</v>
      </c>
      <c r="H7736" s="558">
        <v>0.43</v>
      </c>
      <c r="I7736" s="559" t="s">
        <v>2734</v>
      </c>
      <c r="J7736" s="560" t="s">
        <v>3357</v>
      </c>
    </row>
    <row r="7737" spans="1:10" ht="26.45">
      <c r="A7737" s="549" t="s">
        <v>2666</v>
      </c>
      <c r="B7737" s="550" t="s">
        <v>2042</v>
      </c>
      <c r="C7737" s="550" t="s">
        <v>55</v>
      </c>
      <c r="D7737" s="549" t="s">
        <v>2043</v>
      </c>
      <c r="E7737" s="593" t="s">
        <v>1220</v>
      </c>
      <c r="F7737" s="593"/>
      <c r="G7737" s="550" t="s">
        <v>115</v>
      </c>
      <c r="H7737" s="551">
        <v>1.38E-2</v>
      </c>
      <c r="I7737" s="552" t="s">
        <v>2967</v>
      </c>
      <c r="J7737" s="561" t="s">
        <v>3512</v>
      </c>
    </row>
    <row r="7738" spans="1:10" ht="26.45">
      <c r="A7738" s="549" t="s">
        <v>2666</v>
      </c>
      <c r="B7738" s="550" t="s">
        <v>1536</v>
      </c>
      <c r="C7738" s="550" t="s">
        <v>55</v>
      </c>
      <c r="D7738" s="549" t="s">
        <v>1537</v>
      </c>
      <c r="E7738" s="593" t="s">
        <v>1440</v>
      </c>
      <c r="F7738" s="593"/>
      <c r="G7738" s="550" t="s">
        <v>1451</v>
      </c>
      <c r="H7738" s="551">
        <v>0.43</v>
      </c>
      <c r="I7738" s="552" t="s">
        <v>2767</v>
      </c>
      <c r="J7738" s="561" t="s">
        <v>4117</v>
      </c>
    </row>
    <row r="7739" spans="1:10" ht="26.45">
      <c r="A7739" s="549" t="s">
        <v>2666</v>
      </c>
      <c r="B7739" s="550" t="s">
        <v>1483</v>
      </c>
      <c r="C7739" s="550" t="s">
        <v>55</v>
      </c>
      <c r="D7739" s="549" t="s">
        <v>1484</v>
      </c>
      <c r="E7739" s="593" t="s">
        <v>1440</v>
      </c>
      <c r="F7739" s="593"/>
      <c r="G7739" s="550" t="s">
        <v>1451</v>
      </c>
      <c r="H7739" s="551">
        <v>0.3</v>
      </c>
      <c r="I7739" s="552" t="s">
        <v>2767</v>
      </c>
      <c r="J7739" s="561" t="s">
        <v>3439</v>
      </c>
    </row>
    <row r="7740" spans="1:10" ht="14.45" customHeight="1">
      <c r="A7740" s="549" t="s">
        <v>2666</v>
      </c>
      <c r="B7740" s="550" t="s">
        <v>2403</v>
      </c>
      <c r="C7740" s="550" t="s">
        <v>55</v>
      </c>
      <c r="D7740" s="549" t="s">
        <v>2404</v>
      </c>
      <c r="E7740" s="593" t="s">
        <v>1220</v>
      </c>
      <c r="F7740" s="593"/>
      <c r="G7740" s="550" t="s">
        <v>268</v>
      </c>
      <c r="H7740" s="551">
        <v>0.74</v>
      </c>
      <c r="I7740" s="552" t="s">
        <v>2861</v>
      </c>
      <c r="J7740" s="561" t="s">
        <v>4118</v>
      </c>
    </row>
    <row r="7741" spans="1:10">
      <c r="A7741" s="549" t="s">
        <v>2666</v>
      </c>
      <c r="B7741" s="550" t="s">
        <v>1629</v>
      </c>
      <c r="C7741" s="550" t="s">
        <v>55</v>
      </c>
      <c r="D7741" s="549" t="s">
        <v>1630</v>
      </c>
      <c r="E7741" s="593" t="s">
        <v>1220</v>
      </c>
      <c r="F7741" s="593"/>
      <c r="G7741" s="550" t="s">
        <v>268</v>
      </c>
      <c r="H7741" s="551">
        <v>1.01</v>
      </c>
      <c r="I7741" s="552" t="s">
        <v>2720</v>
      </c>
      <c r="J7741" s="561" t="s">
        <v>4119</v>
      </c>
    </row>
    <row r="7742" spans="1:10">
      <c r="A7742" s="556" t="s">
        <v>2661</v>
      </c>
      <c r="B7742" s="557" t="s">
        <v>2769</v>
      </c>
      <c r="C7742" s="557" t="s">
        <v>55</v>
      </c>
      <c r="D7742" s="556" t="s">
        <v>2770</v>
      </c>
      <c r="E7742" s="594" t="s">
        <v>1393</v>
      </c>
      <c r="F7742" s="594"/>
      <c r="G7742" s="557" t="s">
        <v>1451</v>
      </c>
      <c r="H7742" s="558">
        <v>1.3</v>
      </c>
      <c r="I7742" s="559" t="s">
        <v>2771</v>
      </c>
      <c r="J7742" s="560" t="s">
        <v>4120</v>
      </c>
    </row>
    <row r="7743" spans="1:10" ht="26.45" customHeight="1">
      <c r="A7743" s="549" t="s">
        <v>2666</v>
      </c>
      <c r="B7743" s="550" t="s">
        <v>1449</v>
      </c>
      <c r="C7743" s="550" t="s">
        <v>55</v>
      </c>
      <c r="D7743" s="549" t="s">
        <v>1450</v>
      </c>
      <c r="E7743" s="593" t="s">
        <v>1440</v>
      </c>
      <c r="F7743" s="593"/>
      <c r="G7743" s="550" t="s">
        <v>1451</v>
      </c>
      <c r="H7743" s="551">
        <v>1.3</v>
      </c>
      <c r="I7743" s="552" t="s">
        <v>2742</v>
      </c>
      <c r="J7743" s="561" t="s">
        <v>4121</v>
      </c>
    </row>
    <row r="7744" spans="1:10" ht="26.45">
      <c r="A7744" s="549" t="s">
        <v>2666</v>
      </c>
      <c r="B7744" s="550" t="s">
        <v>2038</v>
      </c>
      <c r="C7744" s="550" t="s">
        <v>55</v>
      </c>
      <c r="D7744" s="549" t="s">
        <v>2039</v>
      </c>
      <c r="E7744" s="593" t="s">
        <v>1220</v>
      </c>
      <c r="F7744" s="593"/>
      <c r="G7744" s="550" t="s">
        <v>46</v>
      </c>
      <c r="H7744" s="551">
        <v>1</v>
      </c>
      <c r="I7744" s="552" t="s">
        <v>3023</v>
      </c>
      <c r="J7744" s="561" t="s">
        <v>3023</v>
      </c>
    </row>
    <row r="7745" spans="1:10" ht="26.45">
      <c r="A7745" s="549" t="s">
        <v>2666</v>
      </c>
      <c r="B7745" s="550" t="s">
        <v>1677</v>
      </c>
      <c r="C7745" s="550" t="s">
        <v>55</v>
      </c>
      <c r="D7745" s="549" t="s">
        <v>1678</v>
      </c>
      <c r="E7745" s="593" t="s">
        <v>1220</v>
      </c>
      <c r="F7745" s="593"/>
      <c r="G7745" s="550" t="s">
        <v>1456</v>
      </c>
      <c r="H7745" s="551">
        <v>9</v>
      </c>
      <c r="I7745" s="552" t="s">
        <v>2969</v>
      </c>
      <c r="J7745" s="561" t="s">
        <v>3707</v>
      </c>
    </row>
    <row r="7746" spans="1:10" ht="26.45">
      <c r="A7746" s="549" t="s">
        <v>2666</v>
      </c>
      <c r="B7746" s="550" t="s">
        <v>1804</v>
      </c>
      <c r="C7746" s="550" t="s">
        <v>55</v>
      </c>
      <c r="D7746" s="549" t="s">
        <v>1805</v>
      </c>
      <c r="E7746" s="593" t="s">
        <v>1220</v>
      </c>
      <c r="F7746" s="593"/>
      <c r="G7746" s="550" t="s">
        <v>115</v>
      </c>
      <c r="H7746" s="551">
        <v>6.0900000000000003E-2</v>
      </c>
      <c r="I7746" s="552" t="s">
        <v>2965</v>
      </c>
      <c r="J7746" s="561" t="s">
        <v>4122</v>
      </c>
    </row>
    <row r="7747" spans="1:10" ht="26.45">
      <c r="A7747" s="549" t="s">
        <v>2666</v>
      </c>
      <c r="B7747" s="550" t="s">
        <v>2301</v>
      </c>
      <c r="C7747" s="550" t="s">
        <v>55</v>
      </c>
      <c r="D7747" s="549" t="s">
        <v>2302</v>
      </c>
      <c r="E7747" s="593" t="s">
        <v>1220</v>
      </c>
      <c r="F7747" s="593"/>
      <c r="G7747" s="550" t="s">
        <v>1456</v>
      </c>
      <c r="H7747" s="551">
        <v>0.02</v>
      </c>
      <c r="I7747" s="552" t="s">
        <v>2860</v>
      </c>
      <c r="J7747" s="561" t="s">
        <v>3714</v>
      </c>
    </row>
    <row r="7748" spans="1:10" ht="26.45">
      <c r="A7748" s="556" t="s">
        <v>2661</v>
      </c>
      <c r="B7748" s="557" t="s">
        <v>3826</v>
      </c>
      <c r="C7748" s="557" t="s">
        <v>55</v>
      </c>
      <c r="D7748" s="556" t="s">
        <v>3827</v>
      </c>
      <c r="E7748" s="594" t="s">
        <v>3828</v>
      </c>
      <c r="F7748" s="594"/>
      <c r="G7748" s="557" t="s">
        <v>1456</v>
      </c>
      <c r="H7748" s="558">
        <v>0.4</v>
      </c>
      <c r="I7748" s="559" t="s">
        <v>4017</v>
      </c>
      <c r="J7748" s="560" t="s">
        <v>4123</v>
      </c>
    </row>
    <row r="7749" spans="1:10" ht="26.45">
      <c r="A7749" s="549" t="s">
        <v>2666</v>
      </c>
      <c r="B7749" s="550" t="s">
        <v>2343</v>
      </c>
      <c r="C7749" s="550" t="s">
        <v>55</v>
      </c>
      <c r="D7749" s="549" t="s">
        <v>2344</v>
      </c>
      <c r="E7749" s="593" t="s">
        <v>1220</v>
      </c>
      <c r="F7749" s="593"/>
      <c r="G7749" s="550" t="s">
        <v>268</v>
      </c>
      <c r="H7749" s="551">
        <v>0.33</v>
      </c>
      <c r="I7749" s="552" t="s">
        <v>3027</v>
      </c>
      <c r="J7749" s="561" t="s">
        <v>4124</v>
      </c>
    </row>
    <row r="7750" spans="1:10" ht="26.45">
      <c r="A7750" s="549" t="s">
        <v>2666</v>
      </c>
      <c r="B7750" s="550" t="s">
        <v>1858</v>
      </c>
      <c r="C7750" s="550" t="s">
        <v>55</v>
      </c>
      <c r="D7750" s="549" t="s">
        <v>1859</v>
      </c>
      <c r="E7750" s="593" t="s">
        <v>1220</v>
      </c>
      <c r="F7750" s="593"/>
      <c r="G7750" s="550" t="s">
        <v>115</v>
      </c>
      <c r="H7750" s="551">
        <v>4.1399999999999999E-2</v>
      </c>
      <c r="I7750" s="552" t="s">
        <v>2963</v>
      </c>
      <c r="J7750" s="561" t="s">
        <v>3496</v>
      </c>
    </row>
    <row r="7751" spans="1:10">
      <c r="A7751" s="589" t="s">
        <v>2820</v>
      </c>
      <c r="B7751" s="597"/>
      <c r="C7751" s="597"/>
      <c r="D7751" s="597"/>
      <c r="E7751" s="597"/>
      <c r="F7751" s="597"/>
      <c r="G7751" s="597"/>
      <c r="H7751" s="597"/>
      <c r="I7751" s="597"/>
      <c r="J7751" s="597"/>
    </row>
    <row r="7752" spans="1:10">
      <c r="A7752" s="543" t="s">
        <v>9</v>
      </c>
      <c r="B7752" s="461" t="s">
        <v>10</v>
      </c>
      <c r="C7752" s="461" t="s">
        <v>11</v>
      </c>
      <c r="D7752" s="543" t="s">
        <v>12</v>
      </c>
      <c r="E7752" s="589" t="s">
        <v>1209</v>
      </c>
      <c r="F7752" s="589"/>
      <c r="G7752" s="461" t="s">
        <v>13</v>
      </c>
      <c r="H7752" s="544" t="s">
        <v>14</v>
      </c>
      <c r="I7752" s="544" t="s">
        <v>1210</v>
      </c>
      <c r="J7752" s="544" t="s">
        <v>16</v>
      </c>
    </row>
    <row r="7753" spans="1:10">
      <c r="A7753" s="549" t="s">
        <v>2666</v>
      </c>
      <c r="B7753" s="550" t="s">
        <v>2567</v>
      </c>
      <c r="C7753" s="550" t="s">
        <v>55</v>
      </c>
      <c r="D7753" s="549" t="s">
        <v>2568</v>
      </c>
      <c r="E7753" s="593" t="s">
        <v>1220</v>
      </c>
      <c r="F7753" s="593"/>
      <c r="G7753" s="550" t="s">
        <v>57</v>
      </c>
      <c r="H7753" s="551">
        <v>6.0000000000000002E-5</v>
      </c>
      <c r="I7753" s="552" t="s">
        <v>2974</v>
      </c>
      <c r="J7753" s="561" t="s">
        <v>2972</v>
      </c>
    </row>
    <row r="7754" spans="1:10" ht="26.45">
      <c r="A7754" s="549" t="s">
        <v>2666</v>
      </c>
      <c r="B7754" s="550" t="s">
        <v>2139</v>
      </c>
      <c r="C7754" s="550" t="s">
        <v>55</v>
      </c>
      <c r="D7754" s="549" t="s">
        <v>2140</v>
      </c>
      <c r="E7754" s="593" t="s">
        <v>1220</v>
      </c>
      <c r="F7754" s="593"/>
      <c r="G7754" s="550" t="s">
        <v>1739</v>
      </c>
      <c r="H7754" s="551">
        <v>4.8161999999999996E-3</v>
      </c>
      <c r="I7754" s="552" t="s">
        <v>2853</v>
      </c>
      <c r="J7754" s="561" t="s">
        <v>2923</v>
      </c>
    </row>
    <row r="7755" spans="1:10">
      <c r="A7755" s="549" t="s">
        <v>2666</v>
      </c>
      <c r="B7755" s="550" t="s">
        <v>1587</v>
      </c>
      <c r="C7755" s="550" t="s">
        <v>55</v>
      </c>
      <c r="D7755" s="549" t="s">
        <v>1588</v>
      </c>
      <c r="E7755" s="593" t="s">
        <v>1220</v>
      </c>
      <c r="F7755" s="593"/>
      <c r="G7755" s="550" t="s">
        <v>57</v>
      </c>
      <c r="H7755" s="551">
        <v>9.4230000000000008E-3</v>
      </c>
      <c r="I7755" s="552" t="s">
        <v>2835</v>
      </c>
      <c r="J7755" s="561" t="s">
        <v>3532</v>
      </c>
    </row>
    <row r="7756" spans="1:10">
      <c r="A7756" s="549" t="s">
        <v>2666</v>
      </c>
      <c r="B7756" s="550" t="s">
        <v>2090</v>
      </c>
      <c r="C7756" s="550" t="s">
        <v>55</v>
      </c>
      <c r="D7756" s="549" t="s">
        <v>2091</v>
      </c>
      <c r="E7756" s="593" t="s">
        <v>1220</v>
      </c>
      <c r="F7756" s="593"/>
      <c r="G7756" s="550" t="s">
        <v>57</v>
      </c>
      <c r="H7756" s="551">
        <v>3.7691999999999999E-3</v>
      </c>
      <c r="I7756" s="552" t="s">
        <v>2847</v>
      </c>
      <c r="J7756" s="561" t="s">
        <v>2886</v>
      </c>
    </row>
    <row r="7757" spans="1:10">
      <c r="A7757" s="549" t="s">
        <v>2666</v>
      </c>
      <c r="B7757" s="550" t="s">
        <v>2551</v>
      </c>
      <c r="C7757" s="550" t="s">
        <v>55</v>
      </c>
      <c r="D7757" s="549" t="s">
        <v>2552</v>
      </c>
      <c r="E7757" s="593" t="s">
        <v>1220</v>
      </c>
      <c r="F7757" s="593"/>
      <c r="G7757" s="550" t="s">
        <v>57</v>
      </c>
      <c r="H7757" s="551">
        <v>6.0000000000000002E-5</v>
      </c>
      <c r="I7757" s="552" t="s">
        <v>2976</v>
      </c>
      <c r="J7757" s="561" t="s">
        <v>2972</v>
      </c>
    </row>
    <row r="7758" spans="1:10">
      <c r="A7758" s="549" t="s">
        <v>2666</v>
      </c>
      <c r="B7758" s="550" t="s">
        <v>2360</v>
      </c>
      <c r="C7758" s="550" t="s">
        <v>55</v>
      </c>
      <c r="D7758" s="549" t="s">
        <v>2361</v>
      </c>
      <c r="E7758" s="593" t="s">
        <v>1220</v>
      </c>
      <c r="F7758" s="593"/>
      <c r="G7758" s="550" t="s">
        <v>2362</v>
      </c>
      <c r="H7758" s="551">
        <v>1.6322000000000001E-3</v>
      </c>
      <c r="I7758" s="552" t="s">
        <v>2831</v>
      </c>
      <c r="J7758" s="561" t="s">
        <v>2972</v>
      </c>
    </row>
    <row r="7759" spans="1:10" ht="26.45">
      <c r="A7759" s="549" t="s">
        <v>2666</v>
      </c>
      <c r="B7759" s="550" t="s">
        <v>1978</v>
      </c>
      <c r="C7759" s="550" t="s">
        <v>55</v>
      </c>
      <c r="D7759" s="549" t="s">
        <v>1979</v>
      </c>
      <c r="E7759" s="593" t="s">
        <v>1220</v>
      </c>
      <c r="F7759" s="593"/>
      <c r="G7759" s="550" t="s">
        <v>1739</v>
      </c>
      <c r="H7759" s="551">
        <v>1.6322000000000001E-3</v>
      </c>
      <c r="I7759" s="552" t="s">
        <v>2855</v>
      </c>
      <c r="J7759" s="561" t="s">
        <v>3126</v>
      </c>
    </row>
    <row r="7760" spans="1:10">
      <c r="A7760" s="549" t="s">
        <v>2666</v>
      </c>
      <c r="B7760" s="550" t="s">
        <v>2513</v>
      </c>
      <c r="C7760" s="550" t="s">
        <v>55</v>
      </c>
      <c r="D7760" s="549" t="s">
        <v>2514</v>
      </c>
      <c r="E7760" s="593" t="s">
        <v>1220</v>
      </c>
      <c r="F7760" s="593"/>
      <c r="G7760" s="550" t="s">
        <v>233</v>
      </c>
      <c r="H7760" s="551">
        <v>2.1000000000000001E-4</v>
      </c>
      <c r="I7760" s="552" t="s">
        <v>2978</v>
      </c>
      <c r="J7760" s="561" t="s">
        <v>2972</v>
      </c>
    </row>
    <row r="7761" spans="1:10" ht="13.9" customHeight="1">
      <c r="A7761" s="549" t="s">
        <v>2666</v>
      </c>
      <c r="B7761" s="550" t="s">
        <v>2481</v>
      </c>
      <c r="C7761" s="550" t="s">
        <v>55</v>
      </c>
      <c r="D7761" s="549" t="s">
        <v>2482</v>
      </c>
      <c r="E7761" s="593" t="s">
        <v>1220</v>
      </c>
      <c r="F7761" s="593"/>
      <c r="G7761" s="550" t="s">
        <v>57</v>
      </c>
      <c r="H7761" s="551">
        <v>6.0000000000000002E-5</v>
      </c>
      <c r="I7761" s="552" t="s">
        <v>2901</v>
      </c>
      <c r="J7761" s="561" t="s">
        <v>2972</v>
      </c>
    </row>
    <row r="7762" spans="1:10">
      <c r="A7762" s="549" t="s">
        <v>2666</v>
      </c>
      <c r="B7762" s="550" t="s">
        <v>1693</v>
      </c>
      <c r="C7762" s="550" t="s">
        <v>55</v>
      </c>
      <c r="D7762" s="549" t="s">
        <v>1694</v>
      </c>
      <c r="E7762" s="593" t="s">
        <v>1220</v>
      </c>
      <c r="F7762" s="593"/>
      <c r="G7762" s="550" t="s">
        <v>57</v>
      </c>
      <c r="H7762" s="551">
        <v>0.175176</v>
      </c>
      <c r="I7762" s="552" t="s">
        <v>2829</v>
      </c>
      <c r="J7762" s="561" t="s">
        <v>3794</v>
      </c>
    </row>
    <row r="7763" spans="1:10" ht="26.45">
      <c r="A7763" s="549" t="s">
        <v>2666</v>
      </c>
      <c r="B7763" s="550" t="s">
        <v>2303</v>
      </c>
      <c r="C7763" s="550" t="s">
        <v>55</v>
      </c>
      <c r="D7763" s="549" t="s">
        <v>2304</v>
      </c>
      <c r="E7763" s="593" t="s">
        <v>1220</v>
      </c>
      <c r="F7763" s="593"/>
      <c r="G7763" s="550" t="s">
        <v>57</v>
      </c>
      <c r="H7763" s="551">
        <v>1.2564E-3</v>
      </c>
      <c r="I7763" s="552" t="s">
        <v>2821</v>
      </c>
      <c r="J7763" s="561" t="s">
        <v>2880</v>
      </c>
    </row>
    <row r="7764" spans="1:10">
      <c r="A7764" s="549" t="s">
        <v>2666</v>
      </c>
      <c r="B7764" s="550" t="s">
        <v>2169</v>
      </c>
      <c r="C7764" s="550" t="s">
        <v>55</v>
      </c>
      <c r="D7764" s="549" t="s">
        <v>2170</v>
      </c>
      <c r="E7764" s="593" t="s">
        <v>1220</v>
      </c>
      <c r="F7764" s="593"/>
      <c r="G7764" s="550" t="s">
        <v>57</v>
      </c>
      <c r="H7764" s="551">
        <v>9.4230000000000008E-3</v>
      </c>
      <c r="I7764" s="552" t="s">
        <v>2825</v>
      </c>
      <c r="J7764" s="561" t="s">
        <v>3256</v>
      </c>
    </row>
    <row r="7765" spans="1:10">
      <c r="A7765" s="549" t="s">
        <v>2666</v>
      </c>
      <c r="B7765" s="550" t="s">
        <v>1982</v>
      </c>
      <c r="C7765" s="550" t="s">
        <v>55</v>
      </c>
      <c r="D7765" s="549" t="s">
        <v>1983</v>
      </c>
      <c r="E7765" s="593" t="s">
        <v>1298</v>
      </c>
      <c r="F7765" s="593"/>
      <c r="G7765" s="550" t="s">
        <v>57</v>
      </c>
      <c r="H7765" s="551">
        <v>9.4230000000000008E-3</v>
      </c>
      <c r="I7765" s="552" t="s">
        <v>2839</v>
      </c>
      <c r="J7765" s="561" t="s">
        <v>2902</v>
      </c>
    </row>
    <row r="7766" spans="1:10">
      <c r="A7766" s="549" t="s">
        <v>2666</v>
      </c>
      <c r="B7766" s="550" t="s">
        <v>1543</v>
      </c>
      <c r="C7766" s="550" t="s">
        <v>55</v>
      </c>
      <c r="D7766" s="549" t="s">
        <v>1544</v>
      </c>
      <c r="E7766" s="593" t="s">
        <v>1220</v>
      </c>
      <c r="F7766" s="593"/>
      <c r="G7766" s="550" t="s">
        <v>57</v>
      </c>
      <c r="H7766" s="551">
        <v>0.2131692</v>
      </c>
      <c r="I7766" s="552" t="s">
        <v>2849</v>
      </c>
      <c r="J7766" s="561" t="s">
        <v>3699</v>
      </c>
    </row>
    <row r="7767" spans="1:10">
      <c r="A7767" s="549" t="s">
        <v>2666</v>
      </c>
      <c r="B7767" s="550" t="s">
        <v>2515</v>
      </c>
      <c r="C7767" s="550" t="s">
        <v>55</v>
      </c>
      <c r="D7767" s="549" t="s">
        <v>2516</v>
      </c>
      <c r="E7767" s="593" t="s">
        <v>1220</v>
      </c>
      <c r="F7767" s="593"/>
      <c r="G7767" s="550" t="s">
        <v>57</v>
      </c>
      <c r="H7767" s="551">
        <v>1.4999999999999999E-4</v>
      </c>
      <c r="I7767" s="552" t="s">
        <v>2883</v>
      </c>
      <c r="J7767" s="561" t="s">
        <v>2972</v>
      </c>
    </row>
    <row r="7768" spans="1:10">
      <c r="A7768" s="549" t="s">
        <v>2666</v>
      </c>
      <c r="B7768" s="550" t="s">
        <v>2509</v>
      </c>
      <c r="C7768" s="550" t="s">
        <v>55</v>
      </c>
      <c r="D7768" s="549" t="s">
        <v>2510</v>
      </c>
      <c r="E7768" s="593" t="s">
        <v>1220</v>
      </c>
      <c r="F7768" s="593"/>
      <c r="G7768" s="550" t="s">
        <v>57</v>
      </c>
      <c r="H7768" s="551">
        <v>1.2E-4</v>
      </c>
      <c r="I7768" s="552" t="s">
        <v>2980</v>
      </c>
      <c r="J7768" s="561" t="s">
        <v>2972</v>
      </c>
    </row>
    <row r="7769" spans="1:10">
      <c r="A7769" s="549" t="s">
        <v>2666</v>
      </c>
      <c r="B7769" s="550" t="s">
        <v>1855</v>
      </c>
      <c r="C7769" s="550" t="s">
        <v>55</v>
      </c>
      <c r="D7769" s="549" t="s">
        <v>1856</v>
      </c>
      <c r="E7769" s="593" t="s">
        <v>1298</v>
      </c>
      <c r="F7769" s="593"/>
      <c r="G7769" s="550" t="s">
        <v>1857</v>
      </c>
      <c r="H7769" s="551">
        <v>8.3759999999999998E-4</v>
      </c>
      <c r="I7769" s="552" t="s">
        <v>2841</v>
      </c>
      <c r="J7769" s="561" t="s">
        <v>3112</v>
      </c>
    </row>
    <row r="7770" spans="1:10">
      <c r="A7770" s="549" t="s">
        <v>2666</v>
      </c>
      <c r="B7770" s="550" t="s">
        <v>1652</v>
      </c>
      <c r="C7770" s="550" t="s">
        <v>55</v>
      </c>
      <c r="D7770" s="549" t="s">
        <v>1653</v>
      </c>
      <c r="E7770" s="593" t="s">
        <v>1298</v>
      </c>
      <c r="F7770" s="593"/>
      <c r="G7770" s="550" t="s">
        <v>57</v>
      </c>
      <c r="H7770" s="551">
        <v>0.2131692</v>
      </c>
      <c r="I7770" s="552" t="s">
        <v>2845</v>
      </c>
      <c r="J7770" s="561" t="s">
        <v>3356</v>
      </c>
    </row>
    <row r="7771" spans="1:10">
      <c r="A7771" s="549" t="s">
        <v>2666</v>
      </c>
      <c r="B7771" s="550" t="s">
        <v>2501</v>
      </c>
      <c r="C7771" s="550" t="s">
        <v>55</v>
      </c>
      <c r="D7771" s="549" t="s">
        <v>2502</v>
      </c>
      <c r="E7771" s="593" t="s">
        <v>1220</v>
      </c>
      <c r="F7771" s="593"/>
      <c r="G7771" s="550" t="s">
        <v>57</v>
      </c>
      <c r="H7771" s="551">
        <v>2.1000000000000001E-4</v>
      </c>
      <c r="I7771" s="552" t="s">
        <v>2982</v>
      </c>
      <c r="J7771" s="561" t="s">
        <v>2972</v>
      </c>
    </row>
    <row r="7772" spans="1:10">
      <c r="A7772" s="549" t="s">
        <v>2666</v>
      </c>
      <c r="B7772" s="550" t="s">
        <v>2565</v>
      </c>
      <c r="C7772" s="550" t="s">
        <v>55</v>
      </c>
      <c r="D7772" s="549" t="s">
        <v>2566</v>
      </c>
      <c r="E7772" s="593" t="s">
        <v>1220</v>
      </c>
      <c r="F7772" s="593"/>
      <c r="G7772" s="550" t="s">
        <v>57</v>
      </c>
      <c r="H7772" s="551">
        <v>3.0000000000000001E-5</v>
      </c>
      <c r="I7772" s="552" t="s">
        <v>2983</v>
      </c>
      <c r="J7772" s="561" t="s">
        <v>2972</v>
      </c>
    </row>
    <row r="7773" spans="1:10">
      <c r="A7773" s="549" t="s">
        <v>2666</v>
      </c>
      <c r="B7773" s="550" t="s">
        <v>1729</v>
      </c>
      <c r="C7773" s="550" t="s">
        <v>55</v>
      </c>
      <c r="D7773" s="549" t="s">
        <v>1730</v>
      </c>
      <c r="E7773" s="593" t="s">
        <v>1220</v>
      </c>
      <c r="F7773" s="593"/>
      <c r="G7773" s="550" t="s">
        <v>57</v>
      </c>
      <c r="H7773" s="551">
        <v>3.1410000000000001E-3</v>
      </c>
      <c r="I7773" s="552" t="s">
        <v>2833</v>
      </c>
      <c r="J7773" s="561" t="s">
        <v>3549</v>
      </c>
    </row>
    <row r="7774" spans="1:10" ht="26.45">
      <c r="A7774" s="549" t="s">
        <v>2666</v>
      </c>
      <c r="B7774" s="550" t="s">
        <v>2391</v>
      </c>
      <c r="C7774" s="550" t="s">
        <v>55</v>
      </c>
      <c r="D7774" s="549" t="s">
        <v>2392</v>
      </c>
      <c r="E7774" s="593" t="s">
        <v>1220</v>
      </c>
      <c r="F7774" s="593"/>
      <c r="G7774" s="550" t="s">
        <v>57</v>
      </c>
      <c r="H7774" s="551">
        <v>4.1879999999999999E-4</v>
      </c>
      <c r="I7774" s="552" t="s">
        <v>2827</v>
      </c>
      <c r="J7774" s="561" t="s">
        <v>2972</v>
      </c>
    </row>
    <row r="7775" spans="1:10">
      <c r="A7775" s="549" t="s">
        <v>2666</v>
      </c>
      <c r="B7775" s="550" t="s">
        <v>2341</v>
      </c>
      <c r="C7775" s="550" t="s">
        <v>55</v>
      </c>
      <c r="D7775" s="549" t="s">
        <v>2342</v>
      </c>
      <c r="E7775" s="593" t="s">
        <v>1220</v>
      </c>
      <c r="F7775" s="593"/>
      <c r="G7775" s="550" t="s">
        <v>57</v>
      </c>
      <c r="H7775" s="551">
        <v>3.0000000000000001E-5</v>
      </c>
      <c r="I7775" s="552" t="s">
        <v>2984</v>
      </c>
      <c r="J7775" s="561" t="s">
        <v>2972</v>
      </c>
    </row>
    <row r="7776" spans="1:10">
      <c r="A7776" s="549" t="s">
        <v>2666</v>
      </c>
      <c r="B7776" s="550" t="s">
        <v>2569</v>
      </c>
      <c r="C7776" s="550" t="s">
        <v>55</v>
      </c>
      <c r="D7776" s="549" t="s">
        <v>2570</v>
      </c>
      <c r="E7776" s="593" t="s">
        <v>1220</v>
      </c>
      <c r="F7776" s="593"/>
      <c r="G7776" s="550" t="s">
        <v>57</v>
      </c>
      <c r="H7776" s="551">
        <v>3.0000000000000001E-5</v>
      </c>
      <c r="I7776" s="552" t="s">
        <v>2986</v>
      </c>
      <c r="J7776" s="561" t="s">
        <v>2972</v>
      </c>
    </row>
    <row r="7777" spans="1:10">
      <c r="A7777" s="549" t="s">
        <v>2666</v>
      </c>
      <c r="B7777" s="550" t="s">
        <v>2507</v>
      </c>
      <c r="C7777" s="550" t="s">
        <v>55</v>
      </c>
      <c r="D7777" s="549" t="s">
        <v>2508</v>
      </c>
      <c r="E7777" s="593" t="s">
        <v>1220</v>
      </c>
      <c r="F7777" s="593"/>
      <c r="G7777" s="550" t="s">
        <v>57</v>
      </c>
      <c r="H7777" s="551">
        <v>1.2E-4</v>
      </c>
      <c r="I7777" s="552" t="s">
        <v>2937</v>
      </c>
      <c r="J7777" s="561" t="s">
        <v>2972</v>
      </c>
    </row>
    <row r="7778" spans="1:10">
      <c r="A7778" s="549" t="s">
        <v>2666</v>
      </c>
      <c r="B7778" s="550" t="s">
        <v>2593</v>
      </c>
      <c r="C7778" s="550" t="s">
        <v>55</v>
      </c>
      <c r="D7778" s="549" t="s">
        <v>2594</v>
      </c>
      <c r="E7778" s="593" t="s">
        <v>1220</v>
      </c>
      <c r="F7778" s="593"/>
      <c r="G7778" s="550" t="s">
        <v>57</v>
      </c>
      <c r="H7778" s="551">
        <v>8.6000000000000003E-5</v>
      </c>
      <c r="I7778" s="552" t="s">
        <v>2862</v>
      </c>
      <c r="J7778" s="561" t="s">
        <v>2972</v>
      </c>
    </row>
    <row r="7779" spans="1:10">
      <c r="A7779" s="549" t="s">
        <v>2666</v>
      </c>
      <c r="B7779" s="550" t="s">
        <v>2549</v>
      </c>
      <c r="C7779" s="550" t="s">
        <v>55</v>
      </c>
      <c r="D7779" s="549" t="s">
        <v>2550</v>
      </c>
      <c r="E7779" s="593" t="s">
        <v>1220</v>
      </c>
      <c r="F7779" s="593"/>
      <c r="G7779" s="550" t="s">
        <v>57</v>
      </c>
      <c r="H7779" s="551">
        <v>8.6000000000000003E-5</v>
      </c>
      <c r="I7779" s="552" t="s">
        <v>2864</v>
      </c>
      <c r="J7779" s="561" t="s">
        <v>2972</v>
      </c>
    </row>
    <row r="7780" spans="1:10">
      <c r="A7780" s="549" t="s">
        <v>2666</v>
      </c>
      <c r="B7780" s="550" t="s">
        <v>2466</v>
      </c>
      <c r="C7780" s="550" t="s">
        <v>55</v>
      </c>
      <c r="D7780" s="549" t="s">
        <v>2467</v>
      </c>
      <c r="E7780" s="593" t="s">
        <v>2313</v>
      </c>
      <c r="F7780" s="593"/>
      <c r="G7780" s="550" t="s">
        <v>57</v>
      </c>
      <c r="H7780" s="551">
        <v>4.3000000000000002E-5</v>
      </c>
      <c r="I7780" s="552" t="s">
        <v>2866</v>
      </c>
      <c r="J7780" s="561" t="s">
        <v>2880</v>
      </c>
    </row>
    <row r="7781" spans="1:10">
      <c r="A7781" s="549" t="s">
        <v>2666</v>
      </c>
      <c r="B7781" s="550" t="s">
        <v>2607</v>
      </c>
      <c r="C7781" s="550" t="s">
        <v>55</v>
      </c>
      <c r="D7781" s="549" t="s">
        <v>2608</v>
      </c>
      <c r="E7781" s="593" t="s">
        <v>1220</v>
      </c>
      <c r="F7781" s="593"/>
      <c r="G7781" s="550" t="s">
        <v>57</v>
      </c>
      <c r="H7781" s="551">
        <v>4.3000000000000002E-5</v>
      </c>
      <c r="I7781" s="552" t="s">
        <v>2868</v>
      </c>
      <c r="J7781" s="561" t="s">
        <v>2972</v>
      </c>
    </row>
    <row r="7782" spans="1:10">
      <c r="A7782" s="549" t="s">
        <v>2666</v>
      </c>
      <c r="B7782" s="550" t="s">
        <v>2311</v>
      </c>
      <c r="C7782" s="550" t="s">
        <v>55</v>
      </c>
      <c r="D7782" s="549" t="s">
        <v>2312</v>
      </c>
      <c r="E7782" s="593" t="s">
        <v>2313</v>
      </c>
      <c r="F7782" s="593"/>
      <c r="G7782" s="550" t="s">
        <v>57</v>
      </c>
      <c r="H7782" s="551">
        <v>4.3000000000000002E-5</v>
      </c>
      <c r="I7782" s="552" t="s">
        <v>2870</v>
      </c>
      <c r="J7782" s="561" t="s">
        <v>3256</v>
      </c>
    </row>
    <row r="7783" spans="1:10">
      <c r="A7783" s="549" t="s">
        <v>2666</v>
      </c>
      <c r="B7783" s="550" t="s">
        <v>2525</v>
      </c>
      <c r="C7783" s="550" t="s">
        <v>55</v>
      </c>
      <c r="D7783" s="549" t="s">
        <v>2526</v>
      </c>
      <c r="E7783" s="593" t="s">
        <v>1220</v>
      </c>
      <c r="F7783" s="593"/>
      <c r="G7783" s="550" t="s">
        <v>57</v>
      </c>
      <c r="H7783" s="551">
        <v>8.6000000000000003E-5</v>
      </c>
      <c r="I7783" s="552" t="s">
        <v>2872</v>
      </c>
      <c r="J7783" s="561" t="s">
        <v>2972</v>
      </c>
    </row>
    <row r="7784" spans="1:10" ht="26.45">
      <c r="A7784" s="549" t="s">
        <v>2666</v>
      </c>
      <c r="B7784" s="550" t="s">
        <v>2042</v>
      </c>
      <c r="C7784" s="550" t="s">
        <v>55</v>
      </c>
      <c r="D7784" s="549" t="s">
        <v>2043</v>
      </c>
      <c r="E7784" s="593" t="s">
        <v>1220</v>
      </c>
      <c r="F7784" s="593"/>
      <c r="G7784" s="550" t="s">
        <v>115</v>
      </c>
      <c r="H7784" s="551">
        <v>1.38E-2</v>
      </c>
      <c r="I7784" s="552" t="s">
        <v>2967</v>
      </c>
      <c r="J7784" s="561" t="s">
        <v>3512</v>
      </c>
    </row>
    <row r="7785" spans="1:10" ht="26.45">
      <c r="A7785" s="549" t="s">
        <v>2666</v>
      </c>
      <c r="B7785" s="550" t="s">
        <v>1536</v>
      </c>
      <c r="C7785" s="550" t="s">
        <v>55</v>
      </c>
      <c r="D7785" s="549" t="s">
        <v>1537</v>
      </c>
      <c r="E7785" s="593" t="s">
        <v>1440</v>
      </c>
      <c r="F7785" s="593"/>
      <c r="G7785" s="550" t="s">
        <v>1451</v>
      </c>
      <c r="H7785" s="551">
        <v>0.43</v>
      </c>
      <c r="I7785" s="552" t="s">
        <v>2767</v>
      </c>
      <c r="J7785" s="561" t="s">
        <v>4117</v>
      </c>
    </row>
    <row r="7786" spans="1:10" ht="26.45">
      <c r="A7786" s="549" t="s">
        <v>2666</v>
      </c>
      <c r="B7786" s="550" t="s">
        <v>1483</v>
      </c>
      <c r="C7786" s="550" t="s">
        <v>55</v>
      </c>
      <c r="D7786" s="549" t="s">
        <v>1484</v>
      </c>
      <c r="E7786" s="593" t="s">
        <v>1440</v>
      </c>
      <c r="F7786" s="593"/>
      <c r="G7786" s="550" t="s">
        <v>1451</v>
      </c>
      <c r="H7786" s="551">
        <v>0.3</v>
      </c>
      <c r="I7786" s="552" t="s">
        <v>2767</v>
      </c>
      <c r="J7786" s="561" t="s">
        <v>3439</v>
      </c>
    </row>
    <row r="7787" spans="1:10">
      <c r="A7787" s="549" t="s">
        <v>2666</v>
      </c>
      <c r="B7787" s="550" t="s">
        <v>2403</v>
      </c>
      <c r="C7787" s="550" t="s">
        <v>55</v>
      </c>
      <c r="D7787" s="549" t="s">
        <v>2404</v>
      </c>
      <c r="E7787" s="593" t="s">
        <v>1220</v>
      </c>
      <c r="F7787" s="593"/>
      <c r="G7787" s="550" t="s">
        <v>268</v>
      </c>
      <c r="H7787" s="551">
        <v>0.74</v>
      </c>
      <c r="I7787" s="552" t="s">
        <v>2861</v>
      </c>
      <c r="J7787" s="561" t="s">
        <v>4118</v>
      </c>
    </row>
    <row r="7788" spans="1:10">
      <c r="A7788" s="549" t="s">
        <v>2666</v>
      </c>
      <c r="B7788" s="550" t="s">
        <v>1629</v>
      </c>
      <c r="C7788" s="550" t="s">
        <v>55</v>
      </c>
      <c r="D7788" s="549" t="s">
        <v>1630</v>
      </c>
      <c r="E7788" s="593" t="s">
        <v>1220</v>
      </c>
      <c r="F7788" s="593"/>
      <c r="G7788" s="550" t="s">
        <v>268</v>
      </c>
      <c r="H7788" s="551">
        <v>1.01</v>
      </c>
      <c r="I7788" s="552" t="s">
        <v>2720</v>
      </c>
      <c r="J7788" s="561" t="s">
        <v>4119</v>
      </c>
    </row>
    <row r="7789" spans="1:10">
      <c r="A7789" s="549" t="s">
        <v>2666</v>
      </c>
      <c r="B7789" s="550" t="s">
        <v>2412</v>
      </c>
      <c r="C7789" s="550" t="s">
        <v>55</v>
      </c>
      <c r="D7789" s="549" t="s">
        <v>2413</v>
      </c>
      <c r="E7789" s="593" t="s">
        <v>1220</v>
      </c>
      <c r="F7789" s="593"/>
      <c r="G7789" s="550" t="s">
        <v>57</v>
      </c>
      <c r="H7789" s="551">
        <v>3.9960000000000001E-4</v>
      </c>
      <c r="I7789" s="552" t="s">
        <v>2823</v>
      </c>
      <c r="J7789" s="561" t="s">
        <v>2972</v>
      </c>
    </row>
    <row r="7790" spans="1:10">
      <c r="A7790" s="549" t="s">
        <v>2666</v>
      </c>
      <c r="B7790" s="550" t="s">
        <v>2381</v>
      </c>
      <c r="C7790" s="550" t="s">
        <v>55</v>
      </c>
      <c r="D7790" s="549" t="s">
        <v>2382</v>
      </c>
      <c r="E7790" s="593" t="s">
        <v>1220</v>
      </c>
      <c r="F7790" s="593"/>
      <c r="G7790" s="550" t="s">
        <v>57</v>
      </c>
      <c r="H7790" s="551">
        <v>2.6640000000000002E-4</v>
      </c>
      <c r="I7790" s="552" t="s">
        <v>2837</v>
      </c>
      <c r="J7790" s="561" t="s">
        <v>2972</v>
      </c>
    </row>
    <row r="7791" spans="1:10" ht="26.45">
      <c r="A7791" s="549" t="s">
        <v>2666</v>
      </c>
      <c r="B7791" s="550" t="s">
        <v>2182</v>
      </c>
      <c r="C7791" s="550" t="s">
        <v>55</v>
      </c>
      <c r="D7791" s="549" t="s">
        <v>2183</v>
      </c>
      <c r="E7791" s="593" t="s">
        <v>1220</v>
      </c>
      <c r="F7791" s="593"/>
      <c r="G7791" s="550" t="s">
        <v>57</v>
      </c>
      <c r="H7791" s="551">
        <v>2.6640000000000002E-4</v>
      </c>
      <c r="I7791" s="552" t="s">
        <v>2843</v>
      </c>
      <c r="J7791" s="561" t="s">
        <v>3256</v>
      </c>
    </row>
    <row r="7792" spans="1:10">
      <c r="A7792" s="549" t="s">
        <v>2666</v>
      </c>
      <c r="B7792" s="550" t="s">
        <v>2442</v>
      </c>
      <c r="C7792" s="550" t="s">
        <v>55</v>
      </c>
      <c r="D7792" s="549" t="s">
        <v>2443</v>
      </c>
      <c r="E7792" s="593" t="s">
        <v>1220</v>
      </c>
      <c r="F7792" s="593"/>
      <c r="G7792" s="550" t="s">
        <v>57</v>
      </c>
      <c r="H7792" s="551">
        <v>1.3320000000000001E-4</v>
      </c>
      <c r="I7792" s="552" t="s">
        <v>2851</v>
      </c>
      <c r="J7792" s="561" t="s">
        <v>2972</v>
      </c>
    </row>
    <row r="7793" spans="1:10" ht="26.45">
      <c r="A7793" s="549" t="s">
        <v>2666</v>
      </c>
      <c r="B7793" s="550" t="s">
        <v>1449</v>
      </c>
      <c r="C7793" s="550" t="s">
        <v>55</v>
      </c>
      <c r="D7793" s="549" t="s">
        <v>1450</v>
      </c>
      <c r="E7793" s="593" t="s">
        <v>1440</v>
      </c>
      <c r="F7793" s="593"/>
      <c r="G7793" s="550" t="s">
        <v>1451</v>
      </c>
      <c r="H7793" s="551">
        <v>1.3320000000000001</v>
      </c>
      <c r="I7793" s="552" t="s">
        <v>2742</v>
      </c>
      <c r="J7793" s="561" t="s">
        <v>4125</v>
      </c>
    </row>
    <row r="7794" spans="1:10" ht="26.45">
      <c r="A7794" s="549" t="s">
        <v>2666</v>
      </c>
      <c r="B7794" s="550" t="s">
        <v>2038</v>
      </c>
      <c r="C7794" s="550" t="s">
        <v>55</v>
      </c>
      <c r="D7794" s="549" t="s">
        <v>2039</v>
      </c>
      <c r="E7794" s="593" t="s">
        <v>1220</v>
      </c>
      <c r="F7794" s="593"/>
      <c r="G7794" s="550" t="s">
        <v>46</v>
      </c>
      <c r="H7794" s="551">
        <v>1</v>
      </c>
      <c r="I7794" s="552" t="s">
        <v>3023</v>
      </c>
      <c r="J7794" s="561" t="s">
        <v>3023</v>
      </c>
    </row>
    <row r="7795" spans="1:10" ht="26.45">
      <c r="A7795" s="549" t="s">
        <v>2666</v>
      </c>
      <c r="B7795" s="550" t="s">
        <v>1677</v>
      </c>
      <c r="C7795" s="550" t="s">
        <v>55</v>
      </c>
      <c r="D7795" s="549" t="s">
        <v>1678</v>
      </c>
      <c r="E7795" s="593" t="s">
        <v>1220</v>
      </c>
      <c r="F7795" s="593"/>
      <c r="G7795" s="550" t="s">
        <v>1456</v>
      </c>
      <c r="H7795" s="551">
        <v>9</v>
      </c>
      <c r="I7795" s="552" t="s">
        <v>2969</v>
      </c>
      <c r="J7795" s="561" t="s">
        <v>3707</v>
      </c>
    </row>
    <row r="7796" spans="1:10" ht="26.45">
      <c r="A7796" s="549" t="s">
        <v>2666</v>
      </c>
      <c r="B7796" s="550" t="s">
        <v>1804</v>
      </c>
      <c r="C7796" s="550" t="s">
        <v>55</v>
      </c>
      <c r="D7796" s="549" t="s">
        <v>1805</v>
      </c>
      <c r="E7796" s="593" t="s">
        <v>1220</v>
      </c>
      <c r="F7796" s="593"/>
      <c r="G7796" s="550" t="s">
        <v>115</v>
      </c>
      <c r="H7796" s="551">
        <v>6.0900000000000003E-2</v>
      </c>
      <c r="I7796" s="552" t="s">
        <v>2965</v>
      </c>
      <c r="J7796" s="561" t="s">
        <v>4122</v>
      </c>
    </row>
    <row r="7797" spans="1:10" ht="26.45">
      <c r="A7797" s="549" t="s">
        <v>2666</v>
      </c>
      <c r="B7797" s="550" t="s">
        <v>2301</v>
      </c>
      <c r="C7797" s="550" t="s">
        <v>55</v>
      </c>
      <c r="D7797" s="549" t="s">
        <v>2302</v>
      </c>
      <c r="E7797" s="593" t="s">
        <v>1220</v>
      </c>
      <c r="F7797" s="593"/>
      <c r="G7797" s="550" t="s">
        <v>1456</v>
      </c>
      <c r="H7797" s="551">
        <v>0.02</v>
      </c>
      <c r="I7797" s="552" t="s">
        <v>2860</v>
      </c>
      <c r="J7797" s="561" t="s">
        <v>3714</v>
      </c>
    </row>
    <row r="7798" spans="1:10" ht="26.45">
      <c r="A7798" s="549" t="s">
        <v>2666</v>
      </c>
      <c r="B7798" s="550" t="s">
        <v>2487</v>
      </c>
      <c r="C7798" s="550" t="s">
        <v>55</v>
      </c>
      <c r="D7798" s="549" t="s">
        <v>2488</v>
      </c>
      <c r="E7798" s="593" t="s">
        <v>1220</v>
      </c>
      <c r="F7798" s="593"/>
      <c r="G7798" s="550" t="s">
        <v>1456</v>
      </c>
      <c r="H7798" s="551">
        <v>8.0000000000000002E-3</v>
      </c>
      <c r="I7798" s="552" t="s">
        <v>2996</v>
      </c>
      <c r="J7798" s="561" t="s">
        <v>3111</v>
      </c>
    </row>
    <row r="7799" spans="1:10" ht="26.45">
      <c r="A7799" s="549" t="s">
        <v>2666</v>
      </c>
      <c r="B7799" s="550" t="s">
        <v>2571</v>
      </c>
      <c r="C7799" s="550" t="s">
        <v>55</v>
      </c>
      <c r="D7799" s="549" t="s">
        <v>2572</v>
      </c>
      <c r="E7799" s="593" t="s">
        <v>1220</v>
      </c>
      <c r="F7799" s="593"/>
      <c r="G7799" s="550" t="s">
        <v>57</v>
      </c>
      <c r="H7799" s="551">
        <v>0.16</v>
      </c>
      <c r="I7799" s="552" t="s">
        <v>2998</v>
      </c>
      <c r="J7799" s="561" t="s">
        <v>2923</v>
      </c>
    </row>
    <row r="7800" spans="1:10">
      <c r="A7800" s="549" t="s">
        <v>2666</v>
      </c>
      <c r="B7800" s="550" t="s">
        <v>2180</v>
      </c>
      <c r="C7800" s="550" t="s">
        <v>55</v>
      </c>
      <c r="D7800" s="549" t="s">
        <v>2181</v>
      </c>
      <c r="E7800" s="593" t="s">
        <v>1220</v>
      </c>
      <c r="F7800" s="593"/>
      <c r="G7800" s="550" t="s">
        <v>1456</v>
      </c>
      <c r="H7800" s="551">
        <v>0.4</v>
      </c>
      <c r="I7800" s="552" t="s">
        <v>3025</v>
      </c>
      <c r="J7800" s="561" t="s">
        <v>4126</v>
      </c>
    </row>
    <row r="7801" spans="1:10" ht="26.45">
      <c r="A7801" s="549" t="s">
        <v>2666</v>
      </c>
      <c r="B7801" s="550" t="s">
        <v>2605</v>
      </c>
      <c r="C7801" s="550" t="s">
        <v>55</v>
      </c>
      <c r="D7801" s="549" t="s">
        <v>2606</v>
      </c>
      <c r="E7801" s="593" t="s">
        <v>1220</v>
      </c>
      <c r="F7801" s="593"/>
      <c r="G7801" s="550" t="s">
        <v>57</v>
      </c>
      <c r="H7801" s="551">
        <v>0.16</v>
      </c>
      <c r="I7801" s="552" t="s">
        <v>2884</v>
      </c>
      <c r="J7801" s="561" t="s">
        <v>3133</v>
      </c>
    </row>
    <row r="7802" spans="1:10">
      <c r="A7802" s="549" t="s">
        <v>2666</v>
      </c>
      <c r="B7802" s="550" t="s">
        <v>2657</v>
      </c>
      <c r="C7802" s="550" t="s">
        <v>55</v>
      </c>
      <c r="D7802" s="549" t="s">
        <v>2658</v>
      </c>
      <c r="E7802" s="593" t="s">
        <v>1220</v>
      </c>
      <c r="F7802" s="593"/>
      <c r="G7802" s="550" t="s">
        <v>57</v>
      </c>
      <c r="H7802" s="551">
        <v>6.3999999999999997E-6</v>
      </c>
      <c r="I7802" s="552" t="s">
        <v>2971</v>
      </c>
      <c r="J7802" s="561" t="s">
        <v>2972</v>
      </c>
    </row>
    <row r="7803" spans="1:10">
      <c r="A7803" s="549" t="s">
        <v>2666</v>
      </c>
      <c r="B7803" s="550" t="s">
        <v>2653</v>
      </c>
      <c r="C7803" s="550" t="s">
        <v>55</v>
      </c>
      <c r="D7803" s="549" t="s">
        <v>2654</v>
      </c>
      <c r="E7803" s="593" t="s">
        <v>1220</v>
      </c>
      <c r="F7803" s="593"/>
      <c r="G7803" s="550" t="s">
        <v>57</v>
      </c>
      <c r="H7803" s="551">
        <v>6.3999999999999997E-6</v>
      </c>
      <c r="I7803" s="552" t="s">
        <v>2973</v>
      </c>
      <c r="J7803" s="561" t="s">
        <v>2972</v>
      </c>
    </row>
    <row r="7804" spans="1:10" ht="26.45">
      <c r="A7804" s="549" t="s">
        <v>2666</v>
      </c>
      <c r="B7804" s="550" t="s">
        <v>2186</v>
      </c>
      <c r="C7804" s="550" t="s">
        <v>55</v>
      </c>
      <c r="D7804" s="549" t="s">
        <v>2187</v>
      </c>
      <c r="E7804" s="593" t="s">
        <v>1440</v>
      </c>
      <c r="F7804" s="593"/>
      <c r="G7804" s="550" t="s">
        <v>1451</v>
      </c>
      <c r="H7804" s="551">
        <v>3.2000000000000001E-2</v>
      </c>
      <c r="I7804" s="552" t="s">
        <v>2767</v>
      </c>
      <c r="J7804" s="561" t="s">
        <v>3698</v>
      </c>
    </row>
    <row r="7805" spans="1:10" ht="26.45">
      <c r="A7805" s="549" t="s">
        <v>2666</v>
      </c>
      <c r="B7805" s="550" t="s">
        <v>2343</v>
      </c>
      <c r="C7805" s="550" t="s">
        <v>55</v>
      </c>
      <c r="D7805" s="549" t="s">
        <v>2344</v>
      </c>
      <c r="E7805" s="593" t="s">
        <v>1220</v>
      </c>
      <c r="F7805" s="593"/>
      <c r="G7805" s="550" t="s">
        <v>268</v>
      </c>
      <c r="H7805" s="551">
        <v>0.33</v>
      </c>
      <c r="I7805" s="552" t="s">
        <v>3027</v>
      </c>
      <c r="J7805" s="561" t="s">
        <v>4124</v>
      </c>
    </row>
    <row r="7806" spans="1:10" ht="26.45">
      <c r="A7806" s="549" t="s">
        <v>2666</v>
      </c>
      <c r="B7806" s="550" t="s">
        <v>1858</v>
      </c>
      <c r="C7806" s="550" t="s">
        <v>55</v>
      </c>
      <c r="D7806" s="549" t="s">
        <v>1859</v>
      </c>
      <c r="E7806" s="593" t="s">
        <v>1220</v>
      </c>
      <c r="F7806" s="593"/>
      <c r="G7806" s="550" t="s">
        <v>115</v>
      </c>
      <c r="H7806" s="551">
        <v>4.1399999999999999E-2</v>
      </c>
      <c r="I7806" s="552" t="s">
        <v>2963</v>
      </c>
      <c r="J7806" s="561" t="s">
        <v>3496</v>
      </c>
    </row>
    <row r="7807" spans="1:10">
      <c r="A7807" s="553"/>
      <c r="B7807" s="563"/>
      <c r="C7807" s="563"/>
      <c r="D7807" s="553"/>
      <c r="E7807" s="563" t="s">
        <v>2669</v>
      </c>
      <c r="F7807" s="566">
        <v>36.33</v>
      </c>
      <c r="G7807" s="553" t="s">
        <v>2670</v>
      </c>
      <c r="H7807" s="554">
        <v>0</v>
      </c>
      <c r="I7807" s="553" t="s">
        <v>2671</v>
      </c>
      <c r="J7807" s="554">
        <v>36.33</v>
      </c>
    </row>
    <row r="7808" spans="1:10" ht="14.45" thickBot="1">
      <c r="A7808" s="553"/>
      <c r="B7808" s="563"/>
      <c r="C7808" s="563"/>
      <c r="D7808" s="553"/>
      <c r="E7808" s="563" t="s">
        <v>2672</v>
      </c>
      <c r="F7808" s="566">
        <v>0</v>
      </c>
      <c r="G7808" s="553"/>
      <c r="H7808" s="595" t="s">
        <v>2673</v>
      </c>
      <c r="I7808" s="595"/>
      <c r="J7808" s="554">
        <v>116.4</v>
      </c>
    </row>
    <row r="7809" spans="1:10" ht="14.45" thickTop="1">
      <c r="A7809" s="555"/>
      <c r="B7809" s="564"/>
      <c r="C7809" s="564"/>
      <c r="D7809" s="555"/>
      <c r="E7809" s="564"/>
      <c r="F7809" s="564"/>
      <c r="G7809" s="555"/>
      <c r="H7809" s="555"/>
      <c r="I7809" s="555"/>
      <c r="J7809" s="555"/>
    </row>
    <row r="7810" spans="1:10">
      <c r="A7810" s="543"/>
      <c r="B7810" s="461" t="s">
        <v>10</v>
      </c>
      <c r="C7810" s="461" t="s">
        <v>11</v>
      </c>
      <c r="D7810" s="543" t="s">
        <v>12</v>
      </c>
      <c r="E7810" s="589" t="s">
        <v>1209</v>
      </c>
      <c r="F7810" s="589"/>
      <c r="G7810" s="461" t="s">
        <v>13</v>
      </c>
      <c r="H7810" s="544" t="s">
        <v>14</v>
      </c>
      <c r="I7810" s="544" t="s">
        <v>1210</v>
      </c>
      <c r="J7810" s="544" t="s">
        <v>16</v>
      </c>
    </row>
    <row r="7811" spans="1:10" ht="26.45">
      <c r="A7811" s="545" t="s">
        <v>2661</v>
      </c>
      <c r="B7811" s="546" t="s">
        <v>4055</v>
      </c>
      <c r="C7811" s="546" t="s">
        <v>55</v>
      </c>
      <c r="D7811" s="545" t="s">
        <v>4056</v>
      </c>
      <c r="E7811" s="596" t="s">
        <v>2775</v>
      </c>
      <c r="F7811" s="596"/>
      <c r="G7811" s="546" t="s">
        <v>115</v>
      </c>
      <c r="H7811" s="547">
        <v>1</v>
      </c>
      <c r="I7811" s="548">
        <v>53.42</v>
      </c>
      <c r="J7811" s="548">
        <v>53.42</v>
      </c>
    </row>
    <row r="7812" spans="1:10">
      <c r="A7812" s="543" t="s">
        <v>9</v>
      </c>
      <c r="B7812" s="461" t="s">
        <v>10</v>
      </c>
      <c r="C7812" s="461" t="s">
        <v>11</v>
      </c>
      <c r="D7812" s="543" t="s">
        <v>12</v>
      </c>
      <c r="E7812" s="589" t="s">
        <v>1209</v>
      </c>
      <c r="F7812" s="589"/>
      <c r="G7812" s="461" t="s">
        <v>13</v>
      </c>
      <c r="H7812" s="544" t="s">
        <v>14</v>
      </c>
      <c r="I7812" s="544" t="s">
        <v>1210</v>
      </c>
      <c r="J7812" s="544" t="s">
        <v>16</v>
      </c>
    </row>
    <row r="7813" spans="1:10">
      <c r="A7813" s="556" t="s">
        <v>2661</v>
      </c>
      <c r="B7813" s="557" t="s">
        <v>2732</v>
      </c>
      <c r="C7813" s="557" t="s">
        <v>55</v>
      </c>
      <c r="D7813" s="556" t="s">
        <v>2733</v>
      </c>
      <c r="E7813" s="594" t="s">
        <v>1393</v>
      </c>
      <c r="F7813" s="594"/>
      <c r="G7813" s="557" t="s">
        <v>1451</v>
      </c>
      <c r="H7813" s="558">
        <v>0.36</v>
      </c>
      <c r="I7813" s="559" t="s">
        <v>2734</v>
      </c>
      <c r="J7813" s="560" t="s">
        <v>3433</v>
      </c>
    </row>
    <row r="7814" spans="1:10" ht="26.45">
      <c r="A7814" s="549" t="s">
        <v>2666</v>
      </c>
      <c r="B7814" s="550" t="s">
        <v>1449</v>
      </c>
      <c r="C7814" s="550" t="s">
        <v>55</v>
      </c>
      <c r="D7814" s="549" t="s">
        <v>1450</v>
      </c>
      <c r="E7814" s="593" t="s">
        <v>1440</v>
      </c>
      <c r="F7814" s="593"/>
      <c r="G7814" s="550" t="s">
        <v>1451</v>
      </c>
      <c r="H7814" s="551">
        <v>1.62</v>
      </c>
      <c r="I7814" s="552" t="s">
        <v>2742</v>
      </c>
      <c r="J7814" s="561" t="s">
        <v>4076</v>
      </c>
    </row>
    <row r="7815" spans="1:10">
      <c r="A7815" s="556" t="s">
        <v>2661</v>
      </c>
      <c r="B7815" s="557" t="s">
        <v>3829</v>
      </c>
      <c r="C7815" s="557" t="s">
        <v>55</v>
      </c>
      <c r="D7815" s="556" t="s">
        <v>3830</v>
      </c>
      <c r="E7815" s="594" t="s">
        <v>1393</v>
      </c>
      <c r="F7815" s="594"/>
      <c r="G7815" s="557" t="s">
        <v>1451</v>
      </c>
      <c r="H7815" s="558">
        <v>0.18</v>
      </c>
      <c r="I7815" s="559" t="s">
        <v>3831</v>
      </c>
      <c r="J7815" s="560" t="s">
        <v>2852</v>
      </c>
    </row>
    <row r="7816" spans="1:10">
      <c r="A7816" s="556" t="s">
        <v>2661</v>
      </c>
      <c r="B7816" s="557" t="s">
        <v>3353</v>
      </c>
      <c r="C7816" s="557" t="s">
        <v>55</v>
      </c>
      <c r="D7816" s="556" t="s">
        <v>3354</v>
      </c>
      <c r="E7816" s="594" t="s">
        <v>1393</v>
      </c>
      <c r="F7816" s="594"/>
      <c r="G7816" s="557" t="s">
        <v>1451</v>
      </c>
      <c r="H7816" s="558">
        <v>0.36</v>
      </c>
      <c r="I7816" s="559" t="s">
        <v>3355</v>
      </c>
      <c r="J7816" s="560" t="s">
        <v>2828</v>
      </c>
    </row>
    <row r="7817" spans="1:10" ht="26.45">
      <c r="A7817" s="549" t="s">
        <v>2666</v>
      </c>
      <c r="B7817" s="550" t="s">
        <v>1536</v>
      </c>
      <c r="C7817" s="550" t="s">
        <v>55</v>
      </c>
      <c r="D7817" s="549" t="s">
        <v>1537</v>
      </c>
      <c r="E7817" s="593" t="s">
        <v>1440</v>
      </c>
      <c r="F7817" s="593"/>
      <c r="G7817" s="550" t="s">
        <v>1451</v>
      </c>
      <c r="H7817" s="551">
        <v>0.36</v>
      </c>
      <c r="I7817" s="552" t="s">
        <v>2767</v>
      </c>
      <c r="J7817" s="561" t="s">
        <v>3105</v>
      </c>
    </row>
    <row r="7818" spans="1:10" ht="14.45" customHeight="1">
      <c r="A7818" s="549" t="s">
        <v>2666</v>
      </c>
      <c r="B7818" s="550" t="s">
        <v>1483</v>
      </c>
      <c r="C7818" s="550" t="s">
        <v>55</v>
      </c>
      <c r="D7818" s="549" t="s">
        <v>1484</v>
      </c>
      <c r="E7818" s="593" t="s">
        <v>1440</v>
      </c>
      <c r="F7818" s="593"/>
      <c r="G7818" s="550" t="s">
        <v>1451</v>
      </c>
      <c r="H7818" s="551">
        <v>0.36</v>
      </c>
      <c r="I7818" s="552" t="s">
        <v>2767</v>
      </c>
      <c r="J7818" s="561" t="s">
        <v>3105</v>
      </c>
    </row>
    <row r="7819" spans="1:10" ht="26.45">
      <c r="A7819" s="549" t="s">
        <v>2666</v>
      </c>
      <c r="B7819" s="550" t="s">
        <v>2186</v>
      </c>
      <c r="C7819" s="550" t="s">
        <v>55</v>
      </c>
      <c r="D7819" s="549" t="s">
        <v>2187</v>
      </c>
      <c r="E7819" s="593" t="s">
        <v>1440</v>
      </c>
      <c r="F7819" s="593"/>
      <c r="G7819" s="550" t="s">
        <v>1451</v>
      </c>
      <c r="H7819" s="551">
        <v>0.18</v>
      </c>
      <c r="I7819" s="552" t="s">
        <v>2767</v>
      </c>
      <c r="J7819" s="561" t="s">
        <v>4063</v>
      </c>
    </row>
    <row r="7820" spans="1:10">
      <c r="A7820" s="556" t="s">
        <v>2661</v>
      </c>
      <c r="B7820" s="557" t="s">
        <v>2769</v>
      </c>
      <c r="C7820" s="557" t="s">
        <v>55</v>
      </c>
      <c r="D7820" s="556" t="s">
        <v>2770</v>
      </c>
      <c r="E7820" s="594" t="s">
        <v>1393</v>
      </c>
      <c r="F7820" s="594"/>
      <c r="G7820" s="557" t="s">
        <v>1451</v>
      </c>
      <c r="H7820" s="558">
        <v>1.62</v>
      </c>
      <c r="I7820" s="559" t="s">
        <v>2771</v>
      </c>
      <c r="J7820" s="560" t="s">
        <v>4127</v>
      </c>
    </row>
    <row r="7821" spans="1:10">
      <c r="A7821" s="589" t="s">
        <v>2820</v>
      </c>
      <c r="B7821" s="597"/>
      <c r="C7821" s="597"/>
      <c r="D7821" s="597"/>
      <c r="E7821" s="597"/>
      <c r="F7821" s="597"/>
      <c r="G7821" s="597"/>
      <c r="H7821" s="597"/>
      <c r="I7821" s="597"/>
      <c r="J7821" s="597"/>
    </row>
    <row r="7822" spans="1:10">
      <c r="A7822" s="543" t="s">
        <v>9</v>
      </c>
      <c r="B7822" s="461" t="s">
        <v>10</v>
      </c>
      <c r="C7822" s="461" t="s">
        <v>11</v>
      </c>
      <c r="D7822" s="543" t="s">
        <v>12</v>
      </c>
      <c r="E7822" s="589" t="s">
        <v>1209</v>
      </c>
      <c r="F7822" s="589"/>
      <c r="G7822" s="461" t="s">
        <v>13</v>
      </c>
      <c r="H7822" s="544" t="s">
        <v>14</v>
      </c>
      <c r="I7822" s="544" t="s">
        <v>1210</v>
      </c>
      <c r="J7822" s="544" t="s">
        <v>16</v>
      </c>
    </row>
    <row r="7823" spans="1:10" ht="26.45">
      <c r="A7823" s="549" t="s">
        <v>2666</v>
      </c>
      <c r="B7823" s="550" t="s">
        <v>2391</v>
      </c>
      <c r="C7823" s="550" t="s">
        <v>55</v>
      </c>
      <c r="D7823" s="549" t="s">
        <v>2392</v>
      </c>
      <c r="E7823" s="593" t="s">
        <v>1220</v>
      </c>
      <c r="F7823" s="593"/>
      <c r="G7823" s="550" t="s">
        <v>57</v>
      </c>
      <c r="H7823" s="551">
        <v>5.04E-4</v>
      </c>
      <c r="I7823" s="552" t="s">
        <v>2827</v>
      </c>
      <c r="J7823" s="561" t="s">
        <v>2880</v>
      </c>
    </row>
    <row r="7824" spans="1:10">
      <c r="A7824" s="549" t="s">
        <v>2666</v>
      </c>
      <c r="B7824" s="550" t="s">
        <v>2593</v>
      </c>
      <c r="C7824" s="550" t="s">
        <v>55</v>
      </c>
      <c r="D7824" s="549" t="s">
        <v>2594</v>
      </c>
      <c r="E7824" s="593" t="s">
        <v>1220</v>
      </c>
      <c r="F7824" s="593"/>
      <c r="G7824" s="550" t="s">
        <v>57</v>
      </c>
      <c r="H7824" s="551">
        <v>7.2000000000000002E-5</v>
      </c>
      <c r="I7824" s="552" t="s">
        <v>2862</v>
      </c>
      <c r="J7824" s="561" t="s">
        <v>2972</v>
      </c>
    </row>
    <row r="7825" spans="1:10">
      <c r="A7825" s="549" t="s">
        <v>2666</v>
      </c>
      <c r="B7825" s="550" t="s">
        <v>1855</v>
      </c>
      <c r="C7825" s="550" t="s">
        <v>55</v>
      </c>
      <c r="D7825" s="549" t="s">
        <v>1856</v>
      </c>
      <c r="E7825" s="593" t="s">
        <v>1298</v>
      </c>
      <c r="F7825" s="593"/>
      <c r="G7825" s="550" t="s">
        <v>1857</v>
      </c>
      <c r="H7825" s="551">
        <v>1.008E-3</v>
      </c>
      <c r="I7825" s="552" t="s">
        <v>2841</v>
      </c>
      <c r="J7825" s="561" t="s">
        <v>2890</v>
      </c>
    </row>
    <row r="7826" spans="1:10" ht="26.45">
      <c r="A7826" s="549" t="s">
        <v>2666</v>
      </c>
      <c r="B7826" s="550" t="s">
        <v>2303</v>
      </c>
      <c r="C7826" s="550" t="s">
        <v>55</v>
      </c>
      <c r="D7826" s="549" t="s">
        <v>2304</v>
      </c>
      <c r="E7826" s="593" t="s">
        <v>1220</v>
      </c>
      <c r="F7826" s="593"/>
      <c r="G7826" s="550" t="s">
        <v>57</v>
      </c>
      <c r="H7826" s="551">
        <v>1.5120000000000001E-3</v>
      </c>
      <c r="I7826" s="552" t="s">
        <v>2821</v>
      </c>
      <c r="J7826" s="561" t="s">
        <v>3254</v>
      </c>
    </row>
    <row r="7827" spans="1:10">
      <c r="A7827" s="549" t="s">
        <v>2666</v>
      </c>
      <c r="B7827" s="550" t="s">
        <v>2169</v>
      </c>
      <c r="C7827" s="550" t="s">
        <v>55</v>
      </c>
      <c r="D7827" s="549" t="s">
        <v>2170</v>
      </c>
      <c r="E7827" s="593" t="s">
        <v>1220</v>
      </c>
      <c r="F7827" s="593"/>
      <c r="G7827" s="550" t="s">
        <v>57</v>
      </c>
      <c r="H7827" s="551">
        <v>1.1339999999999999E-2</v>
      </c>
      <c r="I7827" s="552" t="s">
        <v>2825</v>
      </c>
      <c r="J7827" s="561" t="s">
        <v>2923</v>
      </c>
    </row>
    <row r="7828" spans="1:10" ht="26.45">
      <c r="A7828" s="549" t="s">
        <v>2666</v>
      </c>
      <c r="B7828" s="550" t="s">
        <v>1978</v>
      </c>
      <c r="C7828" s="550" t="s">
        <v>55</v>
      </c>
      <c r="D7828" s="549" t="s">
        <v>1979</v>
      </c>
      <c r="E7828" s="593" t="s">
        <v>1220</v>
      </c>
      <c r="F7828" s="593"/>
      <c r="G7828" s="550" t="s">
        <v>1739</v>
      </c>
      <c r="H7828" s="551">
        <v>1.98E-3</v>
      </c>
      <c r="I7828" s="552" t="s">
        <v>2855</v>
      </c>
      <c r="J7828" s="561" t="s">
        <v>3347</v>
      </c>
    </row>
    <row r="7829" spans="1:10">
      <c r="A7829" s="549" t="s">
        <v>2666</v>
      </c>
      <c r="B7829" s="550" t="s">
        <v>2549</v>
      </c>
      <c r="C7829" s="550" t="s">
        <v>55</v>
      </c>
      <c r="D7829" s="549" t="s">
        <v>2550</v>
      </c>
      <c r="E7829" s="593" t="s">
        <v>1220</v>
      </c>
      <c r="F7829" s="593"/>
      <c r="G7829" s="550" t="s">
        <v>57</v>
      </c>
      <c r="H7829" s="551">
        <v>7.2000000000000002E-5</v>
      </c>
      <c r="I7829" s="552" t="s">
        <v>2864</v>
      </c>
      <c r="J7829" s="561" t="s">
        <v>2972</v>
      </c>
    </row>
    <row r="7830" spans="1:10">
      <c r="A7830" s="549" t="s">
        <v>2666</v>
      </c>
      <c r="B7830" s="550" t="s">
        <v>1982</v>
      </c>
      <c r="C7830" s="550" t="s">
        <v>55</v>
      </c>
      <c r="D7830" s="549" t="s">
        <v>1983</v>
      </c>
      <c r="E7830" s="593" t="s">
        <v>1298</v>
      </c>
      <c r="F7830" s="593"/>
      <c r="G7830" s="550" t="s">
        <v>57</v>
      </c>
      <c r="H7830" s="551">
        <v>1.1339999999999999E-2</v>
      </c>
      <c r="I7830" s="552" t="s">
        <v>2839</v>
      </c>
      <c r="J7830" s="561" t="s">
        <v>3347</v>
      </c>
    </row>
    <row r="7831" spans="1:10" ht="13.9" customHeight="1">
      <c r="A7831" s="549" t="s">
        <v>2666</v>
      </c>
      <c r="B7831" s="550" t="s">
        <v>1543</v>
      </c>
      <c r="C7831" s="550" t="s">
        <v>55</v>
      </c>
      <c r="D7831" s="549" t="s">
        <v>1544</v>
      </c>
      <c r="E7831" s="593" t="s">
        <v>1220</v>
      </c>
      <c r="F7831" s="593"/>
      <c r="G7831" s="550" t="s">
        <v>57</v>
      </c>
      <c r="H7831" s="551">
        <v>0.25653599999999999</v>
      </c>
      <c r="I7831" s="552" t="s">
        <v>2849</v>
      </c>
      <c r="J7831" s="561" t="s">
        <v>4074</v>
      </c>
    </row>
    <row r="7832" spans="1:10">
      <c r="A7832" s="549" t="s">
        <v>2666</v>
      </c>
      <c r="B7832" s="550" t="s">
        <v>1587</v>
      </c>
      <c r="C7832" s="550" t="s">
        <v>55</v>
      </c>
      <c r="D7832" s="549" t="s">
        <v>1588</v>
      </c>
      <c r="E7832" s="593" t="s">
        <v>1220</v>
      </c>
      <c r="F7832" s="593"/>
      <c r="G7832" s="550" t="s">
        <v>57</v>
      </c>
      <c r="H7832" s="551">
        <v>1.1339999999999999E-2</v>
      </c>
      <c r="I7832" s="552" t="s">
        <v>2835</v>
      </c>
      <c r="J7832" s="561" t="s">
        <v>4073</v>
      </c>
    </row>
    <row r="7833" spans="1:10">
      <c r="A7833" s="549" t="s">
        <v>2666</v>
      </c>
      <c r="B7833" s="550" t="s">
        <v>2466</v>
      </c>
      <c r="C7833" s="550" t="s">
        <v>55</v>
      </c>
      <c r="D7833" s="549" t="s">
        <v>2467</v>
      </c>
      <c r="E7833" s="593" t="s">
        <v>2313</v>
      </c>
      <c r="F7833" s="593"/>
      <c r="G7833" s="550" t="s">
        <v>57</v>
      </c>
      <c r="H7833" s="551">
        <v>3.6000000000000001E-5</v>
      </c>
      <c r="I7833" s="552" t="s">
        <v>2866</v>
      </c>
      <c r="J7833" s="561" t="s">
        <v>2972</v>
      </c>
    </row>
    <row r="7834" spans="1:10">
      <c r="A7834" s="549" t="s">
        <v>2666</v>
      </c>
      <c r="B7834" s="550" t="s">
        <v>2360</v>
      </c>
      <c r="C7834" s="550" t="s">
        <v>55</v>
      </c>
      <c r="D7834" s="549" t="s">
        <v>2361</v>
      </c>
      <c r="E7834" s="593" t="s">
        <v>1220</v>
      </c>
      <c r="F7834" s="593"/>
      <c r="G7834" s="550" t="s">
        <v>2362</v>
      </c>
      <c r="H7834" s="551">
        <v>1.98E-3</v>
      </c>
      <c r="I7834" s="552" t="s">
        <v>2831</v>
      </c>
      <c r="J7834" s="561" t="s">
        <v>2880</v>
      </c>
    </row>
    <row r="7835" spans="1:10">
      <c r="A7835" s="549" t="s">
        <v>2666</v>
      </c>
      <c r="B7835" s="550" t="s">
        <v>2090</v>
      </c>
      <c r="C7835" s="550" t="s">
        <v>55</v>
      </c>
      <c r="D7835" s="549" t="s">
        <v>2091</v>
      </c>
      <c r="E7835" s="593" t="s">
        <v>1220</v>
      </c>
      <c r="F7835" s="593"/>
      <c r="G7835" s="550" t="s">
        <v>57</v>
      </c>
      <c r="H7835" s="551">
        <v>4.5360000000000001E-3</v>
      </c>
      <c r="I7835" s="552" t="s">
        <v>2847</v>
      </c>
      <c r="J7835" s="561" t="s">
        <v>2975</v>
      </c>
    </row>
    <row r="7836" spans="1:10">
      <c r="A7836" s="549" t="s">
        <v>2666</v>
      </c>
      <c r="B7836" s="550" t="s">
        <v>1652</v>
      </c>
      <c r="C7836" s="550" t="s">
        <v>55</v>
      </c>
      <c r="D7836" s="549" t="s">
        <v>1653</v>
      </c>
      <c r="E7836" s="593" t="s">
        <v>1298</v>
      </c>
      <c r="F7836" s="593"/>
      <c r="G7836" s="550" t="s">
        <v>57</v>
      </c>
      <c r="H7836" s="551">
        <v>0.25653599999999999</v>
      </c>
      <c r="I7836" s="552" t="s">
        <v>2845</v>
      </c>
      <c r="J7836" s="561" t="s">
        <v>4075</v>
      </c>
    </row>
    <row r="7837" spans="1:10">
      <c r="A7837" s="549" t="s">
        <v>2666</v>
      </c>
      <c r="B7837" s="550" t="s">
        <v>2607</v>
      </c>
      <c r="C7837" s="550" t="s">
        <v>55</v>
      </c>
      <c r="D7837" s="549" t="s">
        <v>2608</v>
      </c>
      <c r="E7837" s="593" t="s">
        <v>1220</v>
      </c>
      <c r="F7837" s="593"/>
      <c r="G7837" s="550" t="s">
        <v>57</v>
      </c>
      <c r="H7837" s="551">
        <v>3.6000000000000001E-5</v>
      </c>
      <c r="I7837" s="552" t="s">
        <v>2868</v>
      </c>
      <c r="J7837" s="561" t="s">
        <v>2972</v>
      </c>
    </row>
    <row r="7838" spans="1:10">
      <c r="A7838" s="549" t="s">
        <v>2666</v>
      </c>
      <c r="B7838" s="550" t="s">
        <v>1693</v>
      </c>
      <c r="C7838" s="550" t="s">
        <v>55</v>
      </c>
      <c r="D7838" s="549" t="s">
        <v>1694</v>
      </c>
      <c r="E7838" s="593" t="s">
        <v>1220</v>
      </c>
      <c r="F7838" s="593"/>
      <c r="G7838" s="550" t="s">
        <v>57</v>
      </c>
      <c r="H7838" s="551">
        <v>0.21130199999999999</v>
      </c>
      <c r="I7838" s="552" t="s">
        <v>2829</v>
      </c>
      <c r="J7838" s="561" t="s">
        <v>3413</v>
      </c>
    </row>
    <row r="7839" spans="1:10" ht="26.45">
      <c r="A7839" s="549" t="s">
        <v>2666</v>
      </c>
      <c r="B7839" s="550" t="s">
        <v>2139</v>
      </c>
      <c r="C7839" s="550" t="s">
        <v>55</v>
      </c>
      <c r="D7839" s="549" t="s">
        <v>2140</v>
      </c>
      <c r="E7839" s="593" t="s">
        <v>1220</v>
      </c>
      <c r="F7839" s="593"/>
      <c r="G7839" s="550" t="s">
        <v>1739</v>
      </c>
      <c r="H7839" s="551">
        <v>5.7959999999999999E-3</v>
      </c>
      <c r="I7839" s="552" t="s">
        <v>2853</v>
      </c>
      <c r="J7839" s="561" t="s">
        <v>2886</v>
      </c>
    </row>
    <row r="7840" spans="1:10">
      <c r="A7840" s="549" t="s">
        <v>2666</v>
      </c>
      <c r="B7840" s="550" t="s">
        <v>2311</v>
      </c>
      <c r="C7840" s="550" t="s">
        <v>55</v>
      </c>
      <c r="D7840" s="549" t="s">
        <v>2312</v>
      </c>
      <c r="E7840" s="593" t="s">
        <v>2313</v>
      </c>
      <c r="F7840" s="593"/>
      <c r="G7840" s="550" t="s">
        <v>57</v>
      </c>
      <c r="H7840" s="551">
        <v>3.6000000000000001E-5</v>
      </c>
      <c r="I7840" s="552" t="s">
        <v>2870</v>
      </c>
      <c r="J7840" s="561" t="s">
        <v>3133</v>
      </c>
    </row>
    <row r="7841" spans="1:10">
      <c r="A7841" s="549" t="s">
        <v>2666</v>
      </c>
      <c r="B7841" s="550" t="s">
        <v>2525</v>
      </c>
      <c r="C7841" s="550" t="s">
        <v>55</v>
      </c>
      <c r="D7841" s="549" t="s">
        <v>2526</v>
      </c>
      <c r="E7841" s="593" t="s">
        <v>1220</v>
      </c>
      <c r="F7841" s="593"/>
      <c r="G7841" s="550" t="s">
        <v>57</v>
      </c>
      <c r="H7841" s="551">
        <v>7.2000000000000002E-5</v>
      </c>
      <c r="I7841" s="552" t="s">
        <v>2872</v>
      </c>
      <c r="J7841" s="561" t="s">
        <v>2972</v>
      </c>
    </row>
    <row r="7842" spans="1:10">
      <c r="A7842" s="549" t="s">
        <v>2666</v>
      </c>
      <c r="B7842" s="550" t="s">
        <v>1729</v>
      </c>
      <c r="C7842" s="550" t="s">
        <v>55</v>
      </c>
      <c r="D7842" s="549" t="s">
        <v>1730</v>
      </c>
      <c r="E7842" s="593" t="s">
        <v>1220</v>
      </c>
      <c r="F7842" s="593"/>
      <c r="G7842" s="550" t="s">
        <v>57</v>
      </c>
      <c r="H7842" s="551">
        <v>3.7799999999999999E-3</v>
      </c>
      <c r="I7842" s="552" t="s">
        <v>2833</v>
      </c>
      <c r="J7842" s="561" t="s">
        <v>4051</v>
      </c>
    </row>
    <row r="7843" spans="1:10" ht="26.45">
      <c r="A7843" s="549" t="s">
        <v>2666</v>
      </c>
      <c r="B7843" s="550" t="s">
        <v>1449</v>
      </c>
      <c r="C7843" s="550" t="s">
        <v>55</v>
      </c>
      <c r="D7843" s="549" t="s">
        <v>1450</v>
      </c>
      <c r="E7843" s="593" t="s">
        <v>1440</v>
      </c>
      <c r="F7843" s="593"/>
      <c r="G7843" s="550" t="s">
        <v>1451</v>
      </c>
      <c r="H7843" s="551">
        <v>1.62</v>
      </c>
      <c r="I7843" s="552" t="s">
        <v>2742</v>
      </c>
      <c r="J7843" s="561" t="s">
        <v>4076</v>
      </c>
    </row>
    <row r="7844" spans="1:10">
      <c r="A7844" s="549" t="s">
        <v>2666</v>
      </c>
      <c r="B7844" s="550" t="s">
        <v>2657</v>
      </c>
      <c r="C7844" s="550" t="s">
        <v>55</v>
      </c>
      <c r="D7844" s="549" t="s">
        <v>2658</v>
      </c>
      <c r="E7844" s="593" t="s">
        <v>1220</v>
      </c>
      <c r="F7844" s="593"/>
      <c r="G7844" s="550" t="s">
        <v>57</v>
      </c>
      <c r="H7844" s="551">
        <v>3.6000000000000001E-5</v>
      </c>
      <c r="I7844" s="552" t="s">
        <v>2971</v>
      </c>
      <c r="J7844" s="561" t="s">
        <v>2972</v>
      </c>
    </row>
    <row r="7845" spans="1:10">
      <c r="A7845" s="549" t="s">
        <v>2666</v>
      </c>
      <c r="B7845" s="550" t="s">
        <v>2653</v>
      </c>
      <c r="C7845" s="550" t="s">
        <v>55</v>
      </c>
      <c r="D7845" s="549" t="s">
        <v>2654</v>
      </c>
      <c r="E7845" s="593" t="s">
        <v>1220</v>
      </c>
      <c r="F7845" s="593"/>
      <c r="G7845" s="550" t="s">
        <v>57</v>
      </c>
      <c r="H7845" s="551">
        <v>3.6000000000000001E-5</v>
      </c>
      <c r="I7845" s="552" t="s">
        <v>2973</v>
      </c>
      <c r="J7845" s="561" t="s">
        <v>2972</v>
      </c>
    </row>
    <row r="7846" spans="1:10">
      <c r="A7846" s="549" t="s">
        <v>2666</v>
      </c>
      <c r="B7846" s="550" t="s">
        <v>2567</v>
      </c>
      <c r="C7846" s="550" t="s">
        <v>55</v>
      </c>
      <c r="D7846" s="549" t="s">
        <v>2568</v>
      </c>
      <c r="E7846" s="593" t="s">
        <v>1220</v>
      </c>
      <c r="F7846" s="593"/>
      <c r="G7846" s="550" t="s">
        <v>57</v>
      </c>
      <c r="H7846" s="551">
        <v>7.2000000000000002E-5</v>
      </c>
      <c r="I7846" s="552" t="s">
        <v>2974</v>
      </c>
      <c r="J7846" s="561" t="s">
        <v>2972</v>
      </c>
    </row>
    <row r="7847" spans="1:10">
      <c r="A7847" s="549" t="s">
        <v>2666</v>
      </c>
      <c r="B7847" s="550" t="s">
        <v>2551</v>
      </c>
      <c r="C7847" s="550" t="s">
        <v>55</v>
      </c>
      <c r="D7847" s="549" t="s">
        <v>2552</v>
      </c>
      <c r="E7847" s="593" t="s">
        <v>1220</v>
      </c>
      <c r="F7847" s="593"/>
      <c r="G7847" s="550" t="s">
        <v>57</v>
      </c>
      <c r="H7847" s="551">
        <v>7.2000000000000002E-5</v>
      </c>
      <c r="I7847" s="552" t="s">
        <v>2976</v>
      </c>
      <c r="J7847" s="561" t="s">
        <v>2972</v>
      </c>
    </row>
    <row r="7848" spans="1:10">
      <c r="A7848" s="549" t="s">
        <v>2666</v>
      </c>
      <c r="B7848" s="550" t="s">
        <v>2513</v>
      </c>
      <c r="C7848" s="550" t="s">
        <v>55</v>
      </c>
      <c r="D7848" s="549" t="s">
        <v>2514</v>
      </c>
      <c r="E7848" s="593" t="s">
        <v>1220</v>
      </c>
      <c r="F7848" s="593"/>
      <c r="G7848" s="550" t="s">
        <v>233</v>
      </c>
      <c r="H7848" s="551">
        <v>2.52E-4</v>
      </c>
      <c r="I7848" s="552" t="s">
        <v>2978</v>
      </c>
      <c r="J7848" s="561" t="s">
        <v>2972</v>
      </c>
    </row>
    <row r="7849" spans="1:10">
      <c r="A7849" s="549" t="s">
        <v>2666</v>
      </c>
      <c r="B7849" s="550" t="s">
        <v>2481</v>
      </c>
      <c r="C7849" s="550" t="s">
        <v>55</v>
      </c>
      <c r="D7849" s="549" t="s">
        <v>2482</v>
      </c>
      <c r="E7849" s="593" t="s">
        <v>1220</v>
      </c>
      <c r="F7849" s="593"/>
      <c r="G7849" s="550" t="s">
        <v>57</v>
      </c>
      <c r="H7849" s="551">
        <v>7.2000000000000002E-5</v>
      </c>
      <c r="I7849" s="552" t="s">
        <v>2901</v>
      </c>
      <c r="J7849" s="561" t="s">
        <v>2972</v>
      </c>
    </row>
    <row r="7850" spans="1:10">
      <c r="A7850" s="549" t="s">
        <v>2666</v>
      </c>
      <c r="B7850" s="550" t="s">
        <v>2515</v>
      </c>
      <c r="C7850" s="550" t="s">
        <v>55</v>
      </c>
      <c r="D7850" s="549" t="s">
        <v>2516</v>
      </c>
      <c r="E7850" s="593" t="s">
        <v>1220</v>
      </c>
      <c r="F7850" s="593"/>
      <c r="G7850" s="550" t="s">
        <v>57</v>
      </c>
      <c r="H7850" s="551">
        <v>1.8000000000000001E-4</v>
      </c>
      <c r="I7850" s="552" t="s">
        <v>2883</v>
      </c>
      <c r="J7850" s="561" t="s">
        <v>2972</v>
      </c>
    </row>
    <row r="7851" spans="1:10">
      <c r="A7851" s="549" t="s">
        <v>2666</v>
      </c>
      <c r="B7851" s="550" t="s">
        <v>2509</v>
      </c>
      <c r="C7851" s="550" t="s">
        <v>55</v>
      </c>
      <c r="D7851" s="549" t="s">
        <v>2510</v>
      </c>
      <c r="E7851" s="593" t="s">
        <v>1220</v>
      </c>
      <c r="F7851" s="593"/>
      <c r="G7851" s="550" t="s">
        <v>57</v>
      </c>
      <c r="H7851" s="551">
        <v>1.44E-4</v>
      </c>
      <c r="I7851" s="552" t="s">
        <v>2980</v>
      </c>
      <c r="J7851" s="561" t="s">
        <v>2972</v>
      </c>
    </row>
    <row r="7852" spans="1:10">
      <c r="A7852" s="549" t="s">
        <v>2666</v>
      </c>
      <c r="B7852" s="550" t="s">
        <v>2501</v>
      </c>
      <c r="C7852" s="550" t="s">
        <v>55</v>
      </c>
      <c r="D7852" s="549" t="s">
        <v>2502</v>
      </c>
      <c r="E7852" s="593" t="s">
        <v>1220</v>
      </c>
      <c r="F7852" s="593"/>
      <c r="G7852" s="550" t="s">
        <v>57</v>
      </c>
      <c r="H7852" s="551">
        <v>2.52E-4</v>
      </c>
      <c r="I7852" s="552" t="s">
        <v>2982</v>
      </c>
      <c r="J7852" s="561" t="s">
        <v>2972</v>
      </c>
    </row>
    <row r="7853" spans="1:10">
      <c r="A7853" s="549" t="s">
        <v>2666</v>
      </c>
      <c r="B7853" s="550" t="s">
        <v>2565</v>
      </c>
      <c r="C7853" s="550" t="s">
        <v>55</v>
      </c>
      <c r="D7853" s="549" t="s">
        <v>2566</v>
      </c>
      <c r="E7853" s="593" t="s">
        <v>1220</v>
      </c>
      <c r="F7853" s="593"/>
      <c r="G7853" s="550" t="s">
        <v>57</v>
      </c>
      <c r="H7853" s="551">
        <v>3.6000000000000001E-5</v>
      </c>
      <c r="I7853" s="552" t="s">
        <v>2983</v>
      </c>
      <c r="J7853" s="561" t="s">
        <v>2972</v>
      </c>
    </row>
    <row r="7854" spans="1:10">
      <c r="A7854" s="549" t="s">
        <v>2666</v>
      </c>
      <c r="B7854" s="550" t="s">
        <v>2341</v>
      </c>
      <c r="C7854" s="550" t="s">
        <v>55</v>
      </c>
      <c r="D7854" s="549" t="s">
        <v>2342</v>
      </c>
      <c r="E7854" s="593" t="s">
        <v>1220</v>
      </c>
      <c r="F7854" s="593"/>
      <c r="G7854" s="550" t="s">
        <v>57</v>
      </c>
      <c r="H7854" s="551">
        <v>3.6000000000000001E-5</v>
      </c>
      <c r="I7854" s="552" t="s">
        <v>2984</v>
      </c>
      <c r="J7854" s="561" t="s">
        <v>2880</v>
      </c>
    </row>
    <row r="7855" spans="1:10">
      <c r="A7855" s="549" t="s">
        <v>2666</v>
      </c>
      <c r="B7855" s="550" t="s">
        <v>2569</v>
      </c>
      <c r="C7855" s="550" t="s">
        <v>55</v>
      </c>
      <c r="D7855" s="549" t="s">
        <v>2570</v>
      </c>
      <c r="E7855" s="593" t="s">
        <v>1220</v>
      </c>
      <c r="F7855" s="593"/>
      <c r="G7855" s="550" t="s">
        <v>57</v>
      </c>
      <c r="H7855" s="551">
        <v>3.6000000000000001E-5</v>
      </c>
      <c r="I7855" s="552" t="s">
        <v>2986</v>
      </c>
      <c r="J7855" s="561" t="s">
        <v>2972</v>
      </c>
    </row>
    <row r="7856" spans="1:10">
      <c r="A7856" s="549" t="s">
        <v>2666</v>
      </c>
      <c r="B7856" s="550" t="s">
        <v>2507</v>
      </c>
      <c r="C7856" s="550" t="s">
        <v>55</v>
      </c>
      <c r="D7856" s="549" t="s">
        <v>2508</v>
      </c>
      <c r="E7856" s="593" t="s">
        <v>1220</v>
      </c>
      <c r="F7856" s="593"/>
      <c r="G7856" s="550" t="s">
        <v>57</v>
      </c>
      <c r="H7856" s="551">
        <v>1.44E-4</v>
      </c>
      <c r="I7856" s="552" t="s">
        <v>2937</v>
      </c>
      <c r="J7856" s="561" t="s">
        <v>2972</v>
      </c>
    </row>
    <row r="7857" spans="1:10" ht="26.45">
      <c r="A7857" s="549" t="s">
        <v>2666</v>
      </c>
      <c r="B7857" s="550" t="s">
        <v>1536</v>
      </c>
      <c r="C7857" s="550" t="s">
        <v>55</v>
      </c>
      <c r="D7857" s="549" t="s">
        <v>1537</v>
      </c>
      <c r="E7857" s="593" t="s">
        <v>1440</v>
      </c>
      <c r="F7857" s="593"/>
      <c r="G7857" s="550" t="s">
        <v>1451</v>
      </c>
      <c r="H7857" s="551">
        <v>0.36</v>
      </c>
      <c r="I7857" s="552" t="s">
        <v>2767</v>
      </c>
      <c r="J7857" s="561" t="s">
        <v>3105</v>
      </c>
    </row>
    <row r="7858" spans="1:10" ht="26.45">
      <c r="A7858" s="549" t="s">
        <v>2666</v>
      </c>
      <c r="B7858" s="550" t="s">
        <v>1483</v>
      </c>
      <c r="C7858" s="550" t="s">
        <v>55</v>
      </c>
      <c r="D7858" s="549" t="s">
        <v>1484</v>
      </c>
      <c r="E7858" s="593" t="s">
        <v>1440</v>
      </c>
      <c r="F7858" s="593"/>
      <c r="G7858" s="550" t="s">
        <v>1451</v>
      </c>
      <c r="H7858" s="551">
        <v>0.36</v>
      </c>
      <c r="I7858" s="552" t="s">
        <v>2767</v>
      </c>
      <c r="J7858" s="561" t="s">
        <v>3105</v>
      </c>
    </row>
    <row r="7859" spans="1:10" ht="26.45">
      <c r="A7859" s="549" t="s">
        <v>2666</v>
      </c>
      <c r="B7859" s="550" t="s">
        <v>2186</v>
      </c>
      <c r="C7859" s="550" t="s">
        <v>55</v>
      </c>
      <c r="D7859" s="549" t="s">
        <v>2187</v>
      </c>
      <c r="E7859" s="593" t="s">
        <v>1440</v>
      </c>
      <c r="F7859" s="593"/>
      <c r="G7859" s="550" t="s">
        <v>1451</v>
      </c>
      <c r="H7859" s="551">
        <v>0.18</v>
      </c>
      <c r="I7859" s="552" t="s">
        <v>2767</v>
      </c>
      <c r="J7859" s="561" t="s">
        <v>4063</v>
      </c>
    </row>
    <row r="7860" spans="1:10">
      <c r="A7860" s="549" t="s">
        <v>2666</v>
      </c>
      <c r="B7860" s="550" t="s">
        <v>2412</v>
      </c>
      <c r="C7860" s="550" t="s">
        <v>55</v>
      </c>
      <c r="D7860" s="549" t="s">
        <v>2413</v>
      </c>
      <c r="E7860" s="593" t="s">
        <v>1220</v>
      </c>
      <c r="F7860" s="593"/>
      <c r="G7860" s="550" t="s">
        <v>57</v>
      </c>
      <c r="H7860" s="551">
        <v>4.86E-4</v>
      </c>
      <c r="I7860" s="552" t="s">
        <v>2823</v>
      </c>
      <c r="J7860" s="561" t="s">
        <v>2972</v>
      </c>
    </row>
    <row r="7861" spans="1:10">
      <c r="A7861" s="549" t="s">
        <v>2666</v>
      </c>
      <c r="B7861" s="550" t="s">
        <v>2381</v>
      </c>
      <c r="C7861" s="550" t="s">
        <v>55</v>
      </c>
      <c r="D7861" s="549" t="s">
        <v>2382</v>
      </c>
      <c r="E7861" s="593" t="s">
        <v>1220</v>
      </c>
      <c r="F7861" s="593"/>
      <c r="G7861" s="550" t="s">
        <v>57</v>
      </c>
      <c r="H7861" s="551">
        <v>3.2400000000000001E-4</v>
      </c>
      <c r="I7861" s="552" t="s">
        <v>2837</v>
      </c>
      <c r="J7861" s="561" t="s">
        <v>2880</v>
      </c>
    </row>
    <row r="7862" spans="1:10" ht="26.45">
      <c r="A7862" s="549" t="s">
        <v>2666</v>
      </c>
      <c r="B7862" s="550" t="s">
        <v>2182</v>
      </c>
      <c r="C7862" s="550" t="s">
        <v>55</v>
      </c>
      <c r="D7862" s="549" t="s">
        <v>2183</v>
      </c>
      <c r="E7862" s="593" t="s">
        <v>1220</v>
      </c>
      <c r="F7862" s="593"/>
      <c r="G7862" s="550" t="s">
        <v>57</v>
      </c>
      <c r="H7862" s="551">
        <v>3.2400000000000001E-4</v>
      </c>
      <c r="I7862" s="552" t="s">
        <v>2843</v>
      </c>
      <c r="J7862" s="561" t="s">
        <v>2923</v>
      </c>
    </row>
    <row r="7863" spans="1:10">
      <c r="A7863" s="549" t="s">
        <v>2666</v>
      </c>
      <c r="B7863" s="550" t="s">
        <v>2442</v>
      </c>
      <c r="C7863" s="550" t="s">
        <v>55</v>
      </c>
      <c r="D7863" s="549" t="s">
        <v>2443</v>
      </c>
      <c r="E7863" s="593" t="s">
        <v>1220</v>
      </c>
      <c r="F7863" s="593"/>
      <c r="G7863" s="550" t="s">
        <v>57</v>
      </c>
      <c r="H7863" s="551">
        <v>1.6200000000000001E-4</v>
      </c>
      <c r="I7863" s="552" t="s">
        <v>2851</v>
      </c>
      <c r="J7863" s="561" t="s">
        <v>2972</v>
      </c>
    </row>
    <row r="7864" spans="1:10">
      <c r="A7864" s="553"/>
      <c r="B7864" s="563"/>
      <c r="C7864" s="563"/>
      <c r="D7864" s="553"/>
      <c r="E7864" s="563" t="s">
        <v>2669</v>
      </c>
      <c r="F7864" s="566">
        <v>43.65</v>
      </c>
      <c r="G7864" s="553" t="s">
        <v>2670</v>
      </c>
      <c r="H7864" s="554">
        <v>0</v>
      </c>
      <c r="I7864" s="553" t="s">
        <v>2671</v>
      </c>
      <c r="J7864" s="554">
        <v>43.65</v>
      </c>
    </row>
    <row r="7865" spans="1:10" ht="14.45" thickBot="1">
      <c r="A7865" s="553"/>
      <c r="B7865" s="563"/>
      <c r="C7865" s="563"/>
      <c r="D7865" s="553"/>
      <c r="E7865" s="563" t="s">
        <v>2672</v>
      </c>
      <c r="F7865" s="566">
        <v>0</v>
      </c>
      <c r="G7865" s="553"/>
      <c r="H7865" s="595" t="s">
        <v>2673</v>
      </c>
      <c r="I7865" s="595"/>
      <c r="J7865" s="554">
        <v>53.42</v>
      </c>
    </row>
    <row r="7866" spans="1:10" ht="14.45" thickTop="1">
      <c r="A7866" s="555"/>
      <c r="B7866" s="564"/>
      <c r="C7866" s="564"/>
      <c r="D7866" s="555"/>
      <c r="E7866" s="564"/>
      <c r="F7866" s="564"/>
      <c r="G7866" s="555"/>
      <c r="H7866" s="555"/>
      <c r="I7866" s="555"/>
      <c r="J7866" s="555"/>
    </row>
    <row r="7867" spans="1:10">
      <c r="A7867" s="543"/>
      <c r="B7867" s="461" t="s">
        <v>10</v>
      </c>
      <c r="C7867" s="461" t="s">
        <v>11</v>
      </c>
      <c r="D7867" s="543" t="s">
        <v>12</v>
      </c>
      <c r="E7867" s="589" t="s">
        <v>1209</v>
      </c>
      <c r="F7867" s="589"/>
      <c r="G7867" s="461" t="s">
        <v>13</v>
      </c>
      <c r="H7867" s="544" t="s">
        <v>14</v>
      </c>
      <c r="I7867" s="544" t="s">
        <v>1210</v>
      </c>
      <c r="J7867" s="544" t="s">
        <v>16</v>
      </c>
    </row>
    <row r="7868" spans="1:10" ht="26.45">
      <c r="A7868" s="545" t="s">
        <v>2661</v>
      </c>
      <c r="B7868" s="546" t="s">
        <v>4071</v>
      </c>
      <c r="C7868" s="546" t="s">
        <v>55</v>
      </c>
      <c r="D7868" s="545" t="s">
        <v>4072</v>
      </c>
      <c r="E7868" s="596" t="s">
        <v>2775</v>
      </c>
      <c r="F7868" s="596"/>
      <c r="G7868" s="546" t="s">
        <v>115</v>
      </c>
      <c r="H7868" s="547">
        <v>1</v>
      </c>
      <c r="I7868" s="548">
        <v>53.42</v>
      </c>
      <c r="J7868" s="548">
        <v>53.42</v>
      </c>
    </row>
    <row r="7869" spans="1:10">
      <c r="A7869" s="543" t="s">
        <v>9</v>
      </c>
      <c r="B7869" s="461" t="s">
        <v>10</v>
      </c>
      <c r="C7869" s="461" t="s">
        <v>11</v>
      </c>
      <c r="D7869" s="543" t="s">
        <v>12</v>
      </c>
      <c r="E7869" s="589" t="s">
        <v>1209</v>
      </c>
      <c r="F7869" s="589"/>
      <c r="G7869" s="461" t="s">
        <v>13</v>
      </c>
      <c r="H7869" s="544" t="s">
        <v>14</v>
      </c>
      <c r="I7869" s="544" t="s">
        <v>1210</v>
      </c>
      <c r="J7869" s="544" t="s">
        <v>16</v>
      </c>
    </row>
    <row r="7870" spans="1:10">
      <c r="A7870" s="556" t="s">
        <v>2661</v>
      </c>
      <c r="B7870" s="557" t="s">
        <v>3353</v>
      </c>
      <c r="C7870" s="557" t="s">
        <v>55</v>
      </c>
      <c r="D7870" s="556" t="s">
        <v>3354</v>
      </c>
      <c r="E7870" s="594" t="s">
        <v>1393</v>
      </c>
      <c r="F7870" s="594"/>
      <c r="G7870" s="557" t="s">
        <v>1451</v>
      </c>
      <c r="H7870" s="558">
        <v>0.36</v>
      </c>
      <c r="I7870" s="559" t="s">
        <v>3355</v>
      </c>
      <c r="J7870" s="560" t="s">
        <v>2828</v>
      </c>
    </row>
    <row r="7871" spans="1:10" ht="26.45">
      <c r="A7871" s="549" t="s">
        <v>2666</v>
      </c>
      <c r="B7871" s="550" t="s">
        <v>1449</v>
      </c>
      <c r="C7871" s="550" t="s">
        <v>55</v>
      </c>
      <c r="D7871" s="549" t="s">
        <v>1450</v>
      </c>
      <c r="E7871" s="593" t="s">
        <v>1440</v>
      </c>
      <c r="F7871" s="593"/>
      <c r="G7871" s="550" t="s">
        <v>1451</v>
      </c>
      <c r="H7871" s="551">
        <v>1.62</v>
      </c>
      <c r="I7871" s="552" t="s">
        <v>2742</v>
      </c>
      <c r="J7871" s="561" t="s">
        <v>4076</v>
      </c>
    </row>
    <row r="7872" spans="1:10" ht="26.45">
      <c r="A7872" s="549" t="s">
        <v>2666</v>
      </c>
      <c r="B7872" s="550" t="s">
        <v>1483</v>
      </c>
      <c r="C7872" s="550" t="s">
        <v>55</v>
      </c>
      <c r="D7872" s="549" t="s">
        <v>1484</v>
      </c>
      <c r="E7872" s="593" t="s">
        <v>1440</v>
      </c>
      <c r="F7872" s="593"/>
      <c r="G7872" s="550" t="s">
        <v>1451</v>
      </c>
      <c r="H7872" s="551">
        <v>0.36</v>
      </c>
      <c r="I7872" s="552" t="s">
        <v>2767</v>
      </c>
      <c r="J7872" s="561" t="s">
        <v>3105</v>
      </c>
    </row>
    <row r="7873" spans="1:10">
      <c r="A7873" s="556" t="s">
        <v>2661</v>
      </c>
      <c r="B7873" s="557" t="s">
        <v>3829</v>
      </c>
      <c r="C7873" s="557" t="s">
        <v>55</v>
      </c>
      <c r="D7873" s="556" t="s">
        <v>3830</v>
      </c>
      <c r="E7873" s="594" t="s">
        <v>1393</v>
      </c>
      <c r="F7873" s="594"/>
      <c r="G7873" s="557" t="s">
        <v>1451</v>
      </c>
      <c r="H7873" s="558">
        <v>0.18</v>
      </c>
      <c r="I7873" s="559" t="s">
        <v>3831</v>
      </c>
      <c r="J7873" s="560" t="s">
        <v>2852</v>
      </c>
    </row>
    <row r="7874" spans="1:10" ht="26.45">
      <c r="A7874" s="549" t="s">
        <v>2666</v>
      </c>
      <c r="B7874" s="550" t="s">
        <v>1536</v>
      </c>
      <c r="C7874" s="550" t="s">
        <v>55</v>
      </c>
      <c r="D7874" s="549" t="s">
        <v>1537</v>
      </c>
      <c r="E7874" s="593" t="s">
        <v>1440</v>
      </c>
      <c r="F7874" s="593"/>
      <c r="G7874" s="550" t="s">
        <v>1451</v>
      </c>
      <c r="H7874" s="551">
        <v>0.36</v>
      </c>
      <c r="I7874" s="552" t="s">
        <v>2767</v>
      </c>
      <c r="J7874" s="561" t="s">
        <v>3105</v>
      </c>
    </row>
    <row r="7875" spans="1:10" ht="14.45" customHeight="1">
      <c r="A7875" s="556" t="s">
        <v>2661</v>
      </c>
      <c r="B7875" s="557" t="s">
        <v>2769</v>
      </c>
      <c r="C7875" s="557" t="s">
        <v>55</v>
      </c>
      <c r="D7875" s="556" t="s">
        <v>2770</v>
      </c>
      <c r="E7875" s="594" t="s">
        <v>1393</v>
      </c>
      <c r="F7875" s="594"/>
      <c r="G7875" s="557" t="s">
        <v>1451</v>
      </c>
      <c r="H7875" s="558">
        <v>1.62</v>
      </c>
      <c r="I7875" s="559" t="s">
        <v>2771</v>
      </c>
      <c r="J7875" s="560" t="s">
        <v>4127</v>
      </c>
    </row>
    <row r="7876" spans="1:10">
      <c r="A7876" s="556" t="s">
        <v>2661</v>
      </c>
      <c r="B7876" s="557" t="s">
        <v>2732</v>
      </c>
      <c r="C7876" s="557" t="s">
        <v>55</v>
      </c>
      <c r="D7876" s="556" t="s">
        <v>2733</v>
      </c>
      <c r="E7876" s="594" t="s">
        <v>1393</v>
      </c>
      <c r="F7876" s="594"/>
      <c r="G7876" s="557" t="s">
        <v>1451</v>
      </c>
      <c r="H7876" s="558">
        <v>0.36</v>
      </c>
      <c r="I7876" s="559" t="s">
        <v>2734</v>
      </c>
      <c r="J7876" s="560" t="s">
        <v>3433</v>
      </c>
    </row>
    <row r="7877" spans="1:10" ht="26.45">
      <c r="A7877" s="549" t="s">
        <v>2666</v>
      </c>
      <c r="B7877" s="550" t="s">
        <v>2186</v>
      </c>
      <c r="C7877" s="550" t="s">
        <v>55</v>
      </c>
      <c r="D7877" s="549" t="s">
        <v>2187</v>
      </c>
      <c r="E7877" s="593" t="s">
        <v>1440</v>
      </c>
      <c r="F7877" s="593"/>
      <c r="G7877" s="550" t="s">
        <v>1451</v>
      </c>
      <c r="H7877" s="551">
        <v>0.18</v>
      </c>
      <c r="I7877" s="552" t="s">
        <v>2767</v>
      </c>
      <c r="J7877" s="561" t="s">
        <v>4063</v>
      </c>
    </row>
    <row r="7878" spans="1:10">
      <c r="A7878" s="589" t="s">
        <v>2820</v>
      </c>
      <c r="B7878" s="597"/>
      <c r="C7878" s="597"/>
      <c r="D7878" s="597"/>
      <c r="E7878" s="597"/>
      <c r="F7878" s="597"/>
      <c r="G7878" s="597"/>
      <c r="H7878" s="597"/>
      <c r="I7878" s="597"/>
      <c r="J7878" s="597"/>
    </row>
    <row r="7879" spans="1:10">
      <c r="A7879" s="543" t="s">
        <v>9</v>
      </c>
      <c r="B7879" s="461" t="s">
        <v>10</v>
      </c>
      <c r="C7879" s="461" t="s">
        <v>11</v>
      </c>
      <c r="D7879" s="543" t="s">
        <v>12</v>
      </c>
      <c r="E7879" s="589" t="s">
        <v>1209</v>
      </c>
      <c r="F7879" s="589"/>
      <c r="G7879" s="461" t="s">
        <v>13</v>
      </c>
      <c r="H7879" s="544" t="s">
        <v>14</v>
      </c>
      <c r="I7879" s="544" t="s">
        <v>1210</v>
      </c>
      <c r="J7879" s="544" t="s">
        <v>16</v>
      </c>
    </row>
    <row r="7880" spans="1:10">
      <c r="A7880" s="549" t="s">
        <v>2666</v>
      </c>
      <c r="B7880" s="550" t="s">
        <v>2567</v>
      </c>
      <c r="C7880" s="550" t="s">
        <v>55</v>
      </c>
      <c r="D7880" s="549" t="s">
        <v>2568</v>
      </c>
      <c r="E7880" s="593" t="s">
        <v>1220</v>
      </c>
      <c r="F7880" s="593"/>
      <c r="G7880" s="550" t="s">
        <v>57</v>
      </c>
      <c r="H7880" s="551">
        <v>7.2000000000000002E-5</v>
      </c>
      <c r="I7880" s="552" t="s">
        <v>2974</v>
      </c>
      <c r="J7880" s="561" t="s">
        <v>2972</v>
      </c>
    </row>
    <row r="7881" spans="1:10" ht="26.45">
      <c r="A7881" s="549" t="s">
        <v>2666</v>
      </c>
      <c r="B7881" s="550" t="s">
        <v>2139</v>
      </c>
      <c r="C7881" s="550" t="s">
        <v>55</v>
      </c>
      <c r="D7881" s="549" t="s">
        <v>2140</v>
      </c>
      <c r="E7881" s="593" t="s">
        <v>1220</v>
      </c>
      <c r="F7881" s="593"/>
      <c r="G7881" s="550" t="s">
        <v>1739</v>
      </c>
      <c r="H7881" s="551">
        <v>5.7959999999999999E-3</v>
      </c>
      <c r="I7881" s="552" t="s">
        <v>2853</v>
      </c>
      <c r="J7881" s="561" t="s">
        <v>2886</v>
      </c>
    </row>
    <row r="7882" spans="1:10">
      <c r="A7882" s="549" t="s">
        <v>2666</v>
      </c>
      <c r="B7882" s="550" t="s">
        <v>1587</v>
      </c>
      <c r="C7882" s="550" t="s">
        <v>55</v>
      </c>
      <c r="D7882" s="549" t="s">
        <v>1588</v>
      </c>
      <c r="E7882" s="593" t="s">
        <v>1220</v>
      </c>
      <c r="F7882" s="593"/>
      <c r="G7882" s="550" t="s">
        <v>57</v>
      </c>
      <c r="H7882" s="551">
        <v>1.1339999999999999E-2</v>
      </c>
      <c r="I7882" s="552" t="s">
        <v>2835</v>
      </c>
      <c r="J7882" s="561" t="s">
        <v>4073</v>
      </c>
    </row>
    <row r="7883" spans="1:10">
      <c r="A7883" s="549" t="s">
        <v>2666</v>
      </c>
      <c r="B7883" s="550" t="s">
        <v>2090</v>
      </c>
      <c r="C7883" s="550" t="s">
        <v>55</v>
      </c>
      <c r="D7883" s="549" t="s">
        <v>2091</v>
      </c>
      <c r="E7883" s="593" t="s">
        <v>1220</v>
      </c>
      <c r="F7883" s="593"/>
      <c r="G7883" s="550" t="s">
        <v>57</v>
      </c>
      <c r="H7883" s="551">
        <v>4.5360000000000001E-3</v>
      </c>
      <c r="I7883" s="552" t="s">
        <v>2847</v>
      </c>
      <c r="J7883" s="561" t="s">
        <v>2975</v>
      </c>
    </row>
    <row r="7884" spans="1:10">
      <c r="A7884" s="549" t="s">
        <v>2666</v>
      </c>
      <c r="B7884" s="550" t="s">
        <v>2551</v>
      </c>
      <c r="C7884" s="550" t="s">
        <v>55</v>
      </c>
      <c r="D7884" s="549" t="s">
        <v>2552</v>
      </c>
      <c r="E7884" s="593" t="s">
        <v>1220</v>
      </c>
      <c r="F7884" s="593"/>
      <c r="G7884" s="550" t="s">
        <v>57</v>
      </c>
      <c r="H7884" s="551">
        <v>7.2000000000000002E-5</v>
      </c>
      <c r="I7884" s="552" t="s">
        <v>2976</v>
      </c>
      <c r="J7884" s="561" t="s">
        <v>2972</v>
      </c>
    </row>
    <row r="7885" spans="1:10">
      <c r="A7885" s="549" t="s">
        <v>2666</v>
      </c>
      <c r="B7885" s="550" t="s">
        <v>2360</v>
      </c>
      <c r="C7885" s="550" t="s">
        <v>55</v>
      </c>
      <c r="D7885" s="549" t="s">
        <v>2361</v>
      </c>
      <c r="E7885" s="593" t="s">
        <v>1220</v>
      </c>
      <c r="F7885" s="593"/>
      <c r="G7885" s="550" t="s">
        <v>2362</v>
      </c>
      <c r="H7885" s="551">
        <v>1.98E-3</v>
      </c>
      <c r="I7885" s="552" t="s">
        <v>2831</v>
      </c>
      <c r="J7885" s="561" t="s">
        <v>2880</v>
      </c>
    </row>
    <row r="7886" spans="1:10" ht="26.45">
      <c r="A7886" s="549" t="s">
        <v>2666</v>
      </c>
      <c r="B7886" s="550" t="s">
        <v>1978</v>
      </c>
      <c r="C7886" s="550" t="s">
        <v>55</v>
      </c>
      <c r="D7886" s="549" t="s">
        <v>1979</v>
      </c>
      <c r="E7886" s="593" t="s">
        <v>1220</v>
      </c>
      <c r="F7886" s="593"/>
      <c r="G7886" s="550" t="s">
        <v>1739</v>
      </c>
      <c r="H7886" s="551">
        <v>1.98E-3</v>
      </c>
      <c r="I7886" s="552" t="s">
        <v>2855</v>
      </c>
      <c r="J7886" s="561" t="s">
        <v>3347</v>
      </c>
    </row>
    <row r="7887" spans="1:10">
      <c r="A7887" s="549" t="s">
        <v>2666</v>
      </c>
      <c r="B7887" s="550" t="s">
        <v>2513</v>
      </c>
      <c r="C7887" s="550" t="s">
        <v>55</v>
      </c>
      <c r="D7887" s="549" t="s">
        <v>2514</v>
      </c>
      <c r="E7887" s="593" t="s">
        <v>1220</v>
      </c>
      <c r="F7887" s="593"/>
      <c r="G7887" s="550" t="s">
        <v>233</v>
      </c>
      <c r="H7887" s="551">
        <v>2.52E-4</v>
      </c>
      <c r="I7887" s="552" t="s">
        <v>2978</v>
      </c>
      <c r="J7887" s="561" t="s">
        <v>2972</v>
      </c>
    </row>
    <row r="7888" spans="1:10" ht="13.9" customHeight="1">
      <c r="A7888" s="549" t="s">
        <v>2666</v>
      </c>
      <c r="B7888" s="550" t="s">
        <v>2481</v>
      </c>
      <c r="C7888" s="550" t="s">
        <v>55</v>
      </c>
      <c r="D7888" s="549" t="s">
        <v>2482</v>
      </c>
      <c r="E7888" s="593" t="s">
        <v>1220</v>
      </c>
      <c r="F7888" s="593"/>
      <c r="G7888" s="550" t="s">
        <v>57</v>
      </c>
      <c r="H7888" s="551">
        <v>7.2000000000000002E-5</v>
      </c>
      <c r="I7888" s="552" t="s">
        <v>2901</v>
      </c>
      <c r="J7888" s="561" t="s">
        <v>2972</v>
      </c>
    </row>
    <row r="7889" spans="1:10">
      <c r="A7889" s="549" t="s">
        <v>2666</v>
      </c>
      <c r="B7889" s="550" t="s">
        <v>1693</v>
      </c>
      <c r="C7889" s="550" t="s">
        <v>55</v>
      </c>
      <c r="D7889" s="549" t="s">
        <v>1694</v>
      </c>
      <c r="E7889" s="593" t="s">
        <v>1220</v>
      </c>
      <c r="F7889" s="593"/>
      <c r="G7889" s="550" t="s">
        <v>57</v>
      </c>
      <c r="H7889" s="551">
        <v>0.21130199999999999</v>
      </c>
      <c r="I7889" s="552" t="s">
        <v>2829</v>
      </c>
      <c r="J7889" s="561" t="s">
        <v>3413</v>
      </c>
    </row>
    <row r="7890" spans="1:10" ht="26.45">
      <c r="A7890" s="549" t="s">
        <v>2666</v>
      </c>
      <c r="B7890" s="550" t="s">
        <v>2303</v>
      </c>
      <c r="C7890" s="550" t="s">
        <v>55</v>
      </c>
      <c r="D7890" s="549" t="s">
        <v>2304</v>
      </c>
      <c r="E7890" s="593" t="s">
        <v>1220</v>
      </c>
      <c r="F7890" s="593"/>
      <c r="G7890" s="550" t="s">
        <v>57</v>
      </c>
      <c r="H7890" s="551">
        <v>1.5120000000000001E-3</v>
      </c>
      <c r="I7890" s="552" t="s">
        <v>2821</v>
      </c>
      <c r="J7890" s="561" t="s">
        <v>3254</v>
      </c>
    </row>
    <row r="7891" spans="1:10">
      <c r="A7891" s="549" t="s">
        <v>2666</v>
      </c>
      <c r="B7891" s="550" t="s">
        <v>2169</v>
      </c>
      <c r="C7891" s="550" t="s">
        <v>55</v>
      </c>
      <c r="D7891" s="549" t="s">
        <v>2170</v>
      </c>
      <c r="E7891" s="593" t="s">
        <v>1220</v>
      </c>
      <c r="F7891" s="593"/>
      <c r="G7891" s="550" t="s">
        <v>57</v>
      </c>
      <c r="H7891" s="551">
        <v>1.1339999999999999E-2</v>
      </c>
      <c r="I7891" s="552" t="s">
        <v>2825</v>
      </c>
      <c r="J7891" s="561" t="s">
        <v>2923</v>
      </c>
    </row>
    <row r="7892" spans="1:10">
      <c r="A7892" s="549" t="s">
        <v>2666</v>
      </c>
      <c r="B7892" s="550" t="s">
        <v>1982</v>
      </c>
      <c r="C7892" s="550" t="s">
        <v>55</v>
      </c>
      <c r="D7892" s="549" t="s">
        <v>1983</v>
      </c>
      <c r="E7892" s="593" t="s">
        <v>1298</v>
      </c>
      <c r="F7892" s="593"/>
      <c r="G7892" s="550" t="s">
        <v>57</v>
      </c>
      <c r="H7892" s="551">
        <v>1.1339999999999999E-2</v>
      </c>
      <c r="I7892" s="552" t="s">
        <v>2839</v>
      </c>
      <c r="J7892" s="561" t="s">
        <v>3347</v>
      </c>
    </row>
    <row r="7893" spans="1:10">
      <c r="A7893" s="549" t="s">
        <v>2666</v>
      </c>
      <c r="B7893" s="550" t="s">
        <v>1543</v>
      </c>
      <c r="C7893" s="550" t="s">
        <v>55</v>
      </c>
      <c r="D7893" s="549" t="s">
        <v>1544</v>
      </c>
      <c r="E7893" s="593" t="s">
        <v>1220</v>
      </c>
      <c r="F7893" s="593"/>
      <c r="G7893" s="550" t="s">
        <v>57</v>
      </c>
      <c r="H7893" s="551">
        <v>0.25653599999999999</v>
      </c>
      <c r="I7893" s="552" t="s">
        <v>2849</v>
      </c>
      <c r="J7893" s="561" t="s">
        <v>4074</v>
      </c>
    </row>
    <row r="7894" spans="1:10">
      <c r="A7894" s="549" t="s">
        <v>2666</v>
      </c>
      <c r="B7894" s="550" t="s">
        <v>2515</v>
      </c>
      <c r="C7894" s="550" t="s">
        <v>55</v>
      </c>
      <c r="D7894" s="549" t="s">
        <v>2516</v>
      </c>
      <c r="E7894" s="593" t="s">
        <v>1220</v>
      </c>
      <c r="F7894" s="593"/>
      <c r="G7894" s="550" t="s">
        <v>57</v>
      </c>
      <c r="H7894" s="551">
        <v>1.8000000000000001E-4</v>
      </c>
      <c r="I7894" s="552" t="s">
        <v>2883</v>
      </c>
      <c r="J7894" s="561" t="s">
        <v>2972</v>
      </c>
    </row>
    <row r="7895" spans="1:10">
      <c r="A7895" s="549" t="s">
        <v>2666</v>
      </c>
      <c r="B7895" s="550" t="s">
        <v>2509</v>
      </c>
      <c r="C7895" s="550" t="s">
        <v>55</v>
      </c>
      <c r="D7895" s="549" t="s">
        <v>2510</v>
      </c>
      <c r="E7895" s="593" t="s">
        <v>1220</v>
      </c>
      <c r="F7895" s="593"/>
      <c r="G7895" s="550" t="s">
        <v>57</v>
      </c>
      <c r="H7895" s="551">
        <v>1.44E-4</v>
      </c>
      <c r="I7895" s="552" t="s">
        <v>2980</v>
      </c>
      <c r="J7895" s="561" t="s">
        <v>2972</v>
      </c>
    </row>
    <row r="7896" spans="1:10">
      <c r="A7896" s="549" t="s">
        <v>2666</v>
      </c>
      <c r="B7896" s="550" t="s">
        <v>1855</v>
      </c>
      <c r="C7896" s="550" t="s">
        <v>55</v>
      </c>
      <c r="D7896" s="549" t="s">
        <v>1856</v>
      </c>
      <c r="E7896" s="593" t="s">
        <v>1298</v>
      </c>
      <c r="F7896" s="593"/>
      <c r="G7896" s="550" t="s">
        <v>1857</v>
      </c>
      <c r="H7896" s="551">
        <v>1.008E-3</v>
      </c>
      <c r="I7896" s="552" t="s">
        <v>2841</v>
      </c>
      <c r="J7896" s="561" t="s">
        <v>2890</v>
      </c>
    </row>
    <row r="7897" spans="1:10">
      <c r="A7897" s="549" t="s">
        <v>2666</v>
      </c>
      <c r="B7897" s="550" t="s">
        <v>1652</v>
      </c>
      <c r="C7897" s="550" t="s">
        <v>55</v>
      </c>
      <c r="D7897" s="549" t="s">
        <v>1653</v>
      </c>
      <c r="E7897" s="593" t="s">
        <v>1298</v>
      </c>
      <c r="F7897" s="593"/>
      <c r="G7897" s="550" t="s">
        <v>57</v>
      </c>
      <c r="H7897" s="551">
        <v>0.25653599999999999</v>
      </c>
      <c r="I7897" s="552" t="s">
        <v>2845</v>
      </c>
      <c r="J7897" s="561" t="s">
        <v>4075</v>
      </c>
    </row>
    <row r="7898" spans="1:10">
      <c r="A7898" s="549" t="s">
        <v>2666</v>
      </c>
      <c r="B7898" s="550" t="s">
        <v>2501</v>
      </c>
      <c r="C7898" s="550" t="s">
        <v>55</v>
      </c>
      <c r="D7898" s="549" t="s">
        <v>2502</v>
      </c>
      <c r="E7898" s="593" t="s">
        <v>1220</v>
      </c>
      <c r="F7898" s="593"/>
      <c r="G7898" s="550" t="s">
        <v>57</v>
      </c>
      <c r="H7898" s="551">
        <v>2.52E-4</v>
      </c>
      <c r="I7898" s="552" t="s">
        <v>2982</v>
      </c>
      <c r="J7898" s="561" t="s">
        <v>2972</v>
      </c>
    </row>
    <row r="7899" spans="1:10">
      <c r="A7899" s="549" t="s">
        <v>2666</v>
      </c>
      <c r="B7899" s="550" t="s">
        <v>2565</v>
      </c>
      <c r="C7899" s="550" t="s">
        <v>55</v>
      </c>
      <c r="D7899" s="549" t="s">
        <v>2566</v>
      </c>
      <c r="E7899" s="593" t="s">
        <v>1220</v>
      </c>
      <c r="F7899" s="593"/>
      <c r="G7899" s="550" t="s">
        <v>57</v>
      </c>
      <c r="H7899" s="551">
        <v>3.6000000000000001E-5</v>
      </c>
      <c r="I7899" s="552" t="s">
        <v>2983</v>
      </c>
      <c r="J7899" s="561" t="s">
        <v>2972</v>
      </c>
    </row>
    <row r="7900" spans="1:10">
      <c r="A7900" s="549" t="s">
        <v>2666</v>
      </c>
      <c r="B7900" s="550" t="s">
        <v>1729</v>
      </c>
      <c r="C7900" s="550" t="s">
        <v>55</v>
      </c>
      <c r="D7900" s="549" t="s">
        <v>1730</v>
      </c>
      <c r="E7900" s="593" t="s">
        <v>1220</v>
      </c>
      <c r="F7900" s="593"/>
      <c r="G7900" s="550" t="s">
        <v>57</v>
      </c>
      <c r="H7900" s="551">
        <v>3.7799999999999999E-3</v>
      </c>
      <c r="I7900" s="552" t="s">
        <v>2833</v>
      </c>
      <c r="J7900" s="561" t="s">
        <v>4051</v>
      </c>
    </row>
    <row r="7901" spans="1:10" ht="26.45">
      <c r="A7901" s="549" t="s">
        <v>2666</v>
      </c>
      <c r="B7901" s="550" t="s">
        <v>2391</v>
      </c>
      <c r="C7901" s="550" t="s">
        <v>55</v>
      </c>
      <c r="D7901" s="549" t="s">
        <v>2392</v>
      </c>
      <c r="E7901" s="593" t="s">
        <v>1220</v>
      </c>
      <c r="F7901" s="593"/>
      <c r="G7901" s="550" t="s">
        <v>57</v>
      </c>
      <c r="H7901" s="551">
        <v>5.04E-4</v>
      </c>
      <c r="I7901" s="552" t="s">
        <v>2827</v>
      </c>
      <c r="J7901" s="561" t="s">
        <v>2880</v>
      </c>
    </row>
    <row r="7902" spans="1:10">
      <c r="A7902" s="549" t="s">
        <v>2666</v>
      </c>
      <c r="B7902" s="550" t="s">
        <v>2341</v>
      </c>
      <c r="C7902" s="550" t="s">
        <v>55</v>
      </c>
      <c r="D7902" s="549" t="s">
        <v>2342</v>
      </c>
      <c r="E7902" s="593" t="s">
        <v>1220</v>
      </c>
      <c r="F7902" s="593"/>
      <c r="G7902" s="550" t="s">
        <v>57</v>
      </c>
      <c r="H7902" s="551">
        <v>3.6000000000000001E-5</v>
      </c>
      <c r="I7902" s="552" t="s">
        <v>2984</v>
      </c>
      <c r="J7902" s="561" t="s">
        <v>2880</v>
      </c>
    </row>
    <row r="7903" spans="1:10">
      <c r="A7903" s="549" t="s">
        <v>2666</v>
      </c>
      <c r="B7903" s="550" t="s">
        <v>2569</v>
      </c>
      <c r="C7903" s="550" t="s">
        <v>55</v>
      </c>
      <c r="D7903" s="549" t="s">
        <v>2570</v>
      </c>
      <c r="E7903" s="593" t="s">
        <v>1220</v>
      </c>
      <c r="F7903" s="593"/>
      <c r="G7903" s="550" t="s">
        <v>57</v>
      </c>
      <c r="H7903" s="551">
        <v>3.6000000000000001E-5</v>
      </c>
      <c r="I7903" s="552" t="s">
        <v>2986</v>
      </c>
      <c r="J7903" s="561" t="s">
        <v>2972</v>
      </c>
    </row>
    <row r="7904" spans="1:10">
      <c r="A7904" s="549" t="s">
        <v>2666</v>
      </c>
      <c r="B7904" s="550" t="s">
        <v>2507</v>
      </c>
      <c r="C7904" s="550" t="s">
        <v>55</v>
      </c>
      <c r="D7904" s="549" t="s">
        <v>2508</v>
      </c>
      <c r="E7904" s="593" t="s">
        <v>1220</v>
      </c>
      <c r="F7904" s="593"/>
      <c r="G7904" s="550" t="s">
        <v>57</v>
      </c>
      <c r="H7904" s="551">
        <v>1.44E-4</v>
      </c>
      <c r="I7904" s="552" t="s">
        <v>2937</v>
      </c>
      <c r="J7904" s="561" t="s">
        <v>2972</v>
      </c>
    </row>
    <row r="7905" spans="1:10" ht="26.45">
      <c r="A7905" s="549" t="s">
        <v>2666</v>
      </c>
      <c r="B7905" s="550" t="s">
        <v>1449</v>
      </c>
      <c r="C7905" s="550" t="s">
        <v>55</v>
      </c>
      <c r="D7905" s="549" t="s">
        <v>1450</v>
      </c>
      <c r="E7905" s="593" t="s">
        <v>1440</v>
      </c>
      <c r="F7905" s="593"/>
      <c r="G7905" s="550" t="s">
        <v>1451</v>
      </c>
      <c r="H7905" s="551">
        <v>1.62</v>
      </c>
      <c r="I7905" s="552" t="s">
        <v>2742</v>
      </c>
      <c r="J7905" s="561" t="s">
        <v>4076</v>
      </c>
    </row>
    <row r="7906" spans="1:10" ht="26.45">
      <c r="A7906" s="549" t="s">
        <v>2666</v>
      </c>
      <c r="B7906" s="550" t="s">
        <v>1483</v>
      </c>
      <c r="C7906" s="550" t="s">
        <v>55</v>
      </c>
      <c r="D7906" s="549" t="s">
        <v>1484</v>
      </c>
      <c r="E7906" s="593" t="s">
        <v>1440</v>
      </c>
      <c r="F7906" s="593"/>
      <c r="G7906" s="550" t="s">
        <v>1451</v>
      </c>
      <c r="H7906" s="551">
        <v>0.36</v>
      </c>
      <c r="I7906" s="552" t="s">
        <v>2767</v>
      </c>
      <c r="J7906" s="561" t="s">
        <v>3105</v>
      </c>
    </row>
    <row r="7907" spans="1:10">
      <c r="A7907" s="549" t="s">
        <v>2666</v>
      </c>
      <c r="B7907" s="550" t="s">
        <v>2657</v>
      </c>
      <c r="C7907" s="550" t="s">
        <v>55</v>
      </c>
      <c r="D7907" s="549" t="s">
        <v>2658</v>
      </c>
      <c r="E7907" s="593" t="s">
        <v>1220</v>
      </c>
      <c r="F7907" s="593"/>
      <c r="G7907" s="550" t="s">
        <v>57</v>
      </c>
      <c r="H7907" s="551">
        <v>3.6000000000000001E-5</v>
      </c>
      <c r="I7907" s="552" t="s">
        <v>2971</v>
      </c>
      <c r="J7907" s="561" t="s">
        <v>2972</v>
      </c>
    </row>
    <row r="7908" spans="1:10">
      <c r="A7908" s="549" t="s">
        <v>2666</v>
      </c>
      <c r="B7908" s="550" t="s">
        <v>2653</v>
      </c>
      <c r="C7908" s="550" t="s">
        <v>55</v>
      </c>
      <c r="D7908" s="549" t="s">
        <v>2654</v>
      </c>
      <c r="E7908" s="593" t="s">
        <v>1220</v>
      </c>
      <c r="F7908" s="593"/>
      <c r="G7908" s="550" t="s">
        <v>57</v>
      </c>
      <c r="H7908" s="551">
        <v>3.6000000000000001E-5</v>
      </c>
      <c r="I7908" s="552" t="s">
        <v>2973</v>
      </c>
      <c r="J7908" s="561" t="s">
        <v>2972</v>
      </c>
    </row>
    <row r="7909" spans="1:10" ht="26.45">
      <c r="A7909" s="549" t="s">
        <v>2666</v>
      </c>
      <c r="B7909" s="550" t="s">
        <v>1536</v>
      </c>
      <c r="C7909" s="550" t="s">
        <v>55</v>
      </c>
      <c r="D7909" s="549" t="s">
        <v>1537</v>
      </c>
      <c r="E7909" s="593" t="s">
        <v>1440</v>
      </c>
      <c r="F7909" s="593"/>
      <c r="G7909" s="550" t="s">
        <v>1451</v>
      </c>
      <c r="H7909" s="551">
        <v>0.36</v>
      </c>
      <c r="I7909" s="552" t="s">
        <v>2767</v>
      </c>
      <c r="J7909" s="561" t="s">
        <v>3105</v>
      </c>
    </row>
    <row r="7910" spans="1:10">
      <c r="A7910" s="549" t="s">
        <v>2666</v>
      </c>
      <c r="B7910" s="550" t="s">
        <v>2412</v>
      </c>
      <c r="C7910" s="550" t="s">
        <v>55</v>
      </c>
      <c r="D7910" s="549" t="s">
        <v>2413</v>
      </c>
      <c r="E7910" s="593" t="s">
        <v>1220</v>
      </c>
      <c r="F7910" s="593"/>
      <c r="G7910" s="550" t="s">
        <v>57</v>
      </c>
      <c r="H7910" s="551">
        <v>4.86E-4</v>
      </c>
      <c r="I7910" s="552" t="s">
        <v>2823</v>
      </c>
      <c r="J7910" s="561" t="s">
        <v>2972</v>
      </c>
    </row>
    <row r="7911" spans="1:10">
      <c r="A7911" s="549" t="s">
        <v>2666</v>
      </c>
      <c r="B7911" s="550" t="s">
        <v>2381</v>
      </c>
      <c r="C7911" s="550" t="s">
        <v>55</v>
      </c>
      <c r="D7911" s="549" t="s">
        <v>2382</v>
      </c>
      <c r="E7911" s="593" t="s">
        <v>1220</v>
      </c>
      <c r="F7911" s="593"/>
      <c r="G7911" s="550" t="s">
        <v>57</v>
      </c>
      <c r="H7911" s="551">
        <v>3.2400000000000001E-4</v>
      </c>
      <c r="I7911" s="552" t="s">
        <v>2837</v>
      </c>
      <c r="J7911" s="561" t="s">
        <v>2880</v>
      </c>
    </row>
    <row r="7912" spans="1:10" ht="26.45">
      <c r="A7912" s="549" t="s">
        <v>2666</v>
      </c>
      <c r="B7912" s="550" t="s">
        <v>2182</v>
      </c>
      <c r="C7912" s="550" t="s">
        <v>55</v>
      </c>
      <c r="D7912" s="549" t="s">
        <v>2183</v>
      </c>
      <c r="E7912" s="593" t="s">
        <v>1220</v>
      </c>
      <c r="F7912" s="593"/>
      <c r="G7912" s="550" t="s">
        <v>57</v>
      </c>
      <c r="H7912" s="551">
        <v>3.2400000000000001E-4</v>
      </c>
      <c r="I7912" s="552" t="s">
        <v>2843</v>
      </c>
      <c r="J7912" s="561" t="s">
        <v>2923</v>
      </c>
    </row>
    <row r="7913" spans="1:10">
      <c r="A7913" s="549" t="s">
        <v>2666</v>
      </c>
      <c r="B7913" s="550" t="s">
        <v>2442</v>
      </c>
      <c r="C7913" s="550" t="s">
        <v>55</v>
      </c>
      <c r="D7913" s="549" t="s">
        <v>2443</v>
      </c>
      <c r="E7913" s="593" t="s">
        <v>1220</v>
      </c>
      <c r="F7913" s="593"/>
      <c r="G7913" s="550" t="s">
        <v>57</v>
      </c>
      <c r="H7913" s="551">
        <v>1.6200000000000001E-4</v>
      </c>
      <c r="I7913" s="552" t="s">
        <v>2851</v>
      </c>
      <c r="J7913" s="561" t="s">
        <v>2972</v>
      </c>
    </row>
    <row r="7914" spans="1:10">
      <c r="A7914" s="549" t="s">
        <v>2666</v>
      </c>
      <c r="B7914" s="550" t="s">
        <v>2593</v>
      </c>
      <c r="C7914" s="550" t="s">
        <v>55</v>
      </c>
      <c r="D7914" s="549" t="s">
        <v>2594</v>
      </c>
      <c r="E7914" s="593" t="s">
        <v>1220</v>
      </c>
      <c r="F7914" s="593"/>
      <c r="G7914" s="550" t="s">
        <v>57</v>
      </c>
      <c r="H7914" s="551">
        <v>7.2000000000000002E-5</v>
      </c>
      <c r="I7914" s="552" t="s">
        <v>2862</v>
      </c>
      <c r="J7914" s="561" t="s">
        <v>2972</v>
      </c>
    </row>
    <row r="7915" spans="1:10">
      <c r="A7915" s="549" t="s">
        <v>2666</v>
      </c>
      <c r="B7915" s="550" t="s">
        <v>2549</v>
      </c>
      <c r="C7915" s="550" t="s">
        <v>55</v>
      </c>
      <c r="D7915" s="549" t="s">
        <v>2550</v>
      </c>
      <c r="E7915" s="593" t="s">
        <v>1220</v>
      </c>
      <c r="F7915" s="593"/>
      <c r="G7915" s="550" t="s">
        <v>57</v>
      </c>
      <c r="H7915" s="551">
        <v>7.2000000000000002E-5</v>
      </c>
      <c r="I7915" s="552" t="s">
        <v>2864</v>
      </c>
      <c r="J7915" s="561" t="s">
        <v>2972</v>
      </c>
    </row>
    <row r="7916" spans="1:10">
      <c r="A7916" s="549" t="s">
        <v>2666</v>
      </c>
      <c r="B7916" s="550" t="s">
        <v>2466</v>
      </c>
      <c r="C7916" s="550" t="s">
        <v>55</v>
      </c>
      <c r="D7916" s="549" t="s">
        <v>2467</v>
      </c>
      <c r="E7916" s="593" t="s">
        <v>2313</v>
      </c>
      <c r="F7916" s="593"/>
      <c r="G7916" s="550" t="s">
        <v>57</v>
      </c>
      <c r="H7916" s="551">
        <v>3.6000000000000001E-5</v>
      </c>
      <c r="I7916" s="552" t="s">
        <v>2866</v>
      </c>
      <c r="J7916" s="561" t="s">
        <v>2972</v>
      </c>
    </row>
    <row r="7917" spans="1:10">
      <c r="A7917" s="549" t="s">
        <v>2666</v>
      </c>
      <c r="B7917" s="550" t="s">
        <v>2607</v>
      </c>
      <c r="C7917" s="550" t="s">
        <v>55</v>
      </c>
      <c r="D7917" s="549" t="s">
        <v>2608</v>
      </c>
      <c r="E7917" s="593" t="s">
        <v>1220</v>
      </c>
      <c r="F7917" s="593"/>
      <c r="G7917" s="550" t="s">
        <v>57</v>
      </c>
      <c r="H7917" s="551">
        <v>3.6000000000000001E-5</v>
      </c>
      <c r="I7917" s="552" t="s">
        <v>2868</v>
      </c>
      <c r="J7917" s="561" t="s">
        <v>2972</v>
      </c>
    </row>
    <row r="7918" spans="1:10">
      <c r="A7918" s="549" t="s">
        <v>2666</v>
      </c>
      <c r="B7918" s="550" t="s">
        <v>2311</v>
      </c>
      <c r="C7918" s="550" t="s">
        <v>55</v>
      </c>
      <c r="D7918" s="549" t="s">
        <v>2312</v>
      </c>
      <c r="E7918" s="593" t="s">
        <v>2313</v>
      </c>
      <c r="F7918" s="593"/>
      <c r="G7918" s="550" t="s">
        <v>57</v>
      </c>
      <c r="H7918" s="551">
        <v>3.6000000000000001E-5</v>
      </c>
      <c r="I7918" s="552" t="s">
        <v>2870</v>
      </c>
      <c r="J7918" s="561" t="s">
        <v>3133</v>
      </c>
    </row>
    <row r="7919" spans="1:10">
      <c r="A7919" s="549" t="s">
        <v>2666</v>
      </c>
      <c r="B7919" s="550" t="s">
        <v>2525</v>
      </c>
      <c r="C7919" s="550" t="s">
        <v>55</v>
      </c>
      <c r="D7919" s="549" t="s">
        <v>2526</v>
      </c>
      <c r="E7919" s="593" t="s">
        <v>1220</v>
      </c>
      <c r="F7919" s="593"/>
      <c r="G7919" s="550" t="s">
        <v>57</v>
      </c>
      <c r="H7919" s="551">
        <v>7.2000000000000002E-5</v>
      </c>
      <c r="I7919" s="552" t="s">
        <v>2872</v>
      </c>
      <c r="J7919" s="561" t="s">
        <v>2972</v>
      </c>
    </row>
    <row r="7920" spans="1:10" ht="26.45">
      <c r="A7920" s="549" t="s">
        <v>2666</v>
      </c>
      <c r="B7920" s="550" t="s">
        <v>2186</v>
      </c>
      <c r="C7920" s="550" t="s">
        <v>55</v>
      </c>
      <c r="D7920" s="549" t="s">
        <v>2187</v>
      </c>
      <c r="E7920" s="593" t="s">
        <v>1440</v>
      </c>
      <c r="F7920" s="593"/>
      <c r="G7920" s="550" t="s">
        <v>1451</v>
      </c>
      <c r="H7920" s="551">
        <v>0.18</v>
      </c>
      <c r="I7920" s="552" t="s">
        <v>2767</v>
      </c>
      <c r="J7920" s="561" t="s">
        <v>4063</v>
      </c>
    </row>
    <row r="7921" spans="1:10">
      <c r="A7921" s="553"/>
      <c r="B7921" s="563"/>
      <c r="C7921" s="563"/>
      <c r="D7921" s="553"/>
      <c r="E7921" s="563" t="s">
        <v>2669</v>
      </c>
      <c r="F7921" s="566">
        <v>43.65</v>
      </c>
      <c r="G7921" s="553" t="s">
        <v>2670</v>
      </c>
      <c r="H7921" s="554">
        <v>0</v>
      </c>
      <c r="I7921" s="553" t="s">
        <v>2671</v>
      </c>
      <c r="J7921" s="554">
        <v>43.65</v>
      </c>
    </row>
    <row r="7922" spans="1:10" ht="14.45" thickBot="1">
      <c r="A7922" s="553"/>
      <c r="B7922" s="563"/>
      <c r="C7922" s="563"/>
      <c r="D7922" s="553"/>
      <c r="E7922" s="563" t="s">
        <v>2672</v>
      </c>
      <c r="F7922" s="566">
        <v>0</v>
      </c>
      <c r="G7922" s="553"/>
      <c r="H7922" s="595" t="s">
        <v>2673</v>
      </c>
      <c r="I7922" s="595"/>
      <c r="J7922" s="554">
        <v>53.42</v>
      </c>
    </row>
    <row r="7923" spans="1:10" ht="14.45" thickTop="1">
      <c r="A7923" s="555"/>
      <c r="B7923" s="564"/>
      <c r="C7923" s="564"/>
      <c r="D7923" s="555"/>
      <c r="E7923" s="564"/>
      <c r="F7923" s="564"/>
      <c r="G7923" s="555"/>
      <c r="H7923" s="555"/>
      <c r="I7923" s="555"/>
      <c r="J7923" s="555"/>
    </row>
    <row r="7924" spans="1:10">
      <c r="A7924" s="543"/>
      <c r="B7924" s="461" t="s">
        <v>10</v>
      </c>
      <c r="C7924" s="461" t="s">
        <v>11</v>
      </c>
      <c r="D7924" s="543" t="s">
        <v>12</v>
      </c>
      <c r="E7924" s="589" t="s">
        <v>1209</v>
      </c>
      <c r="F7924" s="589"/>
      <c r="G7924" s="461" t="s">
        <v>13</v>
      </c>
      <c r="H7924" s="544" t="s">
        <v>14</v>
      </c>
      <c r="I7924" s="544" t="s">
        <v>1210</v>
      </c>
      <c r="J7924" s="544" t="s">
        <v>16</v>
      </c>
    </row>
    <row r="7925" spans="1:10">
      <c r="A7925" s="545" t="s">
        <v>2661</v>
      </c>
      <c r="B7925" s="546" t="s">
        <v>4128</v>
      </c>
      <c r="C7925" s="546" t="s">
        <v>55</v>
      </c>
      <c r="D7925" s="545" t="s">
        <v>4129</v>
      </c>
      <c r="E7925" s="596" t="s">
        <v>4130</v>
      </c>
      <c r="F7925" s="596"/>
      <c r="G7925" s="546" t="s">
        <v>115</v>
      </c>
      <c r="H7925" s="547">
        <v>1</v>
      </c>
      <c r="I7925" s="548">
        <v>195.14</v>
      </c>
      <c r="J7925" s="548">
        <v>195.14</v>
      </c>
    </row>
    <row r="7926" spans="1:10">
      <c r="A7926" s="543" t="s">
        <v>9</v>
      </c>
      <c r="B7926" s="461" t="s">
        <v>10</v>
      </c>
      <c r="C7926" s="461" t="s">
        <v>11</v>
      </c>
      <c r="D7926" s="543" t="s">
        <v>12</v>
      </c>
      <c r="E7926" s="589" t="s">
        <v>1209</v>
      </c>
      <c r="F7926" s="589"/>
      <c r="G7926" s="461" t="s">
        <v>13</v>
      </c>
      <c r="H7926" s="544" t="s">
        <v>14</v>
      </c>
      <c r="I7926" s="544" t="s">
        <v>1210</v>
      </c>
      <c r="J7926" s="544" t="s">
        <v>16</v>
      </c>
    </row>
    <row r="7927" spans="1:10" ht="26.45">
      <c r="A7927" s="549" t="s">
        <v>2666</v>
      </c>
      <c r="B7927" s="550" t="s">
        <v>1449</v>
      </c>
      <c r="C7927" s="550" t="s">
        <v>55</v>
      </c>
      <c r="D7927" s="549" t="s">
        <v>1450</v>
      </c>
      <c r="E7927" s="593" t="s">
        <v>1440</v>
      </c>
      <c r="F7927" s="593"/>
      <c r="G7927" s="550" t="s">
        <v>1451</v>
      </c>
      <c r="H7927" s="551">
        <v>2</v>
      </c>
      <c r="I7927" s="552" t="s">
        <v>2742</v>
      </c>
      <c r="J7927" s="561" t="s">
        <v>3857</v>
      </c>
    </row>
    <row r="7928" spans="1:10">
      <c r="A7928" s="556" t="s">
        <v>2661</v>
      </c>
      <c r="B7928" s="557" t="s">
        <v>2769</v>
      </c>
      <c r="C7928" s="557" t="s">
        <v>55</v>
      </c>
      <c r="D7928" s="556" t="s">
        <v>2770</v>
      </c>
      <c r="E7928" s="594" t="s">
        <v>1393</v>
      </c>
      <c r="F7928" s="594"/>
      <c r="G7928" s="557" t="s">
        <v>1451</v>
      </c>
      <c r="H7928" s="558">
        <v>2</v>
      </c>
      <c r="I7928" s="559" t="s">
        <v>2771</v>
      </c>
      <c r="J7928" s="560" t="s">
        <v>3855</v>
      </c>
    </row>
    <row r="7929" spans="1:10" ht="26.45">
      <c r="A7929" s="549" t="s">
        <v>2666</v>
      </c>
      <c r="B7929" s="550" t="s">
        <v>2123</v>
      </c>
      <c r="C7929" s="550" t="s">
        <v>55</v>
      </c>
      <c r="D7929" s="549" t="s">
        <v>2124</v>
      </c>
      <c r="E7929" s="593" t="s">
        <v>1220</v>
      </c>
      <c r="F7929" s="593"/>
      <c r="G7929" s="550" t="s">
        <v>115</v>
      </c>
      <c r="H7929" s="551">
        <v>1.2</v>
      </c>
      <c r="I7929" s="552" t="s">
        <v>3035</v>
      </c>
      <c r="J7929" s="561" t="s">
        <v>4131</v>
      </c>
    </row>
    <row r="7930" spans="1:10">
      <c r="A7930" s="589" t="s">
        <v>2820</v>
      </c>
      <c r="B7930" s="597"/>
      <c r="C7930" s="597"/>
      <c r="D7930" s="597"/>
      <c r="E7930" s="597"/>
      <c r="F7930" s="597"/>
      <c r="G7930" s="597"/>
      <c r="H7930" s="597"/>
      <c r="I7930" s="597"/>
      <c r="J7930" s="597"/>
    </row>
    <row r="7931" spans="1:10">
      <c r="A7931" s="543" t="s">
        <v>9</v>
      </c>
      <c r="B7931" s="461" t="s">
        <v>10</v>
      </c>
      <c r="C7931" s="461" t="s">
        <v>11</v>
      </c>
      <c r="D7931" s="543" t="s">
        <v>12</v>
      </c>
      <c r="E7931" s="589" t="s">
        <v>1209</v>
      </c>
      <c r="F7931" s="589"/>
      <c r="G7931" s="461" t="s">
        <v>13</v>
      </c>
      <c r="H7931" s="544" t="s">
        <v>14</v>
      </c>
      <c r="I7931" s="544" t="s">
        <v>1210</v>
      </c>
      <c r="J7931" s="544" t="s">
        <v>16</v>
      </c>
    </row>
    <row r="7932" spans="1:10" ht="14.45" customHeight="1">
      <c r="A7932" s="549" t="s">
        <v>2666</v>
      </c>
      <c r="B7932" s="550" t="s">
        <v>1449</v>
      </c>
      <c r="C7932" s="550" t="s">
        <v>55</v>
      </c>
      <c r="D7932" s="549" t="s">
        <v>1450</v>
      </c>
      <c r="E7932" s="593" t="s">
        <v>1440</v>
      </c>
      <c r="F7932" s="593"/>
      <c r="G7932" s="550" t="s">
        <v>1451</v>
      </c>
      <c r="H7932" s="551">
        <v>2</v>
      </c>
      <c r="I7932" s="552" t="s">
        <v>2742</v>
      </c>
      <c r="J7932" s="561" t="s">
        <v>3857</v>
      </c>
    </row>
    <row r="7933" spans="1:10" ht="26.45">
      <c r="A7933" s="549" t="s">
        <v>2666</v>
      </c>
      <c r="B7933" s="550" t="s">
        <v>2303</v>
      </c>
      <c r="C7933" s="550" t="s">
        <v>55</v>
      </c>
      <c r="D7933" s="549" t="s">
        <v>2304</v>
      </c>
      <c r="E7933" s="593" t="s">
        <v>1220</v>
      </c>
      <c r="F7933" s="593"/>
      <c r="G7933" s="550" t="s">
        <v>57</v>
      </c>
      <c r="H7933" s="551">
        <v>1.1999999999999999E-3</v>
      </c>
      <c r="I7933" s="552" t="s">
        <v>2821</v>
      </c>
      <c r="J7933" s="561" t="s">
        <v>2880</v>
      </c>
    </row>
    <row r="7934" spans="1:10">
      <c r="A7934" s="549" t="s">
        <v>2666</v>
      </c>
      <c r="B7934" s="550" t="s">
        <v>2412</v>
      </c>
      <c r="C7934" s="550" t="s">
        <v>55</v>
      </c>
      <c r="D7934" s="549" t="s">
        <v>2413</v>
      </c>
      <c r="E7934" s="593" t="s">
        <v>1220</v>
      </c>
      <c r="F7934" s="593"/>
      <c r="G7934" s="550" t="s">
        <v>57</v>
      </c>
      <c r="H7934" s="551">
        <v>5.9999999999999995E-4</v>
      </c>
      <c r="I7934" s="552" t="s">
        <v>2823</v>
      </c>
      <c r="J7934" s="561" t="s">
        <v>2880</v>
      </c>
    </row>
    <row r="7935" spans="1:10" ht="13.9" customHeight="1">
      <c r="A7935" s="549" t="s">
        <v>2666</v>
      </c>
      <c r="B7935" s="550" t="s">
        <v>2169</v>
      </c>
      <c r="C7935" s="550" t="s">
        <v>55</v>
      </c>
      <c r="D7935" s="549" t="s">
        <v>2170</v>
      </c>
      <c r="E7935" s="593" t="s">
        <v>1220</v>
      </c>
      <c r="F7935" s="593"/>
      <c r="G7935" s="550" t="s">
        <v>57</v>
      </c>
      <c r="H7935" s="551">
        <v>8.9999999999999993E-3</v>
      </c>
      <c r="I7935" s="552" t="s">
        <v>2825</v>
      </c>
      <c r="J7935" s="561" t="s">
        <v>3256</v>
      </c>
    </row>
    <row r="7936" spans="1:10" ht="26.45">
      <c r="A7936" s="549" t="s">
        <v>2666</v>
      </c>
      <c r="B7936" s="550" t="s">
        <v>2391</v>
      </c>
      <c r="C7936" s="550" t="s">
        <v>55</v>
      </c>
      <c r="D7936" s="549" t="s">
        <v>2392</v>
      </c>
      <c r="E7936" s="593" t="s">
        <v>1220</v>
      </c>
      <c r="F7936" s="593"/>
      <c r="G7936" s="550" t="s">
        <v>57</v>
      </c>
      <c r="H7936" s="551">
        <v>4.0000000000000002E-4</v>
      </c>
      <c r="I7936" s="552" t="s">
        <v>2827</v>
      </c>
      <c r="J7936" s="561" t="s">
        <v>2972</v>
      </c>
    </row>
    <row r="7937" spans="1:10">
      <c r="A7937" s="549" t="s">
        <v>2666</v>
      </c>
      <c r="B7937" s="550" t="s">
        <v>1693</v>
      </c>
      <c r="C7937" s="550" t="s">
        <v>55</v>
      </c>
      <c r="D7937" s="549" t="s">
        <v>1694</v>
      </c>
      <c r="E7937" s="593" t="s">
        <v>1220</v>
      </c>
      <c r="F7937" s="593"/>
      <c r="G7937" s="550" t="s">
        <v>57</v>
      </c>
      <c r="H7937" s="551">
        <v>0.18820000000000001</v>
      </c>
      <c r="I7937" s="552" t="s">
        <v>2829</v>
      </c>
      <c r="J7937" s="561" t="s">
        <v>3824</v>
      </c>
    </row>
    <row r="7938" spans="1:10">
      <c r="A7938" s="549" t="s">
        <v>2666</v>
      </c>
      <c r="B7938" s="550" t="s">
        <v>2360</v>
      </c>
      <c r="C7938" s="550" t="s">
        <v>55</v>
      </c>
      <c r="D7938" s="549" t="s">
        <v>2361</v>
      </c>
      <c r="E7938" s="593" t="s">
        <v>1220</v>
      </c>
      <c r="F7938" s="593"/>
      <c r="G7938" s="550" t="s">
        <v>2362</v>
      </c>
      <c r="H7938" s="551">
        <v>1.6000000000000001E-3</v>
      </c>
      <c r="I7938" s="552" t="s">
        <v>2831</v>
      </c>
      <c r="J7938" s="561" t="s">
        <v>2972</v>
      </c>
    </row>
    <row r="7939" spans="1:10">
      <c r="A7939" s="549" t="s">
        <v>2666</v>
      </c>
      <c r="B7939" s="550" t="s">
        <v>1729</v>
      </c>
      <c r="C7939" s="550" t="s">
        <v>55</v>
      </c>
      <c r="D7939" s="549" t="s">
        <v>1730</v>
      </c>
      <c r="E7939" s="593" t="s">
        <v>1220</v>
      </c>
      <c r="F7939" s="593"/>
      <c r="G7939" s="550" t="s">
        <v>57</v>
      </c>
      <c r="H7939" s="551">
        <v>3.0000000000000001E-3</v>
      </c>
      <c r="I7939" s="552" t="s">
        <v>2833</v>
      </c>
      <c r="J7939" s="561" t="s">
        <v>3483</v>
      </c>
    </row>
    <row r="7940" spans="1:10" ht="13.9" customHeight="1">
      <c r="A7940" s="549" t="s">
        <v>2666</v>
      </c>
      <c r="B7940" s="550" t="s">
        <v>1587</v>
      </c>
      <c r="C7940" s="550" t="s">
        <v>55</v>
      </c>
      <c r="D7940" s="549" t="s">
        <v>1588</v>
      </c>
      <c r="E7940" s="593" t="s">
        <v>1220</v>
      </c>
      <c r="F7940" s="593"/>
      <c r="G7940" s="550" t="s">
        <v>57</v>
      </c>
      <c r="H7940" s="551">
        <v>8.9999999999999993E-3</v>
      </c>
      <c r="I7940" s="552" t="s">
        <v>2835</v>
      </c>
      <c r="J7940" s="561" t="s">
        <v>1426</v>
      </c>
    </row>
    <row r="7941" spans="1:10">
      <c r="A7941" s="549" t="s">
        <v>2666</v>
      </c>
      <c r="B7941" s="550" t="s">
        <v>2381</v>
      </c>
      <c r="C7941" s="550" t="s">
        <v>55</v>
      </c>
      <c r="D7941" s="549" t="s">
        <v>2382</v>
      </c>
      <c r="E7941" s="593" t="s">
        <v>1220</v>
      </c>
      <c r="F7941" s="593"/>
      <c r="G7941" s="550" t="s">
        <v>57</v>
      </c>
      <c r="H7941" s="551">
        <v>4.0000000000000002E-4</v>
      </c>
      <c r="I7941" s="552" t="s">
        <v>2837</v>
      </c>
      <c r="J7941" s="561" t="s">
        <v>2880</v>
      </c>
    </row>
    <row r="7942" spans="1:10">
      <c r="A7942" s="549" t="s">
        <v>2666</v>
      </c>
      <c r="B7942" s="550" t="s">
        <v>1982</v>
      </c>
      <c r="C7942" s="550" t="s">
        <v>55</v>
      </c>
      <c r="D7942" s="549" t="s">
        <v>1983</v>
      </c>
      <c r="E7942" s="593" t="s">
        <v>1298</v>
      </c>
      <c r="F7942" s="593"/>
      <c r="G7942" s="550" t="s">
        <v>57</v>
      </c>
      <c r="H7942" s="551">
        <v>8.9999999999999993E-3</v>
      </c>
      <c r="I7942" s="552" t="s">
        <v>2839</v>
      </c>
      <c r="J7942" s="561" t="s">
        <v>2902</v>
      </c>
    </row>
    <row r="7943" spans="1:10">
      <c r="A7943" s="549" t="s">
        <v>2666</v>
      </c>
      <c r="B7943" s="550" t="s">
        <v>1855</v>
      </c>
      <c r="C7943" s="550" t="s">
        <v>55</v>
      </c>
      <c r="D7943" s="549" t="s">
        <v>1856</v>
      </c>
      <c r="E7943" s="593" t="s">
        <v>1298</v>
      </c>
      <c r="F7943" s="593"/>
      <c r="G7943" s="550" t="s">
        <v>1857</v>
      </c>
      <c r="H7943" s="551">
        <v>8.0000000000000004E-4</v>
      </c>
      <c r="I7943" s="552" t="s">
        <v>2841</v>
      </c>
      <c r="J7943" s="561" t="s">
        <v>2981</v>
      </c>
    </row>
    <row r="7944" spans="1:10" ht="26.45">
      <c r="A7944" s="549" t="s">
        <v>2666</v>
      </c>
      <c r="B7944" s="550" t="s">
        <v>2182</v>
      </c>
      <c r="C7944" s="550" t="s">
        <v>55</v>
      </c>
      <c r="D7944" s="549" t="s">
        <v>2183</v>
      </c>
      <c r="E7944" s="593" t="s">
        <v>1220</v>
      </c>
      <c r="F7944" s="593"/>
      <c r="G7944" s="550" t="s">
        <v>57</v>
      </c>
      <c r="H7944" s="551">
        <v>4.0000000000000002E-4</v>
      </c>
      <c r="I7944" s="552" t="s">
        <v>2843</v>
      </c>
      <c r="J7944" s="561" t="s">
        <v>3009</v>
      </c>
    </row>
    <row r="7945" spans="1:10">
      <c r="A7945" s="549" t="s">
        <v>2666</v>
      </c>
      <c r="B7945" s="550" t="s">
        <v>1652</v>
      </c>
      <c r="C7945" s="550" t="s">
        <v>55</v>
      </c>
      <c r="D7945" s="549" t="s">
        <v>1653</v>
      </c>
      <c r="E7945" s="593" t="s">
        <v>1298</v>
      </c>
      <c r="F7945" s="593"/>
      <c r="G7945" s="550" t="s">
        <v>57</v>
      </c>
      <c r="H7945" s="551">
        <v>0.2036</v>
      </c>
      <c r="I7945" s="552" t="s">
        <v>2845</v>
      </c>
      <c r="J7945" s="561" t="s">
        <v>3361</v>
      </c>
    </row>
    <row r="7946" spans="1:10">
      <c r="A7946" s="549" t="s">
        <v>2666</v>
      </c>
      <c r="B7946" s="550" t="s">
        <v>2090</v>
      </c>
      <c r="C7946" s="550" t="s">
        <v>55</v>
      </c>
      <c r="D7946" s="549" t="s">
        <v>2091</v>
      </c>
      <c r="E7946" s="593" t="s">
        <v>1220</v>
      </c>
      <c r="F7946" s="593"/>
      <c r="G7946" s="550" t="s">
        <v>57</v>
      </c>
      <c r="H7946" s="551">
        <v>3.5999999999999999E-3</v>
      </c>
      <c r="I7946" s="552" t="s">
        <v>2847</v>
      </c>
      <c r="J7946" s="561" t="s">
        <v>2886</v>
      </c>
    </row>
    <row r="7947" spans="1:10">
      <c r="A7947" s="549" t="s">
        <v>2666</v>
      </c>
      <c r="B7947" s="550" t="s">
        <v>1543</v>
      </c>
      <c r="C7947" s="550" t="s">
        <v>55</v>
      </c>
      <c r="D7947" s="549" t="s">
        <v>1544</v>
      </c>
      <c r="E7947" s="593" t="s">
        <v>1220</v>
      </c>
      <c r="F7947" s="593"/>
      <c r="G7947" s="550" t="s">
        <v>57</v>
      </c>
      <c r="H7947" s="551">
        <v>0.2036</v>
      </c>
      <c r="I7947" s="552" t="s">
        <v>2849</v>
      </c>
      <c r="J7947" s="561" t="s">
        <v>3205</v>
      </c>
    </row>
    <row r="7948" spans="1:10">
      <c r="A7948" s="549" t="s">
        <v>2666</v>
      </c>
      <c r="B7948" s="550" t="s">
        <v>2442</v>
      </c>
      <c r="C7948" s="550" t="s">
        <v>55</v>
      </c>
      <c r="D7948" s="549" t="s">
        <v>2443</v>
      </c>
      <c r="E7948" s="593" t="s">
        <v>1220</v>
      </c>
      <c r="F7948" s="593"/>
      <c r="G7948" s="550" t="s">
        <v>57</v>
      </c>
      <c r="H7948" s="551">
        <v>2.0000000000000001E-4</v>
      </c>
      <c r="I7948" s="552" t="s">
        <v>2851</v>
      </c>
      <c r="J7948" s="561" t="s">
        <v>2972</v>
      </c>
    </row>
    <row r="7949" spans="1:10" ht="26.45">
      <c r="A7949" s="549" t="s">
        <v>2666</v>
      </c>
      <c r="B7949" s="550" t="s">
        <v>2139</v>
      </c>
      <c r="C7949" s="550" t="s">
        <v>55</v>
      </c>
      <c r="D7949" s="549" t="s">
        <v>2140</v>
      </c>
      <c r="E7949" s="593" t="s">
        <v>1220</v>
      </c>
      <c r="F7949" s="593"/>
      <c r="G7949" s="550" t="s">
        <v>1739</v>
      </c>
      <c r="H7949" s="551">
        <v>4.5999999999999999E-3</v>
      </c>
      <c r="I7949" s="552" t="s">
        <v>2853</v>
      </c>
      <c r="J7949" s="561" t="s">
        <v>2923</v>
      </c>
    </row>
    <row r="7950" spans="1:10" ht="26.45">
      <c r="A7950" s="549" t="s">
        <v>2666</v>
      </c>
      <c r="B7950" s="550" t="s">
        <v>1978</v>
      </c>
      <c r="C7950" s="550" t="s">
        <v>55</v>
      </c>
      <c r="D7950" s="549" t="s">
        <v>1979</v>
      </c>
      <c r="E7950" s="593" t="s">
        <v>1220</v>
      </c>
      <c r="F7950" s="593"/>
      <c r="G7950" s="550" t="s">
        <v>1739</v>
      </c>
      <c r="H7950" s="551">
        <v>1.6000000000000001E-3</v>
      </c>
      <c r="I7950" s="552" t="s">
        <v>2855</v>
      </c>
      <c r="J7950" s="561" t="s">
        <v>2902</v>
      </c>
    </row>
    <row r="7951" spans="1:10" ht="26.45">
      <c r="A7951" s="549" t="s">
        <v>2666</v>
      </c>
      <c r="B7951" s="550" t="s">
        <v>2123</v>
      </c>
      <c r="C7951" s="550" t="s">
        <v>55</v>
      </c>
      <c r="D7951" s="549" t="s">
        <v>2124</v>
      </c>
      <c r="E7951" s="593" t="s">
        <v>1220</v>
      </c>
      <c r="F7951" s="593"/>
      <c r="G7951" s="550" t="s">
        <v>115</v>
      </c>
      <c r="H7951" s="551">
        <v>1.2</v>
      </c>
      <c r="I7951" s="552" t="s">
        <v>3035</v>
      </c>
      <c r="J7951" s="561" t="s">
        <v>4131</v>
      </c>
    </row>
    <row r="7952" spans="1:10">
      <c r="A7952" s="553"/>
      <c r="B7952" s="563"/>
      <c r="C7952" s="563"/>
      <c r="D7952" s="553"/>
      <c r="E7952" s="563" t="s">
        <v>2669</v>
      </c>
      <c r="F7952" s="566">
        <v>31.18</v>
      </c>
      <c r="G7952" s="553" t="s">
        <v>2670</v>
      </c>
      <c r="H7952" s="554">
        <v>0</v>
      </c>
      <c r="I7952" s="553" t="s">
        <v>2671</v>
      </c>
      <c r="J7952" s="554">
        <v>31.18</v>
      </c>
    </row>
    <row r="7953" spans="1:10" ht="14.45" thickBot="1">
      <c r="A7953" s="553"/>
      <c r="B7953" s="563"/>
      <c r="C7953" s="563"/>
      <c r="D7953" s="553"/>
      <c r="E7953" s="563" t="s">
        <v>2672</v>
      </c>
      <c r="F7953" s="566">
        <v>0</v>
      </c>
      <c r="G7953" s="553"/>
      <c r="H7953" s="595" t="s">
        <v>2673</v>
      </c>
      <c r="I7953" s="595"/>
      <c r="J7953" s="554">
        <v>195.14</v>
      </c>
    </row>
    <row r="7954" spans="1:10" ht="14.45" thickTop="1">
      <c r="A7954" s="555"/>
      <c r="B7954" s="564"/>
      <c r="C7954" s="564"/>
      <c r="D7954" s="555"/>
      <c r="E7954" s="564"/>
      <c r="F7954" s="564"/>
      <c r="G7954" s="555"/>
      <c r="H7954" s="555"/>
      <c r="I7954" s="555"/>
      <c r="J7954" s="555"/>
    </row>
    <row r="7955" spans="1:10">
      <c r="A7955" s="543"/>
      <c r="B7955" s="461" t="s">
        <v>10</v>
      </c>
      <c r="C7955" s="461" t="s">
        <v>11</v>
      </c>
      <c r="D7955" s="543" t="s">
        <v>12</v>
      </c>
      <c r="E7955" s="589" t="s">
        <v>1209</v>
      </c>
      <c r="F7955" s="589"/>
      <c r="G7955" s="461" t="s">
        <v>13</v>
      </c>
      <c r="H7955" s="544" t="s">
        <v>14</v>
      </c>
      <c r="I7955" s="544" t="s">
        <v>1210</v>
      </c>
      <c r="J7955" s="544" t="s">
        <v>16</v>
      </c>
    </row>
    <row r="7956" spans="1:10" ht="39.6">
      <c r="A7956" s="545" t="s">
        <v>2661</v>
      </c>
      <c r="B7956" s="546" t="s">
        <v>2722</v>
      </c>
      <c r="C7956" s="546" t="s">
        <v>55</v>
      </c>
      <c r="D7956" s="545" t="s">
        <v>2723</v>
      </c>
      <c r="E7956" s="596" t="s">
        <v>1389</v>
      </c>
      <c r="F7956" s="596"/>
      <c r="G7956" s="546" t="s">
        <v>57</v>
      </c>
      <c r="H7956" s="547">
        <v>1</v>
      </c>
      <c r="I7956" s="548">
        <v>285.95999999999998</v>
      </c>
      <c r="J7956" s="548">
        <v>285.95999999999998</v>
      </c>
    </row>
    <row r="7957" spans="1:10">
      <c r="A7957" s="543" t="s">
        <v>9</v>
      </c>
      <c r="B7957" s="461" t="s">
        <v>10</v>
      </c>
      <c r="C7957" s="461" t="s">
        <v>11</v>
      </c>
      <c r="D7957" s="543" t="s">
        <v>12</v>
      </c>
      <c r="E7957" s="589" t="s">
        <v>1209</v>
      </c>
      <c r="F7957" s="589"/>
      <c r="G7957" s="461" t="s">
        <v>13</v>
      </c>
      <c r="H7957" s="544" t="s">
        <v>14</v>
      </c>
      <c r="I7957" s="544" t="s">
        <v>1210</v>
      </c>
      <c r="J7957" s="544" t="s">
        <v>16</v>
      </c>
    </row>
    <row r="7958" spans="1:10" ht="26.45">
      <c r="A7958" s="549" t="s">
        <v>2666</v>
      </c>
      <c r="B7958" s="550" t="s">
        <v>2149</v>
      </c>
      <c r="C7958" s="550" t="s">
        <v>55</v>
      </c>
      <c r="D7958" s="549" t="s">
        <v>2150</v>
      </c>
      <c r="E7958" s="593" t="s">
        <v>1220</v>
      </c>
      <c r="F7958" s="593"/>
      <c r="G7958" s="550" t="s">
        <v>57</v>
      </c>
      <c r="H7958" s="551">
        <v>1</v>
      </c>
      <c r="I7958" s="552" t="s">
        <v>2908</v>
      </c>
      <c r="J7958" s="561" t="s">
        <v>2908</v>
      </c>
    </row>
    <row r="7959" spans="1:10" ht="26.45">
      <c r="A7959" s="549" t="s">
        <v>2666</v>
      </c>
      <c r="B7959" s="550" t="s">
        <v>2330</v>
      </c>
      <c r="C7959" s="550" t="s">
        <v>55</v>
      </c>
      <c r="D7959" s="549" t="s">
        <v>2331</v>
      </c>
      <c r="E7959" s="593" t="s">
        <v>1220</v>
      </c>
      <c r="F7959" s="593"/>
      <c r="G7959" s="550" t="s">
        <v>57</v>
      </c>
      <c r="H7959" s="551">
        <v>1</v>
      </c>
      <c r="I7959" s="552" t="s">
        <v>2910</v>
      </c>
      <c r="J7959" s="561" t="s">
        <v>2910</v>
      </c>
    </row>
    <row r="7960" spans="1:10" ht="26.45">
      <c r="A7960" s="549" t="s">
        <v>2666</v>
      </c>
      <c r="B7960" s="550" t="s">
        <v>2262</v>
      </c>
      <c r="C7960" s="550" t="s">
        <v>55</v>
      </c>
      <c r="D7960" s="549" t="s">
        <v>2263</v>
      </c>
      <c r="E7960" s="593" t="s">
        <v>1220</v>
      </c>
      <c r="F7960" s="593"/>
      <c r="G7960" s="550" t="s">
        <v>57</v>
      </c>
      <c r="H7960" s="551">
        <v>1</v>
      </c>
      <c r="I7960" s="552" t="s">
        <v>2912</v>
      </c>
      <c r="J7960" s="561" t="s">
        <v>2912</v>
      </c>
    </row>
    <row r="7961" spans="1:10" ht="26.45">
      <c r="A7961" s="549" t="s">
        <v>2666</v>
      </c>
      <c r="B7961" s="550" t="s">
        <v>1449</v>
      </c>
      <c r="C7961" s="550" t="s">
        <v>55</v>
      </c>
      <c r="D7961" s="549" t="s">
        <v>1450</v>
      </c>
      <c r="E7961" s="593" t="s">
        <v>1440</v>
      </c>
      <c r="F7961" s="593"/>
      <c r="G7961" s="550" t="s">
        <v>1451</v>
      </c>
      <c r="H7961" s="551">
        <v>2.75</v>
      </c>
      <c r="I7961" s="552" t="s">
        <v>2742</v>
      </c>
      <c r="J7961" s="561" t="s">
        <v>4132</v>
      </c>
    </row>
    <row r="7962" spans="1:10">
      <c r="A7962" s="549" t="s">
        <v>2666</v>
      </c>
      <c r="B7962" s="550" t="s">
        <v>2485</v>
      </c>
      <c r="C7962" s="550" t="s">
        <v>55</v>
      </c>
      <c r="D7962" s="549" t="s">
        <v>2486</v>
      </c>
      <c r="E7962" s="593" t="s">
        <v>1220</v>
      </c>
      <c r="F7962" s="593"/>
      <c r="G7962" s="550" t="s">
        <v>268</v>
      </c>
      <c r="H7962" s="551">
        <v>0.84</v>
      </c>
      <c r="I7962" s="552" t="s">
        <v>2863</v>
      </c>
      <c r="J7962" s="561" t="s">
        <v>2869</v>
      </c>
    </row>
    <row r="7963" spans="1:10" ht="14.45" customHeight="1">
      <c r="A7963" s="549" t="s">
        <v>2666</v>
      </c>
      <c r="B7963" s="550" t="s">
        <v>2046</v>
      </c>
      <c r="C7963" s="550" t="s">
        <v>55</v>
      </c>
      <c r="D7963" s="549" t="s">
        <v>2047</v>
      </c>
      <c r="E7963" s="593" t="s">
        <v>1220</v>
      </c>
      <c r="F7963" s="593"/>
      <c r="G7963" s="550" t="s">
        <v>1857</v>
      </c>
      <c r="H7963" s="551">
        <v>1</v>
      </c>
      <c r="I7963" s="552" t="s">
        <v>2915</v>
      </c>
      <c r="J7963" s="561" t="s">
        <v>2915</v>
      </c>
    </row>
    <row r="7964" spans="1:10" ht="26.45">
      <c r="A7964" s="549" t="s">
        <v>2666</v>
      </c>
      <c r="B7964" s="550" t="s">
        <v>1843</v>
      </c>
      <c r="C7964" s="550" t="s">
        <v>55</v>
      </c>
      <c r="D7964" s="549" t="s">
        <v>1844</v>
      </c>
      <c r="E7964" s="593" t="s">
        <v>1220</v>
      </c>
      <c r="F7964" s="593"/>
      <c r="G7964" s="550" t="s">
        <v>57</v>
      </c>
      <c r="H7964" s="551">
        <v>1</v>
      </c>
      <c r="I7964" s="552" t="s">
        <v>2917</v>
      </c>
      <c r="J7964" s="561" t="s">
        <v>2917</v>
      </c>
    </row>
    <row r="7965" spans="1:10" ht="26.45">
      <c r="A7965" s="549" t="s">
        <v>2666</v>
      </c>
      <c r="B7965" s="550" t="s">
        <v>1685</v>
      </c>
      <c r="C7965" s="550" t="s">
        <v>55</v>
      </c>
      <c r="D7965" s="549" t="s">
        <v>1686</v>
      </c>
      <c r="E7965" s="593" t="s">
        <v>1440</v>
      </c>
      <c r="F7965" s="593"/>
      <c r="G7965" s="550" t="s">
        <v>1451</v>
      </c>
      <c r="H7965" s="551">
        <v>2.75</v>
      </c>
      <c r="I7965" s="552" t="s">
        <v>2767</v>
      </c>
      <c r="J7965" s="561" t="s">
        <v>4133</v>
      </c>
    </row>
    <row r="7966" spans="1:10">
      <c r="A7966" s="549" t="s">
        <v>2666</v>
      </c>
      <c r="B7966" s="550" t="s">
        <v>2231</v>
      </c>
      <c r="C7966" s="550" t="s">
        <v>55</v>
      </c>
      <c r="D7966" s="549" t="s">
        <v>2232</v>
      </c>
      <c r="E7966" s="593" t="s">
        <v>1220</v>
      </c>
      <c r="F7966" s="593"/>
      <c r="G7966" s="550" t="s">
        <v>57</v>
      </c>
      <c r="H7966" s="551">
        <v>1</v>
      </c>
      <c r="I7966" s="552" t="s">
        <v>2920</v>
      </c>
      <c r="J7966" s="561" t="s">
        <v>2920</v>
      </c>
    </row>
    <row r="7967" spans="1:10">
      <c r="A7967" s="556" t="s">
        <v>2661</v>
      </c>
      <c r="B7967" s="557" t="s">
        <v>2799</v>
      </c>
      <c r="C7967" s="557" t="s">
        <v>55</v>
      </c>
      <c r="D7967" s="556" t="s">
        <v>2800</v>
      </c>
      <c r="E7967" s="594" t="s">
        <v>1393</v>
      </c>
      <c r="F7967" s="594"/>
      <c r="G7967" s="557" t="s">
        <v>1451</v>
      </c>
      <c r="H7967" s="558">
        <v>2.75</v>
      </c>
      <c r="I7967" s="559" t="s">
        <v>2801</v>
      </c>
      <c r="J7967" s="560" t="s">
        <v>4134</v>
      </c>
    </row>
    <row r="7968" spans="1:10">
      <c r="A7968" s="556" t="s">
        <v>2661</v>
      </c>
      <c r="B7968" s="557" t="s">
        <v>2769</v>
      </c>
      <c r="C7968" s="557" t="s">
        <v>55</v>
      </c>
      <c r="D7968" s="556" t="s">
        <v>2770</v>
      </c>
      <c r="E7968" s="594" t="s">
        <v>1393</v>
      </c>
      <c r="F7968" s="594"/>
      <c r="G7968" s="557" t="s">
        <v>1451</v>
      </c>
      <c r="H7968" s="558">
        <v>2.75</v>
      </c>
      <c r="I7968" s="559" t="s">
        <v>2771</v>
      </c>
      <c r="J7968" s="560" t="s">
        <v>4135</v>
      </c>
    </row>
    <row r="7969" spans="1:10">
      <c r="A7969" s="589" t="s">
        <v>2820</v>
      </c>
      <c r="B7969" s="597"/>
      <c r="C7969" s="597"/>
      <c r="D7969" s="597"/>
      <c r="E7969" s="597"/>
      <c r="F7969" s="597"/>
      <c r="G7969" s="597"/>
      <c r="H7969" s="597"/>
      <c r="I7969" s="597"/>
      <c r="J7969" s="597"/>
    </row>
    <row r="7970" spans="1:10">
      <c r="A7970" s="543" t="s">
        <v>9</v>
      </c>
      <c r="B7970" s="461" t="s">
        <v>10</v>
      </c>
      <c r="C7970" s="461" t="s">
        <v>11</v>
      </c>
      <c r="D7970" s="543" t="s">
        <v>12</v>
      </c>
      <c r="E7970" s="589" t="s">
        <v>1209</v>
      </c>
      <c r="F7970" s="589"/>
      <c r="G7970" s="461" t="s">
        <v>13</v>
      </c>
      <c r="H7970" s="544" t="s">
        <v>14</v>
      </c>
      <c r="I7970" s="544" t="s">
        <v>1210</v>
      </c>
      <c r="J7970" s="544" t="s">
        <v>16</v>
      </c>
    </row>
    <row r="7971" spans="1:10" ht="26.45">
      <c r="A7971" s="549" t="s">
        <v>2666</v>
      </c>
      <c r="B7971" s="550" t="s">
        <v>2149</v>
      </c>
      <c r="C7971" s="550" t="s">
        <v>55</v>
      </c>
      <c r="D7971" s="549" t="s">
        <v>2150</v>
      </c>
      <c r="E7971" s="593" t="s">
        <v>1220</v>
      </c>
      <c r="F7971" s="593"/>
      <c r="G7971" s="550" t="s">
        <v>57</v>
      </c>
      <c r="H7971" s="551">
        <v>1</v>
      </c>
      <c r="I7971" s="552" t="s">
        <v>2908</v>
      </c>
      <c r="J7971" s="561" t="s">
        <v>2908</v>
      </c>
    </row>
    <row r="7972" spans="1:10" ht="26.45">
      <c r="A7972" s="549" t="s">
        <v>2666</v>
      </c>
      <c r="B7972" s="550" t="s">
        <v>2330</v>
      </c>
      <c r="C7972" s="550" t="s">
        <v>55</v>
      </c>
      <c r="D7972" s="549" t="s">
        <v>2331</v>
      </c>
      <c r="E7972" s="593" t="s">
        <v>1220</v>
      </c>
      <c r="F7972" s="593"/>
      <c r="G7972" s="550" t="s">
        <v>57</v>
      </c>
      <c r="H7972" s="551">
        <v>1</v>
      </c>
      <c r="I7972" s="552" t="s">
        <v>2910</v>
      </c>
      <c r="J7972" s="561" t="s">
        <v>2910</v>
      </c>
    </row>
    <row r="7973" spans="1:10" ht="26.45">
      <c r="A7973" s="549" t="s">
        <v>2666</v>
      </c>
      <c r="B7973" s="550" t="s">
        <v>2262</v>
      </c>
      <c r="C7973" s="550" t="s">
        <v>55</v>
      </c>
      <c r="D7973" s="549" t="s">
        <v>2263</v>
      </c>
      <c r="E7973" s="593" t="s">
        <v>1220</v>
      </c>
      <c r="F7973" s="593"/>
      <c r="G7973" s="550" t="s">
        <v>57</v>
      </c>
      <c r="H7973" s="551">
        <v>1</v>
      </c>
      <c r="I7973" s="552" t="s">
        <v>2912</v>
      </c>
      <c r="J7973" s="561" t="s">
        <v>2912</v>
      </c>
    </row>
    <row r="7974" spans="1:10" ht="26.45">
      <c r="A7974" s="549" t="s">
        <v>2666</v>
      </c>
      <c r="B7974" s="550" t="s">
        <v>1449</v>
      </c>
      <c r="C7974" s="550" t="s">
        <v>55</v>
      </c>
      <c r="D7974" s="549" t="s">
        <v>1450</v>
      </c>
      <c r="E7974" s="593" t="s">
        <v>1440</v>
      </c>
      <c r="F7974" s="593"/>
      <c r="G7974" s="550" t="s">
        <v>1451</v>
      </c>
      <c r="H7974" s="551">
        <v>2.75</v>
      </c>
      <c r="I7974" s="552" t="s">
        <v>2742</v>
      </c>
      <c r="J7974" s="561" t="s">
        <v>4132</v>
      </c>
    </row>
    <row r="7975" spans="1:10">
      <c r="A7975" s="549" t="s">
        <v>2666</v>
      </c>
      <c r="B7975" s="550" t="s">
        <v>2485</v>
      </c>
      <c r="C7975" s="550" t="s">
        <v>55</v>
      </c>
      <c r="D7975" s="549" t="s">
        <v>2486</v>
      </c>
      <c r="E7975" s="593" t="s">
        <v>1220</v>
      </c>
      <c r="F7975" s="593"/>
      <c r="G7975" s="550" t="s">
        <v>268</v>
      </c>
      <c r="H7975" s="551">
        <v>0.84</v>
      </c>
      <c r="I7975" s="552" t="s">
        <v>2863</v>
      </c>
      <c r="J7975" s="561" t="s">
        <v>2869</v>
      </c>
    </row>
    <row r="7976" spans="1:10">
      <c r="A7976" s="549" t="s">
        <v>2666</v>
      </c>
      <c r="B7976" s="550" t="s">
        <v>2046</v>
      </c>
      <c r="C7976" s="550" t="s">
        <v>55</v>
      </c>
      <c r="D7976" s="549" t="s">
        <v>2047</v>
      </c>
      <c r="E7976" s="593" t="s">
        <v>1220</v>
      </c>
      <c r="F7976" s="593"/>
      <c r="G7976" s="550" t="s">
        <v>1857</v>
      </c>
      <c r="H7976" s="551">
        <v>1</v>
      </c>
      <c r="I7976" s="552" t="s">
        <v>2915</v>
      </c>
      <c r="J7976" s="561" t="s">
        <v>2915</v>
      </c>
    </row>
    <row r="7977" spans="1:10" ht="26.45">
      <c r="A7977" s="549" t="s">
        <v>2666</v>
      </c>
      <c r="B7977" s="550" t="s">
        <v>1843</v>
      </c>
      <c r="C7977" s="550" t="s">
        <v>55</v>
      </c>
      <c r="D7977" s="549" t="s">
        <v>1844</v>
      </c>
      <c r="E7977" s="593" t="s">
        <v>1220</v>
      </c>
      <c r="F7977" s="593"/>
      <c r="G7977" s="550" t="s">
        <v>57</v>
      </c>
      <c r="H7977" s="551">
        <v>1</v>
      </c>
      <c r="I7977" s="552" t="s">
        <v>2917</v>
      </c>
      <c r="J7977" s="561" t="s">
        <v>2917</v>
      </c>
    </row>
    <row r="7978" spans="1:10" ht="26.45">
      <c r="A7978" s="549" t="s">
        <v>2666</v>
      </c>
      <c r="B7978" s="550" t="s">
        <v>1685</v>
      </c>
      <c r="C7978" s="550" t="s">
        <v>55</v>
      </c>
      <c r="D7978" s="549" t="s">
        <v>1686</v>
      </c>
      <c r="E7978" s="593" t="s">
        <v>1440</v>
      </c>
      <c r="F7978" s="593"/>
      <c r="G7978" s="550" t="s">
        <v>1451</v>
      </c>
      <c r="H7978" s="551">
        <v>2.75</v>
      </c>
      <c r="I7978" s="552" t="s">
        <v>2767</v>
      </c>
      <c r="J7978" s="561" t="s">
        <v>4133</v>
      </c>
    </row>
    <row r="7979" spans="1:10" ht="13.9" customHeight="1">
      <c r="A7979" s="549" t="s">
        <v>2666</v>
      </c>
      <c r="B7979" s="550" t="s">
        <v>2231</v>
      </c>
      <c r="C7979" s="550" t="s">
        <v>55</v>
      </c>
      <c r="D7979" s="549" t="s">
        <v>2232</v>
      </c>
      <c r="E7979" s="593" t="s">
        <v>1220</v>
      </c>
      <c r="F7979" s="593"/>
      <c r="G7979" s="550" t="s">
        <v>57</v>
      </c>
      <c r="H7979" s="551">
        <v>1</v>
      </c>
      <c r="I7979" s="552" t="s">
        <v>2920</v>
      </c>
      <c r="J7979" s="561" t="s">
        <v>2920</v>
      </c>
    </row>
    <row r="7980" spans="1:10">
      <c r="A7980" s="549" t="s">
        <v>2666</v>
      </c>
      <c r="B7980" s="550" t="s">
        <v>2651</v>
      </c>
      <c r="C7980" s="550" t="s">
        <v>55</v>
      </c>
      <c r="D7980" s="549" t="s">
        <v>2652</v>
      </c>
      <c r="E7980" s="593" t="s">
        <v>1220</v>
      </c>
      <c r="F7980" s="593"/>
      <c r="G7980" s="550" t="s">
        <v>57</v>
      </c>
      <c r="H7980" s="551">
        <v>2.7500000000000002E-4</v>
      </c>
      <c r="I7980" s="552" t="s">
        <v>2922</v>
      </c>
      <c r="J7980" s="561" t="s">
        <v>2972</v>
      </c>
    </row>
    <row r="7981" spans="1:10" ht="26.45">
      <c r="A7981" s="549" t="s">
        <v>2666</v>
      </c>
      <c r="B7981" s="550" t="s">
        <v>1978</v>
      </c>
      <c r="C7981" s="550" t="s">
        <v>55</v>
      </c>
      <c r="D7981" s="549" t="s">
        <v>1979</v>
      </c>
      <c r="E7981" s="593" t="s">
        <v>1220</v>
      </c>
      <c r="F7981" s="593"/>
      <c r="G7981" s="550" t="s">
        <v>1739</v>
      </c>
      <c r="H7981" s="551">
        <v>4.4000000000000003E-3</v>
      </c>
      <c r="I7981" s="552" t="s">
        <v>2855</v>
      </c>
      <c r="J7981" s="561" t="s">
        <v>3714</v>
      </c>
    </row>
    <row r="7982" spans="1:10">
      <c r="A7982" s="549" t="s">
        <v>2666</v>
      </c>
      <c r="B7982" s="550" t="s">
        <v>1543</v>
      </c>
      <c r="C7982" s="550" t="s">
        <v>55</v>
      </c>
      <c r="D7982" s="549" t="s">
        <v>1544</v>
      </c>
      <c r="E7982" s="593" t="s">
        <v>1220</v>
      </c>
      <c r="F7982" s="593"/>
      <c r="G7982" s="550" t="s">
        <v>57</v>
      </c>
      <c r="H7982" s="551">
        <v>0.55989999999999995</v>
      </c>
      <c r="I7982" s="552" t="s">
        <v>2849</v>
      </c>
      <c r="J7982" s="561" t="s">
        <v>3545</v>
      </c>
    </row>
    <row r="7983" spans="1:10">
      <c r="A7983" s="549" t="s">
        <v>2666</v>
      </c>
      <c r="B7983" s="550" t="s">
        <v>2169</v>
      </c>
      <c r="C7983" s="550" t="s">
        <v>55</v>
      </c>
      <c r="D7983" s="549" t="s">
        <v>2170</v>
      </c>
      <c r="E7983" s="593" t="s">
        <v>1220</v>
      </c>
      <c r="F7983" s="593"/>
      <c r="G7983" s="550" t="s">
        <v>57</v>
      </c>
      <c r="H7983" s="551">
        <v>2.4750000000000001E-2</v>
      </c>
      <c r="I7983" s="552" t="s">
        <v>2825</v>
      </c>
      <c r="J7983" s="561" t="s">
        <v>2902</v>
      </c>
    </row>
    <row r="7984" spans="1:10">
      <c r="A7984" s="549" t="s">
        <v>2666</v>
      </c>
      <c r="B7984" s="550" t="s">
        <v>1855</v>
      </c>
      <c r="C7984" s="550" t="s">
        <v>55</v>
      </c>
      <c r="D7984" s="549" t="s">
        <v>1856</v>
      </c>
      <c r="E7984" s="593" t="s">
        <v>1298</v>
      </c>
      <c r="F7984" s="593"/>
      <c r="G7984" s="550" t="s">
        <v>1857</v>
      </c>
      <c r="H7984" s="551">
        <v>2.2000000000000001E-3</v>
      </c>
      <c r="I7984" s="552" t="s">
        <v>2841</v>
      </c>
      <c r="J7984" s="561" t="s">
        <v>2852</v>
      </c>
    </row>
    <row r="7985" spans="1:10">
      <c r="A7985" s="549" t="s">
        <v>2666</v>
      </c>
      <c r="B7985" s="550" t="s">
        <v>2587</v>
      </c>
      <c r="C7985" s="550" t="s">
        <v>55</v>
      </c>
      <c r="D7985" s="549" t="s">
        <v>2588</v>
      </c>
      <c r="E7985" s="593" t="s">
        <v>1220</v>
      </c>
      <c r="F7985" s="593"/>
      <c r="G7985" s="550" t="s">
        <v>57</v>
      </c>
      <c r="H7985" s="551">
        <v>1.9250000000000001E-3</v>
      </c>
      <c r="I7985" s="552" t="s">
        <v>2924</v>
      </c>
      <c r="J7985" s="561" t="s">
        <v>2923</v>
      </c>
    </row>
    <row r="7986" spans="1:10">
      <c r="A7986" s="549" t="s">
        <v>2666</v>
      </c>
      <c r="B7986" s="550" t="s">
        <v>2557</v>
      </c>
      <c r="C7986" s="550" t="s">
        <v>55</v>
      </c>
      <c r="D7986" s="549" t="s">
        <v>2558</v>
      </c>
      <c r="E7986" s="593" t="s">
        <v>1220</v>
      </c>
      <c r="F7986" s="593"/>
      <c r="G7986" s="550" t="s">
        <v>57</v>
      </c>
      <c r="H7986" s="551">
        <v>1.65E-3</v>
      </c>
      <c r="I7986" s="552" t="s">
        <v>2925</v>
      </c>
      <c r="J7986" s="561" t="s">
        <v>2975</v>
      </c>
    </row>
    <row r="7987" spans="1:10">
      <c r="A7987" s="549" t="s">
        <v>2666</v>
      </c>
      <c r="B7987" s="550" t="s">
        <v>1982</v>
      </c>
      <c r="C7987" s="550" t="s">
        <v>55</v>
      </c>
      <c r="D7987" s="549" t="s">
        <v>1983</v>
      </c>
      <c r="E7987" s="593" t="s">
        <v>1298</v>
      </c>
      <c r="F7987" s="593"/>
      <c r="G7987" s="550" t="s">
        <v>57</v>
      </c>
      <c r="H7987" s="551">
        <v>2.4750000000000001E-2</v>
      </c>
      <c r="I7987" s="552" t="s">
        <v>2839</v>
      </c>
      <c r="J7987" s="561" t="s">
        <v>2863</v>
      </c>
    </row>
    <row r="7988" spans="1:10">
      <c r="A7988" s="549" t="s">
        <v>2666</v>
      </c>
      <c r="B7988" s="550" t="s">
        <v>1693</v>
      </c>
      <c r="C7988" s="550" t="s">
        <v>55</v>
      </c>
      <c r="D7988" s="549" t="s">
        <v>1694</v>
      </c>
      <c r="E7988" s="593" t="s">
        <v>1220</v>
      </c>
      <c r="F7988" s="593"/>
      <c r="G7988" s="550" t="s">
        <v>57</v>
      </c>
      <c r="H7988" s="551">
        <v>0.43862499999999999</v>
      </c>
      <c r="I7988" s="552" t="s">
        <v>2829</v>
      </c>
      <c r="J7988" s="561" t="s">
        <v>4136</v>
      </c>
    </row>
    <row r="7989" spans="1:10">
      <c r="A7989" s="549" t="s">
        <v>2666</v>
      </c>
      <c r="B7989" s="550" t="s">
        <v>2611</v>
      </c>
      <c r="C7989" s="550" t="s">
        <v>55</v>
      </c>
      <c r="D7989" s="549" t="s">
        <v>2612</v>
      </c>
      <c r="E7989" s="593" t="s">
        <v>1220</v>
      </c>
      <c r="F7989" s="593"/>
      <c r="G7989" s="550" t="s">
        <v>57</v>
      </c>
      <c r="H7989" s="551">
        <v>1.1000000000000001E-3</v>
      </c>
      <c r="I7989" s="552" t="s">
        <v>2927</v>
      </c>
      <c r="J7989" s="561" t="s">
        <v>3133</v>
      </c>
    </row>
    <row r="7990" spans="1:10">
      <c r="A7990" s="549" t="s">
        <v>2666</v>
      </c>
      <c r="B7990" s="550" t="s">
        <v>1729</v>
      </c>
      <c r="C7990" s="550" t="s">
        <v>55</v>
      </c>
      <c r="D7990" s="549" t="s">
        <v>1730</v>
      </c>
      <c r="E7990" s="593" t="s">
        <v>1220</v>
      </c>
      <c r="F7990" s="593"/>
      <c r="G7990" s="550" t="s">
        <v>57</v>
      </c>
      <c r="H7990" s="551">
        <v>8.2500000000000004E-3</v>
      </c>
      <c r="I7990" s="552" t="s">
        <v>2833</v>
      </c>
      <c r="J7990" s="561" t="s">
        <v>3285</v>
      </c>
    </row>
    <row r="7991" spans="1:10">
      <c r="A7991" s="549" t="s">
        <v>2666</v>
      </c>
      <c r="B7991" s="550" t="s">
        <v>2360</v>
      </c>
      <c r="C7991" s="550" t="s">
        <v>55</v>
      </c>
      <c r="D7991" s="549" t="s">
        <v>2361</v>
      </c>
      <c r="E7991" s="593" t="s">
        <v>1220</v>
      </c>
      <c r="F7991" s="593"/>
      <c r="G7991" s="550" t="s">
        <v>2362</v>
      </c>
      <c r="H7991" s="551">
        <v>4.4000000000000003E-3</v>
      </c>
      <c r="I7991" s="552" t="s">
        <v>2831</v>
      </c>
      <c r="J7991" s="561" t="s">
        <v>3254</v>
      </c>
    </row>
    <row r="7992" spans="1:10">
      <c r="A7992" s="549" t="s">
        <v>2666</v>
      </c>
      <c r="B7992" s="550" t="s">
        <v>2090</v>
      </c>
      <c r="C7992" s="550" t="s">
        <v>55</v>
      </c>
      <c r="D7992" s="549" t="s">
        <v>2091</v>
      </c>
      <c r="E7992" s="593" t="s">
        <v>1220</v>
      </c>
      <c r="F7992" s="593"/>
      <c r="G7992" s="550" t="s">
        <v>57</v>
      </c>
      <c r="H7992" s="551">
        <v>9.9000000000000008E-3</v>
      </c>
      <c r="I7992" s="552" t="s">
        <v>2847</v>
      </c>
      <c r="J7992" s="561" t="s">
        <v>3117</v>
      </c>
    </row>
    <row r="7993" spans="1:10" ht="26.45">
      <c r="A7993" s="549" t="s">
        <v>2666</v>
      </c>
      <c r="B7993" s="550" t="s">
        <v>2303</v>
      </c>
      <c r="C7993" s="550" t="s">
        <v>55</v>
      </c>
      <c r="D7993" s="549" t="s">
        <v>2304</v>
      </c>
      <c r="E7993" s="593" t="s">
        <v>1220</v>
      </c>
      <c r="F7993" s="593"/>
      <c r="G7993" s="550" t="s">
        <v>57</v>
      </c>
      <c r="H7993" s="551">
        <v>3.3E-3</v>
      </c>
      <c r="I7993" s="552" t="s">
        <v>2821</v>
      </c>
      <c r="J7993" s="561" t="s">
        <v>3256</v>
      </c>
    </row>
    <row r="7994" spans="1:10">
      <c r="A7994" s="549" t="s">
        <v>2666</v>
      </c>
      <c r="B7994" s="550" t="s">
        <v>2537</v>
      </c>
      <c r="C7994" s="550" t="s">
        <v>55</v>
      </c>
      <c r="D7994" s="549" t="s">
        <v>2538</v>
      </c>
      <c r="E7994" s="593" t="s">
        <v>1220</v>
      </c>
      <c r="F7994" s="593"/>
      <c r="G7994" s="550" t="s">
        <v>57</v>
      </c>
      <c r="H7994" s="551">
        <v>3.0249999999999999E-3</v>
      </c>
      <c r="I7994" s="552" t="s">
        <v>2929</v>
      </c>
      <c r="J7994" s="561" t="s">
        <v>3114</v>
      </c>
    </row>
    <row r="7995" spans="1:10">
      <c r="A7995" s="549" t="s">
        <v>2666</v>
      </c>
      <c r="B7995" s="550" t="s">
        <v>2541</v>
      </c>
      <c r="C7995" s="550" t="s">
        <v>55</v>
      </c>
      <c r="D7995" s="549" t="s">
        <v>2542</v>
      </c>
      <c r="E7995" s="593" t="s">
        <v>1220</v>
      </c>
      <c r="F7995" s="593"/>
      <c r="G7995" s="550" t="s">
        <v>57</v>
      </c>
      <c r="H7995" s="551">
        <v>1.1000000000000001E-3</v>
      </c>
      <c r="I7995" s="552" t="s">
        <v>2931</v>
      </c>
      <c r="J7995" s="561" t="s">
        <v>3114</v>
      </c>
    </row>
    <row r="7996" spans="1:10">
      <c r="A7996" s="549" t="s">
        <v>2666</v>
      </c>
      <c r="B7996" s="550" t="s">
        <v>2637</v>
      </c>
      <c r="C7996" s="550" t="s">
        <v>55</v>
      </c>
      <c r="D7996" s="549" t="s">
        <v>2638</v>
      </c>
      <c r="E7996" s="593" t="s">
        <v>1220</v>
      </c>
      <c r="F7996" s="593"/>
      <c r="G7996" s="550" t="s">
        <v>57</v>
      </c>
      <c r="H7996" s="551">
        <v>2.7500000000000002E-4</v>
      </c>
      <c r="I7996" s="552" t="s">
        <v>2933</v>
      </c>
      <c r="J7996" s="561" t="s">
        <v>2880</v>
      </c>
    </row>
    <row r="7997" spans="1:10">
      <c r="A7997" s="549" t="s">
        <v>2666</v>
      </c>
      <c r="B7997" s="550" t="s">
        <v>1652</v>
      </c>
      <c r="C7997" s="550" t="s">
        <v>55</v>
      </c>
      <c r="D7997" s="549" t="s">
        <v>1653</v>
      </c>
      <c r="E7997" s="593" t="s">
        <v>1298</v>
      </c>
      <c r="F7997" s="593"/>
      <c r="G7997" s="550" t="s">
        <v>57</v>
      </c>
      <c r="H7997" s="551">
        <v>0.55989999999999995</v>
      </c>
      <c r="I7997" s="552" t="s">
        <v>2845</v>
      </c>
      <c r="J7997" s="561" t="s">
        <v>3562</v>
      </c>
    </row>
    <row r="7998" spans="1:10" ht="26.45">
      <c r="A7998" s="549" t="s">
        <v>2666</v>
      </c>
      <c r="B7998" s="550" t="s">
        <v>2139</v>
      </c>
      <c r="C7998" s="550" t="s">
        <v>55</v>
      </c>
      <c r="D7998" s="549" t="s">
        <v>2140</v>
      </c>
      <c r="E7998" s="593" t="s">
        <v>1220</v>
      </c>
      <c r="F7998" s="593"/>
      <c r="G7998" s="550" t="s">
        <v>1739</v>
      </c>
      <c r="H7998" s="551">
        <v>1.265E-2</v>
      </c>
      <c r="I7998" s="552" t="s">
        <v>2853</v>
      </c>
      <c r="J7998" s="561" t="s">
        <v>2882</v>
      </c>
    </row>
    <row r="7999" spans="1:10">
      <c r="A7999" s="549" t="s">
        <v>2666</v>
      </c>
      <c r="B7999" s="550" t="s">
        <v>1587</v>
      </c>
      <c r="C7999" s="550" t="s">
        <v>55</v>
      </c>
      <c r="D7999" s="549" t="s">
        <v>1588</v>
      </c>
      <c r="E7999" s="593" t="s">
        <v>1220</v>
      </c>
      <c r="F7999" s="593"/>
      <c r="G7999" s="550" t="s">
        <v>57</v>
      </c>
      <c r="H7999" s="551">
        <v>2.4750000000000001E-2</v>
      </c>
      <c r="I7999" s="552" t="s">
        <v>2835</v>
      </c>
      <c r="J7999" s="561" t="s">
        <v>3153</v>
      </c>
    </row>
    <row r="8000" spans="1:10" ht="26.45">
      <c r="A8000" s="549" t="s">
        <v>2666</v>
      </c>
      <c r="B8000" s="550" t="s">
        <v>2391</v>
      </c>
      <c r="C8000" s="550" t="s">
        <v>55</v>
      </c>
      <c r="D8000" s="549" t="s">
        <v>2392</v>
      </c>
      <c r="E8000" s="593" t="s">
        <v>1220</v>
      </c>
      <c r="F8000" s="593"/>
      <c r="G8000" s="550" t="s">
        <v>57</v>
      </c>
      <c r="H8000" s="551">
        <v>1.1000000000000001E-3</v>
      </c>
      <c r="I8000" s="552" t="s">
        <v>2827</v>
      </c>
      <c r="J8000" s="561" t="s">
        <v>3254</v>
      </c>
    </row>
    <row r="8001" spans="1:10">
      <c r="A8001" s="549" t="s">
        <v>2666</v>
      </c>
      <c r="B8001" s="550" t="s">
        <v>2412</v>
      </c>
      <c r="C8001" s="550" t="s">
        <v>55</v>
      </c>
      <c r="D8001" s="549" t="s">
        <v>2413</v>
      </c>
      <c r="E8001" s="593" t="s">
        <v>1220</v>
      </c>
      <c r="F8001" s="593"/>
      <c r="G8001" s="550" t="s">
        <v>57</v>
      </c>
      <c r="H8001" s="551">
        <v>8.25E-4</v>
      </c>
      <c r="I8001" s="552" t="s">
        <v>2823</v>
      </c>
      <c r="J8001" s="561" t="s">
        <v>2880</v>
      </c>
    </row>
    <row r="8002" spans="1:10">
      <c r="A8002" s="549" t="s">
        <v>2666</v>
      </c>
      <c r="B8002" s="550" t="s">
        <v>2381</v>
      </c>
      <c r="C8002" s="550" t="s">
        <v>55</v>
      </c>
      <c r="D8002" s="549" t="s">
        <v>2382</v>
      </c>
      <c r="E8002" s="593" t="s">
        <v>1220</v>
      </c>
      <c r="F8002" s="593"/>
      <c r="G8002" s="550" t="s">
        <v>57</v>
      </c>
      <c r="H8002" s="551">
        <v>5.5000000000000003E-4</v>
      </c>
      <c r="I8002" s="552" t="s">
        <v>2837</v>
      </c>
      <c r="J8002" s="561" t="s">
        <v>3254</v>
      </c>
    </row>
    <row r="8003" spans="1:10" ht="26.45">
      <c r="A8003" s="549" t="s">
        <v>2666</v>
      </c>
      <c r="B8003" s="550" t="s">
        <v>2182</v>
      </c>
      <c r="C8003" s="550" t="s">
        <v>55</v>
      </c>
      <c r="D8003" s="549" t="s">
        <v>2183</v>
      </c>
      <c r="E8003" s="593" t="s">
        <v>1220</v>
      </c>
      <c r="F8003" s="593"/>
      <c r="G8003" s="550" t="s">
        <v>57</v>
      </c>
      <c r="H8003" s="551">
        <v>5.5000000000000003E-4</v>
      </c>
      <c r="I8003" s="552" t="s">
        <v>2843</v>
      </c>
      <c r="J8003" s="561" t="s">
        <v>2977</v>
      </c>
    </row>
    <row r="8004" spans="1:10">
      <c r="A8004" s="549" t="s">
        <v>2666</v>
      </c>
      <c r="B8004" s="550" t="s">
        <v>2442</v>
      </c>
      <c r="C8004" s="550" t="s">
        <v>55</v>
      </c>
      <c r="D8004" s="549" t="s">
        <v>2443</v>
      </c>
      <c r="E8004" s="593" t="s">
        <v>1220</v>
      </c>
      <c r="F8004" s="593"/>
      <c r="G8004" s="550" t="s">
        <v>57</v>
      </c>
      <c r="H8004" s="551">
        <v>2.7500000000000002E-4</v>
      </c>
      <c r="I8004" s="552" t="s">
        <v>2851</v>
      </c>
      <c r="J8004" s="561" t="s">
        <v>2880</v>
      </c>
    </row>
    <row r="8005" spans="1:10">
      <c r="A8005" s="553"/>
      <c r="B8005" s="563"/>
      <c r="C8005" s="563"/>
      <c r="D8005" s="553"/>
      <c r="E8005" s="563" t="s">
        <v>2669</v>
      </c>
      <c r="F8005" s="566">
        <v>99.1</v>
      </c>
      <c r="G8005" s="553" t="s">
        <v>2670</v>
      </c>
      <c r="H8005" s="554">
        <v>0</v>
      </c>
      <c r="I8005" s="553" t="s">
        <v>2671</v>
      </c>
      <c r="J8005" s="554">
        <v>99.1</v>
      </c>
    </row>
    <row r="8006" spans="1:10" ht="14.45" thickBot="1">
      <c r="A8006" s="553"/>
      <c r="B8006" s="563"/>
      <c r="C8006" s="563"/>
      <c r="D8006" s="553"/>
      <c r="E8006" s="563" t="s">
        <v>2672</v>
      </c>
      <c r="F8006" s="566">
        <v>0</v>
      </c>
      <c r="G8006" s="553"/>
      <c r="H8006" s="595" t="s">
        <v>2673</v>
      </c>
      <c r="I8006" s="595"/>
      <c r="J8006" s="554">
        <v>285.95999999999998</v>
      </c>
    </row>
    <row r="8007" spans="1:10" ht="14.45" thickTop="1">
      <c r="A8007" s="555"/>
      <c r="B8007" s="564"/>
      <c r="C8007" s="564"/>
      <c r="D8007" s="555"/>
      <c r="E8007" s="564"/>
      <c r="F8007" s="564"/>
      <c r="G8007" s="555"/>
      <c r="H8007" s="555"/>
      <c r="I8007" s="555"/>
      <c r="J8007" s="555"/>
    </row>
    <row r="8008" spans="1:10">
      <c r="A8008" s="543"/>
      <c r="B8008" s="461" t="s">
        <v>10</v>
      </c>
      <c r="C8008" s="461" t="s">
        <v>11</v>
      </c>
      <c r="D8008" s="543" t="s">
        <v>12</v>
      </c>
      <c r="E8008" s="589" t="s">
        <v>1209</v>
      </c>
      <c r="F8008" s="589"/>
      <c r="G8008" s="461" t="s">
        <v>13</v>
      </c>
      <c r="H8008" s="544" t="s">
        <v>14</v>
      </c>
      <c r="I8008" s="544" t="s">
        <v>1210</v>
      </c>
      <c r="J8008" s="544" t="s">
        <v>16</v>
      </c>
    </row>
    <row r="8009" spans="1:10">
      <c r="A8009" s="545" t="s">
        <v>2661</v>
      </c>
      <c r="B8009" s="546" t="s">
        <v>2690</v>
      </c>
      <c r="C8009" s="546" t="s">
        <v>44</v>
      </c>
      <c r="D8009" s="545" t="s">
        <v>2691</v>
      </c>
      <c r="E8009" s="596" t="s">
        <v>1216</v>
      </c>
      <c r="F8009" s="596"/>
      <c r="G8009" s="546" t="s">
        <v>75</v>
      </c>
      <c r="H8009" s="547">
        <v>1</v>
      </c>
      <c r="I8009" s="548">
        <v>24.82</v>
      </c>
      <c r="J8009" s="548">
        <v>24.82</v>
      </c>
    </row>
    <row r="8010" spans="1:10" ht="26.45">
      <c r="A8010" s="556" t="s">
        <v>2674</v>
      </c>
      <c r="B8010" s="557" t="s">
        <v>3939</v>
      </c>
      <c r="C8010" s="557" t="s">
        <v>44</v>
      </c>
      <c r="D8010" s="556" t="s">
        <v>3940</v>
      </c>
      <c r="E8010" s="594" t="s">
        <v>1216</v>
      </c>
      <c r="F8010" s="594"/>
      <c r="G8010" s="557" t="s">
        <v>75</v>
      </c>
      <c r="H8010" s="558">
        <v>1</v>
      </c>
      <c r="I8010" s="559">
        <v>0.26</v>
      </c>
      <c r="J8010" s="559">
        <v>0.26</v>
      </c>
    </row>
    <row r="8011" spans="1:10" ht="26.45">
      <c r="A8011" s="549" t="s">
        <v>2666</v>
      </c>
      <c r="B8011" s="550" t="s">
        <v>1479</v>
      </c>
      <c r="C8011" s="550" t="s">
        <v>44</v>
      </c>
      <c r="D8011" s="549" t="s">
        <v>1480</v>
      </c>
      <c r="E8011" s="593" t="s">
        <v>1459</v>
      </c>
      <c r="F8011" s="593"/>
      <c r="G8011" s="550" t="s">
        <v>75</v>
      </c>
      <c r="H8011" s="551">
        <v>1</v>
      </c>
      <c r="I8011" s="552">
        <v>1.4</v>
      </c>
      <c r="J8011" s="552">
        <v>1.4</v>
      </c>
    </row>
    <row r="8012" spans="1:10" ht="26.45">
      <c r="A8012" s="549" t="s">
        <v>2666</v>
      </c>
      <c r="B8012" s="550" t="s">
        <v>1711</v>
      </c>
      <c r="C8012" s="550" t="s">
        <v>44</v>
      </c>
      <c r="D8012" s="549" t="s">
        <v>1712</v>
      </c>
      <c r="E8012" s="593" t="s">
        <v>1459</v>
      </c>
      <c r="F8012" s="593"/>
      <c r="G8012" s="550" t="s">
        <v>75</v>
      </c>
      <c r="H8012" s="551">
        <v>1</v>
      </c>
      <c r="I8012" s="552">
        <v>0.11</v>
      </c>
      <c r="J8012" s="552">
        <v>0.11</v>
      </c>
    </row>
    <row r="8013" spans="1:10" ht="26.45">
      <c r="A8013" s="549" t="s">
        <v>2666</v>
      </c>
      <c r="B8013" s="550" t="s">
        <v>1567</v>
      </c>
      <c r="C8013" s="550" t="s">
        <v>44</v>
      </c>
      <c r="D8013" s="549" t="s">
        <v>1568</v>
      </c>
      <c r="E8013" s="593" t="s">
        <v>1459</v>
      </c>
      <c r="F8013" s="593"/>
      <c r="G8013" s="550" t="s">
        <v>75</v>
      </c>
      <c r="H8013" s="551">
        <v>1</v>
      </c>
      <c r="I8013" s="552">
        <v>0.48</v>
      </c>
      <c r="J8013" s="552">
        <v>0.48</v>
      </c>
    </row>
    <row r="8014" spans="1:10">
      <c r="A8014" s="549" t="s">
        <v>2666</v>
      </c>
      <c r="B8014" s="550" t="s">
        <v>2129</v>
      </c>
      <c r="C8014" s="550" t="s">
        <v>44</v>
      </c>
      <c r="D8014" s="549" t="s">
        <v>2130</v>
      </c>
      <c r="E8014" s="593" t="s">
        <v>1440</v>
      </c>
      <c r="F8014" s="593"/>
      <c r="G8014" s="550" t="s">
        <v>75</v>
      </c>
      <c r="H8014" s="551">
        <v>1</v>
      </c>
      <c r="I8014" s="552">
        <v>18.21</v>
      </c>
      <c r="J8014" s="552">
        <v>18.21</v>
      </c>
    </row>
    <row r="8015" spans="1:10" ht="26.45">
      <c r="A8015" s="549" t="s">
        <v>2666</v>
      </c>
      <c r="B8015" s="550" t="s">
        <v>2086</v>
      </c>
      <c r="C8015" s="550" t="s">
        <v>44</v>
      </c>
      <c r="D8015" s="549" t="s">
        <v>2087</v>
      </c>
      <c r="E8015" s="593" t="s">
        <v>1459</v>
      </c>
      <c r="F8015" s="593"/>
      <c r="G8015" s="550" t="s">
        <v>75</v>
      </c>
      <c r="H8015" s="551">
        <v>1</v>
      </c>
      <c r="I8015" s="552">
        <v>0.25</v>
      </c>
      <c r="J8015" s="552">
        <v>0.25</v>
      </c>
    </row>
    <row r="8016" spans="1:10" ht="14.45" customHeight="1">
      <c r="A8016" s="549" t="s">
        <v>2666</v>
      </c>
      <c r="B8016" s="550" t="s">
        <v>1776</v>
      </c>
      <c r="C8016" s="550" t="s">
        <v>44</v>
      </c>
      <c r="D8016" s="549" t="s">
        <v>1777</v>
      </c>
      <c r="E8016" s="593" t="s">
        <v>1459</v>
      </c>
      <c r="F8016" s="593"/>
      <c r="G8016" s="550" t="s">
        <v>75</v>
      </c>
      <c r="H8016" s="551">
        <v>1</v>
      </c>
      <c r="I8016" s="552">
        <v>1.43</v>
      </c>
      <c r="J8016" s="552">
        <v>1.43</v>
      </c>
    </row>
    <row r="8017" spans="1:10" ht="26.45">
      <c r="A8017" s="549" t="s">
        <v>2666</v>
      </c>
      <c r="B8017" s="550" t="s">
        <v>1457</v>
      </c>
      <c r="C8017" s="550" t="s">
        <v>44</v>
      </c>
      <c r="D8017" s="549" t="s">
        <v>1458</v>
      </c>
      <c r="E8017" s="593" t="s">
        <v>1459</v>
      </c>
      <c r="F8017" s="593"/>
      <c r="G8017" s="550" t="s">
        <v>75</v>
      </c>
      <c r="H8017" s="551">
        <v>1</v>
      </c>
      <c r="I8017" s="552">
        <v>2.68</v>
      </c>
      <c r="J8017" s="552">
        <v>2.68</v>
      </c>
    </row>
    <row r="8018" spans="1:10">
      <c r="A8018" s="553"/>
      <c r="B8018" s="563"/>
      <c r="C8018" s="563"/>
      <c r="D8018" s="553"/>
      <c r="E8018" s="563" t="s">
        <v>2669</v>
      </c>
      <c r="F8018" s="566">
        <v>18.47</v>
      </c>
      <c r="G8018" s="553" t="s">
        <v>2670</v>
      </c>
      <c r="H8018" s="554">
        <v>0</v>
      </c>
      <c r="I8018" s="553" t="s">
        <v>2671</v>
      </c>
      <c r="J8018" s="554">
        <v>18.47</v>
      </c>
    </row>
    <row r="8019" spans="1:10" ht="13.9" customHeight="1" thickBot="1">
      <c r="A8019" s="553"/>
      <c r="B8019" s="563"/>
      <c r="C8019" s="563"/>
      <c r="D8019" s="553"/>
      <c r="E8019" s="563" t="s">
        <v>2672</v>
      </c>
      <c r="F8019" s="566">
        <v>0</v>
      </c>
      <c r="G8019" s="553"/>
      <c r="H8019" s="595" t="s">
        <v>2673</v>
      </c>
      <c r="I8019" s="595"/>
      <c r="J8019" s="554">
        <v>24.82</v>
      </c>
    </row>
    <row r="8020" spans="1:10" ht="26.45" customHeight="1" thickTop="1">
      <c r="A8020" s="555"/>
      <c r="B8020" s="564"/>
      <c r="C8020" s="564"/>
      <c r="D8020" s="555"/>
      <c r="E8020" s="564"/>
      <c r="F8020" s="564"/>
      <c r="G8020" s="555"/>
      <c r="H8020" s="555"/>
      <c r="I8020" s="555"/>
      <c r="J8020" s="555"/>
    </row>
    <row r="8021" spans="1:10">
      <c r="A8021" s="543"/>
      <c r="B8021" s="461" t="s">
        <v>10</v>
      </c>
      <c r="C8021" s="461" t="s">
        <v>11</v>
      </c>
      <c r="D8021" s="543" t="s">
        <v>12</v>
      </c>
      <c r="E8021" s="589" t="s">
        <v>1209</v>
      </c>
      <c r="F8021" s="589"/>
      <c r="G8021" s="461" t="s">
        <v>13</v>
      </c>
      <c r="H8021" s="544" t="s">
        <v>14</v>
      </c>
      <c r="I8021" s="544" t="s">
        <v>1210</v>
      </c>
      <c r="J8021" s="544" t="s">
        <v>16</v>
      </c>
    </row>
    <row r="8022" spans="1:10">
      <c r="A8022" s="545" t="s">
        <v>2661</v>
      </c>
      <c r="B8022" s="546" t="s">
        <v>3499</v>
      </c>
      <c r="C8022" s="546" t="s">
        <v>44</v>
      </c>
      <c r="D8022" s="545" t="s">
        <v>3500</v>
      </c>
      <c r="E8022" s="596" t="s">
        <v>1216</v>
      </c>
      <c r="F8022" s="596"/>
      <c r="G8022" s="546" t="s">
        <v>75</v>
      </c>
      <c r="H8022" s="547">
        <v>1</v>
      </c>
      <c r="I8022" s="548">
        <v>25.76</v>
      </c>
      <c r="J8022" s="548">
        <v>25.76</v>
      </c>
    </row>
    <row r="8023" spans="1:10" ht="26.45">
      <c r="A8023" s="556" t="s">
        <v>2674</v>
      </c>
      <c r="B8023" s="557" t="s">
        <v>3941</v>
      </c>
      <c r="C8023" s="557" t="s">
        <v>44</v>
      </c>
      <c r="D8023" s="556" t="s">
        <v>3942</v>
      </c>
      <c r="E8023" s="594" t="s">
        <v>1216</v>
      </c>
      <c r="F8023" s="594"/>
      <c r="G8023" s="557" t="s">
        <v>75</v>
      </c>
      <c r="H8023" s="558">
        <v>1</v>
      </c>
      <c r="I8023" s="559">
        <v>0.27</v>
      </c>
      <c r="J8023" s="559">
        <v>0.27</v>
      </c>
    </row>
    <row r="8024" spans="1:10" ht="26.45">
      <c r="A8024" s="549" t="s">
        <v>2666</v>
      </c>
      <c r="B8024" s="550" t="s">
        <v>1711</v>
      </c>
      <c r="C8024" s="550" t="s">
        <v>44</v>
      </c>
      <c r="D8024" s="549" t="s">
        <v>1712</v>
      </c>
      <c r="E8024" s="593" t="s">
        <v>1459</v>
      </c>
      <c r="F8024" s="593"/>
      <c r="G8024" s="550" t="s">
        <v>75</v>
      </c>
      <c r="H8024" s="551">
        <v>1</v>
      </c>
      <c r="I8024" s="552">
        <v>0.11</v>
      </c>
      <c r="J8024" s="552">
        <v>0.11</v>
      </c>
    </row>
    <row r="8025" spans="1:10" ht="26.45">
      <c r="A8025" s="549" t="s">
        <v>2666</v>
      </c>
      <c r="B8025" s="550" t="s">
        <v>1571</v>
      </c>
      <c r="C8025" s="550" t="s">
        <v>44</v>
      </c>
      <c r="D8025" s="549" t="s">
        <v>1572</v>
      </c>
      <c r="E8025" s="593" t="s">
        <v>1459</v>
      </c>
      <c r="F8025" s="593"/>
      <c r="G8025" s="550" t="s">
        <v>75</v>
      </c>
      <c r="H8025" s="551">
        <v>1</v>
      </c>
      <c r="I8025" s="552">
        <v>1.45</v>
      </c>
      <c r="J8025" s="552">
        <v>1.45</v>
      </c>
    </row>
    <row r="8026" spans="1:10" ht="26.45">
      <c r="A8026" s="549" t="s">
        <v>2666</v>
      </c>
      <c r="B8026" s="550" t="s">
        <v>1657</v>
      </c>
      <c r="C8026" s="550" t="s">
        <v>44</v>
      </c>
      <c r="D8026" s="549" t="s">
        <v>1658</v>
      </c>
      <c r="E8026" s="593" t="s">
        <v>1459</v>
      </c>
      <c r="F8026" s="593"/>
      <c r="G8026" s="550" t="s">
        <v>75</v>
      </c>
      <c r="H8026" s="551">
        <v>1</v>
      </c>
      <c r="I8026" s="552">
        <v>0.6</v>
      </c>
      <c r="J8026" s="552">
        <v>0.6</v>
      </c>
    </row>
    <row r="8027" spans="1:10" ht="26.45">
      <c r="A8027" s="549" t="s">
        <v>2666</v>
      </c>
      <c r="B8027" s="550" t="s">
        <v>1479</v>
      </c>
      <c r="C8027" s="550" t="s">
        <v>44</v>
      </c>
      <c r="D8027" s="549" t="s">
        <v>1480</v>
      </c>
      <c r="E8027" s="593" t="s">
        <v>1459</v>
      </c>
      <c r="F8027" s="593"/>
      <c r="G8027" s="550" t="s">
        <v>75</v>
      </c>
      <c r="H8027" s="551">
        <v>1</v>
      </c>
      <c r="I8027" s="552">
        <v>1.4</v>
      </c>
      <c r="J8027" s="552">
        <v>1.4</v>
      </c>
    </row>
    <row r="8028" spans="1:10" ht="26.45">
      <c r="A8028" s="549" t="s">
        <v>2666</v>
      </c>
      <c r="B8028" s="550" t="s">
        <v>1457</v>
      </c>
      <c r="C8028" s="550" t="s">
        <v>44</v>
      </c>
      <c r="D8028" s="549" t="s">
        <v>1458</v>
      </c>
      <c r="E8028" s="593" t="s">
        <v>1459</v>
      </c>
      <c r="F8028" s="593"/>
      <c r="G8028" s="550" t="s">
        <v>75</v>
      </c>
      <c r="H8028" s="551">
        <v>1</v>
      </c>
      <c r="I8028" s="552">
        <v>2.68</v>
      </c>
      <c r="J8028" s="552">
        <v>2.68</v>
      </c>
    </row>
    <row r="8029" spans="1:10" ht="14.45" customHeight="1">
      <c r="A8029" s="549" t="s">
        <v>2666</v>
      </c>
      <c r="B8029" s="550" t="s">
        <v>2026</v>
      </c>
      <c r="C8029" s="550" t="s">
        <v>44</v>
      </c>
      <c r="D8029" s="549" t="s">
        <v>2027</v>
      </c>
      <c r="E8029" s="593" t="s">
        <v>1440</v>
      </c>
      <c r="F8029" s="593"/>
      <c r="G8029" s="550" t="s">
        <v>75</v>
      </c>
      <c r="H8029" s="551">
        <v>1</v>
      </c>
      <c r="I8029" s="552">
        <v>18.77</v>
      </c>
      <c r="J8029" s="552">
        <v>18.77</v>
      </c>
    </row>
    <row r="8030" spans="1:10" ht="26.45">
      <c r="A8030" s="549" t="s">
        <v>2666</v>
      </c>
      <c r="B8030" s="550" t="s">
        <v>1567</v>
      </c>
      <c r="C8030" s="550" t="s">
        <v>44</v>
      </c>
      <c r="D8030" s="549" t="s">
        <v>1568</v>
      </c>
      <c r="E8030" s="593" t="s">
        <v>1459</v>
      </c>
      <c r="F8030" s="593"/>
      <c r="G8030" s="550" t="s">
        <v>75</v>
      </c>
      <c r="H8030" s="551">
        <v>1</v>
      </c>
      <c r="I8030" s="552">
        <v>0.48</v>
      </c>
      <c r="J8030" s="552">
        <v>0.48</v>
      </c>
    </row>
    <row r="8031" spans="1:10">
      <c r="A8031" s="553"/>
      <c r="B8031" s="563"/>
      <c r="C8031" s="563"/>
      <c r="D8031" s="553"/>
      <c r="E8031" s="563" t="s">
        <v>2669</v>
      </c>
      <c r="F8031" s="566">
        <v>19.04</v>
      </c>
      <c r="G8031" s="553" t="s">
        <v>2670</v>
      </c>
      <c r="H8031" s="554">
        <v>0</v>
      </c>
      <c r="I8031" s="553" t="s">
        <v>2671</v>
      </c>
      <c r="J8031" s="554">
        <v>19.04</v>
      </c>
    </row>
    <row r="8032" spans="1:10" ht="13.9" customHeight="1" thickBot="1">
      <c r="A8032" s="553"/>
      <c r="B8032" s="563"/>
      <c r="C8032" s="563"/>
      <c r="D8032" s="553"/>
      <c r="E8032" s="563" t="s">
        <v>2672</v>
      </c>
      <c r="F8032" s="566">
        <v>0</v>
      </c>
      <c r="G8032" s="553"/>
      <c r="H8032" s="595" t="s">
        <v>2673</v>
      </c>
      <c r="I8032" s="595"/>
      <c r="J8032" s="554">
        <v>25.76</v>
      </c>
    </row>
    <row r="8033" spans="1:10" ht="26.45" customHeight="1" thickTop="1">
      <c r="A8033" s="555"/>
      <c r="B8033" s="564"/>
      <c r="C8033" s="564"/>
      <c r="D8033" s="555"/>
      <c r="E8033" s="564"/>
      <c r="F8033" s="564"/>
      <c r="G8033" s="555"/>
      <c r="H8033" s="555"/>
      <c r="I8033" s="555"/>
      <c r="J8033" s="555"/>
    </row>
    <row r="8034" spans="1:10">
      <c r="A8034" s="543"/>
      <c r="B8034" s="461" t="s">
        <v>10</v>
      </c>
      <c r="C8034" s="461" t="s">
        <v>11</v>
      </c>
      <c r="D8034" s="543" t="s">
        <v>12</v>
      </c>
      <c r="E8034" s="589" t="s">
        <v>1209</v>
      </c>
      <c r="F8034" s="589"/>
      <c r="G8034" s="461" t="s">
        <v>13</v>
      </c>
      <c r="H8034" s="544" t="s">
        <v>14</v>
      </c>
      <c r="I8034" s="544" t="s">
        <v>1210</v>
      </c>
      <c r="J8034" s="544" t="s">
        <v>16</v>
      </c>
    </row>
    <row r="8035" spans="1:10" ht="26.45">
      <c r="A8035" s="545" t="s">
        <v>2661</v>
      </c>
      <c r="B8035" s="546" t="s">
        <v>3349</v>
      </c>
      <c r="C8035" s="546" t="s">
        <v>44</v>
      </c>
      <c r="D8035" s="545" t="s">
        <v>3350</v>
      </c>
      <c r="E8035" s="596" t="s">
        <v>2703</v>
      </c>
      <c r="F8035" s="596"/>
      <c r="G8035" s="546" t="s">
        <v>2704</v>
      </c>
      <c r="H8035" s="547">
        <v>1</v>
      </c>
      <c r="I8035" s="548">
        <v>20.54</v>
      </c>
      <c r="J8035" s="548">
        <v>20.54</v>
      </c>
    </row>
    <row r="8036" spans="1:10" ht="26.45">
      <c r="A8036" s="556" t="s">
        <v>2674</v>
      </c>
      <c r="B8036" s="557" t="s">
        <v>4137</v>
      </c>
      <c r="C8036" s="557" t="s">
        <v>44</v>
      </c>
      <c r="D8036" s="556" t="s">
        <v>4138</v>
      </c>
      <c r="E8036" s="594" t="s">
        <v>1216</v>
      </c>
      <c r="F8036" s="594"/>
      <c r="G8036" s="557" t="s">
        <v>75</v>
      </c>
      <c r="H8036" s="558">
        <v>1</v>
      </c>
      <c r="I8036" s="559">
        <v>19.73</v>
      </c>
      <c r="J8036" s="559">
        <v>19.73</v>
      </c>
    </row>
    <row r="8037" spans="1:10" ht="26.45">
      <c r="A8037" s="556" t="s">
        <v>2674</v>
      </c>
      <c r="B8037" s="557" t="s">
        <v>4139</v>
      </c>
      <c r="C8037" s="557" t="s">
        <v>44</v>
      </c>
      <c r="D8037" s="556" t="s">
        <v>4140</v>
      </c>
      <c r="E8037" s="594" t="s">
        <v>3836</v>
      </c>
      <c r="F8037" s="594"/>
      <c r="G8037" s="557" t="s">
        <v>75</v>
      </c>
      <c r="H8037" s="558">
        <v>1</v>
      </c>
      <c r="I8037" s="559">
        <v>0.15</v>
      </c>
      <c r="J8037" s="559">
        <v>0.15</v>
      </c>
    </row>
    <row r="8038" spans="1:10" ht="26.45">
      <c r="A8038" s="556" t="s">
        <v>2674</v>
      </c>
      <c r="B8038" s="557" t="s">
        <v>4141</v>
      </c>
      <c r="C8038" s="557" t="s">
        <v>44</v>
      </c>
      <c r="D8038" s="556" t="s">
        <v>4142</v>
      </c>
      <c r="E8038" s="594" t="s">
        <v>3836</v>
      </c>
      <c r="F8038" s="594"/>
      <c r="G8038" s="557" t="s">
        <v>75</v>
      </c>
      <c r="H8038" s="558">
        <v>1</v>
      </c>
      <c r="I8038" s="559">
        <v>0.66</v>
      </c>
      <c r="J8038" s="559">
        <v>0.66</v>
      </c>
    </row>
    <row r="8039" spans="1:10">
      <c r="A8039" s="553"/>
      <c r="B8039" s="563"/>
      <c r="C8039" s="563"/>
      <c r="D8039" s="553"/>
      <c r="E8039" s="563" t="s">
        <v>2669</v>
      </c>
      <c r="F8039" s="566">
        <v>14.13</v>
      </c>
      <c r="G8039" s="553" t="s">
        <v>2670</v>
      </c>
      <c r="H8039" s="554">
        <v>0</v>
      </c>
      <c r="I8039" s="553" t="s">
        <v>2671</v>
      </c>
      <c r="J8039" s="554">
        <v>14.13</v>
      </c>
    </row>
    <row r="8040" spans="1:10" ht="14.45" thickBot="1">
      <c r="A8040" s="553"/>
      <c r="B8040" s="563"/>
      <c r="C8040" s="563"/>
      <c r="D8040" s="553"/>
      <c r="E8040" s="563" t="s">
        <v>2672</v>
      </c>
      <c r="F8040" s="566">
        <v>0</v>
      </c>
      <c r="G8040" s="553"/>
      <c r="H8040" s="595" t="s">
        <v>2673</v>
      </c>
      <c r="I8040" s="595"/>
      <c r="J8040" s="554">
        <v>20.54</v>
      </c>
    </row>
    <row r="8041" spans="1:10" ht="14.45" thickTop="1">
      <c r="A8041" s="555"/>
      <c r="B8041" s="564"/>
      <c r="C8041" s="564"/>
      <c r="D8041" s="555"/>
      <c r="E8041" s="564"/>
      <c r="F8041" s="564"/>
      <c r="G8041" s="555"/>
      <c r="H8041" s="555"/>
      <c r="I8041" s="555"/>
      <c r="J8041" s="555"/>
    </row>
    <row r="8042" spans="1:10" ht="14.45" customHeight="1">
      <c r="A8042" s="543"/>
      <c r="B8042" s="461" t="s">
        <v>10</v>
      </c>
      <c r="C8042" s="461" t="s">
        <v>11</v>
      </c>
      <c r="D8042" s="543" t="s">
        <v>12</v>
      </c>
      <c r="E8042" s="589" t="s">
        <v>1209</v>
      </c>
      <c r="F8042" s="589"/>
      <c r="G8042" s="461" t="s">
        <v>13</v>
      </c>
      <c r="H8042" s="544" t="s">
        <v>14</v>
      </c>
      <c r="I8042" s="544" t="s">
        <v>1210</v>
      </c>
      <c r="J8042" s="544" t="s">
        <v>16</v>
      </c>
    </row>
    <row r="8043" spans="1:10" ht="26.45">
      <c r="A8043" s="545" t="s">
        <v>2661</v>
      </c>
      <c r="B8043" s="546" t="s">
        <v>3351</v>
      </c>
      <c r="C8043" s="546" t="s">
        <v>44</v>
      </c>
      <c r="D8043" s="545" t="s">
        <v>3352</v>
      </c>
      <c r="E8043" s="596" t="s">
        <v>2703</v>
      </c>
      <c r="F8043" s="596"/>
      <c r="G8043" s="546" t="s">
        <v>2710</v>
      </c>
      <c r="H8043" s="547">
        <v>1</v>
      </c>
      <c r="I8043" s="548">
        <v>23.1</v>
      </c>
      <c r="J8043" s="548">
        <v>23.1</v>
      </c>
    </row>
    <row r="8044" spans="1:10" ht="26.45">
      <c r="A8044" s="556" t="s">
        <v>2674</v>
      </c>
      <c r="B8044" s="557" t="s">
        <v>4139</v>
      </c>
      <c r="C8044" s="557" t="s">
        <v>44</v>
      </c>
      <c r="D8044" s="556" t="s">
        <v>4140</v>
      </c>
      <c r="E8044" s="594" t="s">
        <v>3836</v>
      </c>
      <c r="F8044" s="594"/>
      <c r="G8044" s="557" t="s">
        <v>75</v>
      </c>
      <c r="H8044" s="558">
        <v>1</v>
      </c>
      <c r="I8044" s="559">
        <v>0.15</v>
      </c>
      <c r="J8044" s="559">
        <v>0.15</v>
      </c>
    </row>
    <row r="8045" spans="1:10" ht="26.45" customHeight="1">
      <c r="A8045" s="556" t="s">
        <v>2674</v>
      </c>
      <c r="B8045" s="557" t="s">
        <v>4143</v>
      </c>
      <c r="C8045" s="557" t="s">
        <v>44</v>
      </c>
      <c r="D8045" s="556" t="s">
        <v>4144</v>
      </c>
      <c r="E8045" s="594" t="s">
        <v>3836</v>
      </c>
      <c r="F8045" s="594"/>
      <c r="G8045" s="557" t="s">
        <v>75</v>
      </c>
      <c r="H8045" s="558">
        <v>1</v>
      </c>
      <c r="I8045" s="559">
        <v>1.73</v>
      </c>
      <c r="J8045" s="559">
        <v>1.73</v>
      </c>
    </row>
    <row r="8046" spans="1:10" ht="26.45" customHeight="1">
      <c r="A8046" s="556" t="s">
        <v>2674</v>
      </c>
      <c r="B8046" s="557" t="s">
        <v>4137</v>
      </c>
      <c r="C8046" s="557" t="s">
        <v>44</v>
      </c>
      <c r="D8046" s="556" t="s">
        <v>4138</v>
      </c>
      <c r="E8046" s="594" t="s">
        <v>1216</v>
      </c>
      <c r="F8046" s="594"/>
      <c r="G8046" s="557" t="s">
        <v>75</v>
      </c>
      <c r="H8046" s="558">
        <v>1</v>
      </c>
      <c r="I8046" s="559">
        <v>19.73</v>
      </c>
      <c r="J8046" s="559">
        <v>19.73</v>
      </c>
    </row>
    <row r="8047" spans="1:10" ht="26.45" customHeight="1">
      <c r="A8047" s="556" t="s">
        <v>2674</v>
      </c>
      <c r="B8047" s="557" t="s">
        <v>4145</v>
      </c>
      <c r="C8047" s="557" t="s">
        <v>44</v>
      </c>
      <c r="D8047" s="556" t="s">
        <v>4146</v>
      </c>
      <c r="E8047" s="594" t="s">
        <v>3836</v>
      </c>
      <c r="F8047" s="594"/>
      <c r="G8047" s="557" t="s">
        <v>75</v>
      </c>
      <c r="H8047" s="558">
        <v>1</v>
      </c>
      <c r="I8047" s="559">
        <v>0.83</v>
      </c>
      <c r="J8047" s="559">
        <v>0.83</v>
      </c>
    </row>
    <row r="8048" spans="1:10" ht="26.45" customHeight="1">
      <c r="A8048" s="556" t="s">
        <v>2674</v>
      </c>
      <c r="B8048" s="557" t="s">
        <v>4141</v>
      </c>
      <c r="C8048" s="557" t="s">
        <v>44</v>
      </c>
      <c r="D8048" s="556" t="s">
        <v>4142</v>
      </c>
      <c r="E8048" s="594" t="s">
        <v>3836</v>
      </c>
      <c r="F8048" s="594"/>
      <c r="G8048" s="557" t="s">
        <v>75</v>
      </c>
      <c r="H8048" s="558">
        <v>1</v>
      </c>
      <c r="I8048" s="559">
        <v>0.66</v>
      </c>
      <c r="J8048" s="559">
        <v>0.66</v>
      </c>
    </row>
    <row r="8049" spans="1:10">
      <c r="A8049" s="553"/>
      <c r="B8049" s="563"/>
      <c r="C8049" s="563"/>
      <c r="D8049" s="553"/>
      <c r="E8049" s="563" t="s">
        <v>2669</v>
      </c>
      <c r="F8049" s="566">
        <v>14.13</v>
      </c>
      <c r="G8049" s="553" t="s">
        <v>2670</v>
      </c>
      <c r="H8049" s="554">
        <v>0</v>
      </c>
      <c r="I8049" s="553" t="s">
        <v>2671</v>
      </c>
      <c r="J8049" s="554">
        <v>14.13</v>
      </c>
    </row>
    <row r="8050" spans="1:10" ht="14.45" customHeight="1" thickBot="1">
      <c r="A8050" s="553"/>
      <c r="B8050" s="563"/>
      <c r="C8050" s="563"/>
      <c r="D8050" s="553"/>
      <c r="E8050" s="563" t="s">
        <v>2672</v>
      </c>
      <c r="F8050" s="566">
        <v>0</v>
      </c>
      <c r="G8050" s="553"/>
      <c r="H8050" s="595" t="s">
        <v>2673</v>
      </c>
      <c r="I8050" s="595"/>
      <c r="J8050" s="554">
        <v>23.1</v>
      </c>
    </row>
    <row r="8051" spans="1:10" ht="14.45" thickTop="1">
      <c r="A8051" s="555"/>
      <c r="B8051" s="564"/>
      <c r="C8051" s="564"/>
      <c r="D8051" s="555"/>
      <c r="E8051" s="564"/>
      <c r="F8051" s="564"/>
      <c r="G8051" s="555"/>
      <c r="H8051" s="555"/>
      <c r="I8051" s="555"/>
      <c r="J8051" s="555"/>
    </row>
    <row r="8052" spans="1:10">
      <c r="A8052" s="543"/>
      <c r="B8052" s="461" t="s">
        <v>10</v>
      </c>
      <c r="C8052" s="461" t="s">
        <v>11</v>
      </c>
      <c r="D8052" s="543" t="s">
        <v>12</v>
      </c>
      <c r="E8052" s="589" t="s">
        <v>1209</v>
      </c>
      <c r="F8052" s="589"/>
      <c r="G8052" s="461" t="s">
        <v>13</v>
      </c>
      <c r="H8052" s="544" t="s">
        <v>14</v>
      </c>
      <c r="I8052" s="544" t="s">
        <v>1210</v>
      </c>
      <c r="J8052" s="544" t="s">
        <v>16</v>
      </c>
    </row>
    <row r="8053" spans="1:10" ht="26.45" customHeight="1">
      <c r="A8053" s="545" t="s">
        <v>2661</v>
      </c>
      <c r="B8053" s="546" t="s">
        <v>4141</v>
      </c>
      <c r="C8053" s="546" t="s">
        <v>44</v>
      </c>
      <c r="D8053" s="545" t="s">
        <v>4142</v>
      </c>
      <c r="E8053" s="596" t="s">
        <v>3836</v>
      </c>
      <c r="F8053" s="596"/>
      <c r="G8053" s="546" t="s">
        <v>75</v>
      </c>
      <c r="H8053" s="547">
        <v>1</v>
      </c>
      <c r="I8053" s="548">
        <v>0.66</v>
      </c>
      <c r="J8053" s="548">
        <v>0.66</v>
      </c>
    </row>
    <row r="8054" spans="1:10" ht="26.45" customHeight="1">
      <c r="A8054" s="549" t="s">
        <v>2666</v>
      </c>
      <c r="B8054" s="550" t="s">
        <v>2217</v>
      </c>
      <c r="C8054" s="550" t="s">
        <v>44</v>
      </c>
      <c r="D8054" s="549" t="s">
        <v>2218</v>
      </c>
      <c r="E8054" s="593" t="s">
        <v>1540</v>
      </c>
      <c r="F8054" s="593"/>
      <c r="G8054" s="550" t="s">
        <v>26</v>
      </c>
      <c r="H8054" s="551">
        <v>6.3999999999999997E-5</v>
      </c>
      <c r="I8054" s="552">
        <v>10449</v>
      </c>
      <c r="J8054" s="552">
        <v>0.66</v>
      </c>
    </row>
    <row r="8055" spans="1:10" ht="39.6" customHeight="1">
      <c r="A8055" s="553"/>
      <c r="B8055" s="563"/>
      <c r="C8055" s="563"/>
      <c r="D8055" s="553"/>
      <c r="E8055" s="563" t="s">
        <v>2669</v>
      </c>
      <c r="F8055" s="566">
        <v>0</v>
      </c>
      <c r="G8055" s="553" t="s">
        <v>2670</v>
      </c>
      <c r="H8055" s="554">
        <v>0</v>
      </c>
      <c r="I8055" s="553" t="s">
        <v>2671</v>
      </c>
      <c r="J8055" s="554">
        <v>0</v>
      </c>
    </row>
    <row r="8056" spans="1:10" ht="26.45" customHeight="1" thickBot="1">
      <c r="A8056" s="553"/>
      <c r="B8056" s="563"/>
      <c r="C8056" s="563"/>
      <c r="D8056" s="553"/>
      <c r="E8056" s="563" t="s">
        <v>2672</v>
      </c>
      <c r="F8056" s="566">
        <v>0</v>
      </c>
      <c r="G8056" s="553"/>
      <c r="H8056" s="595" t="s">
        <v>2673</v>
      </c>
      <c r="I8056" s="595"/>
      <c r="J8056" s="554">
        <v>0.66</v>
      </c>
    </row>
    <row r="8057" spans="1:10" ht="26.45" customHeight="1" thickTop="1">
      <c r="A8057" s="555"/>
      <c r="B8057" s="564"/>
      <c r="C8057" s="564"/>
      <c r="D8057" s="555"/>
      <c r="E8057" s="564"/>
      <c r="F8057" s="564"/>
      <c r="G8057" s="555"/>
      <c r="H8057" s="555"/>
      <c r="I8057" s="555"/>
      <c r="J8057" s="555"/>
    </row>
    <row r="8058" spans="1:10" ht="26.45" customHeight="1">
      <c r="A8058" s="543"/>
      <c r="B8058" s="461" t="s">
        <v>10</v>
      </c>
      <c r="C8058" s="461" t="s">
        <v>11</v>
      </c>
      <c r="D8058" s="543" t="s">
        <v>12</v>
      </c>
      <c r="E8058" s="589" t="s">
        <v>1209</v>
      </c>
      <c r="F8058" s="589"/>
      <c r="G8058" s="461" t="s">
        <v>13</v>
      </c>
      <c r="H8058" s="544" t="s">
        <v>14</v>
      </c>
      <c r="I8058" s="544" t="s">
        <v>1210</v>
      </c>
      <c r="J8058" s="544" t="s">
        <v>16</v>
      </c>
    </row>
    <row r="8059" spans="1:10" ht="26.45">
      <c r="A8059" s="545" t="s">
        <v>2661</v>
      </c>
      <c r="B8059" s="546" t="s">
        <v>4139</v>
      </c>
      <c r="C8059" s="546" t="s">
        <v>44</v>
      </c>
      <c r="D8059" s="545" t="s">
        <v>4140</v>
      </c>
      <c r="E8059" s="596" t="s">
        <v>3836</v>
      </c>
      <c r="F8059" s="596"/>
      <c r="G8059" s="546" t="s">
        <v>75</v>
      </c>
      <c r="H8059" s="547">
        <v>1</v>
      </c>
      <c r="I8059" s="548">
        <v>0.15</v>
      </c>
      <c r="J8059" s="548">
        <v>0.15</v>
      </c>
    </row>
    <row r="8060" spans="1:10" ht="14.45" customHeight="1">
      <c r="A8060" s="549" t="s">
        <v>2666</v>
      </c>
      <c r="B8060" s="550" t="s">
        <v>2217</v>
      </c>
      <c r="C8060" s="550" t="s">
        <v>44</v>
      </c>
      <c r="D8060" s="549" t="s">
        <v>2218</v>
      </c>
      <c r="E8060" s="593" t="s">
        <v>1540</v>
      </c>
      <c r="F8060" s="593"/>
      <c r="G8060" s="550" t="s">
        <v>26</v>
      </c>
      <c r="H8060" s="551">
        <v>1.4800000000000001E-5</v>
      </c>
      <c r="I8060" s="552">
        <v>10449</v>
      </c>
      <c r="J8060" s="552">
        <v>0.15</v>
      </c>
    </row>
    <row r="8061" spans="1:10">
      <c r="A8061" s="553"/>
      <c r="B8061" s="563"/>
      <c r="C8061" s="563"/>
      <c r="D8061" s="553"/>
      <c r="E8061" s="563" t="s">
        <v>2669</v>
      </c>
      <c r="F8061" s="566">
        <v>0</v>
      </c>
      <c r="G8061" s="553" t="s">
        <v>2670</v>
      </c>
      <c r="H8061" s="554">
        <v>0</v>
      </c>
      <c r="I8061" s="553" t="s">
        <v>2671</v>
      </c>
      <c r="J8061" s="554">
        <v>0</v>
      </c>
    </row>
    <row r="8062" spans="1:10" ht="14.45" thickBot="1">
      <c r="A8062" s="553"/>
      <c r="B8062" s="563"/>
      <c r="C8062" s="563"/>
      <c r="D8062" s="553"/>
      <c r="E8062" s="563" t="s">
        <v>2672</v>
      </c>
      <c r="F8062" s="566">
        <v>0</v>
      </c>
      <c r="G8062" s="553"/>
      <c r="H8062" s="595" t="s">
        <v>2673</v>
      </c>
      <c r="I8062" s="595"/>
      <c r="J8062" s="554">
        <v>0.15</v>
      </c>
    </row>
    <row r="8063" spans="1:10" ht="26.45" customHeight="1" thickTop="1">
      <c r="A8063" s="555"/>
      <c r="B8063" s="564"/>
      <c r="C8063" s="564"/>
      <c r="D8063" s="555"/>
      <c r="E8063" s="564"/>
      <c r="F8063" s="564"/>
      <c r="G8063" s="555"/>
      <c r="H8063" s="555"/>
      <c r="I8063" s="555"/>
      <c r="J8063" s="555"/>
    </row>
    <row r="8064" spans="1:10">
      <c r="A8064" s="543"/>
      <c r="B8064" s="461" t="s">
        <v>10</v>
      </c>
      <c r="C8064" s="461" t="s">
        <v>11</v>
      </c>
      <c r="D8064" s="543" t="s">
        <v>12</v>
      </c>
      <c r="E8064" s="589" t="s">
        <v>1209</v>
      </c>
      <c r="F8064" s="589"/>
      <c r="G8064" s="461" t="s">
        <v>13</v>
      </c>
      <c r="H8064" s="544" t="s">
        <v>14</v>
      </c>
      <c r="I8064" s="544" t="s">
        <v>1210</v>
      </c>
      <c r="J8064" s="544" t="s">
        <v>16</v>
      </c>
    </row>
    <row r="8065" spans="1:10" ht="26.45">
      <c r="A8065" s="545" t="s">
        <v>2661</v>
      </c>
      <c r="B8065" s="546" t="s">
        <v>4145</v>
      </c>
      <c r="C8065" s="546" t="s">
        <v>44</v>
      </c>
      <c r="D8065" s="545" t="s">
        <v>4146</v>
      </c>
      <c r="E8065" s="596" t="s">
        <v>3836</v>
      </c>
      <c r="F8065" s="596"/>
      <c r="G8065" s="546" t="s">
        <v>75</v>
      </c>
      <c r="H8065" s="547">
        <v>1</v>
      </c>
      <c r="I8065" s="548">
        <v>0.83</v>
      </c>
      <c r="J8065" s="548">
        <v>0.83</v>
      </c>
    </row>
    <row r="8066" spans="1:10" ht="14.45" customHeight="1">
      <c r="A8066" s="549" t="s">
        <v>2666</v>
      </c>
      <c r="B8066" s="550" t="s">
        <v>2217</v>
      </c>
      <c r="C8066" s="550" t="s">
        <v>44</v>
      </c>
      <c r="D8066" s="549" t="s">
        <v>2218</v>
      </c>
      <c r="E8066" s="593" t="s">
        <v>1540</v>
      </c>
      <c r="F8066" s="593"/>
      <c r="G8066" s="550" t="s">
        <v>26</v>
      </c>
      <c r="H8066" s="551">
        <v>8.0000000000000007E-5</v>
      </c>
      <c r="I8066" s="552">
        <v>10449</v>
      </c>
      <c r="J8066" s="552">
        <v>0.83</v>
      </c>
    </row>
    <row r="8067" spans="1:10">
      <c r="A8067" s="553"/>
      <c r="B8067" s="563"/>
      <c r="C8067" s="563"/>
      <c r="D8067" s="553"/>
      <c r="E8067" s="563" t="s">
        <v>2669</v>
      </c>
      <c r="F8067" s="566">
        <v>0</v>
      </c>
      <c r="G8067" s="553" t="s">
        <v>2670</v>
      </c>
      <c r="H8067" s="554">
        <v>0</v>
      </c>
      <c r="I8067" s="553" t="s">
        <v>2671</v>
      </c>
      <c r="J8067" s="554">
        <v>0</v>
      </c>
    </row>
    <row r="8068" spans="1:10" ht="14.45" thickBot="1">
      <c r="A8068" s="553"/>
      <c r="B8068" s="563"/>
      <c r="C8068" s="563"/>
      <c r="D8068" s="553"/>
      <c r="E8068" s="563" t="s">
        <v>2672</v>
      </c>
      <c r="F8068" s="566">
        <v>0</v>
      </c>
      <c r="G8068" s="553"/>
      <c r="H8068" s="595" t="s">
        <v>2673</v>
      </c>
      <c r="I8068" s="595"/>
      <c r="J8068" s="554">
        <v>0.83</v>
      </c>
    </row>
    <row r="8069" spans="1:10" ht="26.45" customHeight="1" thickTop="1">
      <c r="A8069" s="555"/>
      <c r="B8069" s="564"/>
      <c r="C8069" s="564"/>
      <c r="D8069" s="555"/>
      <c r="E8069" s="564"/>
      <c r="F8069" s="564"/>
      <c r="G8069" s="555"/>
      <c r="H8069" s="555"/>
      <c r="I8069" s="555"/>
      <c r="J8069" s="555"/>
    </row>
    <row r="8070" spans="1:10">
      <c r="A8070" s="543"/>
      <c r="B8070" s="461" t="s">
        <v>10</v>
      </c>
      <c r="C8070" s="461" t="s">
        <v>11</v>
      </c>
      <c r="D8070" s="543" t="s">
        <v>12</v>
      </c>
      <c r="E8070" s="589" t="s">
        <v>1209</v>
      </c>
      <c r="F8070" s="589"/>
      <c r="G8070" s="461" t="s">
        <v>13</v>
      </c>
      <c r="H8070" s="544" t="s">
        <v>14</v>
      </c>
      <c r="I8070" s="544" t="s">
        <v>1210</v>
      </c>
      <c r="J8070" s="544" t="s">
        <v>16</v>
      </c>
    </row>
    <row r="8071" spans="1:10" ht="39.6">
      <c r="A8071" s="545" t="s">
        <v>2661</v>
      </c>
      <c r="B8071" s="546" t="s">
        <v>4143</v>
      </c>
      <c r="C8071" s="546" t="s">
        <v>44</v>
      </c>
      <c r="D8071" s="545" t="s">
        <v>4144</v>
      </c>
      <c r="E8071" s="596" t="s">
        <v>3836</v>
      </c>
      <c r="F8071" s="596"/>
      <c r="G8071" s="546" t="s">
        <v>75</v>
      </c>
      <c r="H8071" s="547">
        <v>1</v>
      </c>
      <c r="I8071" s="548">
        <v>1.73</v>
      </c>
      <c r="J8071" s="548">
        <v>1.73</v>
      </c>
    </row>
    <row r="8072" spans="1:10" ht="14.45" customHeight="1">
      <c r="A8072" s="549" t="s">
        <v>2666</v>
      </c>
      <c r="B8072" s="550" t="s">
        <v>2068</v>
      </c>
      <c r="C8072" s="550" t="s">
        <v>44</v>
      </c>
      <c r="D8072" s="549" t="s">
        <v>2069</v>
      </c>
      <c r="E8072" s="593" t="s">
        <v>2070</v>
      </c>
      <c r="F8072" s="593"/>
      <c r="G8072" s="550" t="s">
        <v>2071</v>
      </c>
      <c r="H8072" s="551">
        <v>1.7</v>
      </c>
      <c r="I8072" s="552">
        <v>1.02</v>
      </c>
      <c r="J8072" s="552">
        <v>1.73</v>
      </c>
    </row>
    <row r="8073" spans="1:10">
      <c r="A8073" s="553"/>
      <c r="B8073" s="563"/>
      <c r="C8073" s="563"/>
      <c r="D8073" s="553"/>
      <c r="E8073" s="563" t="s">
        <v>2669</v>
      </c>
      <c r="F8073" s="566">
        <v>0</v>
      </c>
      <c r="G8073" s="553" t="s">
        <v>2670</v>
      </c>
      <c r="H8073" s="554">
        <v>0</v>
      </c>
      <c r="I8073" s="553" t="s">
        <v>2671</v>
      </c>
      <c r="J8073" s="554">
        <v>0</v>
      </c>
    </row>
    <row r="8074" spans="1:10" ht="14.45" thickBot="1">
      <c r="A8074" s="553"/>
      <c r="B8074" s="563"/>
      <c r="C8074" s="563"/>
      <c r="D8074" s="553"/>
      <c r="E8074" s="563" t="s">
        <v>2672</v>
      </c>
      <c r="F8074" s="566">
        <v>0</v>
      </c>
      <c r="G8074" s="553"/>
      <c r="H8074" s="595" t="s">
        <v>2673</v>
      </c>
      <c r="I8074" s="595"/>
      <c r="J8074" s="554">
        <v>1.73</v>
      </c>
    </row>
    <row r="8075" spans="1:10" ht="26.45" customHeight="1" thickTop="1">
      <c r="A8075" s="555"/>
      <c r="B8075" s="564"/>
      <c r="C8075" s="564"/>
      <c r="D8075" s="555"/>
      <c r="E8075" s="564"/>
      <c r="F8075" s="564"/>
      <c r="G8075" s="555"/>
      <c r="H8075" s="555"/>
      <c r="I8075" s="555"/>
      <c r="J8075" s="555"/>
    </row>
    <row r="8076" spans="1:10">
      <c r="A8076" s="543"/>
      <c r="B8076" s="461" t="s">
        <v>10</v>
      </c>
      <c r="C8076" s="461" t="s">
        <v>11</v>
      </c>
      <c r="D8076" s="543" t="s">
        <v>12</v>
      </c>
      <c r="E8076" s="589" t="s">
        <v>1209</v>
      </c>
      <c r="F8076" s="589"/>
      <c r="G8076" s="461" t="s">
        <v>13</v>
      </c>
      <c r="H8076" s="544" t="s">
        <v>14</v>
      </c>
      <c r="I8076" s="544" t="s">
        <v>1210</v>
      </c>
      <c r="J8076" s="544" t="s">
        <v>16</v>
      </c>
    </row>
    <row r="8077" spans="1:10">
      <c r="A8077" s="545" t="s">
        <v>2661</v>
      </c>
      <c r="B8077" s="546" t="s">
        <v>3658</v>
      </c>
      <c r="C8077" s="546" t="s">
        <v>44</v>
      </c>
      <c r="D8077" s="545" t="s">
        <v>3659</v>
      </c>
      <c r="E8077" s="596" t="s">
        <v>1216</v>
      </c>
      <c r="F8077" s="596"/>
      <c r="G8077" s="546" t="s">
        <v>75</v>
      </c>
      <c r="H8077" s="547">
        <v>1</v>
      </c>
      <c r="I8077" s="548">
        <v>31.08</v>
      </c>
      <c r="J8077" s="548">
        <v>31.08</v>
      </c>
    </row>
    <row r="8078" spans="1:10" ht="14.45" customHeight="1">
      <c r="A8078" s="556" t="s">
        <v>2674</v>
      </c>
      <c r="B8078" s="557" t="s">
        <v>3945</v>
      </c>
      <c r="C8078" s="557" t="s">
        <v>44</v>
      </c>
      <c r="D8078" s="556" t="s">
        <v>3946</v>
      </c>
      <c r="E8078" s="594" t="s">
        <v>1216</v>
      </c>
      <c r="F8078" s="594"/>
      <c r="G8078" s="557" t="s">
        <v>75</v>
      </c>
      <c r="H8078" s="558">
        <v>1</v>
      </c>
      <c r="I8078" s="559">
        <v>0.65</v>
      </c>
      <c r="J8078" s="559">
        <v>0.65</v>
      </c>
    </row>
    <row r="8079" spans="1:10" ht="26.45">
      <c r="A8079" s="549" t="s">
        <v>2666</v>
      </c>
      <c r="B8079" s="550" t="s">
        <v>1637</v>
      </c>
      <c r="C8079" s="550" t="s">
        <v>44</v>
      </c>
      <c r="D8079" s="549" t="s">
        <v>1638</v>
      </c>
      <c r="E8079" s="593" t="s">
        <v>1459</v>
      </c>
      <c r="F8079" s="593"/>
      <c r="G8079" s="550" t="s">
        <v>75</v>
      </c>
      <c r="H8079" s="551">
        <v>1</v>
      </c>
      <c r="I8079" s="552">
        <v>1.36</v>
      </c>
      <c r="J8079" s="552">
        <v>1.36</v>
      </c>
    </row>
    <row r="8080" spans="1:10" ht="26.45">
      <c r="A8080" s="549" t="s">
        <v>2666</v>
      </c>
      <c r="B8080" s="550" t="s">
        <v>1707</v>
      </c>
      <c r="C8080" s="550" t="s">
        <v>44</v>
      </c>
      <c r="D8080" s="549" t="s">
        <v>1708</v>
      </c>
      <c r="E8080" s="593" t="s">
        <v>1459</v>
      </c>
      <c r="F8080" s="593"/>
      <c r="G8080" s="550" t="s">
        <v>75</v>
      </c>
      <c r="H8080" s="551">
        <v>1</v>
      </c>
      <c r="I8080" s="552">
        <v>0.75</v>
      </c>
      <c r="J8080" s="552">
        <v>0.75</v>
      </c>
    </row>
    <row r="8081" spans="1:10" ht="39.6" customHeight="1">
      <c r="A8081" s="549" t="s">
        <v>2666</v>
      </c>
      <c r="B8081" s="550" t="s">
        <v>1711</v>
      </c>
      <c r="C8081" s="550" t="s">
        <v>44</v>
      </c>
      <c r="D8081" s="549" t="s">
        <v>1712</v>
      </c>
      <c r="E8081" s="593" t="s">
        <v>1459</v>
      </c>
      <c r="F8081" s="593"/>
      <c r="G8081" s="550" t="s">
        <v>75</v>
      </c>
      <c r="H8081" s="551">
        <v>1</v>
      </c>
      <c r="I8081" s="552">
        <v>0.11</v>
      </c>
      <c r="J8081" s="552">
        <v>0.11</v>
      </c>
    </row>
    <row r="8082" spans="1:10">
      <c r="A8082" s="549" t="s">
        <v>2666</v>
      </c>
      <c r="B8082" s="550" t="s">
        <v>1591</v>
      </c>
      <c r="C8082" s="550" t="s">
        <v>44</v>
      </c>
      <c r="D8082" s="549" t="s">
        <v>1592</v>
      </c>
      <c r="E8082" s="593" t="s">
        <v>1440</v>
      </c>
      <c r="F8082" s="593"/>
      <c r="G8082" s="550" t="s">
        <v>75</v>
      </c>
      <c r="H8082" s="551">
        <v>1</v>
      </c>
      <c r="I8082" s="552">
        <v>23.65</v>
      </c>
      <c r="J8082" s="552">
        <v>23.65</v>
      </c>
    </row>
    <row r="8083" spans="1:10" ht="26.45">
      <c r="A8083" s="549" t="s">
        <v>2666</v>
      </c>
      <c r="B8083" s="550" t="s">
        <v>1479</v>
      </c>
      <c r="C8083" s="550" t="s">
        <v>44</v>
      </c>
      <c r="D8083" s="549" t="s">
        <v>1480</v>
      </c>
      <c r="E8083" s="593" t="s">
        <v>1459</v>
      </c>
      <c r="F8083" s="593"/>
      <c r="G8083" s="550" t="s">
        <v>75</v>
      </c>
      <c r="H8083" s="551">
        <v>1</v>
      </c>
      <c r="I8083" s="552">
        <v>1.4</v>
      </c>
      <c r="J8083" s="552">
        <v>1.4</v>
      </c>
    </row>
    <row r="8084" spans="1:10" ht="14.45" customHeight="1">
      <c r="A8084" s="549" t="s">
        <v>2666</v>
      </c>
      <c r="B8084" s="550" t="s">
        <v>1457</v>
      </c>
      <c r="C8084" s="550" t="s">
        <v>44</v>
      </c>
      <c r="D8084" s="549" t="s">
        <v>1458</v>
      </c>
      <c r="E8084" s="593" t="s">
        <v>1459</v>
      </c>
      <c r="F8084" s="593"/>
      <c r="G8084" s="550" t="s">
        <v>75</v>
      </c>
      <c r="H8084" s="551">
        <v>1</v>
      </c>
      <c r="I8084" s="552">
        <v>2.68</v>
      </c>
      <c r="J8084" s="552">
        <v>2.68</v>
      </c>
    </row>
    <row r="8085" spans="1:10" ht="26.45">
      <c r="A8085" s="549" t="s">
        <v>2666</v>
      </c>
      <c r="B8085" s="550" t="s">
        <v>1567</v>
      </c>
      <c r="C8085" s="550" t="s">
        <v>44</v>
      </c>
      <c r="D8085" s="549" t="s">
        <v>1568</v>
      </c>
      <c r="E8085" s="593" t="s">
        <v>1459</v>
      </c>
      <c r="F8085" s="593"/>
      <c r="G8085" s="550" t="s">
        <v>75</v>
      </c>
      <c r="H8085" s="551">
        <v>1</v>
      </c>
      <c r="I8085" s="552">
        <v>0.48</v>
      </c>
      <c r="J8085" s="552">
        <v>0.48</v>
      </c>
    </row>
    <row r="8086" spans="1:10">
      <c r="A8086" s="553"/>
      <c r="B8086" s="563"/>
      <c r="C8086" s="563"/>
      <c r="D8086" s="553"/>
      <c r="E8086" s="563" t="s">
        <v>2669</v>
      </c>
      <c r="F8086" s="566">
        <v>24.3</v>
      </c>
      <c r="G8086" s="553" t="s">
        <v>2670</v>
      </c>
      <c r="H8086" s="554">
        <v>0</v>
      </c>
      <c r="I8086" s="553" t="s">
        <v>2671</v>
      </c>
      <c r="J8086" s="554">
        <v>24.3</v>
      </c>
    </row>
    <row r="8087" spans="1:10" ht="13.9" customHeight="1" thickBot="1">
      <c r="A8087" s="553"/>
      <c r="B8087" s="563"/>
      <c r="C8087" s="563"/>
      <c r="D8087" s="553"/>
      <c r="E8087" s="563" t="s">
        <v>2672</v>
      </c>
      <c r="F8087" s="566">
        <v>0</v>
      </c>
      <c r="G8087" s="553"/>
      <c r="H8087" s="595" t="s">
        <v>2673</v>
      </c>
      <c r="I8087" s="595"/>
      <c r="J8087" s="554">
        <v>31.08</v>
      </c>
    </row>
    <row r="8088" spans="1:10" ht="26.45" customHeight="1" thickTop="1">
      <c r="A8088" s="555"/>
      <c r="B8088" s="564"/>
      <c r="C8088" s="564"/>
      <c r="D8088" s="555"/>
      <c r="E8088" s="564"/>
      <c r="F8088" s="564"/>
      <c r="G8088" s="555"/>
      <c r="H8088" s="555"/>
      <c r="I8088" s="555"/>
      <c r="J8088" s="555"/>
    </row>
    <row r="8089" spans="1:10">
      <c r="A8089" s="543"/>
      <c r="B8089" s="461" t="s">
        <v>10</v>
      </c>
      <c r="C8089" s="461" t="s">
        <v>11</v>
      </c>
      <c r="D8089" s="543" t="s">
        <v>12</v>
      </c>
      <c r="E8089" s="589" t="s">
        <v>1209</v>
      </c>
      <c r="F8089" s="589"/>
      <c r="G8089" s="461" t="s">
        <v>13</v>
      </c>
      <c r="H8089" s="544" t="s">
        <v>14</v>
      </c>
      <c r="I8089" s="544" t="s">
        <v>1210</v>
      </c>
      <c r="J8089" s="544" t="s">
        <v>16</v>
      </c>
    </row>
    <row r="8090" spans="1:10" ht="26.45">
      <c r="A8090" s="545" t="s">
        <v>2661</v>
      </c>
      <c r="B8090" s="546" t="s">
        <v>3662</v>
      </c>
      <c r="C8090" s="546" t="s">
        <v>44</v>
      </c>
      <c r="D8090" s="545" t="s">
        <v>3663</v>
      </c>
      <c r="E8090" s="596" t="s">
        <v>1216</v>
      </c>
      <c r="F8090" s="596"/>
      <c r="G8090" s="546" t="s">
        <v>75</v>
      </c>
      <c r="H8090" s="547">
        <v>1</v>
      </c>
      <c r="I8090" s="548">
        <v>27.65</v>
      </c>
      <c r="J8090" s="548">
        <v>27.65</v>
      </c>
    </row>
    <row r="8091" spans="1:10" ht="26.45">
      <c r="A8091" s="556" t="s">
        <v>2674</v>
      </c>
      <c r="B8091" s="557" t="s">
        <v>3943</v>
      </c>
      <c r="C8091" s="557" t="s">
        <v>44</v>
      </c>
      <c r="D8091" s="556" t="s">
        <v>3944</v>
      </c>
      <c r="E8091" s="594" t="s">
        <v>1216</v>
      </c>
      <c r="F8091" s="594"/>
      <c r="G8091" s="557" t="s">
        <v>75</v>
      </c>
      <c r="H8091" s="558">
        <v>1</v>
      </c>
      <c r="I8091" s="559">
        <v>0.18</v>
      </c>
      <c r="J8091" s="559">
        <v>0.18</v>
      </c>
    </row>
    <row r="8092" spans="1:10" ht="26.45">
      <c r="A8092" s="549" t="s">
        <v>2666</v>
      </c>
      <c r="B8092" s="550" t="s">
        <v>2387</v>
      </c>
      <c r="C8092" s="550" t="s">
        <v>44</v>
      </c>
      <c r="D8092" s="549" t="s">
        <v>2388</v>
      </c>
      <c r="E8092" s="593" t="s">
        <v>1459</v>
      </c>
      <c r="F8092" s="593"/>
      <c r="G8092" s="550" t="s">
        <v>75</v>
      </c>
      <c r="H8092" s="551">
        <v>1</v>
      </c>
      <c r="I8092" s="552">
        <v>0.02</v>
      </c>
      <c r="J8092" s="552">
        <v>0.02</v>
      </c>
    </row>
    <row r="8093" spans="1:10" ht="26.45">
      <c r="A8093" s="549" t="s">
        <v>2666</v>
      </c>
      <c r="B8093" s="550" t="s">
        <v>1479</v>
      </c>
      <c r="C8093" s="550" t="s">
        <v>44</v>
      </c>
      <c r="D8093" s="549" t="s">
        <v>1480</v>
      </c>
      <c r="E8093" s="593" t="s">
        <v>1459</v>
      </c>
      <c r="F8093" s="593"/>
      <c r="G8093" s="550" t="s">
        <v>75</v>
      </c>
      <c r="H8093" s="551">
        <v>1</v>
      </c>
      <c r="I8093" s="552">
        <v>1.4</v>
      </c>
      <c r="J8093" s="552">
        <v>1.4</v>
      </c>
    </row>
    <row r="8094" spans="1:10" ht="26.45">
      <c r="A8094" s="549" t="s">
        <v>2666</v>
      </c>
      <c r="B8094" s="550" t="s">
        <v>1711</v>
      </c>
      <c r="C8094" s="550" t="s">
        <v>44</v>
      </c>
      <c r="D8094" s="549" t="s">
        <v>1712</v>
      </c>
      <c r="E8094" s="593" t="s">
        <v>1459</v>
      </c>
      <c r="F8094" s="593"/>
      <c r="G8094" s="550" t="s">
        <v>75</v>
      </c>
      <c r="H8094" s="551">
        <v>1</v>
      </c>
      <c r="I8094" s="552">
        <v>0.11</v>
      </c>
      <c r="J8094" s="552">
        <v>0.11</v>
      </c>
    </row>
    <row r="8095" spans="1:10">
      <c r="A8095" s="549" t="s">
        <v>2666</v>
      </c>
      <c r="B8095" s="550" t="s">
        <v>1922</v>
      </c>
      <c r="C8095" s="550" t="s">
        <v>44</v>
      </c>
      <c r="D8095" s="549" t="s">
        <v>1923</v>
      </c>
      <c r="E8095" s="593" t="s">
        <v>1440</v>
      </c>
      <c r="F8095" s="593"/>
      <c r="G8095" s="550" t="s">
        <v>75</v>
      </c>
      <c r="H8095" s="551">
        <v>1</v>
      </c>
      <c r="I8095" s="552">
        <v>21.87</v>
      </c>
      <c r="J8095" s="552">
        <v>21.87</v>
      </c>
    </row>
    <row r="8096" spans="1:10" ht="26.45">
      <c r="A8096" s="549" t="s">
        <v>2666</v>
      </c>
      <c r="B8096" s="550" t="s">
        <v>1778</v>
      </c>
      <c r="C8096" s="550" t="s">
        <v>44</v>
      </c>
      <c r="D8096" s="549" t="s">
        <v>1779</v>
      </c>
      <c r="E8096" s="593" t="s">
        <v>1459</v>
      </c>
      <c r="F8096" s="593"/>
      <c r="G8096" s="550" t="s">
        <v>75</v>
      </c>
      <c r="H8096" s="551">
        <v>1</v>
      </c>
      <c r="I8096" s="552">
        <v>0.91</v>
      </c>
      <c r="J8096" s="552">
        <v>0.91</v>
      </c>
    </row>
    <row r="8097" spans="1:10" ht="14.45" customHeight="1">
      <c r="A8097" s="549" t="s">
        <v>2666</v>
      </c>
      <c r="B8097" s="550" t="s">
        <v>1457</v>
      </c>
      <c r="C8097" s="550" t="s">
        <v>44</v>
      </c>
      <c r="D8097" s="549" t="s">
        <v>1458</v>
      </c>
      <c r="E8097" s="593" t="s">
        <v>1459</v>
      </c>
      <c r="F8097" s="593"/>
      <c r="G8097" s="550" t="s">
        <v>75</v>
      </c>
      <c r="H8097" s="551">
        <v>1</v>
      </c>
      <c r="I8097" s="552">
        <v>2.68</v>
      </c>
      <c r="J8097" s="552">
        <v>2.68</v>
      </c>
    </row>
    <row r="8098" spans="1:10" ht="26.45">
      <c r="A8098" s="549" t="s">
        <v>2666</v>
      </c>
      <c r="B8098" s="550" t="s">
        <v>1567</v>
      </c>
      <c r="C8098" s="550" t="s">
        <v>44</v>
      </c>
      <c r="D8098" s="549" t="s">
        <v>1568</v>
      </c>
      <c r="E8098" s="593" t="s">
        <v>1459</v>
      </c>
      <c r="F8098" s="593"/>
      <c r="G8098" s="550" t="s">
        <v>75</v>
      </c>
      <c r="H8098" s="551">
        <v>1</v>
      </c>
      <c r="I8098" s="552">
        <v>0.48</v>
      </c>
      <c r="J8098" s="552">
        <v>0.48</v>
      </c>
    </row>
    <row r="8099" spans="1:10">
      <c r="A8099" s="553"/>
      <c r="B8099" s="563"/>
      <c r="C8099" s="563"/>
      <c r="D8099" s="553"/>
      <c r="E8099" s="563" t="s">
        <v>2669</v>
      </c>
      <c r="F8099" s="566">
        <v>22.05</v>
      </c>
      <c r="G8099" s="553" t="s">
        <v>2670</v>
      </c>
      <c r="H8099" s="554">
        <v>0</v>
      </c>
      <c r="I8099" s="553" t="s">
        <v>2671</v>
      </c>
      <c r="J8099" s="554">
        <v>22.05</v>
      </c>
    </row>
    <row r="8100" spans="1:10" ht="26.45" customHeight="1" thickBot="1">
      <c r="A8100" s="553"/>
      <c r="B8100" s="563"/>
      <c r="C8100" s="563"/>
      <c r="D8100" s="553"/>
      <c r="E8100" s="563" t="s">
        <v>2672</v>
      </c>
      <c r="F8100" s="566">
        <v>0</v>
      </c>
      <c r="G8100" s="553"/>
      <c r="H8100" s="595" t="s">
        <v>2673</v>
      </c>
      <c r="I8100" s="595"/>
      <c r="J8100" s="554">
        <v>27.65</v>
      </c>
    </row>
    <row r="8101" spans="1:10" ht="26.45" customHeight="1" thickTop="1">
      <c r="A8101" s="555"/>
      <c r="B8101" s="564"/>
      <c r="C8101" s="564"/>
      <c r="D8101" s="555"/>
      <c r="E8101" s="564"/>
      <c r="F8101" s="564"/>
      <c r="G8101" s="555"/>
      <c r="H8101" s="555"/>
      <c r="I8101" s="555"/>
      <c r="J8101" s="555"/>
    </row>
    <row r="8102" spans="1:10">
      <c r="A8102" s="543"/>
      <c r="B8102" s="461" t="s">
        <v>10</v>
      </c>
      <c r="C8102" s="461" t="s">
        <v>11</v>
      </c>
      <c r="D8102" s="543" t="s">
        <v>12</v>
      </c>
      <c r="E8102" s="589" t="s">
        <v>1209</v>
      </c>
      <c r="F8102" s="589"/>
      <c r="G8102" s="461" t="s">
        <v>13</v>
      </c>
      <c r="H8102" s="544" t="s">
        <v>14</v>
      </c>
      <c r="I8102" s="544" t="s">
        <v>1210</v>
      </c>
      <c r="J8102" s="544" t="s">
        <v>16</v>
      </c>
    </row>
    <row r="8103" spans="1:10" ht="39.6">
      <c r="A8103" s="545" t="s">
        <v>2661</v>
      </c>
      <c r="B8103" s="546" t="s">
        <v>3738</v>
      </c>
      <c r="C8103" s="546" t="s">
        <v>44</v>
      </c>
      <c r="D8103" s="545" t="s">
        <v>3739</v>
      </c>
      <c r="E8103" s="596" t="s">
        <v>2703</v>
      </c>
      <c r="F8103" s="596"/>
      <c r="G8103" s="546" t="s">
        <v>2704</v>
      </c>
      <c r="H8103" s="547">
        <v>1</v>
      </c>
      <c r="I8103" s="548">
        <v>1.03</v>
      </c>
      <c r="J8103" s="548">
        <v>1.03</v>
      </c>
    </row>
    <row r="8104" spans="1:10" ht="39.6">
      <c r="A8104" s="556" t="s">
        <v>2674</v>
      </c>
      <c r="B8104" s="557" t="s">
        <v>4147</v>
      </c>
      <c r="C8104" s="557" t="s">
        <v>44</v>
      </c>
      <c r="D8104" s="556" t="s">
        <v>4148</v>
      </c>
      <c r="E8104" s="594" t="s">
        <v>3836</v>
      </c>
      <c r="F8104" s="594"/>
      <c r="G8104" s="557" t="s">
        <v>75</v>
      </c>
      <c r="H8104" s="558">
        <v>1</v>
      </c>
      <c r="I8104" s="559">
        <v>0.84</v>
      </c>
      <c r="J8104" s="559">
        <v>0.84</v>
      </c>
    </row>
    <row r="8105" spans="1:10" ht="39.6">
      <c r="A8105" s="556" t="s">
        <v>2674</v>
      </c>
      <c r="B8105" s="557" t="s">
        <v>4149</v>
      </c>
      <c r="C8105" s="557" t="s">
        <v>44</v>
      </c>
      <c r="D8105" s="556" t="s">
        <v>4150</v>
      </c>
      <c r="E8105" s="594" t="s">
        <v>3836</v>
      </c>
      <c r="F8105" s="594"/>
      <c r="G8105" s="557" t="s">
        <v>75</v>
      </c>
      <c r="H8105" s="558">
        <v>1</v>
      </c>
      <c r="I8105" s="559">
        <v>0.19</v>
      </c>
      <c r="J8105" s="559">
        <v>0.19</v>
      </c>
    </row>
    <row r="8106" spans="1:10">
      <c r="A8106" s="553"/>
      <c r="B8106" s="563"/>
      <c r="C8106" s="563"/>
      <c r="D8106" s="553"/>
      <c r="E8106" s="563" t="s">
        <v>2669</v>
      </c>
      <c r="F8106" s="566">
        <v>0</v>
      </c>
      <c r="G8106" s="553" t="s">
        <v>2670</v>
      </c>
      <c r="H8106" s="554">
        <v>0</v>
      </c>
      <c r="I8106" s="553" t="s">
        <v>2671</v>
      </c>
      <c r="J8106" s="554">
        <v>0</v>
      </c>
    </row>
    <row r="8107" spans="1:10" ht="14.45" thickBot="1">
      <c r="A8107" s="553"/>
      <c r="B8107" s="563"/>
      <c r="C8107" s="563"/>
      <c r="D8107" s="553"/>
      <c r="E8107" s="563" t="s">
        <v>2672</v>
      </c>
      <c r="F8107" s="566">
        <v>0</v>
      </c>
      <c r="G8107" s="553"/>
      <c r="H8107" s="595" t="s">
        <v>2673</v>
      </c>
      <c r="I8107" s="595"/>
      <c r="J8107" s="554">
        <v>1.03</v>
      </c>
    </row>
    <row r="8108" spans="1:10" ht="14.45" thickTop="1">
      <c r="A8108" s="555"/>
      <c r="B8108" s="564"/>
      <c r="C8108" s="564"/>
      <c r="D8108" s="555"/>
      <c r="E8108" s="564"/>
      <c r="F8108" s="564"/>
      <c r="G8108" s="555"/>
      <c r="H8108" s="555"/>
      <c r="I8108" s="555"/>
      <c r="J8108" s="555"/>
    </row>
    <row r="8109" spans="1:10">
      <c r="A8109" s="543"/>
      <c r="B8109" s="461" t="s">
        <v>10</v>
      </c>
      <c r="C8109" s="461" t="s">
        <v>11</v>
      </c>
      <c r="D8109" s="543" t="s">
        <v>12</v>
      </c>
      <c r="E8109" s="589" t="s">
        <v>1209</v>
      </c>
      <c r="F8109" s="589"/>
      <c r="G8109" s="461" t="s">
        <v>13</v>
      </c>
      <c r="H8109" s="544" t="s">
        <v>14</v>
      </c>
      <c r="I8109" s="544" t="s">
        <v>1210</v>
      </c>
      <c r="J8109" s="544" t="s">
        <v>16</v>
      </c>
    </row>
    <row r="8110" spans="1:10" ht="14.45" customHeight="1">
      <c r="A8110" s="545" t="s">
        <v>2661</v>
      </c>
      <c r="B8110" s="546" t="s">
        <v>3736</v>
      </c>
      <c r="C8110" s="546" t="s">
        <v>44</v>
      </c>
      <c r="D8110" s="545" t="s">
        <v>3737</v>
      </c>
      <c r="E8110" s="596" t="s">
        <v>2703</v>
      </c>
      <c r="F8110" s="596"/>
      <c r="G8110" s="546" t="s">
        <v>2710</v>
      </c>
      <c r="H8110" s="547">
        <v>1</v>
      </c>
      <c r="I8110" s="548">
        <v>5.14</v>
      </c>
      <c r="J8110" s="548">
        <v>5.14</v>
      </c>
    </row>
    <row r="8111" spans="1:10" ht="39.6">
      <c r="A8111" s="556" t="s">
        <v>2674</v>
      </c>
      <c r="B8111" s="557" t="s">
        <v>4151</v>
      </c>
      <c r="C8111" s="557" t="s">
        <v>44</v>
      </c>
      <c r="D8111" s="556" t="s">
        <v>4152</v>
      </c>
      <c r="E8111" s="594" t="s">
        <v>3836</v>
      </c>
      <c r="F8111" s="594"/>
      <c r="G8111" s="557" t="s">
        <v>75</v>
      </c>
      <c r="H8111" s="558">
        <v>1</v>
      </c>
      <c r="I8111" s="559">
        <v>3.19</v>
      </c>
      <c r="J8111" s="559">
        <v>3.19</v>
      </c>
    </row>
    <row r="8112" spans="1:10" ht="39.6">
      <c r="A8112" s="556" t="s">
        <v>2674</v>
      </c>
      <c r="B8112" s="557" t="s">
        <v>4147</v>
      </c>
      <c r="C8112" s="557" t="s">
        <v>44</v>
      </c>
      <c r="D8112" s="556" t="s">
        <v>4148</v>
      </c>
      <c r="E8112" s="594" t="s">
        <v>3836</v>
      </c>
      <c r="F8112" s="594"/>
      <c r="G8112" s="557" t="s">
        <v>75</v>
      </c>
      <c r="H8112" s="558">
        <v>1</v>
      </c>
      <c r="I8112" s="559">
        <v>0.84</v>
      </c>
      <c r="J8112" s="559">
        <v>0.84</v>
      </c>
    </row>
    <row r="8113" spans="1:10" ht="39.6" customHeight="1">
      <c r="A8113" s="556" t="s">
        <v>2674</v>
      </c>
      <c r="B8113" s="557" t="s">
        <v>4153</v>
      </c>
      <c r="C8113" s="557" t="s">
        <v>44</v>
      </c>
      <c r="D8113" s="556" t="s">
        <v>4154</v>
      </c>
      <c r="E8113" s="594" t="s">
        <v>3836</v>
      </c>
      <c r="F8113" s="594"/>
      <c r="G8113" s="557" t="s">
        <v>75</v>
      </c>
      <c r="H8113" s="558">
        <v>1</v>
      </c>
      <c r="I8113" s="559">
        <v>0.92</v>
      </c>
      <c r="J8113" s="559">
        <v>0.92</v>
      </c>
    </row>
    <row r="8114" spans="1:10" ht="39.6" customHeight="1">
      <c r="A8114" s="556" t="s">
        <v>2674</v>
      </c>
      <c r="B8114" s="557" t="s">
        <v>4149</v>
      </c>
      <c r="C8114" s="557" t="s">
        <v>44</v>
      </c>
      <c r="D8114" s="556" t="s">
        <v>4150</v>
      </c>
      <c r="E8114" s="594" t="s">
        <v>3836</v>
      </c>
      <c r="F8114" s="594"/>
      <c r="G8114" s="557" t="s">
        <v>75</v>
      </c>
      <c r="H8114" s="558">
        <v>1</v>
      </c>
      <c r="I8114" s="559">
        <v>0.19</v>
      </c>
      <c r="J8114" s="559">
        <v>0.19</v>
      </c>
    </row>
    <row r="8115" spans="1:10" ht="39.6" customHeight="1">
      <c r="A8115" s="553"/>
      <c r="B8115" s="563"/>
      <c r="C8115" s="563"/>
      <c r="D8115" s="553"/>
      <c r="E8115" s="563" t="s">
        <v>2669</v>
      </c>
      <c r="F8115" s="566">
        <v>0</v>
      </c>
      <c r="G8115" s="553" t="s">
        <v>2670</v>
      </c>
      <c r="H8115" s="554">
        <v>0</v>
      </c>
      <c r="I8115" s="553" t="s">
        <v>2671</v>
      </c>
      <c r="J8115" s="554">
        <v>0</v>
      </c>
    </row>
    <row r="8116" spans="1:10" ht="14.45" thickBot="1">
      <c r="A8116" s="553"/>
      <c r="B8116" s="563"/>
      <c r="C8116" s="563"/>
      <c r="D8116" s="553"/>
      <c r="E8116" s="563" t="s">
        <v>2672</v>
      </c>
      <c r="F8116" s="566">
        <v>0</v>
      </c>
      <c r="G8116" s="553"/>
      <c r="H8116" s="595" t="s">
        <v>2673</v>
      </c>
      <c r="I8116" s="595"/>
      <c r="J8116" s="554">
        <v>5.14</v>
      </c>
    </row>
    <row r="8117" spans="1:10" ht="14.45" customHeight="1" thickTop="1">
      <c r="A8117" s="555"/>
      <c r="B8117" s="564"/>
      <c r="C8117" s="564"/>
      <c r="D8117" s="555"/>
      <c r="E8117" s="564"/>
      <c r="F8117" s="564"/>
      <c r="G8117" s="555"/>
      <c r="H8117" s="555"/>
      <c r="I8117" s="555"/>
      <c r="J8117" s="555"/>
    </row>
    <row r="8118" spans="1:10">
      <c r="A8118" s="543"/>
      <c r="B8118" s="461" t="s">
        <v>10</v>
      </c>
      <c r="C8118" s="461" t="s">
        <v>11</v>
      </c>
      <c r="D8118" s="543" t="s">
        <v>12</v>
      </c>
      <c r="E8118" s="589" t="s">
        <v>1209</v>
      </c>
      <c r="F8118" s="589"/>
      <c r="G8118" s="461" t="s">
        <v>13</v>
      </c>
      <c r="H8118" s="544" t="s">
        <v>14</v>
      </c>
      <c r="I8118" s="544" t="s">
        <v>1210</v>
      </c>
      <c r="J8118" s="544" t="s">
        <v>16</v>
      </c>
    </row>
    <row r="8119" spans="1:10" ht="39.6">
      <c r="A8119" s="545" t="s">
        <v>2661</v>
      </c>
      <c r="B8119" s="546" t="s">
        <v>4147</v>
      </c>
      <c r="C8119" s="546" t="s">
        <v>44</v>
      </c>
      <c r="D8119" s="545" t="s">
        <v>4148</v>
      </c>
      <c r="E8119" s="596" t="s">
        <v>3836</v>
      </c>
      <c r="F8119" s="596"/>
      <c r="G8119" s="546" t="s">
        <v>75</v>
      </c>
      <c r="H8119" s="547">
        <v>1</v>
      </c>
      <c r="I8119" s="548">
        <v>0.84</v>
      </c>
      <c r="J8119" s="548">
        <v>0.84</v>
      </c>
    </row>
    <row r="8120" spans="1:10" ht="39.6" customHeight="1">
      <c r="A8120" s="549" t="s">
        <v>2666</v>
      </c>
      <c r="B8120" s="550" t="s">
        <v>2426</v>
      </c>
      <c r="C8120" s="550" t="s">
        <v>44</v>
      </c>
      <c r="D8120" s="549" t="s">
        <v>2427</v>
      </c>
      <c r="E8120" s="593" t="s">
        <v>1540</v>
      </c>
      <c r="F8120" s="593"/>
      <c r="G8120" s="550" t="s">
        <v>26</v>
      </c>
      <c r="H8120" s="551">
        <v>6.3999999999999997E-5</v>
      </c>
      <c r="I8120" s="552">
        <v>13251.89</v>
      </c>
      <c r="J8120" s="552">
        <v>0.84</v>
      </c>
    </row>
    <row r="8121" spans="1:10" ht="39.6" customHeight="1">
      <c r="A8121" s="553"/>
      <c r="B8121" s="563"/>
      <c r="C8121" s="563"/>
      <c r="D8121" s="553"/>
      <c r="E8121" s="563" t="s">
        <v>2669</v>
      </c>
      <c r="F8121" s="566">
        <v>0</v>
      </c>
      <c r="G8121" s="553" t="s">
        <v>2670</v>
      </c>
      <c r="H8121" s="554">
        <v>0</v>
      </c>
      <c r="I8121" s="553" t="s">
        <v>2671</v>
      </c>
      <c r="J8121" s="554">
        <v>0</v>
      </c>
    </row>
    <row r="8122" spans="1:10" ht="39.6" customHeight="1" thickBot="1">
      <c r="A8122" s="553"/>
      <c r="B8122" s="563"/>
      <c r="C8122" s="563"/>
      <c r="D8122" s="553"/>
      <c r="E8122" s="563" t="s">
        <v>2672</v>
      </c>
      <c r="F8122" s="566">
        <v>0</v>
      </c>
      <c r="G8122" s="553"/>
      <c r="H8122" s="595" t="s">
        <v>2673</v>
      </c>
      <c r="I8122" s="595"/>
      <c r="J8122" s="554">
        <v>0.84</v>
      </c>
    </row>
    <row r="8123" spans="1:10" ht="39.6" customHeight="1" thickTop="1">
      <c r="A8123" s="555"/>
      <c r="B8123" s="564"/>
      <c r="C8123" s="564"/>
      <c r="D8123" s="555"/>
      <c r="E8123" s="564"/>
      <c r="F8123" s="564"/>
      <c r="G8123" s="555"/>
      <c r="H8123" s="555"/>
      <c r="I8123" s="555"/>
      <c r="J8123" s="555"/>
    </row>
    <row r="8124" spans="1:10" ht="39.6" customHeight="1">
      <c r="A8124" s="543"/>
      <c r="B8124" s="461" t="s">
        <v>10</v>
      </c>
      <c r="C8124" s="461" t="s">
        <v>11</v>
      </c>
      <c r="D8124" s="543" t="s">
        <v>12</v>
      </c>
      <c r="E8124" s="589" t="s">
        <v>1209</v>
      </c>
      <c r="F8124" s="589"/>
      <c r="G8124" s="461" t="s">
        <v>13</v>
      </c>
      <c r="H8124" s="544" t="s">
        <v>14</v>
      </c>
      <c r="I8124" s="544" t="s">
        <v>1210</v>
      </c>
      <c r="J8124" s="544" t="s">
        <v>16</v>
      </c>
    </row>
    <row r="8125" spans="1:10" ht="39.6">
      <c r="A8125" s="545" t="s">
        <v>2661</v>
      </c>
      <c r="B8125" s="546" t="s">
        <v>4149</v>
      </c>
      <c r="C8125" s="546" t="s">
        <v>44</v>
      </c>
      <c r="D8125" s="545" t="s">
        <v>4150</v>
      </c>
      <c r="E8125" s="596" t="s">
        <v>3836</v>
      </c>
      <c r="F8125" s="596"/>
      <c r="G8125" s="546" t="s">
        <v>75</v>
      </c>
      <c r="H8125" s="547">
        <v>1</v>
      </c>
      <c r="I8125" s="548">
        <v>0.19</v>
      </c>
      <c r="J8125" s="548">
        <v>0.19</v>
      </c>
    </row>
    <row r="8126" spans="1:10" ht="14.45" customHeight="1">
      <c r="A8126" s="549" t="s">
        <v>2666</v>
      </c>
      <c r="B8126" s="550" t="s">
        <v>2426</v>
      </c>
      <c r="C8126" s="550" t="s">
        <v>44</v>
      </c>
      <c r="D8126" s="549" t="s">
        <v>2427</v>
      </c>
      <c r="E8126" s="593" t="s">
        <v>1540</v>
      </c>
      <c r="F8126" s="593"/>
      <c r="G8126" s="550" t="s">
        <v>26</v>
      </c>
      <c r="H8126" s="551">
        <v>1.4800000000000001E-5</v>
      </c>
      <c r="I8126" s="552">
        <v>13251.89</v>
      </c>
      <c r="J8126" s="552">
        <v>0.19</v>
      </c>
    </row>
    <row r="8127" spans="1:10">
      <c r="A8127" s="553"/>
      <c r="B8127" s="563"/>
      <c r="C8127" s="563"/>
      <c r="D8127" s="553"/>
      <c r="E8127" s="563" t="s">
        <v>2669</v>
      </c>
      <c r="F8127" s="566">
        <v>0</v>
      </c>
      <c r="G8127" s="553" t="s">
        <v>2670</v>
      </c>
      <c r="H8127" s="554">
        <v>0</v>
      </c>
      <c r="I8127" s="553" t="s">
        <v>2671</v>
      </c>
      <c r="J8127" s="554">
        <v>0</v>
      </c>
    </row>
    <row r="8128" spans="1:10" ht="14.45" thickBot="1">
      <c r="A8128" s="553"/>
      <c r="B8128" s="563"/>
      <c r="C8128" s="563"/>
      <c r="D8128" s="553"/>
      <c r="E8128" s="563" t="s">
        <v>2672</v>
      </c>
      <c r="F8128" s="566">
        <v>0</v>
      </c>
      <c r="G8128" s="553"/>
      <c r="H8128" s="595" t="s">
        <v>2673</v>
      </c>
      <c r="I8128" s="595"/>
      <c r="J8128" s="554">
        <v>0.19</v>
      </c>
    </row>
    <row r="8129" spans="1:10" ht="39.6" customHeight="1" thickTop="1">
      <c r="A8129" s="555"/>
      <c r="B8129" s="564"/>
      <c r="C8129" s="564"/>
      <c r="D8129" s="555"/>
      <c r="E8129" s="564"/>
      <c r="F8129" s="564"/>
      <c r="G8129" s="555"/>
      <c r="H8129" s="555"/>
      <c r="I8129" s="555"/>
      <c r="J8129" s="555"/>
    </row>
    <row r="8130" spans="1:10">
      <c r="A8130" s="543"/>
      <c r="B8130" s="461" t="s">
        <v>10</v>
      </c>
      <c r="C8130" s="461" t="s">
        <v>11</v>
      </c>
      <c r="D8130" s="543" t="s">
        <v>12</v>
      </c>
      <c r="E8130" s="589" t="s">
        <v>1209</v>
      </c>
      <c r="F8130" s="589"/>
      <c r="G8130" s="461" t="s">
        <v>13</v>
      </c>
      <c r="H8130" s="544" t="s">
        <v>14</v>
      </c>
      <c r="I8130" s="544" t="s">
        <v>1210</v>
      </c>
      <c r="J8130" s="544" t="s">
        <v>16</v>
      </c>
    </row>
    <row r="8131" spans="1:10" ht="39.6">
      <c r="A8131" s="545" t="s">
        <v>2661</v>
      </c>
      <c r="B8131" s="546" t="s">
        <v>4153</v>
      </c>
      <c r="C8131" s="546" t="s">
        <v>44</v>
      </c>
      <c r="D8131" s="545" t="s">
        <v>4154</v>
      </c>
      <c r="E8131" s="596" t="s">
        <v>3836</v>
      </c>
      <c r="F8131" s="596"/>
      <c r="G8131" s="546" t="s">
        <v>75</v>
      </c>
      <c r="H8131" s="547">
        <v>1</v>
      </c>
      <c r="I8131" s="548">
        <v>0.92</v>
      </c>
      <c r="J8131" s="548">
        <v>0.92</v>
      </c>
    </row>
    <row r="8132" spans="1:10" ht="14.45" customHeight="1">
      <c r="A8132" s="549" t="s">
        <v>2666</v>
      </c>
      <c r="B8132" s="550" t="s">
        <v>2426</v>
      </c>
      <c r="C8132" s="550" t="s">
        <v>44</v>
      </c>
      <c r="D8132" s="549" t="s">
        <v>2427</v>
      </c>
      <c r="E8132" s="593" t="s">
        <v>1540</v>
      </c>
      <c r="F8132" s="593"/>
      <c r="G8132" s="550" t="s">
        <v>26</v>
      </c>
      <c r="H8132" s="551">
        <v>6.9999999999999994E-5</v>
      </c>
      <c r="I8132" s="552">
        <v>13251.89</v>
      </c>
      <c r="J8132" s="552">
        <v>0.92</v>
      </c>
    </row>
    <row r="8133" spans="1:10">
      <c r="A8133" s="553"/>
      <c r="B8133" s="563"/>
      <c r="C8133" s="563"/>
      <c r="D8133" s="553"/>
      <c r="E8133" s="563" t="s">
        <v>2669</v>
      </c>
      <c r="F8133" s="566">
        <v>0</v>
      </c>
      <c r="G8133" s="553" t="s">
        <v>2670</v>
      </c>
      <c r="H8133" s="554">
        <v>0</v>
      </c>
      <c r="I8133" s="553" t="s">
        <v>2671</v>
      </c>
      <c r="J8133" s="554">
        <v>0</v>
      </c>
    </row>
    <row r="8134" spans="1:10" ht="14.45" thickBot="1">
      <c r="A8134" s="553"/>
      <c r="B8134" s="563"/>
      <c r="C8134" s="563"/>
      <c r="D8134" s="553"/>
      <c r="E8134" s="563" t="s">
        <v>2672</v>
      </c>
      <c r="F8134" s="566">
        <v>0</v>
      </c>
      <c r="G8134" s="553"/>
      <c r="H8134" s="595" t="s">
        <v>2673</v>
      </c>
      <c r="I8134" s="595"/>
      <c r="J8134" s="554">
        <v>0.92</v>
      </c>
    </row>
    <row r="8135" spans="1:10" ht="39.6" customHeight="1" thickTop="1">
      <c r="A8135" s="555"/>
      <c r="B8135" s="564"/>
      <c r="C8135" s="564"/>
      <c r="D8135" s="555"/>
      <c r="E8135" s="564"/>
      <c r="F8135" s="564"/>
      <c r="G8135" s="555"/>
      <c r="H8135" s="555"/>
      <c r="I8135" s="555"/>
      <c r="J8135" s="555"/>
    </row>
    <row r="8136" spans="1:10">
      <c r="A8136" s="543"/>
      <c r="B8136" s="461" t="s">
        <v>10</v>
      </c>
      <c r="C8136" s="461" t="s">
        <v>11</v>
      </c>
      <c r="D8136" s="543" t="s">
        <v>12</v>
      </c>
      <c r="E8136" s="589" t="s">
        <v>1209</v>
      </c>
      <c r="F8136" s="589"/>
      <c r="G8136" s="461" t="s">
        <v>13</v>
      </c>
      <c r="H8136" s="544" t="s">
        <v>14</v>
      </c>
      <c r="I8136" s="544" t="s">
        <v>1210</v>
      </c>
      <c r="J8136" s="544" t="s">
        <v>16</v>
      </c>
    </row>
    <row r="8137" spans="1:10" ht="39.6">
      <c r="A8137" s="545" t="s">
        <v>2661</v>
      </c>
      <c r="B8137" s="546" t="s">
        <v>4151</v>
      </c>
      <c r="C8137" s="546" t="s">
        <v>44</v>
      </c>
      <c r="D8137" s="545" t="s">
        <v>4152</v>
      </c>
      <c r="E8137" s="596" t="s">
        <v>3836</v>
      </c>
      <c r="F8137" s="596"/>
      <c r="G8137" s="546" t="s">
        <v>75</v>
      </c>
      <c r="H8137" s="547">
        <v>1</v>
      </c>
      <c r="I8137" s="548">
        <v>3.19</v>
      </c>
      <c r="J8137" s="548">
        <v>3.19</v>
      </c>
    </row>
    <row r="8138" spans="1:10" ht="14.45" customHeight="1">
      <c r="A8138" s="549" t="s">
        <v>2666</v>
      </c>
      <c r="B8138" s="550" t="s">
        <v>2068</v>
      </c>
      <c r="C8138" s="550" t="s">
        <v>44</v>
      </c>
      <c r="D8138" s="549" t="s">
        <v>2069</v>
      </c>
      <c r="E8138" s="593" t="s">
        <v>2070</v>
      </c>
      <c r="F8138" s="593"/>
      <c r="G8138" s="550" t="s">
        <v>2071</v>
      </c>
      <c r="H8138" s="551">
        <v>3.13</v>
      </c>
      <c r="I8138" s="552">
        <v>1.02</v>
      </c>
      <c r="J8138" s="552">
        <v>3.19</v>
      </c>
    </row>
    <row r="8139" spans="1:10">
      <c r="A8139" s="553"/>
      <c r="B8139" s="563"/>
      <c r="C8139" s="563"/>
      <c r="D8139" s="553"/>
      <c r="E8139" s="563" t="s">
        <v>2669</v>
      </c>
      <c r="F8139" s="566">
        <v>0</v>
      </c>
      <c r="G8139" s="553" t="s">
        <v>2670</v>
      </c>
      <c r="H8139" s="554">
        <v>0</v>
      </c>
      <c r="I8139" s="553" t="s">
        <v>2671</v>
      </c>
      <c r="J8139" s="554">
        <v>0</v>
      </c>
    </row>
    <row r="8140" spans="1:10" ht="14.45" thickBot="1">
      <c r="A8140" s="553"/>
      <c r="B8140" s="563"/>
      <c r="C8140" s="563"/>
      <c r="D8140" s="553"/>
      <c r="E8140" s="563" t="s">
        <v>2672</v>
      </c>
      <c r="F8140" s="566">
        <v>0</v>
      </c>
      <c r="G8140" s="553"/>
      <c r="H8140" s="595" t="s">
        <v>2673</v>
      </c>
      <c r="I8140" s="595"/>
      <c r="J8140" s="554">
        <v>3.19</v>
      </c>
    </row>
    <row r="8141" spans="1:10" ht="39.6" customHeight="1" thickTop="1">
      <c r="A8141" s="555"/>
      <c r="B8141" s="564"/>
      <c r="C8141" s="564"/>
      <c r="D8141" s="555"/>
      <c r="E8141" s="564"/>
      <c r="F8141" s="564"/>
      <c r="G8141" s="555"/>
      <c r="H8141" s="555"/>
      <c r="I8141" s="555"/>
      <c r="J8141" s="555"/>
    </row>
    <row r="8142" spans="1:10">
      <c r="A8142" s="543"/>
      <c r="B8142" s="461" t="s">
        <v>10</v>
      </c>
      <c r="C8142" s="461" t="s">
        <v>11</v>
      </c>
      <c r="D8142" s="543" t="s">
        <v>12</v>
      </c>
      <c r="E8142" s="589" t="s">
        <v>1209</v>
      </c>
      <c r="F8142" s="589"/>
      <c r="G8142" s="461" t="s">
        <v>13</v>
      </c>
      <c r="H8142" s="544" t="s">
        <v>14</v>
      </c>
      <c r="I8142" s="544" t="s">
        <v>1210</v>
      </c>
      <c r="J8142" s="544" t="s">
        <v>16</v>
      </c>
    </row>
    <row r="8143" spans="1:10" ht="26.45">
      <c r="A8143" s="545" t="s">
        <v>2661</v>
      </c>
      <c r="B8143" s="546" t="s">
        <v>3664</v>
      </c>
      <c r="C8143" s="546" t="s">
        <v>44</v>
      </c>
      <c r="D8143" s="545" t="s">
        <v>3665</v>
      </c>
      <c r="E8143" s="596" t="s">
        <v>1216</v>
      </c>
      <c r="F8143" s="596"/>
      <c r="G8143" s="546" t="s">
        <v>75</v>
      </c>
      <c r="H8143" s="547">
        <v>1</v>
      </c>
      <c r="I8143" s="548">
        <v>25.25</v>
      </c>
      <c r="J8143" s="548">
        <v>25.25</v>
      </c>
    </row>
    <row r="8144" spans="1:10" ht="14.45" customHeight="1">
      <c r="A8144" s="556" t="s">
        <v>2674</v>
      </c>
      <c r="B8144" s="557" t="s">
        <v>3949</v>
      </c>
      <c r="C8144" s="557" t="s">
        <v>44</v>
      </c>
      <c r="D8144" s="556" t="s">
        <v>3950</v>
      </c>
      <c r="E8144" s="594" t="s">
        <v>1216</v>
      </c>
      <c r="F8144" s="594"/>
      <c r="G8144" s="557" t="s">
        <v>75</v>
      </c>
      <c r="H8144" s="558">
        <v>1</v>
      </c>
      <c r="I8144" s="559">
        <v>0.28000000000000003</v>
      </c>
      <c r="J8144" s="559">
        <v>0.28000000000000003</v>
      </c>
    </row>
    <row r="8145" spans="1:10" ht="26.45">
      <c r="A8145" s="549" t="s">
        <v>2666</v>
      </c>
      <c r="B8145" s="550" t="s">
        <v>1479</v>
      </c>
      <c r="C8145" s="550" t="s">
        <v>44</v>
      </c>
      <c r="D8145" s="549" t="s">
        <v>1480</v>
      </c>
      <c r="E8145" s="593" t="s">
        <v>1459</v>
      </c>
      <c r="F8145" s="593"/>
      <c r="G8145" s="550" t="s">
        <v>75</v>
      </c>
      <c r="H8145" s="551">
        <v>1</v>
      </c>
      <c r="I8145" s="552">
        <v>1.4</v>
      </c>
      <c r="J8145" s="552">
        <v>1.4</v>
      </c>
    </row>
    <row r="8146" spans="1:10" ht="26.45">
      <c r="A8146" s="549" t="s">
        <v>2666</v>
      </c>
      <c r="B8146" s="550" t="s">
        <v>1567</v>
      </c>
      <c r="C8146" s="550" t="s">
        <v>44</v>
      </c>
      <c r="D8146" s="549" t="s">
        <v>1568</v>
      </c>
      <c r="E8146" s="593" t="s">
        <v>1459</v>
      </c>
      <c r="F8146" s="593"/>
      <c r="G8146" s="550" t="s">
        <v>75</v>
      </c>
      <c r="H8146" s="551">
        <v>1</v>
      </c>
      <c r="I8146" s="552">
        <v>0.48</v>
      </c>
      <c r="J8146" s="552">
        <v>0.48</v>
      </c>
    </row>
    <row r="8147" spans="1:10" ht="39.6" customHeight="1">
      <c r="A8147" s="549" t="s">
        <v>2666</v>
      </c>
      <c r="B8147" s="550" t="s">
        <v>1711</v>
      </c>
      <c r="C8147" s="550" t="s">
        <v>44</v>
      </c>
      <c r="D8147" s="549" t="s">
        <v>1712</v>
      </c>
      <c r="E8147" s="593" t="s">
        <v>1459</v>
      </c>
      <c r="F8147" s="593"/>
      <c r="G8147" s="550" t="s">
        <v>75</v>
      </c>
      <c r="H8147" s="551">
        <v>1</v>
      </c>
      <c r="I8147" s="552">
        <v>0.11</v>
      </c>
      <c r="J8147" s="552">
        <v>0.11</v>
      </c>
    </row>
    <row r="8148" spans="1:10" ht="26.45">
      <c r="A8148" s="549" t="s">
        <v>2666</v>
      </c>
      <c r="B8148" s="550" t="s">
        <v>2387</v>
      </c>
      <c r="C8148" s="550" t="s">
        <v>44</v>
      </c>
      <c r="D8148" s="549" t="s">
        <v>2388</v>
      </c>
      <c r="E8148" s="593" t="s">
        <v>1459</v>
      </c>
      <c r="F8148" s="593"/>
      <c r="G8148" s="550" t="s">
        <v>75</v>
      </c>
      <c r="H8148" s="551">
        <v>1</v>
      </c>
      <c r="I8148" s="552">
        <v>0.02</v>
      </c>
      <c r="J8148" s="552">
        <v>0.02</v>
      </c>
    </row>
    <row r="8149" spans="1:10" ht="26.45">
      <c r="A8149" s="549" t="s">
        <v>2666</v>
      </c>
      <c r="B8149" s="550" t="s">
        <v>1778</v>
      </c>
      <c r="C8149" s="550" t="s">
        <v>44</v>
      </c>
      <c r="D8149" s="549" t="s">
        <v>1779</v>
      </c>
      <c r="E8149" s="593" t="s">
        <v>1459</v>
      </c>
      <c r="F8149" s="593"/>
      <c r="G8149" s="550" t="s">
        <v>75</v>
      </c>
      <c r="H8149" s="551">
        <v>1</v>
      </c>
      <c r="I8149" s="552">
        <v>0.91</v>
      </c>
      <c r="J8149" s="552">
        <v>0.91</v>
      </c>
    </row>
    <row r="8150" spans="1:10" ht="14.45" customHeight="1">
      <c r="A8150" s="549" t="s">
        <v>2666</v>
      </c>
      <c r="B8150" s="550" t="s">
        <v>1457</v>
      </c>
      <c r="C8150" s="550" t="s">
        <v>44</v>
      </c>
      <c r="D8150" s="549" t="s">
        <v>1458</v>
      </c>
      <c r="E8150" s="593" t="s">
        <v>1459</v>
      </c>
      <c r="F8150" s="593"/>
      <c r="G8150" s="550" t="s">
        <v>75</v>
      </c>
      <c r="H8150" s="551">
        <v>1</v>
      </c>
      <c r="I8150" s="552">
        <v>2.68</v>
      </c>
      <c r="J8150" s="552">
        <v>2.68</v>
      </c>
    </row>
    <row r="8151" spans="1:10">
      <c r="A8151" s="549" t="s">
        <v>2666</v>
      </c>
      <c r="B8151" s="550" t="s">
        <v>1950</v>
      </c>
      <c r="C8151" s="550" t="s">
        <v>44</v>
      </c>
      <c r="D8151" s="549" t="s">
        <v>1951</v>
      </c>
      <c r="E8151" s="593" t="s">
        <v>1440</v>
      </c>
      <c r="F8151" s="593"/>
      <c r="G8151" s="550" t="s">
        <v>75</v>
      </c>
      <c r="H8151" s="551">
        <v>1</v>
      </c>
      <c r="I8151" s="552">
        <v>19.37</v>
      </c>
      <c r="J8151" s="552">
        <v>19.37</v>
      </c>
    </row>
    <row r="8152" spans="1:10">
      <c r="A8152" s="553"/>
      <c r="B8152" s="563"/>
      <c r="C8152" s="563"/>
      <c r="D8152" s="553"/>
      <c r="E8152" s="563" t="s">
        <v>2669</v>
      </c>
      <c r="F8152" s="566">
        <v>19.649999999999999</v>
      </c>
      <c r="G8152" s="553" t="s">
        <v>2670</v>
      </c>
      <c r="H8152" s="554">
        <v>0</v>
      </c>
      <c r="I8152" s="553" t="s">
        <v>2671</v>
      </c>
      <c r="J8152" s="554">
        <v>19.649999999999999</v>
      </c>
    </row>
    <row r="8153" spans="1:10" ht="26.45" customHeight="1" thickBot="1">
      <c r="A8153" s="553"/>
      <c r="B8153" s="563"/>
      <c r="C8153" s="563"/>
      <c r="D8153" s="553"/>
      <c r="E8153" s="563" t="s">
        <v>2672</v>
      </c>
      <c r="F8153" s="566">
        <v>0</v>
      </c>
      <c r="G8153" s="553"/>
      <c r="H8153" s="595" t="s">
        <v>2673</v>
      </c>
      <c r="I8153" s="595"/>
      <c r="J8153" s="554">
        <v>25.25</v>
      </c>
    </row>
    <row r="8154" spans="1:10" ht="26.45" customHeight="1" thickTop="1">
      <c r="A8154" s="555"/>
      <c r="B8154" s="564"/>
      <c r="C8154" s="564"/>
      <c r="D8154" s="555"/>
      <c r="E8154" s="564"/>
      <c r="F8154" s="564"/>
      <c r="G8154" s="555"/>
      <c r="H8154" s="555"/>
      <c r="I8154" s="555"/>
      <c r="J8154" s="555"/>
    </row>
    <row r="8155" spans="1:10">
      <c r="A8155" s="543"/>
      <c r="B8155" s="461" t="s">
        <v>10</v>
      </c>
      <c r="C8155" s="461" t="s">
        <v>11</v>
      </c>
      <c r="D8155" s="543" t="s">
        <v>12</v>
      </c>
      <c r="E8155" s="589" t="s">
        <v>1209</v>
      </c>
      <c r="F8155" s="589"/>
      <c r="G8155" s="461" t="s">
        <v>13</v>
      </c>
      <c r="H8155" s="544" t="s">
        <v>14</v>
      </c>
      <c r="I8155" s="544" t="s">
        <v>1210</v>
      </c>
      <c r="J8155" s="544" t="s">
        <v>16</v>
      </c>
    </row>
    <row r="8156" spans="1:10" ht="26.45">
      <c r="A8156" s="545" t="s">
        <v>2661</v>
      </c>
      <c r="B8156" s="546" t="s">
        <v>3458</v>
      </c>
      <c r="C8156" s="546" t="s">
        <v>44</v>
      </c>
      <c r="D8156" s="545" t="s">
        <v>3459</v>
      </c>
      <c r="E8156" s="596" t="s">
        <v>1216</v>
      </c>
      <c r="F8156" s="596"/>
      <c r="G8156" s="546" t="s">
        <v>75</v>
      </c>
      <c r="H8156" s="547">
        <v>1</v>
      </c>
      <c r="I8156" s="548">
        <v>21.01</v>
      </c>
      <c r="J8156" s="548">
        <v>21.01</v>
      </c>
    </row>
    <row r="8157" spans="1:10" ht="26.45">
      <c r="A8157" s="556" t="s">
        <v>2674</v>
      </c>
      <c r="B8157" s="557" t="s">
        <v>3947</v>
      </c>
      <c r="C8157" s="557" t="s">
        <v>44</v>
      </c>
      <c r="D8157" s="556" t="s">
        <v>3948</v>
      </c>
      <c r="E8157" s="594" t="s">
        <v>1216</v>
      </c>
      <c r="F8157" s="594"/>
      <c r="G8157" s="557" t="s">
        <v>75</v>
      </c>
      <c r="H8157" s="558">
        <v>1</v>
      </c>
      <c r="I8157" s="559">
        <v>0.17</v>
      </c>
      <c r="J8157" s="559">
        <v>0.17</v>
      </c>
    </row>
    <row r="8158" spans="1:10" ht="26.45">
      <c r="A8158" s="549" t="s">
        <v>2666</v>
      </c>
      <c r="B8158" s="550" t="s">
        <v>1479</v>
      </c>
      <c r="C8158" s="550" t="s">
        <v>44</v>
      </c>
      <c r="D8158" s="549" t="s">
        <v>1480</v>
      </c>
      <c r="E8158" s="593" t="s">
        <v>1459</v>
      </c>
      <c r="F8158" s="593"/>
      <c r="G8158" s="550" t="s">
        <v>75</v>
      </c>
      <c r="H8158" s="551">
        <v>1</v>
      </c>
      <c r="I8158" s="552">
        <v>1.4</v>
      </c>
      <c r="J8158" s="552">
        <v>1.4</v>
      </c>
    </row>
    <row r="8159" spans="1:10" ht="26.45">
      <c r="A8159" s="549" t="s">
        <v>2666</v>
      </c>
      <c r="B8159" s="550" t="s">
        <v>1457</v>
      </c>
      <c r="C8159" s="550" t="s">
        <v>44</v>
      </c>
      <c r="D8159" s="549" t="s">
        <v>1458</v>
      </c>
      <c r="E8159" s="593" t="s">
        <v>1459</v>
      </c>
      <c r="F8159" s="593"/>
      <c r="G8159" s="550" t="s">
        <v>75</v>
      </c>
      <c r="H8159" s="551">
        <v>1</v>
      </c>
      <c r="I8159" s="552">
        <v>2.68</v>
      </c>
      <c r="J8159" s="552">
        <v>2.68</v>
      </c>
    </row>
    <row r="8160" spans="1:10">
      <c r="A8160" s="549" t="s">
        <v>2666</v>
      </c>
      <c r="B8160" s="550" t="s">
        <v>1579</v>
      </c>
      <c r="C8160" s="550" t="s">
        <v>44</v>
      </c>
      <c r="D8160" s="549" t="s">
        <v>1580</v>
      </c>
      <c r="E8160" s="593" t="s">
        <v>1440</v>
      </c>
      <c r="F8160" s="593"/>
      <c r="G8160" s="550" t="s">
        <v>75</v>
      </c>
      <c r="H8160" s="551">
        <v>1</v>
      </c>
      <c r="I8160" s="552">
        <v>15.24</v>
      </c>
      <c r="J8160" s="552">
        <v>15.24</v>
      </c>
    </row>
    <row r="8161" spans="1:10" ht="26.45">
      <c r="A8161" s="549" t="s">
        <v>2666</v>
      </c>
      <c r="B8161" s="550" t="s">
        <v>1778</v>
      </c>
      <c r="C8161" s="550" t="s">
        <v>44</v>
      </c>
      <c r="D8161" s="549" t="s">
        <v>1779</v>
      </c>
      <c r="E8161" s="593" t="s">
        <v>1459</v>
      </c>
      <c r="F8161" s="593"/>
      <c r="G8161" s="550" t="s">
        <v>75</v>
      </c>
      <c r="H8161" s="551">
        <v>1</v>
      </c>
      <c r="I8161" s="552">
        <v>0.91</v>
      </c>
      <c r="J8161" s="552">
        <v>0.91</v>
      </c>
    </row>
    <row r="8162" spans="1:10" ht="26.45">
      <c r="A8162" s="549" t="s">
        <v>2666</v>
      </c>
      <c r="B8162" s="550" t="s">
        <v>1567</v>
      </c>
      <c r="C8162" s="550" t="s">
        <v>44</v>
      </c>
      <c r="D8162" s="549" t="s">
        <v>1568</v>
      </c>
      <c r="E8162" s="593" t="s">
        <v>1459</v>
      </c>
      <c r="F8162" s="593"/>
      <c r="G8162" s="550" t="s">
        <v>75</v>
      </c>
      <c r="H8162" s="551">
        <v>1</v>
      </c>
      <c r="I8162" s="552">
        <v>0.48</v>
      </c>
      <c r="J8162" s="552">
        <v>0.48</v>
      </c>
    </row>
    <row r="8163" spans="1:10" ht="14.45" customHeight="1">
      <c r="A8163" s="549" t="s">
        <v>2666</v>
      </c>
      <c r="B8163" s="550" t="s">
        <v>1711</v>
      </c>
      <c r="C8163" s="550" t="s">
        <v>44</v>
      </c>
      <c r="D8163" s="549" t="s">
        <v>1712</v>
      </c>
      <c r="E8163" s="593" t="s">
        <v>1459</v>
      </c>
      <c r="F8163" s="593"/>
      <c r="G8163" s="550" t="s">
        <v>75</v>
      </c>
      <c r="H8163" s="551">
        <v>1</v>
      </c>
      <c r="I8163" s="552">
        <v>0.11</v>
      </c>
      <c r="J8163" s="552">
        <v>0.11</v>
      </c>
    </row>
    <row r="8164" spans="1:10" ht="26.45">
      <c r="A8164" s="549" t="s">
        <v>2666</v>
      </c>
      <c r="B8164" s="550" t="s">
        <v>2387</v>
      </c>
      <c r="C8164" s="550" t="s">
        <v>44</v>
      </c>
      <c r="D8164" s="549" t="s">
        <v>2388</v>
      </c>
      <c r="E8164" s="593" t="s">
        <v>1459</v>
      </c>
      <c r="F8164" s="593"/>
      <c r="G8164" s="550" t="s">
        <v>75</v>
      </c>
      <c r="H8164" s="551">
        <v>1</v>
      </c>
      <c r="I8164" s="552">
        <v>0.02</v>
      </c>
      <c r="J8164" s="552">
        <v>0.02</v>
      </c>
    </row>
    <row r="8165" spans="1:10">
      <c r="A8165" s="553"/>
      <c r="B8165" s="563"/>
      <c r="C8165" s="563"/>
      <c r="D8165" s="553"/>
      <c r="E8165" s="563" t="s">
        <v>2669</v>
      </c>
      <c r="F8165" s="566">
        <v>15.41</v>
      </c>
      <c r="G8165" s="553" t="s">
        <v>2670</v>
      </c>
      <c r="H8165" s="554">
        <v>0</v>
      </c>
      <c r="I8165" s="553" t="s">
        <v>2671</v>
      </c>
      <c r="J8165" s="554">
        <v>15.41</v>
      </c>
    </row>
    <row r="8166" spans="1:10" ht="26.45" customHeight="1" thickBot="1">
      <c r="A8166" s="553"/>
      <c r="B8166" s="563"/>
      <c r="C8166" s="563"/>
      <c r="D8166" s="553"/>
      <c r="E8166" s="563" t="s">
        <v>2672</v>
      </c>
      <c r="F8166" s="566">
        <v>0</v>
      </c>
      <c r="G8166" s="553"/>
      <c r="H8166" s="595" t="s">
        <v>2673</v>
      </c>
      <c r="I8166" s="595"/>
      <c r="J8166" s="554">
        <v>21.01</v>
      </c>
    </row>
    <row r="8167" spans="1:10" ht="26.45" customHeight="1" thickTop="1">
      <c r="A8167" s="555"/>
      <c r="B8167" s="564"/>
      <c r="C8167" s="564"/>
      <c r="D8167" s="555"/>
      <c r="E8167" s="564"/>
      <c r="F8167" s="564"/>
      <c r="G8167" s="555"/>
      <c r="H8167" s="555"/>
      <c r="I8167" s="555"/>
      <c r="J8167" s="555"/>
    </row>
    <row r="8168" spans="1:10">
      <c r="A8168" s="543"/>
      <c r="B8168" s="461" t="s">
        <v>10</v>
      </c>
      <c r="C8168" s="461" t="s">
        <v>11</v>
      </c>
      <c r="D8168" s="543" t="s">
        <v>12</v>
      </c>
      <c r="E8168" s="589" t="s">
        <v>1209</v>
      </c>
      <c r="F8168" s="589"/>
      <c r="G8168" s="461" t="s">
        <v>13</v>
      </c>
      <c r="H8168" s="544" t="s">
        <v>14</v>
      </c>
      <c r="I8168" s="544" t="s">
        <v>1210</v>
      </c>
      <c r="J8168" s="544" t="s">
        <v>16</v>
      </c>
    </row>
    <row r="8169" spans="1:10">
      <c r="A8169" s="545" t="s">
        <v>2661</v>
      </c>
      <c r="B8169" s="546" t="s">
        <v>3643</v>
      </c>
      <c r="C8169" s="546" t="s">
        <v>44</v>
      </c>
      <c r="D8169" s="545" t="s">
        <v>3644</v>
      </c>
      <c r="E8169" s="596" t="s">
        <v>1216</v>
      </c>
      <c r="F8169" s="596"/>
      <c r="G8169" s="546" t="s">
        <v>75</v>
      </c>
      <c r="H8169" s="547">
        <v>1</v>
      </c>
      <c r="I8169" s="548">
        <v>23.4</v>
      </c>
      <c r="J8169" s="548">
        <v>23.4</v>
      </c>
    </row>
    <row r="8170" spans="1:10" ht="26.45">
      <c r="A8170" s="556" t="s">
        <v>2674</v>
      </c>
      <c r="B8170" s="557" t="s">
        <v>3951</v>
      </c>
      <c r="C8170" s="557" t="s">
        <v>44</v>
      </c>
      <c r="D8170" s="556" t="s">
        <v>3952</v>
      </c>
      <c r="E8170" s="594" t="s">
        <v>1216</v>
      </c>
      <c r="F8170" s="594"/>
      <c r="G8170" s="557" t="s">
        <v>75</v>
      </c>
      <c r="H8170" s="558">
        <v>1</v>
      </c>
      <c r="I8170" s="559">
        <v>0.49</v>
      </c>
      <c r="J8170" s="559">
        <v>0.49</v>
      </c>
    </row>
    <row r="8171" spans="1:10" ht="26.45">
      <c r="A8171" s="549" t="s">
        <v>2666</v>
      </c>
      <c r="B8171" s="550" t="s">
        <v>1479</v>
      </c>
      <c r="C8171" s="550" t="s">
        <v>44</v>
      </c>
      <c r="D8171" s="549" t="s">
        <v>1480</v>
      </c>
      <c r="E8171" s="593" t="s">
        <v>1459</v>
      </c>
      <c r="F8171" s="593"/>
      <c r="G8171" s="550" t="s">
        <v>75</v>
      </c>
      <c r="H8171" s="551">
        <v>1</v>
      </c>
      <c r="I8171" s="552">
        <v>1.4</v>
      </c>
      <c r="J8171" s="552">
        <v>1.4</v>
      </c>
    </row>
    <row r="8172" spans="1:10" ht="26.45">
      <c r="A8172" s="549" t="s">
        <v>2666</v>
      </c>
      <c r="B8172" s="550" t="s">
        <v>1707</v>
      </c>
      <c r="C8172" s="550" t="s">
        <v>44</v>
      </c>
      <c r="D8172" s="549" t="s">
        <v>1708</v>
      </c>
      <c r="E8172" s="593" t="s">
        <v>1459</v>
      </c>
      <c r="F8172" s="593"/>
      <c r="G8172" s="550" t="s">
        <v>75</v>
      </c>
      <c r="H8172" s="551">
        <v>1</v>
      </c>
      <c r="I8172" s="552">
        <v>0.75</v>
      </c>
      <c r="J8172" s="552">
        <v>0.75</v>
      </c>
    </row>
    <row r="8173" spans="1:10" ht="26.45">
      <c r="A8173" s="549" t="s">
        <v>2666</v>
      </c>
      <c r="B8173" s="550" t="s">
        <v>1711</v>
      </c>
      <c r="C8173" s="550" t="s">
        <v>44</v>
      </c>
      <c r="D8173" s="549" t="s">
        <v>1712</v>
      </c>
      <c r="E8173" s="593" t="s">
        <v>1459</v>
      </c>
      <c r="F8173" s="593"/>
      <c r="G8173" s="550" t="s">
        <v>75</v>
      </c>
      <c r="H8173" s="551">
        <v>1</v>
      </c>
      <c r="I8173" s="552">
        <v>0.11</v>
      </c>
      <c r="J8173" s="552">
        <v>0.11</v>
      </c>
    </row>
    <row r="8174" spans="1:10" ht="26.45">
      <c r="A8174" s="549" t="s">
        <v>2666</v>
      </c>
      <c r="B8174" s="550" t="s">
        <v>1567</v>
      </c>
      <c r="C8174" s="550" t="s">
        <v>44</v>
      </c>
      <c r="D8174" s="549" t="s">
        <v>1568</v>
      </c>
      <c r="E8174" s="593" t="s">
        <v>1459</v>
      </c>
      <c r="F8174" s="593"/>
      <c r="G8174" s="550" t="s">
        <v>75</v>
      </c>
      <c r="H8174" s="551">
        <v>1</v>
      </c>
      <c r="I8174" s="552">
        <v>0.48</v>
      </c>
      <c r="J8174" s="552">
        <v>0.48</v>
      </c>
    </row>
    <row r="8175" spans="1:10" ht="26.45">
      <c r="A8175" s="549" t="s">
        <v>2666</v>
      </c>
      <c r="B8175" s="550" t="s">
        <v>1637</v>
      </c>
      <c r="C8175" s="550" t="s">
        <v>44</v>
      </c>
      <c r="D8175" s="549" t="s">
        <v>1638</v>
      </c>
      <c r="E8175" s="593" t="s">
        <v>1459</v>
      </c>
      <c r="F8175" s="593"/>
      <c r="G8175" s="550" t="s">
        <v>75</v>
      </c>
      <c r="H8175" s="551">
        <v>1</v>
      </c>
      <c r="I8175" s="552">
        <v>1.36</v>
      </c>
      <c r="J8175" s="552">
        <v>1.36</v>
      </c>
    </row>
    <row r="8176" spans="1:10" ht="14.45" customHeight="1">
      <c r="A8176" s="549" t="s">
        <v>2666</v>
      </c>
      <c r="B8176" s="550" t="s">
        <v>1457</v>
      </c>
      <c r="C8176" s="550" t="s">
        <v>44</v>
      </c>
      <c r="D8176" s="549" t="s">
        <v>1458</v>
      </c>
      <c r="E8176" s="593" t="s">
        <v>1459</v>
      </c>
      <c r="F8176" s="593"/>
      <c r="G8176" s="550" t="s">
        <v>75</v>
      </c>
      <c r="H8176" s="551">
        <v>1</v>
      </c>
      <c r="I8176" s="552">
        <v>2.68</v>
      </c>
      <c r="J8176" s="552">
        <v>2.68</v>
      </c>
    </row>
    <row r="8177" spans="1:10">
      <c r="A8177" s="549" t="s">
        <v>2666</v>
      </c>
      <c r="B8177" s="550" t="s">
        <v>2044</v>
      </c>
      <c r="C8177" s="550" t="s">
        <v>44</v>
      </c>
      <c r="D8177" s="549" t="s">
        <v>2045</v>
      </c>
      <c r="E8177" s="593" t="s">
        <v>1440</v>
      </c>
      <c r="F8177" s="593"/>
      <c r="G8177" s="550" t="s">
        <v>75</v>
      </c>
      <c r="H8177" s="551">
        <v>1</v>
      </c>
      <c r="I8177" s="552">
        <v>16.13</v>
      </c>
      <c r="J8177" s="552">
        <v>16.13</v>
      </c>
    </row>
    <row r="8178" spans="1:10">
      <c r="A8178" s="553"/>
      <c r="B8178" s="563"/>
      <c r="C8178" s="563"/>
      <c r="D8178" s="553"/>
      <c r="E8178" s="563" t="s">
        <v>2669</v>
      </c>
      <c r="F8178" s="566">
        <v>16.62</v>
      </c>
      <c r="G8178" s="553" t="s">
        <v>2670</v>
      </c>
      <c r="H8178" s="554">
        <v>0</v>
      </c>
      <c r="I8178" s="553" t="s">
        <v>2671</v>
      </c>
      <c r="J8178" s="554">
        <v>16.62</v>
      </c>
    </row>
    <row r="8179" spans="1:10" ht="13.9" customHeight="1" thickBot="1">
      <c r="A8179" s="553"/>
      <c r="B8179" s="563"/>
      <c r="C8179" s="563"/>
      <c r="D8179" s="553"/>
      <c r="E8179" s="563" t="s">
        <v>2672</v>
      </c>
      <c r="F8179" s="566">
        <v>0</v>
      </c>
      <c r="G8179" s="553"/>
      <c r="H8179" s="595" t="s">
        <v>2673</v>
      </c>
      <c r="I8179" s="595"/>
      <c r="J8179" s="554">
        <v>23.4</v>
      </c>
    </row>
    <row r="8180" spans="1:10" ht="26.45" customHeight="1" thickTop="1">
      <c r="A8180" s="555"/>
      <c r="B8180" s="564"/>
      <c r="C8180" s="564"/>
      <c r="D8180" s="555"/>
      <c r="E8180" s="564"/>
      <c r="F8180" s="564"/>
      <c r="G8180" s="555"/>
      <c r="H8180" s="555"/>
      <c r="I8180" s="555"/>
      <c r="J8180" s="555"/>
    </row>
    <row r="8181" spans="1:10">
      <c r="A8181" s="543"/>
      <c r="B8181" s="461" t="s">
        <v>10</v>
      </c>
      <c r="C8181" s="461" t="s">
        <v>11</v>
      </c>
      <c r="D8181" s="543" t="s">
        <v>12</v>
      </c>
      <c r="E8181" s="589" t="s">
        <v>1209</v>
      </c>
      <c r="F8181" s="589"/>
      <c r="G8181" s="461" t="s">
        <v>13</v>
      </c>
      <c r="H8181" s="544" t="s">
        <v>14</v>
      </c>
      <c r="I8181" s="544" t="s">
        <v>1210</v>
      </c>
      <c r="J8181" s="544" t="s">
        <v>16</v>
      </c>
    </row>
    <row r="8182" spans="1:10">
      <c r="A8182" s="545" t="s">
        <v>2661</v>
      </c>
      <c r="B8182" s="546" t="s">
        <v>3869</v>
      </c>
      <c r="C8182" s="546" t="s">
        <v>44</v>
      </c>
      <c r="D8182" s="545" t="s">
        <v>3870</v>
      </c>
      <c r="E8182" s="596" t="s">
        <v>1216</v>
      </c>
      <c r="F8182" s="596"/>
      <c r="G8182" s="546" t="s">
        <v>75</v>
      </c>
      <c r="H8182" s="547">
        <v>1</v>
      </c>
      <c r="I8182" s="548">
        <v>27.25</v>
      </c>
      <c r="J8182" s="548">
        <v>27.25</v>
      </c>
    </row>
    <row r="8183" spans="1:10" ht="26.45">
      <c r="A8183" s="556" t="s">
        <v>2674</v>
      </c>
      <c r="B8183" s="557" t="s">
        <v>3953</v>
      </c>
      <c r="C8183" s="557" t="s">
        <v>44</v>
      </c>
      <c r="D8183" s="556" t="s">
        <v>3954</v>
      </c>
      <c r="E8183" s="594" t="s">
        <v>1216</v>
      </c>
      <c r="F8183" s="594"/>
      <c r="G8183" s="557" t="s">
        <v>75</v>
      </c>
      <c r="H8183" s="558">
        <v>1</v>
      </c>
      <c r="I8183" s="559">
        <v>0.1</v>
      </c>
      <c r="J8183" s="559">
        <v>0.1</v>
      </c>
    </row>
    <row r="8184" spans="1:10" ht="26.45">
      <c r="A8184" s="549" t="s">
        <v>2666</v>
      </c>
      <c r="B8184" s="550" t="s">
        <v>1567</v>
      </c>
      <c r="C8184" s="550" t="s">
        <v>44</v>
      </c>
      <c r="D8184" s="549" t="s">
        <v>1568</v>
      </c>
      <c r="E8184" s="593" t="s">
        <v>1459</v>
      </c>
      <c r="F8184" s="593"/>
      <c r="G8184" s="550" t="s">
        <v>75</v>
      </c>
      <c r="H8184" s="551">
        <v>1</v>
      </c>
      <c r="I8184" s="552">
        <v>0.48</v>
      </c>
      <c r="J8184" s="552">
        <v>0.48</v>
      </c>
    </row>
    <row r="8185" spans="1:10">
      <c r="A8185" s="549" t="s">
        <v>2666</v>
      </c>
      <c r="B8185" s="550" t="s">
        <v>1667</v>
      </c>
      <c r="C8185" s="550" t="s">
        <v>44</v>
      </c>
      <c r="D8185" s="549" t="s">
        <v>1668</v>
      </c>
      <c r="E8185" s="593" t="s">
        <v>1440</v>
      </c>
      <c r="F8185" s="593"/>
      <c r="G8185" s="550" t="s">
        <v>75</v>
      </c>
      <c r="H8185" s="551">
        <v>1</v>
      </c>
      <c r="I8185" s="552">
        <v>21.55</v>
      </c>
      <c r="J8185" s="552">
        <v>21.55</v>
      </c>
    </row>
    <row r="8186" spans="1:10" ht="26.45">
      <c r="A8186" s="549" t="s">
        <v>2666</v>
      </c>
      <c r="B8186" s="550" t="s">
        <v>1778</v>
      </c>
      <c r="C8186" s="550" t="s">
        <v>44</v>
      </c>
      <c r="D8186" s="549" t="s">
        <v>1779</v>
      </c>
      <c r="E8186" s="593" t="s">
        <v>1459</v>
      </c>
      <c r="F8186" s="593"/>
      <c r="G8186" s="550" t="s">
        <v>75</v>
      </c>
      <c r="H8186" s="551">
        <v>1</v>
      </c>
      <c r="I8186" s="552">
        <v>0.91</v>
      </c>
      <c r="J8186" s="552">
        <v>0.91</v>
      </c>
    </row>
    <row r="8187" spans="1:10" ht="26.45">
      <c r="A8187" s="549" t="s">
        <v>2666</v>
      </c>
      <c r="B8187" s="550" t="s">
        <v>1479</v>
      </c>
      <c r="C8187" s="550" t="s">
        <v>44</v>
      </c>
      <c r="D8187" s="549" t="s">
        <v>1480</v>
      </c>
      <c r="E8187" s="593" t="s">
        <v>1459</v>
      </c>
      <c r="F8187" s="593"/>
      <c r="G8187" s="550" t="s">
        <v>75</v>
      </c>
      <c r="H8187" s="551">
        <v>1</v>
      </c>
      <c r="I8187" s="552">
        <v>1.4</v>
      </c>
      <c r="J8187" s="552">
        <v>1.4</v>
      </c>
    </row>
    <row r="8188" spans="1:10" ht="26.45">
      <c r="A8188" s="549" t="s">
        <v>2666</v>
      </c>
      <c r="B8188" s="550" t="s">
        <v>1711</v>
      </c>
      <c r="C8188" s="550" t="s">
        <v>44</v>
      </c>
      <c r="D8188" s="549" t="s">
        <v>1712</v>
      </c>
      <c r="E8188" s="593" t="s">
        <v>1459</v>
      </c>
      <c r="F8188" s="593"/>
      <c r="G8188" s="550" t="s">
        <v>75</v>
      </c>
      <c r="H8188" s="551">
        <v>1</v>
      </c>
      <c r="I8188" s="552">
        <v>0.11</v>
      </c>
      <c r="J8188" s="552">
        <v>0.11</v>
      </c>
    </row>
    <row r="8189" spans="1:10" ht="14.45" customHeight="1">
      <c r="A8189" s="549" t="s">
        <v>2666</v>
      </c>
      <c r="B8189" s="550" t="s">
        <v>2387</v>
      </c>
      <c r="C8189" s="550" t="s">
        <v>44</v>
      </c>
      <c r="D8189" s="549" t="s">
        <v>2388</v>
      </c>
      <c r="E8189" s="593" t="s">
        <v>1459</v>
      </c>
      <c r="F8189" s="593"/>
      <c r="G8189" s="550" t="s">
        <v>75</v>
      </c>
      <c r="H8189" s="551">
        <v>1</v>
      </c>
      <c r="I8189" s="552">
        <v>0.02</v>
      </c>
      <c r="J8189" s="552">
        <v>0.02</v>
      </c>
    </row>
    <row r="8190" spans="1:10" ht="26.45">
      <c r="A8190" s="549" t="s">
        <v>2666</v>
      </c>
      <c r="B8190" s="550" t="s">
        <v>1457</v>
      </c>
      <c r="C8190" s="550" t="s">
        <v>44</v>
      </c>
      <c r="D8190" s="549" t="s">
        <v>1458</v>
      </c>
      <c r="E8190" s="593" t="s">
        <v>1459</v>
      </c>
      <c r="F8190" s="593"/>
      <c r="G8190" s="550" t="s">
        <v>75</v>
      </c>
      <c r="H8190" s="551">
        <v>1</v>
      </c>
      <c r="I8190" s="552">
        <v>2.68</v>
      </c>
      <c r="J8190" s="552">
        <v>2.68</v>
      </c>
    </row>
    <row r="8191" spans="1:10">
      <c r="A8191" s="553"/>
      <c r="B8191" s="563"/>
      <c r="C8191" s="563"/>
      <c r="D8191" s="553"/>
      <c r="E8191" s="563" t="s">
        <v>2669</v>
      </c>
      <c r="F8191" s="566">
        <v>21.65</v>
      </c>
      <c r="G8191" s="553" t="s">
        <v>2670</v>
      </c>
      <c r="H8191" s="554">
        <v>0</v>
      </c>
      <c r="I8191" s="553" t="s">
        <v>2671</v>
      </c>
      <c r="J8191" s="554">
        <v>21.65</v>
      </c>
    </row>
    <row r="8192" spans="1:10" ht="13.9" customHeight="1" thickBot="1">
      <c r="A8192" s="553"/>
      <c r="B8192" s="563"/>
      <c r="C8192" s="563"/>
      <c r="D8192" s="553"/>
      <c r="E8192" s="563" t="s">
        <v>2672</v>
      </c>
      <c r="F8192" s="566">
        <v>0</v>
      </c>
      <c r="G8192" s="553"/>
      <c r="H8192" s="595" t="s">
        <v>2673</v>
      </c>
      <c r="I8192" s="595"/>
      <c r="J8192" s="554">
        <v>27.25</v>
      </c>
    </row>
    <row r="8193" spans="1:10" ht="26.45" customHeight="1" thickTop="1">
      <c r="A8193" s="555"/>
      <c r="B8193" s="564"/>
      <c r="C8193" s="564"/>
      <c r="D8193" s="555"/>
      <c r="E8193" s="564"/>
      <c r="F8193" s="564"/>
      <c r="G8193" s="555"/>
      <c r="H8193" s="555"/>
      <c r="I8193" s="555"/>
      <c r="J8193" s="555"/>
    </row>
    <row r="8194" spans="1:10">
      <c r="A8194" s="543"/>
      <c r="B8194" s="461" t="s">
        <v>10</v>
      </c>
      <c r="C8194" s="461" t="s">
        <v>11</v>
      </c>
      <c r="D8194" s="543" t="s">
        <v>12</v>
      </c>
      <c r="E8194" s="589" t="s">
        <v>1209</v>
      </c>
      <c r="F8194" s="589"/>
      <c r="G8194" s="461" t="s">
        <v>13</v>
      </c>
      <c r="H8194" s="544" t="s">
        <v>14</v>
      </c>
      <c r="I8194" s="544" t="s">
        <v>1210</v>
      </c>
      <c r="J8194" s="544" t="s">
        <v>16</v>
      </c>
    </row>
    <row r="8195" spans="1:10">
      <c r="A8195" s="545" t="s">
        <v>2661</v>
      </c>
      <c r="B8195" s="546" t="s">
        <v>3885</v>
      </c>
      <c r="C8195" s="546" t="s">
        <v>44</v>
      </c>
      <c r="D8195" s="545" t="s">
        <v>3886</v>
      </c>
      <c r="E8195" s="596" t="s">
        <v>1216</v>
      </c>
      <c r="F8195" s="596"/>
      <c r="G8195" s="546" t="s">
        <v>75</v>
      </c>
      <c r="H8195" s="547">
        <v>1</v>
      </c>
      <c r="I8195" s="548">
        <v>26.45</v>
      </c>
      <c r="J8195" s="548">
        <v>26.45</v>
      </c>
    </row>
    <row r="8196" spans="1:10" ht="26.45">
      <c r="A8196" s="556" t="s">
        <v>2674</v>
      </c>
      <c r="B8196" s="557" t="s">
        <v>3955</v>
      </c>
      <c r="C8196" s="557" t="s">
        <v>44</v>
      </c>
      <c r="D8196" s="556" t="s">
        <v>3956</v>
      </c>
      <c r="E8196" s="594" t="s">
        <v>1216</v>
      </c>
      <c r="F8196" s="594"/>
      <c r="G8196" s="557" t="s">
        <v>75</v>
      </c>
      <c r="H8196" s="558">
        <v>1</v>
      </c>
      <c r="I8196" s="559">
        <v>0.1</v>
      </c>
      <c r="J8196" s="559">
        <v>0.1</v>
      </c>
    </row>
    <row r="8197" spans="1:10">
      <c r="A8197" s="549" t="s">
        <v>2666</v>
      </c>
      <c r="B8197" s="550" t="s">
        <v>2399</v>
      </c>
      <c r="C8197" s="550" t="s">
        <v>44</v>
      </c>
      <c r="D8197" s="549" t="s">
        <v>2400</v>
      </c>
      <c r="E8197" s="593" t="s">
        <v>1440</v>
      </c>
      <c r="F8197" s="593"/>
      <c r="G8197" s="550" t="s">
        <v>75</v>
      </c>
      <c r="H8197" s="551">
        <v>1</v>
      </c>
      <c r="I8197" s="552">
        <v>20.75</v>
      </c>
      <c r="J8197" s="552">
        <v>20.75</v>
      </c>
    </row>
    <row r="8198" spans="1:10" ht="26.45">
      <c r="A8198" s="549" t="s">
        <v>2666</v>
      </c>
      <c r="B8198" s="550" t="s">
        <v>2387</v>
      </c>
      <c r="C8198" s="550" t="s">
        <v>44</v>
      </c>
      <c r="D8198" s="549" t="s">
        <v>2388</v>
      </c>
      <c r="E8198" s="593" t="s">
        <v>1459</v>
      </c>
      <c r="F8198" s="593"/>
      <c r="G8198" s="550" t="s">
        <v>75</v>
      </c>
      <c r="H8198" s="551">
        <v>1</v>
      </c>
      <c r="I8198" s="552">
        <v>0.02</v>
      </c>
      <c r="J8198" s="552">
        <v>0.02</v>
      </c>
    </row>
    <row r="8199" spans="1:10" ht="26.45">
      <c r="A8199" s="549" t="s">
        <v>2666</v>
      </c>
      <c r="B8199" s="550" t="s">
        <v>1479</v>
      </c>
      <c r="C8199" s="550" t="s">
        <v>44</v>
      </c>
      <c r="D8199" s="549" t="s">
        <v>1480</v>
      </c>
      <c r="E8199" s="593" t="s">
        <v>1459</v>
      </c>
      <c r="F8199" s="593"/>
      <c r="G8199" s="550" t="s">
        <v>75</v>
      </c>
      <c r="H8199" s="551">
        <v>1</v>
      </c>
      <c r="I8199" s="552">
        <v>1.4</v>
      </c>
      <c r="J8199" s="552">
        <v>1.4</v>
      </c>
    </row>
    <row r="8200" spans="1:10" ht="26.45">
      <c r="A8200" s="549" t="s">
        <v>2666</v>
      </c>
      <c r="B8200" s="550" t="s">
        <v>1711</v>
      </c>
      <c r="C8200" s="550" t="s">
        <v>44</v>
      </c>
      <c r="D8200" s="549" t="s">
        <v>1712</v>
      </c>
      <c r="E8200" s="593" t="s">
        <v>1459</v>
      </c>
      <c r="F8200" s="593"/>
      <c r="G8200" s="550" t="s">
        <v>75</v>
      </c>
      <c r="H8200" s="551">
        <v>1</v>
      </c>
      <c r="I8200" s="552">
        <v>0.11</v>
      </c>
      <c r="J8200" s="552">
        <v>0.11</v>
      </c>
    </row>
    <row r="8201" spans="1:10" ht="26.45">
      <c r="A8201" s="549" t="s">
        <v>2666</v>
      </c>
      <c r="B8201" s="550" t="s">
        <v>1778</v>
      </c>
      <c r="C8201" s="550" t="s">
        <v>44</v>
      </c>
      <c r="D8201" s="549" t="s">
        <v>1779</v>
      </c>
      <c r="E8201" s="593" t="s">
        <v>1459</v>
      </c>
      <c r="F8201" s="593"/>
      <c r="G8201" s="550" t="s">
        <v>75</v>
      </c>
      <c r="H8201" s="551">
        <v>1</v>
      </c>
      <c r="I8201" s="552">
        <v>0.91</v>
      </c>
      <c r="J8201" s="552">
        <v>0.91</v>
      </c>
    </row>
    <row r="8202" spans="1:10" ht="14.45" customHeight="1">
      <c r="A8202" s="549" t="s">
        <v>2666</v>
      </c>
      <c r="B8202" s="550" t="s">
        <v>1567</v>
      </c>
      <c r="C8202" s="550" t="s">
        <v>44</v>
      </c>
      <c r="D8202" s="549" t="s">
        <v>1568</v>
      </c>
      <c r="E8202" s="593" t="s">
        <v>1459</v>
      </c>
      <c r="F8202" s="593"/>
      <c r="G8202" s="550" t="s">
        <v>75</v>
      </c>
      <c r="H8202" s="551">
        <v>1</v>
      </c>
      <c r="I8202" s="552">
        <v>0.48</v>
      </c>
      <c r="J8202" s="552">
        <v>0.48</v>
      </c>
    </row>
    <row r="8203" spans="1:10" ht="26.45">
      <c r="A8203" s="549" t="s">
        <v>2666</v>
      </c>
      <c r="B8203" s="550" t="s">
        <v>1457</v>
      </c>
      <c r="C8203" s="550" t="s">
        <v>44</v>
      </c>
      <c r="D8203" s="549" t="s">
        <v>1458</v>
      </c>
      <c r="E8203" s="593" t="s">
        <v>1459</v>
      </c>
      <c r="F8203" s="593"/>
      <c r="G8203" s="550" t="s">
        <v>75</v>
      </c>
      <c r="H8203" s="551">
        <v>1</v>
      </c>
      <c r="I8203" s="552">
        <v>2.68</v>
      </c>
      <c r="J8203" s="552">
        <v>2.68</v>
      </c>
    </row>
    <row r="8204" spans="1:10">
      <c r="A8204" s="553"/>
      <c r="B8204" s="563"/>
      <c r="C8204" s="563"/>
      <c r="D8204" s="553"/>
      <c r="E8204" s="563" t="s">
        <v>2669</v>
      </c>
      <c r="F8204" s="566">
        <v>20.85</v>
      </c>
      <c r="G8204" s="553" t="s">
        <v>2670</v>
      </c>
      <c r="H8204" s="554">
        <v>0</v>
      </c>
      <c r="I8204" s="553" t="s">
        <v>2671</v>
      </c>
      <c r="J8204" s="554">
        <v>20.85</v>
      </c>
    </row>
    <row r="8205" spans="1:10" ht="13.9" customHeight="1" thickBot="1">
      <c r="A8205" s="553"/>
      <c r="B8205" s="563"/>
      <c r="C8205" s="563"/>
      <c r="D8205" s="553"/>
      <c r="E8205" s="563" t="s">
        <v>2672</v>
      </c>
      <c r="F8205" s="566">
        <v>0</v>
      </c>
      <c r="G8205" s="553"/>
      <c r="H8205" s="595" t="s">
        <v>2673</v>
      </c>
      <c r="I8205" s="595"/>
      <c r="J8205" s="554">
        <v>26.45</v>
      </c>
    </row>
    <row r="8206" spans="1:10" ht="26.45" customHeight="1" thickTop="1">
      <c r="A8206" s="555"/>
      <c r="B8206" s="564"/>
      <c r="C8206" s="564"/>
      <c r="D8206" s="555"/>
      <c r="E8206" s="564"/>
      <c r="F8206" s="564"/>
      <c r="G8206" s="555"/>
      <c r="H8206" s="555"/>
      <c r="I8206" s="555"/>
      <c r="J8206" s="555"/>
    </row>
    <row r="8207" spans="1:10">
      <c r="A8207" s="543"/>
      <c r="B8207" s="461" t="s">
        <v>10</v>
      </c>
      <c r="C8207" s="461" t="s">
        <v>11</v>
      </c>
      <c r="D8207" s="543" t="s">
        <v>12</v>
      </c>
      <c r="E8207" s="589" t="s">
        <v>1209</v>
      </c>
      <c r="F8207" s="589"/>
      <c r="G8207" s="461" t="s">
        <v>13</v>
      </c>
      <c r="H8207" s="544" t="s">
        <v>14</v>
      </c>
      <c r="I8207" s="544" t="s">
        <v>1210</v>
      </c>
      <c r="J8207" s="544" t="s">
        <v>16</v>
      </c>
    </row>
    <row r="8208" spans="1:10" ht="26.45">
      <c r="A8208" s="545" t="s">
        <v>2661</v>
      </c>
      <c r="B8208" s="546" t="s">
        <v>4155</v>
      </c>
      <c r="C8208" s="546" t="s">
        <v>55</v>
      </c>
      <c r="D8208" s="545" t="s">
        <v>4156</v>
      </c>
      <c r="E8208" s="596" t="s">
        <v>2785</v>
      </c>
      <c r="F8208" s="596"/>
      <c r="G8208" s="546" t="s">
        <v>268</v>
      </c>
      <c r="H8208" s="547">
        <v>1</v>
      </c>
      <c r="I8208" s="548">
        <v>58.32</v>
      </c>
      <c r="J8208" s="548">
        <v>58.32</v>
      </c>
    </row>
    <row r="8209" spans="1:10">
      <c r="A8209" s="543" t="s">
        <v>9</v>
      </c>
      <c r="B8209" s="461" t="s">
        <v>10</v>
      </c>
      <c r="C8209" s="461" t="s">
        <v>11</v>
      </c>
      <c r="D8209" s="543" t="s">
        <v>12</v>
      </c>
      <c r="E8209" s="589" t="s">
        <v>1209</v>
      </c>
      <c r="F8209" s="589"/>
      <c r="G8209" s="461" t="s">
        <v>13</v>
      </c>
      <c r="H8209" s="544" t="s">
        <v>14</v>
      </c>
      <c r="I8209" s="544" t="s">
        <v>1210</v>
      </c>
      <c r="J8209" s="544" t="s">
        <v>16</v>
      </c>
    </row>
    <row r="8210" spans="1:10">
      <c r="A8210" s="549" t="s">
        <v>2666</v>
      </c>
      <c r="B8210" s="550" t="s">
        <v>1534</v>
      </c>
      <c r="C8210" s="550" t="s">
        <v>55</v>
      </c>
      <c r="D8210" s="549" t="s">
        <v>1535</v>
      </c>
      <c r="E8210" s="593" t="s">
        <v>1220</v>
      </c>
      <c r="F8210" s="593"/>
      <c r="G8210" s="550" t="s">
        <v>268</v>
      </c>
      <c r="H8210" s="551">
        <v>1</v>
      </c>
      <c r="I8210" s="552" t="s">
        <v>2868</v>
      </c>
      <c r="J8210" s="561" t="s">
        <v>2868</v>
      </c>
    </row>
    <row r="8211" spans="1:10" ht="26.45">
      <c r="A8211" s="549" t="s">
        <v>2666</v>
      </c>
      <c r="B8211" s="550" t="s">
        <v>1536</v>
      </c>
      <c r="C8211" s="550" t="s">
        <v>55</v>
      </c>
      <c r="D8211" s="549" t="s">
        <v>1537</v>
      </c>
      <c r="E8211" s="593" t="s">
        <v>1440</v>
      </c>
      <c r="F8211" s="593"/>
      <c r="G8211" s="550" t="s">
        <v>1451</v>
      </c>
      <c r="H8211" s="551">
        <v>0.6</v>
      </c>
      <c r="I8211" s="552" t="s">
        <v>2767</v>
      </c>
      <c r="J8211" s="561" t="s">
        <v>4157</v>
      </c>
    </row>
    <row r="8212" spans="1:10">
      <c r="A8212" s="556" t="s">
        <v>2661</v>
      </c>
      <c r="B8212" s="557" t="s">
        <v>2732</v>
      </c>
      <c r="C8212" s="557" t="s">
        <v>55</v>
      </c>
      <c r="D8212" s="556" t="s">
        <v>2733</v>
      </c>
      <c r="E8212" s="594" t="s">
        <v>1393</v>
      </c>
      <c r="F8212" s="594"/>
      <c r="G8212" s="557" t="s">
        <v>1451</v>
      </c>
      <c r="H8212" s="558">
        <v>0.6</v>
      </c>
      <c r="I8212" s="559" t="s">
        <v>2734</v>
      </c>
      <c r="J8212" s="560" t="s">
        <v>4158</v>
      </c>
    </row>
    <row r="8213" spans="1:10">
      <c r="A8213" s="556" t="s">
        <v>2661</v>
      </c>
      <c r="B8213" s="557" t="s">
        <v>2769</v>
      </c>
      <c r="C8213" s="557" t="s">
        <v>55</v>
      </c>
      <c r="D8213" s="556" t="s">
        <v>2770</v>
      </c>
      <c r="E8213" s="594" t="s">
        <v>1393</v>
      </c>
      <c r="F8213" s="594"/>
      <c r="G8213" s="557" t="s">
        <v>1451</v>
      </c>
      <c r="H8213" s="558">
        <v>0.4</v>
      </c>
      <c r="I8213" s="559" t="s">
        <v>2771</v>
      </c>
      <c r="J8213" s="560" t="s">
        <v>3332</v>
      </c>
    </row>
    <row r="8214" spans="1:10" ht="26.45">
      <c r="A8214" s="549" t="s">
        <v>2666</v>
      </c>
      <c r="B8214" s="550" t="s">
        <v>1449</v>
      </c>
      <c r="C8214" s="550" t="s">
        <v>55</v>
      </c>
      <c r="D8214" s="549" t="s">
        <v>1450</v>
      </c>
      <c r="E8214" s="593" t="s">
        <v>1440</v>
      </c>
      <c r="F8214" s="593"/>
      <c r="G8214" s="550" t="s">
        <v>1451</v>
      </c>
      <c r="H8214" s="551">
        <v>0.4</v>
      </c>
      <c r="I8214" s="552" t="s">
        <v>2742</v>
      </c>
      <c r="J8214" s="561" t="s">
        <v>3333</v>
      </c>
    </row>
    <row r="8215" spans="1:10" ht="14.45" customHeight="1">
      <c r="A8215" s="589" t="s">
        <v>2820</v>
      </c>
      <c r="B8215" s="597"/>
      <c r="C8215" s="597"/>
      <c r="D8215" s="597"/>
      <c r="E8215" s="597"/>
      <c r="F8215" s="597"/>
      <c r="G8215" s="597"/>
      <c r="H8215" s="597"/>
      <c r="I8215" s="597"/>
      <c r="J8215" s="597"/>
    </row>
    <row r="8216" spans="1:10">
      <c r="A8216" s="543" t="s">
        <v>9</v>
      </c>
      <c r="B8216" s="461" t="s">
        <v>10</v>
      </c>
      <c r="C8216" s="461" t="s">
        <v>11</v>
      </c>
      <c r="D8216" s="543" t="s">
        <v>12</v>
      </c>
      <c r="E8216" s="589" t="s">
        <v>1209</v>
      </c>
      <c r="F8216" s="589"/>
      <c r="G8216" s="461" t="s">
        <v>13</v>
      </c>
      <c r="H8216" s="544" t="s">
        <v>14</v>
      </c>
      <c r="I8216" s="544" t="s">
        <v>1210</v>
      </c>
      <c r="J8216" s="544" t="s">
        <v>16</v>
      </c>
    </row>
    <row r="8217" spans="1:10">
      <c r="A8217" s="549" t="s">
        <v>2666</v>
      </c>
      <c r="B8217" s="550" t="s">
        <v>1534</v>
      </c>
      <c r="C8217" s="550" t="s">
        <v>55</v>
      </c>
      <c r="D8217" s="549" t="s">
        <v>1535</v>
      </c>
      <c r="E8217" s="593" t="s">
        <v>1220</v>
      </c>
      <c r="F8217" s="593"/>
      <c r="G8217" s="550" t="s">
        <v>268</v>
      </c>
      <c r="H8217" s="551">
        <v>1</v>
      </c>
      <c r="I8217" s="552" t="s">
        <v>2868</v>
      </c>
      <c r="J8217" s="561" t="s">
        <v>2868</v>
      </c>
    </row>
    <row r="8218" spans="1:10" ht="26.45">
      <c r="A8218" s="549" t="s">
        <v>2666</v>
      </c>
      <c r="B8218" s="550" t="s">
        <v>1536</v>
      </c>
      <c r="C8218" s="550" t="s">
        <v>55</v>
      </c>
      <c r="D8218" s="549" t="s">
        <v>1537</v>
      </c>
      <c r="E8218" s="593" t="s">
        <v>1440</v>
      </c>
      <c r="F8218" s="593"/>
      <c r="G8218" s="550" t="s">
        <v>1451</v>
      </c>
      <c r="H8218" s="551">
        <v>0.6</v>
      </c>
      <c r="I8218" s="552" t="s">
        <v>2767</v>
      </c>
      <c r="J8218" s="561" t="s">
        <v>4157</v>
      </c>
    </row>
    <row r="8219" spans="1:10" ht="26.45">
      <c r="A8219" s="549" t="s">
        <v>2666</v>
      </c>
      <c r="B8219" s="550" t="s">
        <v>2391</v>
      </c>
      <c r="C8219" s="550" t="s">
        <v>55</v>
      </c>
      <c r="D8219" s="549" t="s">
        <v>2392</v>
      </c>
      <c r="E8219" s="593" t="s">
        <v>1220</v>
      </c>
      <c r="F8219" s="593"/>
      <c r="G8219" s="550" t="s">
        <v>57</v>
      </c>
      <c r="H8219" s="551">
        <v>2.0000000000000001E-4</v>
      </c>
      <c r="I8219" s="552" t="s">
        <v>2827</v>
      </c>
      <c r="J8219" s="561" t="s">
        <v>2972</v>
      </c>
    </row>
    <row r="8220" spans="1:10">
      <c r="A8220" s="549" t="s">
        <v>2666</v>
      </c>
      <c r="B8220" s="550" t="s">
        <v>2593</v>
      </c>
      <c r="C8220" s="550" t="s">
        <v>55</v>
      </c>
      <c r="D8220" s="549" t="s">
        <v>2594</v>
      </c>
      <c r="E8220" s="593" t="s">
        <v>1220</v>
      </c>
      <c r="F8220" s="593"/>
      <c r="G8220" s="550" t="s">
        <v>57</v>
      </c>
      <c r="H8220" s="551">
        <v>1.2E-4</v>
      </c>
      <c r="I8220" s="552" t="s">
        <v>2862</v>
      </c>
      <c r="J8220" s="561" t="s">
        <v>2972</v>
      </c>
    </row>
    <row r="8221" spans="1:10">
      <c r="A8221" s="549" t="s">
        <v>2666</v>
      </c>
      <c r="B8221" s="550" t="s">
        <v>1855</v>
      </c>
      <c r="C8221" s="550" t="s">
        <v>55</v>
      </c>
      <c r="D8221" s="549" t="s">
        <v>1856</v>
      </c>
      <c r="E8221" s="593" t="s">
        <v>1298</v>
      </c>
      <c r="F8221" s="593"/>
      <c r="G8221" s="550" t="s">
        <v>1857</v>
      </c>
      <c r="H8221" s="551">
        <v>4.0000000000000002E-4</v>
      </c>
      <c r="I8221" s="552" t="s">
        <v>2841</v>
      </c>
      <c r="J8221" s="561" t="s">
        <v>3126</v>
      </c>
    </row>
    <row r="8222" spans="1:10" ht="26.45">
      <c r="A8222" s="549" t="s">
        <v>2666</v>
      </c>
      <c r="B8222" s="550" t="s">
        <v>2303</v>
      </c>
      <c r="C8222" s="550" t="s">
        <v>55</v>
      </c>
      <c r="D8222" s="549" t="s">
        <v>2304</v>
      </c>
      <c r="E8222" s="593" t="s">
        <v>1220</v>
      </c>
      <c r="F8222" s="593"/>
      <c r="G8222" s="550" t="s">
        <v>57</v>
      </c>
      <c r="H8222" s="551">
        <v>5.9999999999999995E-4</v>
      </c>
      <c r="I8222" s="552" t="s">
        <v>2821</v>
      </c>
      <c r="J8222" s="561" t="s">
        <v>2972</v>
      </c>
    </row>
    <row r="8223" spans="1:10">
      <c r="A8223" s="549" t="s">
        <v>2666</v>
      </c>
      <c r="B8223" s="550" t="s">
        <v>2169</v>
      </c>
      <c r="C8223" s="550" t="s">
        <v>55</v>
      </c>
      <c r="D8223" s="549" t="s">
        <v>2170</v>
      </c>
      <c r="E8223" s="593" t="s">
        <v>1220</v>
      </c>
      <c r="F8223" s="593"/>
      <c r="G8223" s="550" t="s">
        <v>57</v>
      </c>
      <c r="H8223" s="551">
        <v>4.4999999999999997E-3</v>
      </c>
      <c r="I8223" s="552" t="s">
        <v>2825</v>
      </c>
      <c r="J8223" s="561" t="s">
        <v>3254</v>
      </c>
    </row>
    <row r="8224" spans="1:10" ht="26.45">
      <c r="A8224" s="549" t="s">
        <v>2666</v>
      </c>
      <c r="B8224" s="550" t="s">
        <v>1978</v>
      </c>
      <c r="C8224" s="550" t="s">
        <v>55</v>
      </c>
      <c r="D8224" s="549" t="s">
        <v>1979</v>
      </c>
      <c r="E8224" s="593" t="s">
        <v>1220</v>
      </c>
      <c r="F8224" s="593"/>
      <c r="G8224" s="550" t="s">
        <v>1739</v>
      </c>
      <c r="H8224" s="551">
        <v>7.3999999999999999E-4</v>
      </c>
      <c r="I8224" s="552" t="s">
        <v>2855</v>
      </c>
      <c r="J8224" s="561" t="s">
        <v>2923</v>
      </c>
    </row>
    <row r="8225" spans="1:10" ht="13.9" customHeight="1">
      <c r="A8225" s="549" t="s">
        <v>2666</v>
      </c>
      <c r="B8225" s="550" t="s">
        <v>2549</v>
      </c>
      <c r="C8225" s="550" t="s">
        <v>55</v>
      </c>
      <c r="D8225" s="549" t="s">
        <v>2550</v>
      </c>
      <c r="E8225" s="593" t="s">
        <v>1220</v>
      </c>
      <c r="F8225" s="593"/>
      <c r="G8225" s="550" t="s">
        <v>57</v>
      </c>
      <c r="H8225" s="551">
        <v>1.2E-4</v>
      </c>
      <c r="I8225" s="552" t="s">
        <v>2864</v>
      </c>
      <c r="J8225" s="561" t="s">
        <v>2972</v>
      </c>
    </row>
    <row r="8226" spans="1:10">
      <c r="A8226" s="549" t="s">
        <v>2666</v>
      </c>
      <c r="B8226" s="550" t="s">
        <v>1982</v>
      </c>
      <c r="C8226" s="550" t="s">
        <v>55</v>
      </c>
      <c r="D8226" s="549" t="s">
        <v>1983</v>
      </c>
      <c r="E8226" s="593" t="s">
        <v>1298</v>
      </c>
      <c r="F8226" s="593"/>
      <c r="G8226" s="550" t="s">
        <v>57</v>
      </c>
      <c r="H8226" s="551">
        <v>4.4999999999999997E-3</v>
      </c>
      <c r="I8226" s="552" t="s">
        <v>2839</v>
      </c>
      <c r="J8226" s="561" t="s">
        <v>2923</v>
      </c>
    </row>
    <row r="8227" spans="1:10">
      <c r="A8227" s="549" t="s">
        <v>2666</v>
      </c>
      <c r="B8227" s="550" t="s">
        <v>1543</v>
      </c>
      <c r="C8227" s="550" t="s">
        <v>55</v>
      </c>
      <c r="D8227" s="549" t="s">
        <v>1544</v>
      </c>
      <c r="E8227" s="593" t="s">
        <v>1220</v>
      </c>
      <c r="F8227" s="593"/>
      <c r="G8227" s="550" t="s">
        <v>57</v>
      </c>
      <c r="H8227" s="551">
        <v>0.1018</v>
      </c>
      <c r="I8227" s="552" t="s">
        <v>2849</v>
      </c>
      <c r="J8227" s="561" t="s">
        <v>3386</v>
      </c>
    </row>
    <row r="8228" spans="1:10">
      <c r="A8228" s="549" t="s">
        <v>2666</v>
      </c>
      <c r="B8228" s="550" t="s">
        <v>1587</v>
      </c>
      <c r="C8228" s="550" t="s">
        <v>55</v>
      </c>
      <c r="D8228" s="549" t="s">
        <v>1588</v>
      </c>
      <c r="E8228" s="593" t="s">
        <v>1220</v>
      </c>
      <c r="F8228" s="593"/>
      <c r="G8228" s="550" t="s">
        <v>57</v>
      </c>
      <c r="H8228" s="551">
        <v>4.4999999999999997E-3</v>
      </c>
      <c r="I8228" s="552" t="s">
        <v>2835</v>
      </c>
      <c r="J8228" s="561" t="s">
        <v>3385</v>
      </c>
    </row>
    <row r="8229" spans="1:10">
      <c r="A8229" s="549" t="s">
        <v>2666</v>
      </c>
      <c r="B8229" s="550" t="s">
        <v>2466</v>
      </c>
      <c r="C8229" s="550" t="s">
        <v>55</v>
      </c>
      <c r="D8229" s="549" t="s">
        <v>2467</v>
      </c>
      <c r="E8229" s="593" t="s">
        <v>2313</v>
      </c>
      <c r="F8229" s="593"/>
      <c r="G8229" s="550" t="s">
        <v>57</v>
      </c>
      <c r="H8229" s="551">
        <v>6.0000000000000002E-5</v>
      </c>
      <c r="I8229" s="552" t="s">
        <v>2866</v>
      </c>
      <c r="J8229" s="561" t="s">
        <v>2880</v>
      </c>
    </row>
    <row r="8230" spans="1:10">
      <c r="A8230" s="549" t="s">
        <v>2666</v>
      </c>
      <c r="B8230" s="550" t="s">
        <v>2360</v>
      </c>
      <c r="C8230" s="550" t="s">
        <v>55</v>
      </c>
      <c r="D8230" s="549" t="s">
        <v>2361</v>
      </c>
      <c r="E8230" s="593" t="s">
        <v>1220</v>
      </c>
      <c r="F8230" s="593"/>
      <c r="G8230" s="550" t="s">
        <v>2362</v>
      </c>
      <c r="H8230" s="551">
        <v>7.3999999999999999E-4</v>
      </c>
      <c r="I8230" s="552" t="s">
        <v>2831</v>
      </c>
      <c r="J8230" s="561" t="s">
        <v>2972</v>
      </c>
    </row>
    <row r="8231" spans="1:10">
      <c r="A8231" s="549" t="s">
        <v>2666</v>
      </c>
      <c r="B8231" s="550" t="s">
        <v>2090</v>
      </c>
      <c r="C8231" s="550" t="s">
        <v>55</v>
      </c>
      <c r="D8231" s="549" t="s">
        <v>2091</v>
      </c>
      <c r="E8231" s="593" t="s">
        <v>1220</v>
      </c>
      <c r="F8231" s="593"/>
      <c r="G8231" s="550" t="s">
        <v>57</v>
      </c>
      <c r="H8231" s="551">
        <v>1.8E-3</v>
      </c>
      <c r="I8231" s="552" t="s">
        <v>2847</v>
      </c>
      <c r="J8231" s="561" t="s">
        <v>3133</v>
      </c>
    </row>
    <row r="8232" spans="1:10">
      <c r="A8232" s="549" t="s">
        <v>2666</v>
      </c>
      <c r="B8232" s="550" t="s">
        <v>1652</v>
      </c>
      <c r="C8232" s="550" t="s">
        <v>55</v>
      </c>
      <c r="D8232" s="549" t="s">
        <v>1653</v>
      </c>
      <c r="E8232" s="593" t="s">
        <v>1298</v>
      </c>
      <c r="F8232" s="593"/>
      <c r="G8232" s="550" t="s">
        <v>57</v>
      </c>
      <c r="H8232" s="551">
        <v>0.1018</v>
      </c>
      <c r="I8232" s="552" t="s">
        <v>2845</v>
      </c>
      <c r="J8232" s="561" t="s">
        <v>3108</v>
      </c>
    </row>
    <row r="8233" spans="1:10">
      <c r="A8233" s="549" t="s">
        <v>2666</v>
      </c>
      <c r="B8233" s="550" t="s">
        <v>2607</v>
      </c>
      <c r="C8233" s="550" t="s">
        <v>55</v>
      </c>
      <c r="D8233" s="549" t="s">
        <v>2608</v>
      </c>
      <c r="E8233" s="593" t="s">
        <v>1220</v>
      </c>
      <c r="F8233" s="593"/>
      <c r="G8233" s="550" t="s">
        <v>57</v>
      </c>
      <c r="H8233" s="551">
        <v>6.0000000000000002E-5</v>
      </c>
      <c r="I8233" s="552" t="s">
        <v>2868</v>
      </c>
      <c r="J8233" s="561" t="s">
        <v>2972</v>
      </c>
    </row>
    <row r="8234" spans="1:10">
      <c r="A8234" s="549" t="s">
        <v>2666</v>
      </c>
      <c r="B8234" s="550" t="s">
        <v>1693</v>
      </c>
      <c r="C8234" s="550" t="s">
        <v>55</v>
      </c>
      <c r="D8234" s="549" t="s">
        <v>1694</v>
      </c>
      <c r="E8234" s="593" t="s">
        <v>1220</v>
      </c>
      <c r="F8234" s="593"/>
      <c r="G8234" s="550" t="s">
        <v>57</v>
      </c>
      <c r="H8234" s="551">
        <v>7.6880000000000004E-2</v>
      </c>
      <c r="I8234" s="552" t="s">
        <v>2829</v>
      </c>
      <c r="J8234" s="561" t="s">
        <v>3212</v>
      </c>
    </row>
    <row r="8235" spans="1:10" ht="26.45">
      <c r="A8235" s="549" t="s">
        <v>2666</v>
      </c>
      <c r="B8235" s="550" t="s">
        <v>2139</v>
      </c>
      <c r="C8235" s="550" t="s">
        <v>55</v>
      </c>
      <c r="D8235" s="549" t="s">
        <v>2140</v>
      </c>
      <c r="E8235" s="593" t="s">
        <v>1220</v>
      </c>
      <c r="F8235" s="593"/>
      <c r="G8235" s="550" t="s">
        <v>1739</v>
      </c>
      <c r="H8235" s="551">
        <v>2.3E-3</v>
      </c>
      <c r="I8235" s="552" t="s">
        <v>2853</v>
      </c>
      <c r="J8235" s="561" t="s">
        <v>3254</v>
      </c>
    </row>
    <row r="8236" spans="1:10">
      <c r="A8236" s="549" t="s">
        <v>2666</v>
      </c>
      <c r="B8236" s="550" t="s">
        <v>2311</v>
      </c>
      <c r="C8236" s="550" t="s">
        <v>55</v>
      </c>
      <c r="D8236" s="549" t="s">
        <v>2312</v>
      </c>
      <c r="E8236" s="593" t="s">
        <v>2313</v>
      </c>
      <c r="F8236" s="593"/>
      <c r="G8236" s="550" t="s">
        <v>57</v>
      </c>
      <c r="H8236" s="551">
        <v>6.0000000000000002E-5</v>
      </c>
      <c r="I8236" s="552" t="s">
        <v>2870</v>
      </c>
      <c r="J8236" s="561" t="s">
        <v>2923</v>
      </c>
    </row>
    <row r="8237" spans="1:10">
      <c r="A8237" s="549" t="s">
        <v>2666</v>
      </c>
      <c r="B8237" s="550" t="s">
        <v>2525</v>
      </c>
      <c r="C8237" s="550" t="s">
        <v>55</v>
      </c>
      <c r="D8237" s="549" t="s">
        <v>2526</v>
      </c>
      <c r="E8237" s="593" t="s">
        <v>1220</v>
      </c>
      <c r="F8237" s="593"/>
      <c r="G8237" s="550" t="s">
        <v>57</v>
      </c>
      <c r="H8237" s="551">
        <v>1.2E-4</v>
      </c>
      <c r="I8237" s="552" t="s">
        <v>2872</v>
      </c>
      <c r="J8237" s="561" t="s">
        <v>2972</v>
      </c>
    </row>
    <row r="8238" spans="1:10">
      <c r="A8238" s="549" t="s">
        <v>2666</v>
      </c>
      <c r="B8238" s="550" t="s">
        <v>1729</v>
      </c>
      <c r="C8238" s="550" t="s">
        <v>55</v>
      </c>
      <c r="D8238" s="549" t="s">
        <v>1730</v>
      </c>
      <c r="E8238" s="593" t="s">
        <v>1220</v>
      </c>
      <c r="F8238" s="593"/>
      <c r="G8238" s="550" t="s">
        <v>57</v>
      </c>
      <c r="H8238" s="551">
        <v>1.5E-3</v>
      </c>
      <c r="I8238" s="552" t="s">
        <v>2833</v>
      </c>
      <c r="J8238" s="561" t="s">
        <v>2979</v>
      </c>
    </row>
    <row r="8239" spans="1:10">
      <c r="A8239" s="549" t="s">
        <v>2666</v>
      </c>
      <c r="B8239" s="550" t="s">
        <v>2412</v>
      </c>
      <c r="C8239" s="550" t="s">
        <v>55</v>
      </c>
      <c r="D8239" s="549" t="s">
        <v>2413</v>
      </c>
      <c r="E8239" s="593" t="s">
        <v>1220</v>
      </c>
      <c r="F8239" s="593"/>
      <c r="G8239" s="550" t="s">
        <v>57</v>
      </c>
      <c r="H8239" s="551">
        <v>1.2E-4</v>
      </c>
      <c r="I8239" s="552" t="s">
        <v>2823</v>
      </c>
      <c r="J8239" s="561" t="s">
        <v>2972</v>
      </c>
    </row>
    <row r="8240" spans="1:10">
      <c r="A8240" s="549" t="s">
        <v>2666</v>
      </c>
      <c r="B8240" s="550" t="s">
        <v>2381</v>
      </c>
      <c r="C8240" s="550" t="s">
        <v>55</v>
      </c>
      <c r="D8240" s="549" t="s">
        <v>2382</v>
      </c>
      <c r="E8240" s="593" t="s">
        <v>1220</v>
      </c>
      <c r="F8240" s="593"/>
      <c r="G8240" s="550" t="s">
        <v>57</v>
      </c>
      <c r="H8240" s="551">
        <v>8.0000000000000007E-5</v>
      </c>
      <c r="I8240" s="552" t="s">
        <v>2837</v>
      </c>
      <c r="J8240" s="561" t="s">
        <v>2972</v>
      </c>
    </row>
    <row r="8241" spans="1:10" ht="26.45">
      <c r="A8241" s="549" t="s">
        <v>2666</v>
      </c>
      <c r="B8241" s="550" t="s">
        <v>2182</v>
      </c>
      <c r="C8241" s="550" t="s">
        <v>55</v>
      </c>
      <c r="D8241" s="549" t="s">
        <v>2183</v>
      </c>
      <c r="E8241" s="593" t="s">
        <v>1220</v>
      </c>
      <c r="F8241" s="593"/>
      <c r="G8241" s="550" t="s">
        <v>57</v>
      </c>
      <c r="H8241" s="551">
        <v>8.0000000000000007E-5</v>
      </c>
      <c r="I8241" s="552" t="s">
        <v>2843</v>
      </c>
      <c r="J8241" s="561" t="s">
        <v>2880</v>
      </c>
    </row>
    <row r="8242" spans="1:10">
      <c r="A8242" s="549" t="s">
        <v>2666</v>
      </c>
      <c r="B8242" s="550" t="s">
        <v>2442</v>
      </c>
      <c r="C8242" s="550" t="s">
        <v>55</v>
      </c>
      <c r="D8242" s="549" t="s">
        <v>2443</v>
      </c>
      <c r="E8242" s="593" t="s">
        <v>1220</v>
      </c>
      <c r="F8242" s="593"/>
      <c r="G8242" s="550" t="s">
        <v>57</v>
      </c>
      <c r="H8242" s="551">
        <v>4.0000000000000003E-5</v>
      </c>
      <c r="I8242" s="552" t="s">
        <v>2851</v>
      </c>
      <c r="J8242" s="561" t="s">
        <v>2972</v>
      </c>
    </row>
    <row r="8243" spans="1:10" ht="26.45">
      <c r="A8243" s="549" t="s">
        <v>2666</v>
      </c>
      <c r="B8243" s="550" t="s">
        <v>1449</v>
      </c>
      <c r="C8243" s="550" t="s">
        <v>55</v>
      </c>
      <c r="D8243" s="549" t="s">
        <v>1450</v>
      </c>
      <c r="E8243" s="593" t="s">
        <v>1440</v>
      </c>
      <c r="F8243" s="593"/>
      <c r="G8243" s="550" t="s">
        <v>1451</v>
      </c>
      <c r="H8243" s="551">
        <v>0.4</v>
      </c>
      <c r="I8243" s="552" t="s">
        <v>2742</v>
      </c>
      <c r="J8243" s="561" t="s">
        <v>3333</v>
      </c>
    </row>
    <row r="8244" spans="1:10">
      <c r="A8244" s="553"/>
      <c r="B8244" s="563"/>
      <c r="C8244" s="563"/>
      <c r="D8244" s="553"/>
      <c r="E8244" s="563" t="s">
        <v>2669</v>
      </c>
      <c r="F8244" s="566">
        <v>18.5</v>
      </c>
      <c r="G8244" s="553" t="s">
        <v>2670</v>
      </c>
      <c r="H8244" s="554">
        <v>0</v>
      </c>
      <c r="I8244" s="553" t="s">
        <v>2671</v>
      </c>
      <c r="J8244" s="554">
        <v>18.5</v>
      </c>
    </row>
    <row r="8245" spans="1:10" ht="14.45" thickBot="1">
      <c r="A8245" s="553"/>
      <c r="B8245" s="563"/>
      <c r="C8245" s="563"/>
      <c r="D8245" s="553"/>
      <c r="E8245" s="563" t="s">
        <v>2672</v>
      </c>
      <c r="F8245" s="566">
        <v>0</v>
      </c>
      <c r="G8245" s="553"/>
      <c r="H8245" s="595" t="s">
        <v>2673</v>
      </c>
      <c r="I8245" s="595"/>
      <c r="J8245" s="554">
        <v>58.32</v>
      </c>
    </row>
    <row r="8246" spans="1:10" ht="14.45" thickTop="1">
      <c r="A8246" s="555"/>
      <c r="B8246" s="564"/>
      <c r="C8246" s="564"/>
      <c r="D8246" s="555"/>
      <c r="E8246" s="564"/>
      <c r="F8246" s="564"/>
      <c r="G8246" s="555"/>
      <c r="H8246" s="555"/>
      <c r="I8246" s="555"/>
      <c r="J8246" s="555"/>
    </row>
    <row r="8247" spans="1:10">
      <c r="A8247" s="543"/>
      <c r="B8247" s="461" t="s">
        <v>10</v>
      </c>
      <c r="C8247" s="461" t="s">
        <v>11</v>
      </c>
      <c r="D8247" s="543" t="s">
        <v>12</v>
      </c>
      <c r="E8247" s="589" t="s">
        <v>1209</v>
      </c>
      <c r="F8247" s="589"/>
      <c r="G8247" s="461" t="s">
        <v>13</v>
      </c>
      <c r="H8247" s="544" t="s">
        <v>14</v>
      </c>
      <c r="I8247" s="544" t="s">
        <v>1210</v>
      </c>
      <c r="J8247" s="544" t="s">
        <v>16</v>
      </c>
    </row>
    <row r="8248" spans="1:10" ht="26.45">
      <c r="A8248" s="545" t="s">
        <v>2661</v>
      </c>
      <c r="B8248" s="546" t="s">
        <v>2783</v>
      </c>
      <c r="C8248" s="546" t="s">
        <v>55</v>
      </c>
      <c r="D8248" s="545" t="s">
        <v>2784</v>
      </c>
      <c r="E8248" s="596" t="s">
        <v>2785</v>
      </c>
      <c r="F8248" s="596"/>
      <c r="G8248" s="546" t="s">
        <v>46</v>
      </c>
      <c r="H8248" s="547">
        <v>1</v>
      </c>
      <c r="I8248" s="548">
        <v>55.41</v>
      </c>
      <c r="J8248" s="548">
        <v>55.41</v>
      </c>
    </row>
    <row r="8249" spans="1:10">
      <c r="A8249" s="543" t="s">
        <v>9</v>
      </c>
      <c r="B8249" s="461" t="s">
        <v>10</v>
      </c>
      <c r="C8249" s="461" t="s">
        <v>11</v>
      </c>
      <c r="D8249" s="543" t="s">
        <v>12</v>
      </c>
      <c r="E8249" s="589" t="s">
        <v>1209</v>
      </c>
      <c r="F8249" s="589"/>
      <c r="G8249" s="461" t="s">
        <v>13</v>
      </c>
      <c r="H8249" s="544" t="s">
        <v>14</v>
      </c>
      <c r="I8249" s="544" t="s">
        <v>1210</v>
      </c>
      <c r="J8249" s="544" t="s">
        <v>16</v>
      </c>
    </row>
    <row r="8250" spans="1:10" ht="26.45">
      <c r="A8250" s="556" t="s">
        <v>2661</v>
      </c>
      <c r="B8250" s="557" t="s">
        <v>4155</v>
      </c>
      <c r="C8250" s="557" t="s">
        <v>55</v>
      </c>
      <c r="D8250" s="556" t="s">
        <v>4156</v>
      </c>
      <c r="E8250" s="594" t="s">
        <v>2785</v>
      </c>
      <c r="F8250" s="594"/>
      <c r="G8250" s="557" t="s">
        <v>268</v>
      </c>
      <c r="H8250" s="558">
        <v>0.95</v>
      </c>
      <c r="I8250" s="559" t="s">
        <v>3242</v>
      </c>
      <c r="J8250" s="560" t="s">
        <v>4159</v>
      </c>
    </row>
    <row r="8251" spans="1:10">
      <c r="A8251" s="589" t="s">
        <v>2820</v>
      </c>
      <c r="B8251" s="597"/>
      <c r="C8251" s="597"/>
      <c r="D8251" s="597"/>
      <c r="E8251" s="597"/>
      <c r="F8251" s="597"/>
      <c r="G8251" s="597"/>
      <c r="H8251" s="597"/>
      <c r="I8251" s="597"/>
      <c r="J8251" s="597"/>
    </row>
    <row r="8252" spans="1:10">
      <c r="A8252" s="543" t="s">
        <v>9</v>
      </c>
      <c r="B8252" s="461" t="s">
        <v>10</v>
      </c>
      <c r="C8252" s="461" t="s">
        <v>11</v>
      </c>
      <c r="D8252" s="543" t="s">
        <v>12</v>
      </c>
      <c r="E8252" s="589" t="s">
        <v>1209</v>
      </c>
      <c r="F8252" s="589"/>
      <c r="G8252" s="461" t="s">
        <v>13</v>
      </c>
      <c r="H8252" s="544" t="s">
        <v>14</v>
      </c>
      <c r="I8252" s="544" t="s">
        <v>1210</v>
      </c>
      <c r="J8252" s="544" t="s">
        <v>16</v>
      </c>
    </row>
    <row r="8253" spans="1:10">
      <c r="A8253" s="549" t="s">
        <v>2666</v>
      </c>
      <c r="B8253" s="550" t="s">
        <v>1534</v>
      </c>
      <c r="C8253" s="550" t="s">
        <v>55</v>
      </c>
      <c r="D8253" s="549" t="s">
        <v>1535</v>
      </c>
      <c r="E8253" s="593" t="s">
        <v>1220</v>
      </c>
      <c r="F8253" s="593"/>
      <c r="G8253" s="550" t="s">
        <v>268</v>
      </c>
      <c r="H8253" s="551">
        <v>0.95</v>
      </c>
      <c r="I8253" s="552" t="s">
        <v>2868</v>
      </c>
      <c r="J8253" s="561" t="s">
        <v>4160</v>
      </c>
    </row>
    <row r="8254" spans="1:10" ht="26.45">
      <c r="A8254" s="549" t="s">
        <v>2666</v>
      </c>
      <c r="B8254" s="550" t="s">
        <v>1536</v>
      </c>
      <c r="C8254" s="550" t="s">
        <v>55</v>
      </c>
      <c r="D8254" s="549" t="s">
        <v>1537</v>
      </c>
      <c r="E8254" s="593" t="s">
        <v>1440</v>
      </c>
      <c r="F8254" s="593"/>
      <c r="G8254" s="550" t="s">
        <v>1451</v>
      </c>
      <c r="H8254" s="551">
        <v>0.56999999999999995</v>
      </c>
      <c r="I8254" s="552" t="s">
        <v>2767</v>
      </c>
      <c r="J8254" s="561" t="s">
        <v>4161</v>
      </c>
    </row>
    <row r="8255" spans="1:10" ht="14.45" customHeight="1">
      <c r="A8255" s="549" t="s">
        <v>2666</v>
      </c>
      <c r="B8255" s="550" t="s">
        <v>2391</v>
      </c>
      <c r="C8255" s="550" t="s">
        <v>55</v>
      </c>
      <c r="D8255" s="549" t="s">
        <v>2392</v>
      </c>
      <c r="E8255" s="593" t="s">
        <v>1220</v>
      </c>
      <c r="F8255" s="593"/>
      <c r="G8255" s="550" t="s">
        <v>57</v>
      </c>
      <c r="H8255" s="551">
        <v>1.9000000000000001E-4</v>
      </c>
      <c r="I8255" s="552" t="s">
        <v>2827</v>
      </c>
      <c r="J8255" s="561" t="s">
        <v>2972</v>
      </c>
    </row>
    <row r="8256" spans="1:10">
      <c r="A8256" s="549" t="s">
        <v>2666</v>
      </c>
      <c r="B8256" s="550" t="s">
        <v>2593</v>
      </c>
      <c r="C8256" s="550" t="s">
        <v>55</v>
      </c>
      <c r="D8256" s="549" t="s">
        <v>2594</v>
      </c>
      <c r="E8256" s="593" t="s">
        <v>1220</v>
      </c>
      <c r="F8256" s="593"/>
      <c r="G8256" s="550" t="s">
        <v>57</v>
      </c>
      <c r="H8256" s="551">
        <v>1.1400000000000001E-4</v>
      </c>
      <c r="I8256" s="552" t="s">
        <v>2862</v>
      </c>
      <c r="J8256" s="561" t="s">
        <v>2972</v>
      </c>
    </row>
    <row r="8257" spans="1:10">
      <c r="A8257" s="549" t="s">
        <v>2666</v>
      </c>
      <c r="B8257" s="550" t="s">
        <v>1855</v>
      </c>
      <c r="C8257" s="550" t="s">
        <v>55</v>
      </c>
      <c r="D8257" s="549" t="s">
        <v>1856</v>
      </c>
      <c r="E8257" s="593" t="s">
        <v>1298</v>
      </c>
      <c r="F8257" s="593"/>
      <c r="G8257" s="550" t="s">
        <v>1857</v>
      </c>
      <c r="H8257" s="551">
        <v>3.8000000000000002E-4</v>
      </c>
      <c r="I8257" s="552" t="s">
        <v>2841</v>
      </c>
      <c r="J8257" s="561" t="s">
        <v>2902</v>
      </c>
    </row>
    <row r="8258" spans="1:10" ht="26.45">
      <c r="A8258" s="549" t="s">
        <v>2666</v>
      </c>
      <c r="B8258" s="550" t="s">
        <v>2303</v>
      </c>
      <c r="C8258" s="550" t="s">
        <v>55</v>
      </c>
      <c r="D8258" s="549" t="s">
        <v>2304</v>
      </c>
      <c r="E8258" s="593" t="s">
        <v>1220</v>
      </c>
      <c r="F8258" s="593"/>
      <c r="G8258" s="550" t="s">
        <v>57</v>
      </c>
      <c r="H8258" s="551">
        <v>5.6999999999999998E-4</v>
      </c>
      <c r="I8258" s="552" t="s">
        <v>2821</v>
      </c>
      <c r="J8258" s="561" t="s">
        <v>2972</v>
      </c>
    </row>
    <row r="8259" spans="1:10">
      <c r="A8259" s="549" t="s">
        <v>2666</v>
      </c>
      <c r="B8259" s="550" t="s">
        <v>2169</v>
      </c>
      <c r="C8259" s="550" t="s">
        <v>55</v>
      </c>
      <c r="D8259" s="549" t="s">
        <v>2170</v>
      </c>
      <c r="E8259" s="593" t="s">
        <v>1220</v>
      </c>
      <c r="F8259" s="593"/>
      <c r="G8259" s="550" t="s">
        <v>57</v>
      </c>
      <c r="H8259" s="551">
        <v>4.2750000000000002E-3</v>
      </c>
      <c r="I8259" s="552" t="s">
        <v>2825</v>
      </c>
      <c r="J8259" s="561" t="s">
        <v>3254</v>
      </c>
    </row>
    <row r="8260" spans="1:10" ht="26.45">
      <c r="A8260" s="549" t="s">
        <v>2666</v>
      </c>
      <c r="B8260" s="550" t="s">
        <v>1978</v>
      </c>
      <c r="C8260" s="550" t="s">
        <v>55</v>
      </c>
      <c r="D8260" s="549" t="s">
        <v>1979</v>
      </c>
      <c r="E8260" s="593" t="s">
        <v>1220</v>
      </c>
      <c r="F8260" s="593"/>
      <c r="G8260" s="550" t="s">
        <v>1739</v>
      </c>
      <c r="H8260" s="551">
        <v>7.0299999999999996E-4</v>
      </c>
      <c r="I8260" s="552" t="s">
        <v>2855</v>
      </c>
      <c r="J8260" s="561" t="s">
        <v>2923</v>
      </c>
    </row>
    <row r="8261" spans="1:10" ht="13.9" customHeight="1">
      <c r="A8261" s="549" t="s">
        <v>2666</v>
      </c>
      <c r="B8261" s="550" t="s">
        <v>2549</v>
      </c>
      <c r="C8261" s="550" t="s">
        <v>55</v>
      </c>
      <c r="D8261" s="549" t="s">
        <v>2550</v>
      </c>
      <c r="E8261" s="593" t="s">
        <v>1220</v>
      </c>
      <c r="F8261" s="593"/>
      <c r="G8261" s="550" t="s">
        <v>57</v>
      </c>
      <c r="H8261" s="551">
        <v>1.1400000000000001E-4</v>
      </c>
      <c r="I8261" s="552" t="s">
        <v>2864</v>
      </c>
      <c r="J8261" s="561" t="s">
        <v>2972</v>
      </c>
    </row>
    <row r="8262" spans="1:10">
      <c r="A8262" s="549" t="s">
        <v>2666</v>
      </c>
      <c r="B8262" s="550" t="s">
        <v>1982</v>
      </c>
      <c r="C8262" s="550" t="s">
        <v>55</v>
      </c>
      <c r="D8262" s="549" t="s">
        <v>1983</v>
      </c>
      <c r="E8262" s="593" t="s">
        <v>1298</v>
      </c>
      <c r="F8262" s="593"/>
      <c r="G8262" s="550" t="s">
        <v>57</v>
      </c>
      <c r="H8262" s="551">
        <v>4.2750000000000002E-3</v>
      </c>
      <c r="I8262" s="552" t="s">
        <v>2839</v>
      </c>
      <c r="J8262" s="561" t="s">
        <v>2923</v>
      </c>
    </row>
    <row r="8263" spans="1:10">
      <c r="A8263" s="549" t="s">
        <v>2666</v>
      </c>
      <c r="B8263" s="550" t="s">
        <v>1543</v>
      </c>
      <c r="C8263" s="550" t="s">
        <v>55</v>
      </c>
      <c r="D8263" s="549" t="s">
        <v>1544</v>
      </c>
      <c r="E8263" s="593" t="s">
        <v>1220</v>
      </c>
      <c r="F8263" s="593"/>
      <c r="G8263" s="550" t="s">
        <v>57</v>
      </c>
      <c r="H8263" s="551">
        <v>9.6710000000000004E-2</v>
      </c>
      <c r="I8263" s="552" t="s">
        <v>2849</v>
      </c>
      <c r="J8263" s="561" t="s">
        <v>3568</v>
      </c>
    </row>
    <row r="8264" spans="1:10">
      <c r="A8264" s="549" t="s">
        <v>2666</v>
      </c>
      <c r="B8264" s="550" t="s">
        <v>1587</v>
      </c>
      <c r="C8264" s="550" t="s">
        <v>55</v>
      </c>
      <c r="D8264" s="549" t="s">
        <v>1588</v>
      </c>
      <c r="E8264" s="593" t="s">
        <v>1220</v>
      </c>
      <c r="F8264" s="593"/>
      <c r="G8264" s="550" t="s">
        <v>57</v>
      </c>
      <c r="H8264" s="551">
        <v>4.2750000000000002E-3</v>
      </c>
      <c r="I8264" s="552" t="s">
        <v>2835</v>
      </c>
      <c r="J8264" s="561" t="s">
        <v>4162</v>
      </c>
    </row>
    <row r="8265" spans="1:10">
      <c r="A8265" s="549" t="s">
        <v>2666</v>
      </c>
      <c r="B8265" s="550" t="s">
        <v>2466</v>
      </c>
      <c r="C8265" s="550" t="s">
        <v>55</v>
      </c>
      <c r="D8265" s="549" t="s">
        <v>2467</v>
      </c>
      <c r="E8265" s="593" t="s">
        <v>2313</v>
      </c>
      <c r="F8265" s="593"/>
      <c r="G8265" s="550" t="s">
        <v>57</v>
      </c>
      <c r="H8265" s="551">
        <v>5.7000000000000003E-5</v>
      </c>
      <c r="I8265" s="552" t="s">
        <v>2866</v>
      </c>
      <c r="J8265" s="561" t="s">
        <v>2880</v>
      </c>
    </row>
    <row r="8266" spans="1:10">
      <c r="A8266" s="549" t="s">
        <v>2666</v>
      </c>
      <c r="B8266" s="550" t="s">
        <v>2360</v>
      </c>
      <c r="C8266" s="550" t="s">
        <v>55</v>
      </c>
      <c r="D8266" s="549" t="s">
        <v>2361</v>
      </c>
      <c r="E8266" s="593" t="s">
        <v>1220</v>
      </c>
      <c r="F8266" s="593"/>
      <c r="G8266" s="550" t="s">
        <v>2362</v>
      </c>
      <c r="H8266" s="551">
        <v>7.0299999999999996E-4</v>
      </c>
      <c r="I8266" s="552" t="s">
        <v>2831</v>
      </c>
      <c r="J8266" s="561" t="s">
        <v>2972</v>
      </c>
    </row>
    <row r="8267" spans="1:10">
      <c r="A8267" s="549" t="s">
        <v>2666</v>
      </c>
      <c r="B8267" s="550" t="s">
        <v>2090</v>
      </c>
      <c r="C8267" s="550" t="s">
        <v>55</v>
      </c>
      <c r="D8267" s="549" t="s">
        <v>2091</v>
      </c>
      <c r="E8267" s="593" t="s">
        <v>1220</v>
      </c>
      <c r="F8267" s="593"/>
      <c r="G8267" s="550" t="s">
        <v>57</v>
      </c>
      <c r="H8267" s="551">
        <v>1.7099999999999999E-3</v>
      </c>
      <c r="I8267" s="552" t="s">
        <v>2847</v>
      </c>
      <c r="J8267" s="561" t="s">
        <v>3133</v>
      </c>
    </row>
    <row r="8268" spans="1:10">
      <c r="A8268" s="549" t="s">
        <v>2666</v>
      </c>
      <c r="B8268" s="550" t="s">
        <v>1652</v>
      </c>
      <c r="C8268" s="550" t="s">
        <v>55</v>
      </c>
      <c r="D8268" s="549" t="s">
        <v>1653</v>
      </c>
      <c r="E8268" s="593" t="s">
        <v>1298</v>
      </c>
      <c r="F8268" s="593"/>
      <c r="G8268" s="550" t="s">
        <v>57</v>
      </c>
      <c r="H8268" s="551">
        <v>9.6710000000000004E-2</v>
      </c>
      <c r="I8268" s="552" t="s">
        <v>2845</v>
      </c>
      <c r="J8268" s="561" t="s">
        <v>3547</v>
      </c>
    </row>
    <row r="8269" spans="1:10">
      <c r="A8269" s="549" t="s">
        <v>2666</v>
      </c>
      <c r="B8269" s="550" t="s">
        <v>2607</v>
      </c>
      <c r="C8269" s="550" t="s">
        <v>55</v>
      </c>
      <c r="D8269" s="549" t="s">
        <v>2608</v>
      </c>
      <c r="E8269" s="593" t="s">
        <v>1220</v>
      </c>
      <c r="F8269" s="593"/>
      <c r="G8269" s="550" t="s">
        <v>57</v>
      </c>
      <c r="H8269" s="551">
        <v>5.7000000000000003E-5</v>
      </c>
      <c r="I8269" s="552" t="s">
        <v>2868</v>
      </c>
      <c r="J8269" s="561" t="s">
        <v>2972</v>
      </c>
    </row>
    <row r="8270" spans="1:10">
      <c r="A8270" s="549" t="s">
        <v>2666</v>
      </c>
      <c r="B8270" s="550" t="s">
        <v>1693</v>
      </c>
      <c r="C8270" s="550" t="s">
        <v>55</v>
      </c>
      <c r="D8270" s="549" t="s">
        <v>1694</v>
      </c>
      <c r="E8270" s="593" t="s">
        <v>1220</v>
      </c>
      <c r="F8270" s="593"/>
      <c r="G8270" s="550" t="s">
        <v>57</v>
      </c>
      <c r="H8270" s="551">
        <v>7.3036000000000004E-2</v>
      </c>
      <c r="I8270" s="552" t="s">
        <v>2829</v>
      </c>
      <c r="J8270" s="561" t="s">
        <v>3714</v>
      </c>
    </row>
    <row r="8271" spans="1:10" ht="26.45">
      <c r="A8271" s="549" t="s">
        <v>2666</v>
      </c>
      <c r="B8271" s="550" t="s">
        <v>2139</v>
      </c>
      <c r="C8271" s="550" t="s">
        <v>55</v>
      </c>
      <c r="D8271" s="549" t="s">
        <v>2140</v>
      </c>
      <c r="E8271" s="593" t="s">
        <v>1220</v>
      </c>
      <c r="F8271" s="593"/>
      <c r="G8271" s="550" t="s">
        <v>1739</v>
      </c>
      <c r="H8271" s="551">
        <v>2.1849999999999999E-3</v>
      </c>
      <c r="I8271" s="552" t="s">
        <v>2853</v>
      </c>
      <c r="J8271" s="561" t="s">
        <v>3254</v>
      </c>
    </row>
    <row r="8272" spans="1:10">
      <c r="A8272" s="549" t="s">
        <v>2666</v>
      </c>
      <c r="B8272" s="550" t="s">
        <v>2311</v>
      </c>
      <c r="C8272" s="550" t="s">
        <v>55</v>
      </c>
      <c r="D8272" s="549" t="s">
        <v>2312</v>
      </c>
      <c r="E8272" s="593" t="s">
        <v>2313</v>
      </c>
      <c r="F8272" s="593"/>
      <c r="G8272" s="550" t="s">
        <v>57</v>
      </c>
      <c r="H8272" s="551">
        <v>5.7000000000000003E-5</v>
      </c>
      <c r="I8272" s="552" t="s">
        <v>2870</v>
      </c>
      <c r="J8272" s="561" t="s">
        <v>2923</v>
      </c>
    </row>
    <row r="8273" spans="1:10">
      <c r="A8273" s="549" t="s">
        <v>2666</v>
      </c>
      <c r="B8273" s="550" t="s">
        <v>2525</v>
      </c>
      <c r="C8273" s="550" t="s">
        <v>55</v>
      </c>
      <c r="D8273" s="549" t="s">
        <v>2526</v>
      </c>
      <c r="E8273" s="593" t="s">
        <v>1220</v>
      </c>
      <c r="F8273" s="593"/>
      <c r="G8273" s="550" t="s">
        <v>57</v>
      </c>
      <c r="H8273" s="551">
        <v>1.1400000000000001E-4</v>
      </c>
      <c r="I8273" s="552" t="s">
        <v>2872</v>
      </c>
      <c r="J8273" s="561" t="s">
        <v>2972</v>
      </c>
    </row>
    <row r="8274" spans="1:10">
      <c r="A8274" s="549" t="s">
        <v>2666</v>
      </c>
      <c r="B8274" s="550" t="s">
        <v>1729</v>
      </c>
      <c r="C8274" s="550" t="s">
        <v>55</v>
      </c>
      <c r="D8274" s="549" t="s">
        <v>1730</v>
      </c>
      <c r="E8274" s="593" t="s">
        <v>1220</v>
      </c>
      <c r="F8274" s="593"/>
      <c r="G8274" s="550" t="s">
        <v>57</v>
      </c>
      <c r="H8274" s="551">
        <v>1.4250000000000001E-3</v>
      </c>
      <c r="I8274" s="552" t="s">
        <v>2833</v>
      </c>
      <c r="J8274" s="561" t="s">
        <v>3425</v>
      </c>
    </row>
    <row r="8275" spans="1:10">
      <c r="A8275" s="549" t="s">
        <v>2666</v>
      </c>
      <c r="B8275" s="550" t="s">
        <v>2412</v>
      </c>
      <c r="C8275" s="550" t="s">
        <v>55</v>
      </c>
      <c r="D8275" s="549" t="s">
        <v>2413</v>
      </c>
      <c r="E8275" s="593" t="s">
        <v>1220</v>
      </c>
      <c r="F8275" s="593"/>
      <c r="G8275" s="550" t="s">
        <v>57</v>
      </c>
      <c r="H8275" s="551">
        <v>1.1400000000000001E-4</v>
      </c>
      <c r="I8275" s="552" t="s">
        <v>2823</v>
      </c>
      <c r="J8275" s="561" t="s">
        <v>2972</v>
      </c>
    </row>
    <row r="8276" spans="1:10">
      <c r="A8276" s="549" t="s">
        <v>2666</v>
      </c>
      <c r="B8276" s="550" t="s">
        <v>2381</v>
      </c>
      <c r="C8276" s="550" t="s">
        <v>55</v>
      </c>
      <c r="D8276" s="549" t="s">
        <v>2382</v>
      </c>
      <c r="E8276" s="593" t="s">
        <v>1220</v>
      </c>
      <c r="F8276" s="593"/>
      <c r="G8276" s="550" t="s">
        <v>57</v>
      </c>
      <c r="H8276" s="551">
        <v>7.6000000000000004E-5</v>
      </c>
      <c r="I8276" s="552" t="s">
        <v>2837</v>
      </c>
      <c r="J8276" s="561" t="s">
        <v>2972</v>
      </c>
    </row>
    <row r="8277" spans="1:10" ht="26.45">
      <c r="A8277" s="549" t="s">
        <v>2666</v>
      </c>
      <c r="B8277" s="550" t="s">
        <v>2182</v>
      </c>
      <c r="C8277" s="550" t="s">
        <v>55</v>
      </c>
      <c r="D8277" s="549" t="s">
        <v>2183</v>
      </c>
      <c r="E8277" s="593" t="s">
        <v>1220</v>
      </c>
      <c r="F8277" s="593"/>
      <c r="G8277" s="550" t="s">
        <v>57</v>
      </c>
      <c r="H8277" s="551">
        <v>7.6000000000000004E-5</v>
      </c>
      <c r="I8277" s="552" t="s">
        <v>2843</v>
      </c>
      <c r="J8277" s="561" t="s">
        <v>2880</v>
      </c>
    </row>
    <row r="8278" spans="1:10">
      <c r="A8278" s="549" t="s">
        <v>2666</v>
      </c>
      <c r="B8278" s="550" t="s">
        <v>2442</v>
      </c>
      <c r="C8278" s="550" t="s">
        <v>55</v>
      </c>
      <c r="D8278" s="549" t="s">
        <v>2443</v>
      </c>
      <c r="E8278" s="593" t="s">
        <v>1220</v>
      </c>
      <c r="F8278" s="593"/>
      <c r="G8278" s="550" t="s">
        <v>57</v>
      </c>
      <c r="H8278" s="551">
        <v>3.8000000000000002E-5</v>
      </c>
      <c r="I8278" s="552" t="s">
        <v>2851</v>
      </c>
      <c r="J8278" s="561" t="s">
        <v>2972</v>
      </c>
    </row>
    <row r="8279" spans="1:10" ht="26.45">
      <c r="A8279" s="549" t="s">
        <v>2666</v>
      </c>
      <c r="B8279" s="550" t="s">
        <v>1449</v>
      </c>
      <c r="C8279" s="550" t="s">
        <v>55</v>
      </c>
      <c r="D8279" s="549" t="s">
        <v>1450</v>
      </c>
      <c r="E8279" s="593" t="s">
        <v>1440</v>
      </c>
      <c r="F8279" s="593"/>
      <c r="G8279" s="550" t="s">
        <v>1451</v>
      </c>
      <c r="H8279" s="551">
        <v>0.38</v>
      </c>
      <c r="I8279" s="552" t="s">
        <v>2742</v>
      </c>
      <c r="J8279" s="561" t="s">
        <v>3217</v>
      </c>
    </row>
    <row r="8280" spans="1:10">
      <c r="A8280" s="553"/>
      <c r="B8280" s="563"/>
      <c r="C8280" s="563"/>
      <c r="D8280" s="553"/>
      <c r="E8280" s="563" t="s">
        <v>2669</v>
      </c>
      <c r="F8280" s="566">
        <v>17.57</v>
      </c>
      <c r="G8280" s="553" t="s">
        <v>2670</v>
      </c>
      <c r="H8280" s="554">
        <v>0</v>
      </c>
      <c r="I8280" s="553" t="s">
        <v>2671</v>
      </c>
      <c r="J8280" s="554">
        <v>17.57</v>
      </c>
    </row>
    <row r="8281" spans="1:10" ht="14.45" thickBot="1">
      <c r="A8281" s="553"/>
      <c r="B8281" s="563"/>
      <c r="C8281" s="563"/>
      <c r="D8281" s="553"/>
      <c r="E8281" s="563" t="s">
        <v>2672</v>
      </c>
      <c r="F8281" s="566">
        <v>0</v>
      </c>
      <c r="G8281" s="553"/>
      <c r="H8281" s="595" t="s">
        <v>2673</v>
      </c>
      <c r="I8281" s="595"/>
      <c r="J8281" s="554">
        <v>55.41</v>
      </c>
    </row>
    <row r="8282" spans="1:10" ht="14.45" thickTop="1">
      <c r="A8282" s="555"/>
      <c r="B8282" s="564"/>
      <c r="C8282" s="564"/>
      <c r="D8282" s="555"/>
      <c r="E8282" s="564"/>
      <c r="F8282" s="564"/>
      <c r="G8282" s="555"/>
      <c r="H8282" s="555"/>
      <c r="I8282" s="555"/>
      <c r="J8282" s="555"/>
    </row>
    <row r="8283" spans="1:10">
      <c r="A8283" s="543"/>
      <c r="B8283" s="461" t="s">
        <v>10</v>
      </c>
      <c r="C8283" s="461" t="s">
        <v>11</v>
      </c>
      <c r="D8283" s="543" t="s">
        <v>12</v>
      </c>
      <c r="E8283" s="589" t="s">
        <v>1209</v>
      </c>
      <c r="F8283" s="589"/>
      <c r="G8283" s="461" t="s">
        <v>13</v>
      </c>
      <c r="H8283" s="544" t="s">
        <v>14</v>
      </c>
      <c r="I8283" s="544" t="s">
        <v>1210</v>
      </c>
      <c r="J8283" s="544" t="s">
        <v>16</v>
      </c>
    </row>
    <row r="8284" spans="1:10">
      <c r="A8284" s="545" t="s">
        <v>2661</v>
      </c>
      <c r="B8284" s="546" t="s">
        <v>3172</v>
      </c>
      <c r="C8284" s="546" t="s">
        <v>55</v>
      </c>
      <c r="D8284" s="545" t="s">
        <v>3173</v>
      </c>
      <c r="E8284" s="596" t="s">
        <v>1242</v>
      </c>
      <c r="F8284" s="596"/>
      <c r="G8284" s="546" t="s">
        <v>57</v>
      </c>
      <c r="H8284" s="547">
        <v>1</v>
      </c>
      <c r="I8284" s="548">
        <v>539.64</v>
      </c>
      <c r="J8284" s="548">
        <v>539.64</v>
      </c>
    </row>
    <row r="8285" spans="1:10">
      <c r="A8285" s="543" t="s">
        <v>9</v>
      </c>
      <c r="B8285" s="461" t="s">
        <v>10</v>
      </c>
      <c r="C8285" s="461" t="s">
        <v>11</v>
      </c>
      <c r="D8285" s="543" t="s">
        <v>12</v>
      </c>
      <c r="E8285" s="589" t="s">
        <v>1209</v>
      </c>
      <c r="F8285" s="589"/>
      <c r="G8285" s="461" t="s">
        <v>13</v>
      </c>
      <c r="H8285" s="544" t="s">
        <v>14</v>
      </c>
      <c r="I8285" s="544" t="s">
        <v>1210</v>
      </c>
      <c r="J8285" s="544" t="s">
        <v>16</v>
      </c>
    </row>
    <row r="8286" spans="1:10">
      <c r="A8286" s="556" t="s">
        <v>2661</v>
      </c>
      <c r="B8286" s="557" t="s">
        <v>2769</v>
      </c>
      <c r="C8286" s="557" t="s">
        <v>55</v>
      </c>
      <c r="D8286" s="556" t="s">
        <v>2770</v>
      </c>
      <c r="E8286" s="594" t="s">
        <v>1393</v>
      </c>
      <c r="F8286" s="594"/>
      <c r="G8286" s="557" t="s">
        <v>1451</v>
      </c>
      <c r="H8286" s="558">
        <v>2</v>
      </c>
      <c r="I8286" s="559" t="s">
        <v>2771</v>
      </c>
      <c r="J8286" s="560" t="s">
        <v>3855</v>
      </c>
    </row>
    <row r="8287" spans="1:10">
      <c r="A8287" s="556" t="s">
        <v>2661</v>
      </c>
      <c r="B8287" s="557" t="s">
        <v>2732</v>
      </c>
      <c r="C8287" s="557" t="s">
        <v>55</v>
      </c>
      <c r="D8287" s="556" t="s">
        <v>2733</v>
      </c>
      <c r="E8287" s="594" t="s">
        <v>1393</v>
      </c>
      <c r="F8287" s="594"/>
      <c r="G8287" s="557" t="s">
        <v>1451</v>
      </c>
      <c r="H8287" s="558">
        <v>2</v>
      </c>
      <c r="I8287" s="559" t="s">
        <v>2734</v>
      </c>
      <c r="J8287" s="560" t="s">
        <v>3206</v>
      </c>
    </row>
    <row r="8288" spans="1:10" ht="26.45">
      <c r="A8288" s="556" t="s">
        <v>2661</v>
      </c>
      <c r="B8288" s="557" t="s">
        <v>3858</v>
      </c>
      <c r="C8288" s="557" t="s">
        <v>55</v>
      </c>
      <c r="D8288" s="556" t="s">
        <v>3859</v>
      </c>
      <c r="E8288" s="594" t="s">
        <v>3860</v>
      </c>
      <c r="F8288" s="594"/>
      <c r="G8288" s="557" t="s">
        <v>46</v>
      </c>
      <c r="H8288" s="558">
        <v>8.4</v>
      </c>
      <c r="I8288" s="559" t="s">
        <v>3861</v>
      </c>
      <c r="J8288" s="560" t="s">
        <v>4163</v>
      </c>
    </row>
    <row r="8289" spans="1:10" ht="26.45">
      <c r="A8289" s="549" t="s">
        <v>2666</v>
      </c>
      <c r="B8289" s="550" t="s">
        <v>1940</v>
      </c>
      <c r="C8289" s="550" t="s">
        <v>55</v>
      </c>
      <c r="D8289" s="549" t="s">
        <v>1941</v>
      </c>
      <c r="E8289" s="593" t="s">
        <v>1220</v>
      </c>
      <c r="F8289" s="593"/>
      <c r="G8289" s="550" t="s">
        <v>46</v>
      </c>
      <c r="H8289" s="551">
        <v>2.42</v>
      </c>
      <c r="I8289" s="552" t="s">
        <v>3243</v>
      </c>
      <c r="J8289" s="561" t="s">
        <v>4164</v>
      </c>
    </row>
    <row r="8290" spans="1:10">
      <c r="A8290" s="549" t="s">
        <v>2666</v>
      </c>
      <c r="B8290" s="550" t="s">
        <v>1629</v>
      </c>
      <c r="C8290" s="550" t="s">
        <v>55</v>
      </c>
      <c r="D8290" s="549" t="s">
        <v>1630</v>
      </c>
      <c r="E8290" s="593" t="s">
        <v>1220</v>
      </c>
      <c r="F8290" s="593"/>
      <c r="G8290" s="550" t="s">
        <v>268</v>
      </c>
      <c r="H8290" s="551">
        <v>3.2</v>
      </c>
      <c r="I8290" s="552" t="s">
        <v>2720</v>
      </c>
      <c r="J8290" s="561" t="s">
        <v>4165</v>
      </c>
    </row>
    <row r="8291" spans="1:10" ht="14.45" customHeight="1">
      <c r="A8291" s="549" t="s">
        <v>2666</v>
      </c>
      <c r="B8291" s="550" t="s">
        <v>1536</v>
      </c>
      <c r="C8291" s="550" t="s">
        <v>55</v>
      </c>
      <c r="D8291" s="549" t="s">
        <v>1537</v>
      </c>
      <c r="E8291" s="593" t="s">
        <v>1440</v>
      </c>
      <c r="F8291" s="593"/>
      <c r="G8291" s="550" t="s">
        <v>1451</v>
      </c>
      <c r="H8291" s="551">
        <v>2</v>
      </c>
      <c r="I8291" s="552" t="s">
        <v>2767</v>
      </c>
      <c r="J8291" s="561" t="s">
        <v>3167</v>
      </c>
    </row>
    <row r="8292" spans="1:10" ht="26.45">
      <c r="A8292" s="549" t="s">
        <v>2666</v>
      </c>
      <c r="B8292" s="550" t="s">
        <v>2301</v>
      </c>
      <c r="C8292" s="550" t="s">
        <v>55</v>
      </c>
      <c r="D8292" s="549" t="s">
        <v>2302</v>
      </c>
      <c r="E8292" s="593" t="s">
        <v>1220</v>
      </c>
      <c r="F8292" s="593"/>
      <c r="G8292" s="550" t="s">
        <v>1456</v>
      </c>
      <c r="H8292" s="551">
        <v>0.2</v>
      </c>
      <c r="I8292" s="552" t="s">
        <v>2860</v>
      </c>
      <c r="J8292" s="561" t="s">
        <v>4166</v>
      </c>
    </row>
    <row r="8293" spans="1:10">
      <c r="A8293" s="549" t="s">
        <v>2666</v>
      </c>
      <c r="B8293" s="550" t="s">
        <v>1954</v>
      </c>
      <c r="C8293" s="550" t="s">
        <v>55</v>
      </c>
      <c r="D8293" s="549" t="s">
        <v>1955</v>
      </c>
      <c r="E8293" s="593" t="s">
        <v>1220</v>
      </c>
      <c r="F8293" s="593"/>
      <c r="G8293" s="550" t="s">
        <v>268</v>
      </c>
      <c r="H8293" s="551">
        <v>15.4</v>
      </c>
      <c r="I8293" s="552" t="s">
        <v>3245</v>
      </c>
      <c r="J8293" s="561" t="s">
        <v>4167</v>
      </c>
    </row>
    <row r="8294" spans="1:10" ht="13.9" customHeight="1">
      <c r="A8294" s="549" t="s">
        <v>2666</v>
      </c>
      <c r="B8294" s="550" t="s">
        <v>1449</v>
      </c>
      <c r="C8294" s="550" t="s">
        <v>55</v>
      </c>
      <c r="D8294" s="549" t="s">
        <v>1450</v>
      </c>
      <c r="E8294" s="593" t="s">
        <v>1440</v>
      </c>
      <c r="F8294" s="593"/>
      <c r="G8294" s="550" t="s">
        <v>1451</v>
      </c>
      <c r="H8294" s="551">
        <v>2</v>
      </c>
      <c r="I8294" s="552" t="s">
        <v>2742</v>
      </c>
      <c r="J8294" s="561" t="s">
        <v>3857</v>
      </c>
    </row>
    <row r="8295" spans="1:10">
      <c r="A8295" s="589" t="s">
        <v>2820</v>
      </c>
      <c r="B8295" s="597"/>
      <c r="C8295" s="597"/>
      <c r="D8295" s="597"/>
      <c r="E8295" s="597"/>
      <c r="F8295" s="597"/>
      <c r="G8295" s="597"/>
      <c r="H8295" s="597"/>
      <c r="I8295" s="597"/>
      <c r="J8295" s="597"/>
    </row>
    <row r="8296" spans="1:10">
      <c r="A8296" s="543" t="s">
        <v>9</v>
      </c>
      <c r="B8296" s="461" t="s">
        <v>10</v>
      </c>
      <c r="C8296" s="461" t="s">
        <v>11</v>
      </c>
      <c r="D8296" s="543" t="s">
        <v>12</v>
      </c>
      <c r="E8296" s="589" t="s">
        <v>1209</v>
      </c>
      <c r="F8296" s="589"/>
      <c r="G8296" s="461" t="s">
        <v>13</v>
      </c>
      <c r="H8296" s="544" t="s">
        <v>14</v>
      </c>
      <c r="I8296" s="544" t="s">
        <v>1210</v>
      </c>
      <c r="J8296" s="544" t="s">
        <v>16</v>
      </c>
    </row>
    <row r="8297" spans="1:10" ht="26.45">
      <c r="A8297" s="549" t="s">
        <v>2666</v>
      </c>
      <c r="B8297" s="550" t="s">
        <v>2303</v>
      </c>
      <c r="C8297" s="550" t="s">
        <v>55</v>
      </c>
      <c r="D8297" s="549" t="s">
        <v>2304</v>
      </c>
      <c r="E8297" s="593" t="s">
        <v>1220</v>
      </c>
      <c r="F8297" s="593"/>
      <c r="G8297" s="550" t="s">
        <v>57</v>
      </c>
      <c r="H8297" s="551">
        <v>6.9360000000000003E-3</v>
      </c>
      <c r="I8297" s="552" t="s">
        <v>2821</v>
      </c>
      <c r="J8297" s="561" t="s">
        <v>2977</v>
      </c>
    </row>
    <row r="8298" spans="1:10">
      <c r="A8298" s="549" t="s">
        <v>2666</v>
      </c>
      <c r="B8298" s="550" t="s">
        <v>2412</v>
      </c>
      <c r="C8298" s="550" t="s">
        <v>55</v>
      </c>
      <c r="D8298" s="549" t="s">
        <v>2413</v>
      </c>
      <c r="E8298" s="593" t="s">
        <v>1220</v>
      </c>
      <c r="F8298" s="593"/>
      <c r="G8298" s="550" t="s">
        <v>57</v>
      </c>
      <c r="H8298" s="551">
        <v>1.356E-3</v>
      </c>
      <c r="I8298" s="552" t="s">
        <v>2823</v>
      </c>
      <c r="J8298" s="561" t="s">
        <v>3254</v>
      </c>
    </row>
    <row r="8299" spans="1:10">
      <c r="A8299" s="549" t="s">
        <v>2666</v>
      </c>
      <c r="B8299" s="550" t="s">
        <v>2169</v>
      </c>
      <c r="C8299" s="550" t="s">
        <v>55</v>
      </c>
      <c r="D8299" s="549" t="s">
        <v>2170</v>
      </c>
      <c r="E8299" s="593" t="s">
        <v>1220</v>
      </c>
      <c r="F8299" s="593"/>
      <c r="G8299" s="550" t="s">
        <v>57</v>
      </c>
      <c r="H8299" s="551">
        <v>5.2019999999999997E-2</v>
      </c>
      <c r="I8299" s="552" t="s">
        <v>2825</v>
      </c>
      <c r="J8299" s="561" t="s">
        <v>3112</v>
      </c>
    </row>
    <row r="8300" spans="1:10" ht="26.45">
      <c r="A8300" s="549" t="s">
        <v>2666</v>
      </c>
      <c r="B8300" s="550" t="s">
        <v>2391</v>
      </c>
      <c r="C8300" s="550" t="s">
        <v>55</v>
      </c>
      <c r="D8300" s="549" t="s">
        <v>2392</v>
      </c>
      <c r="E8300" s="593" t="s">
        <v>1220</v>
      </c>
      <c r="F8300" s="593"/>
      <c r="G8300" s="550" t="s">
        <v>57</v>
      </c>
      <c r="H8300" s="551">
        <v>2.3119999999999998E-3</v>
      </c>
      <c r="I8300" s="552" t="s">
        <v>2827</v>
      </c>
      <c r="J8300" s="561" t="s">
        <v>3256</v>
      </c>
    </row>
    <row r="8301" spans="1:10">
      <c r="A8301" s="549" t="s">
        <v>2666</v>
      </c>
      <c r="B8301" s="550" t="s">
        <v>1693</v>
      </c>
      <c r="C8301" s="550" t="s">
        <v>55</v>
      </c>
      <c r="D8301" s="549" t="s">
        <v>1694</v>
      </c>
      <c r="E8301" s="593" t="s">
        <v>1220</v>
      </c>
      <c r="F8301" s="593"/>
      <c r="G8301" s="550" t="s">
        <v>57</v>
      </c>
      <c r="H8301" s="551">
        <v>0.88574799999999998</v>
      </c>
      <c r="I8301" s="552" t="s">
        <v>2829</v>
      </c>
      <c r="J8301" s="561" t="s">
        <v>4168</v>
      </c>
    </row>
    <row r="8302" spans="1:10">
      <c r="A8302" s="549" t="s">
        <v>2666</v>
      </c>
      <c r="B8302" s="550" t="s">
        <v>2360</v>
      </c>
      <c r="C8302" s="550" t="s">
        <v>55</v>
      </c>
      <c r="D8302" s="549" t="s">
        <v>2361</v>
      </c>
      <c r="E8302" s="593" t="s">
        <v>1220</v>
      </c>
      <c r="F8302" s="593"/>
      <c r="G8302" s="550" t="s">
        <v>2362</v>
      </c>
      <c r="H8302" s="551">
        <v>9.0480000000000005E-3</v>
      </c>
      <c r="I8302" s="552" t="s">
        <v>2831</v>
      </c>
      <c r="J8302" s="561" t="s">
        <v>2923</v>
      </c>
    </row>
    <row r="8303" spans="1:10">
      <c r="A8303" s="549" t="s">
        <v>2666</v>
      </c>
      <c r="B8303" s="550" t="s">
        <v>1729</v>
      </c>
      <c r="C8303" s="550" t="s">
        <v>55</v>
      </c>
      <c r="D8303" s="549" t="s">
        <v>1730</v>
      </c>
      <c r="E8303" s="593" t="s">
        <v>1220</v>
      </c>
      <c r="F8303" s="593"/>
      <c r="G8303" s="550" t="s">
        <v>57</v>
      </c>
      <c r="H8303" s="551">
        <v>1.7340000000000001E-2</v>
      </c>
      <c r="I8303" s="552" t="s">
        <v>2833</v>
      </c>
      <c r="J8303" s="561" t="s">
        <v>4169</v>
      </c>
    </row>
    <row r="8304" spans="1:10">
      <c r="A8304" s="549" t="s">
        <v>2666</v>
      </c>
      <c r="B8304" s="550" t="s">
        <v>1587</v>
      </c>
      <c r="C8304" s="550" t="s">
        <v>55</v>
      </c>
      <c r="D8304" s="549" t="s">
        <v>1588</v>
      </c>
      <c r="E8304" s="593" t="s">
        <v>1220</v>
      </c>
      <c r="F8304" s="593"/>
      <c r="G8304" s="550" t="s">
        <v>57</v>
      </c>
      <c r="H8304" s="551">
        <v>5.2019999999999997E-2</v>
      </c>
      <c r="I8304" s="552" t="s">
        <v>2835</v>
      </c>
      <c r="J8304" s="561" t="s">
        <v>4170</v>
      </c>
    </row>
    <row r="8305" spans="1:10" ht="13.9" customHeight="1">
      <c r="A8305" s="549" t="s">
        <v>2666</v>
      </c>
      <c r="B8305" s="550" t="s">
        <v>2381</v>
      </c>
      <c r="C8305" s="550" t="s">
        <v>55</v>
      </c>
      <c r="D8305" s="549" t="s">
        <v>2382</v>
      </c>
      <c r="E8305" s="593" t="s">
        <v>1220</v>
      </c>
      <c r="F8305" s="593"/>
      <c r="G8305" s="550" t="s">
        <v>57</v>
      </c>
      <c r="H8305" s="551">
        <v>9.0399999999999996E-4</v>
      </c>
      <c r="I8305" s="552" t="s">
        <v>2837</v>
      </c>
      <c r="J8305" s="561" t="s">
        <v>3133</v>
      </c>
    </row>
    <row r="8306" spans="1:10">
      <c r="A8306" s="549" t="s">
        <v>2666</v>
      </c>
      <c r="B8306" s="550" t="s">
        <v>1982</v>
      </c>
      <c r="C8306" s="550" t="s">
        <v>55</v>
      </c>
      <c r="D8306" s="549" t="s">
        <v>1983</v>
      </c>
      <c r="E8306" s="593" t="s">
        <v>1298</v>
      </c>
      <c r="F8306" s="593"/>
      <c r="G8306" s="550" t="s">
        <v>57</v>
      </c>
      <c r="H8306" s="551">
        <v>5.2019999999999997E-2</v>
      </c>
      <c r="I8306" s="552" t="s">
        <v>2839</v>
      </c>
      <c r="J8306" s="561" t="s">
        <v>3698</v>
      </c>
    </row>
    <row r="8307" spans="1:10">
      <c r="A8307" s="549" t="s">
        <v>2666</v>
      </c>
      <c r="B8307" s="550" t="s">
        <v>1855</v>
      </c>
      <c r="C8307" s="550" t="s">
        <v>55</v>
      </c>
      <c r="D8307" s="549" t="s">
        <v>1856</v>
      </c>
      <c r="E8307" s="593" t="s">
        <v>1298</v>
      </c>
      <c r="F8307" s="593"/>
      <c r="G8307" s="550" t="s">
        <v>1857</v>
      </c>
      <c r="H8307" s="551">
        <v>4.6239999999999996E-3</v>
      </c>
      <c r="I8307" s="552" t="s">
        <v>2841</v>
      </c>
      <c r="J8307" s="561" t="s">
        <v>3095</v>
      </c>
    </row>
    <row r="8308" spans="1:10" ht="26.45">
      <c r="A8308" s="549" t="s">
        <v>2666</v>
      </c>
      <c r="B8308" s="550" t="s">
        <v>2182</v>
      </c>
      <c r="C8308" s="550" t="s">
        <v>55</v>
      </c>
      <c r="D8308" s="549" t="s">
        <v>2183</v>
      </c>
      <c r="E8308" s="593" t="s">
        <v>1220</v>
      </c>
      <c r="F8308" s="593"/>
      <c r="G8308" s="550" t="s">
        <v>57</v>
      </c>
      <c r="H8308" s="551">
        <v>9.0399999999999996E-4</v>
      </c>
      <c r="I8308" s="552" t="s">
        <v>2843</v>
      </c>
      <c r="J8308" s="561" t="s">
        <v>2888</v>
      </c>
    </row>
    <row r="8309" spans="1:10">
      <c r="A8309" s="549" t="s">
        <v>2666</v>
      </c>
      <c r="B8309" s="550" t="s">
        <v>1652</v>
      </c>
      <c r="C8309" s="550" t="s">
        <v>55</v>
      </c>
      <c r="D8309" s="549" t="s">
        <v>1653</v>
      </c>
      <c r="E8309" s="593" t="s">
        <v>1298</v>
      </c>
      <c r="F8309" s="593"/>
      <c r="G8309" s="550" t="s">
        <v>57</v>
      </c>
      <c r="H8309" s="551">
        <v>1.1768080000000001</v>
      </c>
      <c r="I8309" s="552" t="s">
        <v>2845</v>
      </c>
      <c r="J8309" s="561" t="s">
        <v>4171</v>
      </c>
    </row>
    <row r="8310" spans="1:10">
      <c r="A8310" s="549" t="s">
        <v>2666</v>
      </c>
      <c r="B8310" s="550" t="s">
        <v>2090</v>
      </c>
      <c r="C8310" s="550" t="s">
        <v>55</v>
      </c>
      <c r="D8310" s="549" t="s">
        <v>2091</v>
      </c>
      <c r="E8310" s="593" t="s">
        <v>1220</v>
      </c>
      <c r="F8310" s="593"/>
      <c r="G8310" s="550" t="s">
        <v>57</v>
      </c>
      <c r="H8310" s="551">
        <v>2.0808E-2</v>
      </c>
      <c r="I8310" s="552" t="s">
        <v>2847</v>
      </c>
      <c r="J8310" s="561" t="s">
        <v>3116</v>
      </c>
    </row>
    <row r="8311" spans="1:10">
      <c r="A8311" s="549" t="s">
        <v>2666</v>
      </c>
      <c r="B8311" s="550" t="s">
        <v>1543</v>
      </c>
      <c r="C8311" s="550" t="s">
        <v>55</v>
      </c>
      <c r="D8311" s="549" t="s">
        <v>1544</v>
      </c>
      <c r="E8311" s="593" t="s">
        <v>1220</v>
      </c>
      <c r="F8311" s="593"/>
      <c r="G8311" s="550" t="s">
        <v>57</v>
      </c>
      <c r="H8311" s="551">
        <v>1.1768080000000001</v>
      </c>
      <c r="I8311" s="552" t="s">
        <v>2849</v>
      </c>
      <c r="J8311" s="561" t="s">
        <v>4172</v>
      </c>
    </row>
    <row r="8312" spans="1:10">
      <c r="A8312" s="549" t="s">
        <v>2666</v>
      </c>
      <c r="B8312" s="550" t="s">
        <v>2442</v>
      </c>
      <c r="C8312" s="550" t="s">
        <v>55</v>
      </c>
      <c r="D8312" s="549" t="s">
        <v>2443</v>
      </c>
      <c r="E8312" s="593" t="s">
        <v>1220</v>
      </c>
      <c r="F8312" s="593"/>
      <c r="G8312" s="550" t="s">
        <v>57</v>
      </c>
      <c r="H8312" s="551">
        <v>4.5199999999999998E-4</v>
      </c>
      <c r="I8312" s="552" t="s">
        <v>2851</v>
      </c>
      <c r="J8312" s="561" t="s">
        <v>2880</v>
      </c>
    </row>
    <row r="8313" spans="1:10" ht="26.45">
      <c r="A8313" s="549" t="s">
        <v>2666</v>
      </c>
      <c r="B8313" s="550" t="s">
        <v>2139</v>
      </c>
      <c r="C8313" s="550" t="s">
        <v>55</v>
      </c>
      <c r="D8313" s="549" t="s">
        <v>2140</v>
      </c>
      <c r="E8313" s="593" t="s">
        <v>1220</v>
      </c>
      <c r="F8313" s="593"/>
      <c r="G8313" s="550" t="s">
        <v>1739</v>
      </c>
      <c r="H8313" s="551">
        <v>2.6588000000000001E-2</v>
      </c>
      <c r="I8313" s="552" t="s">
        <v>2853</v>
      </c>
      <c r="J8313" s="561" t="s">
        <v>2979</v>
      </c>
    </row>
    <row r="8314" spans="1:10" ht="26.45">
      <c r="A8314" s="549" t="s">
        <v>2666</v>
      </c>
      <c r="B8314" s="550" t="s">
        <v>1978</v>
      </c>
      <c r="C8314" s="550" t="s">
        <v>55</v>
      </c>
      <c r="D8314" s="549" t="s">
        <v>1979</v>
      </c>
      <c r="E8314" s="593" t="s">
        <v>1220</v>
      </c>
      <c r="F8314" s="593"/>
      <c r="G8314" s="550" t="s">
        <v>1739</v>
      </c>
      <c r="H8314" s="551">
        <v>9.0480000000000005E-3</v>
      </c>
      <c r="I8314" s="552" t="s">
        <v>2855</v>
      </c>
      <c r="J8314" s="561" t="s">
        <v>2852</v>
      </c>
    </row>
    <row r="8315" spans="1:10">
      <c r="A8315" s="549" t="s">
        <v>2666</v>
      </c>
      <c r="B8315" s="550" t="s">
        <v>2593</v>
      </c>
      <c r="C8315" s="550" t="s">
        <v>55</v>
      </c>
      <c r="D8315" s="549" t="s">
        <v>2594</v>
      </c>
      <c r="E8315" s="593" t="s">
        <v>1220</v>
      </c>
      <c r="F8315" s="593"/>
      <c r="G8315" s="550" t="s">
        <v>57</v>
      </c>
      <c r="H8315" s="551">
        <v>4.0000000000000002E-4</v>
      </c>
      <c r="I8315" s="552" t="s">
        <v>2862</v>
      </c>
      <c r="J8315" s="561" t="s">
        <v>2972</v>
      </c>
    </row>
    <row r="8316" spans="1:10">
      <c r="A8316" s="549" t="s">
        <v>2666</v>
      </c>
      <c r="B8316" s="550" t="s">
        <v>2549</v>
      </c>
      <c r="C8316" s="550" t="s">
        <v>55</v>
      </c>
      <c r="D8316" s="549" t="s">
        <v>2550</v>
      </c>
      <c r="E8316" s="593" t="s">
        <v>1220</v>
      </c>
      <c r="F8316" s="593"/>
      <c r="G8316" s="550" t="s">
        <v>57</v>
      </c>
      <c r="H8316" s="551">
        <v>4.0000000000000002E-4</v>
      </c>
      <c r="I8316" s="552" t="s">
        <v>2864</v>
      </c>
      <c r="J8316" s="561" t="s">
        <v>2880</v>
      </c>
    </row>
    <row r="8317" spans="1:10">
      <c r="A8317" s="549" t="s">
        <v>2666</v>
      </c>
      <c r="B8317" s="550" t="s">
        <v>2466</v>
      </c>
      <c r="C8317" s="550" t="s">
        <v>55</v>
      </c>
      <c r="D8317" s="549" t="s">
        <v>2467</v>
      </c>
      <c r="E8317" s="593" t="s">
        <v>2313</v>
      </c>
      <c r="F8317" s="593"/>
      <c r="G8317" s="550" t="s">
        <v>57</v>
      </c>
      <c r="H8317" s="551">
        <v>2.0000000000000001E-4</v>
      </c>
      <c r="I8317" s="552" t="s">
        <v>2866</v>
      </c>
      <c r="J8317" s="561" t="s">
        <v>3256</v>
      </c>
    </row>
    <row r="8318" spans="1:10">
      <c r="A8318" s="549" t="s">
        <v>2666</v>
      </c>
      <c r="B8318" s="550" t="s">
        <v>2607</v>
      </c>
      <c r="C8318" s="550" t="s">
        <v>55</v>
      </c>
      <c r="D8318" s="549" t="s">
        <v>2608</v>
      </c>
      <c r="E8318" s="593" t="s">
        <v>1220</v>
      </c>
      <c r="F8318" s="593"/>
      <c r="G8318" s="550" t="s">
        <v>57</v>
      </c>
      <c r="H8318" s="551">
        <v>2.0000000000000001E-4</v>
      </c>
      <c r="I8318" s="552" t="s">
        <v>2868</v>
      </c>
      <c r="J8318" s="561" t="s">
        <v>2972</v>
      </c>
    </row>
    <row r="8319" spans="1:10">
      <c r="A8319" s="549" t="s">
        <v>2666</v>
      </c>
      <c r="B8319" s="550" t="s">
        <v>2311</v>
      </c>
      <c r="C8319" s="550" t="s">
        <v>55</v>
      </c>
      <c r="D8319" s="549" t="s">
        <v>2312</v>
      </c>
      <c r="E8319" s="593" t="s">
        <v>2313</v>
      </c>
      <c r="F8319" s="593"/>
      <c r="G8319" s="550" t="s">
        <v>57</v>
      </c>
      <c r="H8319" s="551">
        <v>2.0000000000000001E-4</v>
      </c>
      <c r="I8319" s="552" t="s">
        <v>2870</v>
      </c>
      <c r="J8319" s="561" t="s">
        <v>2993</v>
      </c>
    </row>
    <row r="8320" spans="1:10">
      <c r="A8320" s="549" t="s">
        <v>2666</v>
      </c>
      <c r="B8320" s="550" t="s">
        <v>2525</v>
      </c>
      <c r="C8320" s="550" t="s">
        <v>55</v>
      </c>
      <c r="D8320" s="549" t="s">
        <v>2526</v>
      </c>
      <c r="E8320" s="593" t="s">
        <v>1220</v>
      </c>
      <c r="F8320" s="593"/>
      <c r="G8320" s="550" t="s">
        <v>57</v>
      </c>
      <c r="H8320" s="551">
        <v>4.0000000000000002E-4</v>
      </c>
      <c r="I8320" s="552" t="s">
        <v>2872</v>
      </c>
      <c r="J8320" s="561" t="s">
        <v>2880</v>
      </c>
    </row>
    <row r="8321" spans="1:10">
      <c r="A8321" s="549" t="s">
        <v>2666</v>
      </c>
      <c r="B8321" s="550" t="s">
        <v>1893</v>
      </c>
      <c r="C8321" s="550" t="s">
        <v>55</v>
      </c>
      <c r="D8321" s="549" t="s">
        <v>1894</v>
      </c>
      <c r="E8321" s="593" t="s">
        <v>1220</v>
      </c>
      <c r="F8321" s="593"/>
      <c r="G8321" s="550" t="s">
        <v>1476</v>
      </c>
      <c r="H8321" s="551">
        <v>1.512</v>
      </c>
      <c r="I8321" s="552" t="s">
        <v>2875</v>
      </c>
      <c r="J8321" s="561" t="s">
        <v>4173</v>
      </c>
    </row>
    <row r="8322" spans="1:10" ht="26.45">
      <c r="A8322" s="549" t="s">
        <v>2666</v>
      </c>
      <c r="B8322" s="550" t="s">
        <v>1449</v>
      </c>
      <c r="C8322" s="550" t="s">
        <v>55</v>
      </c>
      <c r="D8322" s="549" t="s">
        <v>1450</v>
      </c>
      <c r="E8322" s="593" t="s">
        <v>1440</v>
      </c>
      <c r="F8322" s="593"/>
      <c r="G8322" s="550" t="s">
        <v>1451</v>
      </c>
      <c r="H8322" s="551">
        <v>4.5199999999999996</v>
      </c>
      <c r="I8322" s="552" t="s">
        <v>2742</v>
      </c>
      <c r="J8322" s="561" t="s">
        <v>4174</v>
      </c>
    </row>
    <row r="8323" spans="1:10" ht="26.45">
      <c r="A8323" s="549" t="s">
        <v>2666</v>
      </c>
      <c r="B8323" s="550" t="s">
        <v>2268</v>
      </c>
      <c r="C8323" s="550" t="s">
        <v>55</v>
      </c>
      <c r="D8323" s="549" t="s">
        <v>2269</v>
      </c>
      <c r="E8323" s="593" t="s">
        <v>1220</v>
      </c>
      <c r="F8323" s="593"/>
      <c r="G8323" s="550" t="s">
        <v>57</v>
      </c>
      <c r="H8323" s="551">
        <v>2.52</v>
      </c>
      <c r="I8323" s="552" t="s">
        <v>2877</v>
      </c>
      <c r="J8323" s="561" t="s">
        <v>4175</v>
      </c>
    </row>
    <row r="8324" spans="1:10">
      <c r="A8324" s="549" t="s">
        <v>2666</v>
      </c>
      <c r="B8324" s="550" t="s">
        <v>2639</v>
      </c>
      <c r="C8324" s="550" t="s">
        <v>55</v>
      </c>
      <c r="D8324" s="549" t="s">
        <v>2640</v>
      </c>
      <c r="E8324" s="593" t="s">
        <v>1220</v>
      </c>
      <c r="F8324" s="593"/>
      <c r="G8324" s="550" t="s">
        <v>57</v>
      </c>
      <c r="H8324" s="551">
        <v>2.016E-3</v>
      </c>
      <c r="I8324" s="552" t="s">
        <v>2879</v>
      </c>
      <c r="J8324" s="561" t="s">
        <v>3133</v>
      </c>
    </row>
    <row r="8325" spans="1:10">
      <c r="A8325" s="549" t="s">
        <v>2666</v>
      </c>
      <c r="B8325" s="550" t="s">
        <v>2579</v>
      </c>
      <c r="C8325" s="550" t="s">
        <v>55</v>
      </c>
      <c r="D8325" s="549" t="s">
        <v>2580</v>
      </c>
      <c r="E8325" s="593" t="s">
        <v>1220</v>
      </c>
      <c r="F8325" s="593"/>
      <c r="G8325" s="550" t="s">
        <v>57</v>
      </c>
      <c r="H8325" s="551">
        <v>2.2679999999999999E-2</v>
      </c>
      <c r="I8325" s="552" t="s">
        <v>2881</v>
      </c>
      <c r="J8325" s="561" t="s">
        <v>3425</v>
      </c>
    </row>
    <row r="8326" spans="1:10">
      <c r="A8326" s="549" t="s">
        <v>2666</v>
      </c>
      <c r="B8326" s="550" t="s">
        <v>2515</v>
      </c>
      <c r="C8326" s="550" t="s">
        <v>55</v>
      </c>
      <c r="D8326" s="549" t="s">
        <v>2516</v>
      </c>
      <c r="E8326" s="593" t="s">
        <v>1220</v>
      </c>
      <c r="F8326" s="593"/>
      <c r="G8326" s="550" t="s">
        <v>57</v>
      </c>
      <c r="H8326" s="551">
        <v>2.5200000000000001E-3</v>
      </c>
      <c r="I8326" s="552" t="s">
        <v>2883</v>
      </c>
      <c r="J8326" s="561" t="s">
        <v>3133</v>
      </c>
    </row>
    <row r="8327" spans="1:10">
      <c r="A8327" s="549" t="s">
        <v>2666</v>
      </c>
      <c r="B8327" s="550" t="s">
        <v>2617</v>
      </c>
      <c r="C8327" s="550" t="s">
        <v>55</v>
      </c>
      <c r="D8327" s="549" t="s">
        <v>2618</v>
      </c>
      <c r="E8327" s="593" t="s">
        <v>1220</v>
      </c>
      <c r="F8327" s="593"/>
      <c r="G8327" s="550" t="s">
        <v>57</v>
      </c>
      <c r="H8327" s="551">
        <v>5.04E-4</v>
      </c>
      <c r="I8327" s="552" t="s">
        <v>2885</v>
      </c>
      <c r="J8327" s="561" t="s">
        <v>2882</v>
      </c>
    </row>
    <row r="8328" spans="1:10">
      <c r="A8328" s="549" t="s">
        <v>2666</v>
      </c>
      <c r="B8328" s="550" t="s">
        <v>2573</v>
      </c>
      <c r="C8328" s="550" t="s">
        <v>55</v>
      </c>
      <c r="D8328" s="549" t="s">
        <v>2574</v>
      </c>
      <c r="E8328" s="593" t="s">
        <v>1220</v>
      </c>
      <c r="F8328" s="593"/>
      <c r="G8328" s="550" t="s">
        <v>57</v>
      </c>
      <c r="H8328" s="551">
        <v>1.1592E-2</v>
      </c>
      <c r="I8328" s="552" t="s">
        <v>2887</v>
      </c>
      <c r="J8328" s="561" t="s">
        <v>2890</v>
      </c>
    </row>
    <row r="8329" spans="1:10">
      <c r="A8329" s="549" t="s">
        <v>2666</v>
      </c>
      <c r="B8329" s="550" t="s">
        <v>2535</v>
      </c>
      <c r="C8329" s="550" t="s">
        <v>55</v>
      </c>
      <c r="D8329" s="549" t="s">
        <v>2536</v>
      </c>
      <c r="E8329" s="593" t="s">
        <v>1220</v>
      </c>
      <c r="F8329" s="593"/>
      <c r="G8329" s="550" t="s">
        <v>57</v>
      </c>
      <c r="H8329" s="551">
        <v>2.2679999999999999E-2</v>
      </c>
      <c r="I8329" s="552" t="s">
        <v>2889</v>
      </c>
      <c r="J8329" s="561" t="s">
        <v>3135</v>
      </c>
    </row>
    <row r="8330" spans="1:10" ht="26.45">
      <c r="A8330" s="549" t="s">
        <v>2666</v>
      </c>
      <c r="B8330" s="550" t="s">
        <v>1807</v>
      </c>
      <c r="C8330" s="550" t="s">
        <v>55</v>
      </c>
      <c r="D8330" s="549" t="s">
        <v>1808</v>
      </c>
      <c r="E8330" s="593" t="s">
        <v>1440</v>
      </c>
      <c r="F8330" s="593"/>
      <c r="G8330" s="550" t="s">
        <v>1451</v>
      </c>
      <c r="H8330" s="551">
        <v>5.04</v>
      </c>
      <c r="I8330" s="552" t="s">
        <v>2767</v>
      </c>
      <c r="J8330" s="561" t="s">
        <v>4176</v>
      </c>
    </row>
    <row r="8331" spans="1:10" ht="26.45">
      <c r="A8331" s="549" t="s">
        <v>2666</v>
      </c>
      <c r="B8331" s="550" t="s">
        <v>2339</v>
      </c>
      <c r="C8331" s="550" t="s">
        <v>55</v>
      </c>
      <c r="D8331" s="549" t="s">
        <v>2340</v>
      </c>
      <c r="E8331" s="593" t="s">
        <v>1220</v>
      </c>
      <c r="F8331" s="593"/>
      <c r="G8331" s="550" t="s">
        <v>57</v>
      </c>
      <c r="H8331" s="551">
        <v>2.1</v>
      </c>
      <c r="I8331" s="552" t="s">
        <v>2892</v>
      </c>
      <c r="J8331" s="561" t="s">
        <v>3816</v>
      </c>
    </row>
    <row r="8332" spans="1:10">
      <c r="A8332" s="549" t="s">
        <v>2666</v>
      </c>
      <c r="B8332" s="550" t="s">
        <v>2219</v>
      </c>
      <c r="C8332" s="550" t="s">
        <v>55</v>
      </c>
      <c r="D8332" s="549" t="s">
        <v>2220</v>
      </c>
      <c r="E8332" s="593" t="s">
        <v>1220</v>
      </c>
      <c r="F8332" s="593"/>
      <c r="G8332" s="550" t="s">
        <v>1476</v>
      </c>
      <c r="H8332" s="551">
        <v>0.75600000000000001</v>
      </c>
      <c r="I8332" s="552" t="s">
        <v>2894</v>
      </c>
      <c r="J8332" s="561" t="s">
        <v>4177</v>
      </c>
    </row>
    <row r="8333" spans="1:10" ht="26.45">
      <c r="A8333" s="549" t="s">
        <v>2666</v>
      </c>
      <c r="B8333" s="550" t="s">
        <v>1940</v>
      </c>
      <c r="C8333" s="550" t="s">
        <v>55</v>
      </c>
      <c r="D8333" s="549" t="s">
        <v>1941</v>
      </c>
      <c r="E8333" s="593" t="s">
        <v>1220</v>
      </c>
      <c r="F8333" s="593"/>
      <c r="G8333" s="550" t="s">
        <v>46</v>
      </c>
      <c r="H8333" s="551">
        <v>2.42</v>
      </c>
      <c r="I8333" s="552" t="s">
        <v>3243</v>
      </c>
      <c r="J8333" s="561" t="s">
        <v>4164</v>
      </c>
    </row>
    <row r="8334" spans="1:10">
      <c r="A8334" s="549" t="s">
        <v>2666</v>
      </c>
      <c r="B8334" s="550" t="s">
        <v>1629</v>
      </c>
      <c r="C8334" s="550" t="s">
        <v>55</v>
      </c>
      <c r="D8334" s="549" t="s">
        <v>1630</v>
      </c>
      <c r="E8334" s="593" t="s">
        <v>1220</v>
      </c>
      <c r="F8334" s="593"/>
      <c r="G8334" s="550" t="s">
        <v>268</v>
      </c>
      <c r="H8334" s="551">
        <v>3.2</v>
      </c>
      <c r="I8334" s="552" t="s">
        <v>2720</v>
      </c>
      <c r="J8334" s="561" t="s">
        <v>4165</v>
      </c>
    </row>
    <row r="8335" spans="1:10" ht="26.45">
      <c r="A8335" s="549" t="s">
        <v>2666</v>
      </c>
      <c r="B8335" s="550" t="s">
        <v>1536</v>
      </c>
      <c r="C8335" s="550" t="s">
        <v>55</v>
      </c>
      <c r="D8335" s="549" t="s">
        <v>1537</v>
      </c>
      <c r="E8335" s="593" t="s">
        <v>1440</v>
      </c>
      <c r="F8335" s="593"/>
      <c r="G8335" s="550" t="s">
        <v>1451</v>
      </c>
      <c r="H8335" s="551">
        <v>2</v>
      </c>
      <c r="I8335" s="552" t="s">
        <v>2767</v>
      </c>
      <c r="J8335" s="561" t="s">
        <v>3167</v>
      </c>
    </row>
    <row r="8336" spans="1:10" ht="26.45">
      <c r="A8336" s="549" t="s">
        <v>2666</v>
      </c>
      <c r="B8336" s="550" t="s">
        <v>2301</v>
      </c>
      <c r="C8336" s="550" t="s">
        <v>55</v>
      </c>
      <c r="D8336" s="549" t="s">
        <v>2302</v>
      </c>
      <c r="E8336" s="593" t="s">
        <v>1220</v>
      </c>
      <c r="F8336" s="593"/>
      <c r="G8336" s="550" t="s">
        <v>1456</v>
      </c>
      <c r="H8336" s="551">
        <v>0.2</v>
      </c>
      <c r="I8336" s="552" t="s">
        <v>2860</v>
      </c>
      <c r="J8336" s="561" t="s">
        <v>4166</v>
      </c>
    </row>
    <row r="8337" spans="1:10">
      <c r="A8337" s="549" t="s">
        <v>2666</v>
      </c>
      <c r="B8337" s="550" t="s">
        <v>1954</v>
      </c>
      <c r="C8337" s="550" t="s">
        <v>55</v>
      </c>
      <c r="D8337" s="549" t="s">
        <v>1955</v>
      </c>
      <c r="E8337" s="593" t="s">
        <v>1220</v>
      </c>
      <c r="F8337" s="593"/>
      <c r="G8337" s="550" t="s">
        <v>268</v>
      </c>
      <c r="H8337" s="551">
        <v>15.4</v>
      </c>
      <c r="I8337" s="552" t="s">
        <v>3245</v>
      </c>
      <c r="J8337" s="561" t="s">
        <v>4167</v>
      </c>
    </row>
    <row r="8338" spans="1:10">
      <c r="A8338" s="553"/>
      <c r="B8338" s="563"/>
      <c r="C8338" s="563"/>
      <c r="D8338" s="553"/>
      <c r="E8338" s="563" t="s">
        <v>2669</v>
      </c>
      <c r="F8338" s="566">
        <v>214.42</v>
      </c>
      <c r="G8338" s="553" t="s">
        <v>2670</v>
      </c>
      <c r="H8338" s="554">
        <v>0</v>
      </c>
      <c r="I8338" s="553" t="s">
        <v>2671</v>
      </c>
      <c r="J8338" s="554">
        <v>214.42</v>
      </c>
    </row>
    <row r="8339" spans="1:10" ht="14.45" thickBot="1">
      <c r="A8339" s="553"/>
      <c r="B8339" s="563"/>
      <c r="C8339" s="563"/>
      <c r="D8339" s="553"/>
      <c r="E8339" s="563" t="s">
        <v>2672</v>
      </c>
      <c r="F8339" s="566">
        <v>0</v>
      </c>
      <c r="G8339" s="553"/>
      <c r="H8339" s="595" t="s">
        <v>2673</v>
      </c>
      <c r="I8339" s="595"/>
      <c r="J8339" s="554">
        <v>539.64</v>
      </c>
    </row>
    <row r="8340" spans="1:10" ht="14.45" thickTop="1">
      <c r="A8340" s="555"/>
      <c r="B8340" s="564"/>
      <c r="C8340" s="564"/>
      <c r="D8340" s="555"/>
      <c r="E8340" s="564"/>
      <c r="F8340" s="564"/>
      <c r="G8340" s="555"/>
      <c r="H8340" s="555"/>
      <c r="I8340" s="555"/>
      <c r="J8340" s="555"/>
    </row>
    <row r="8341" spans="1:10">
      <c r="A8341" s="543"/>
      <c r="B8341" s="461" t="s">
        <v>10</v>
      </c>
      <c r="C8341" s="461" t="s">
        <v>11</v>
      </c>
      <c r="D8341" s="543" t="s">
        <v>12</v>
      </c>
      <c r="E8341" s="589" t="s">
        <v>1209</v>
      </c>
      <c r="F8341" s="589"/>
      <c r="G8341" s="461" t="s">
        <v>13</v>
      </c>
      <c r="H8341" s="544" t="s">
        <v>14</v>
      </c>
      <c r="I8341" s="544" t="s">
        <v>1210</v>
      </c>
      <c r="J8341" s="544" t="s">
        <v>16</v>
      </c>
    </row>
    <row r="8342" spans="1:10">
      <c r="A8342" s="545" t="s">
        <v>2661</v>
      </c>
      <c r="B8342" s="546" t="s">
        <v>3629</v>
      </c>
      <c r="C8342" s="546" t="s">
        <v>55</v>
      </c>
      <c r="D8342" s="545" t="s">
        <v>3630</v>
      </c>
      <c r="E8342" s="596" t="s">
        <v>3631</v>
      </c>
      <c r="F8342" s="596"/>
      <c r="G8342" s="546" t="s">
        <v>57</v>
      </c>
      <c r="H8342" s="547">
        <v>1</v>
      </c>
      <c r="I8342" s="548">
        <v>37.090000000000003</v>
      </c>
      <c r="J8342" s="548">
        <v>37.090000000000003</v>
      </c>
    </row>
    <row r="8343" spans="1:10">
      <c r="A8343" s="543" t="s">
        <v>9</v>
      </c>
      <c r="B8343" s="461" t="s">
        <v>10</v>
      </c>
      <c r="C8343" s="461" t="s">
        <v>11</v>
      </c>
      <c r="D8343" s="543" t="s">
        <v>12</v>
      </c>
      <c r="E8343" s="589" t="s">
        <v>1209</v>
      </c>
      <c r="F8343" s="589"/>
      <c r="G8343" s="461" t="s">
        <v>13</v>
      </c>
      <c r="H8343" s="544" t="s">
        <v>14</v>
      </c>
      <c r="I8343" s="544" t="s">
        <v>1210</v>
      </c>
      <c r="J8343" s="544" t="s">
        <v>16</v>
      </c>
    </row>
    <row r="8344" spans="1:10">
      <c r="A8344" s="549" t="s">
        <v>2666</v>
      </c>
      <c r="B8344" s="550" t="s">
        <v>2282</v>
      </c>
      <c r="C8344" s="550" t="s">
        <v>55</v>
      </c>
      <c r="D8344" s="549" t="s">
        <v>2283</v>
      </c>
      <c r="E8344" s="593" t="s">
        <v>1298</v>
      </c>
      <c r="F8344" s="593"/>
      <c r="G8344" s="550" t="s">
        <v>2284</v>
      </c>
      <c r="H8344" s="551">
        <v>2.4500000000000002</v>
      </c>
      <c r="I8344" s="552" t="s">
        <v>4178</v>
      </c>
      <c r="J8344" s="561" t="s">
        <v>4179</v>
      </c>
    </row>
    <row r="8345" spans="1:10">
      <c r="A8345" s="589" t="s">
        <v>2820</v>
      </c>
      <c r="B8345" s="597"/>
      <c r="C8345" s="597"/>
      <c r="D8345" s="597"/>
      <c r="E8345" s="597"/>
      <c r="F8345" s="597"/>
      <c r="G8345" s="597"/>
      <c r="H8345" s="597"/>
      <c r="I8345" s="597"/>
      <c r="J8345" s="597"/>
    </row>
    <row r="8346" spans="1:10">
      <c r="A8346" s="543" t="s">
        <v>9</v>
      </c>
      <c r="B8346" s="461" t="s">
        <v>10</v>
      </c>
      <c r="C8346" s="461" t="s">
        <v>11</v>
      </c>
      <c r="D8346" s="543" t="s">
        <v>12</v>
      </c>
      <c r="E8346" s="589" t="s">
        <v>1209</v>
      </c>
      <c r="F8346" s="589"/>
      <c r="G8346" s="461" t="s">
        <v>13</v>
      </c>
      <c r="H8346" s="544" t="s">
        <v>14</v>
      </c>
      <c r="I8346" s="544" t="s">
        <v>1210</v>
      </c>
      <c r="J8346" s="544" t="s">
        <v>16</v>
      </c>
    </row>
    <row r="8347" spans="1:10">
      <c r="A8347" s="549" t="s">
        <v>2666</v>
      </c>
      <c r="B8347" s="550" t="s">
        <v>2282</v>
      </c>
      <c r="C8347" s="550" t="s">
        <v>55</v>
      </c>
      <c r="D8347" s="549" t="s">
        <v>2283</v>
      </c>
      <c r="E8347" s="593" t="s">
        <v>1298</v>
      </c>
      <c r="F8347" s="593"/>
      <c r="G8347" s="550" t="s">
        <v>2284</v>
      </c>
      <c r="H8347" s="551">
        <v>2.4500000000000002</v>
      </c>
      <c r="I8347" s="552" t="s">
        <v>4178</v>
      </c>
      <c r="J8347" s="561" t="s">
        <v>4179</v>
      </c>
    </row>
    <row r="8348" spans="1:10">
      <c r="A8348" s="553"/>
      <c r="B8348" s="563"/>
      <c r="C8348" s="563"/>
      <c r="D8348" s="553"/>
      <c r="E8348" s="563" t="s">
        <v>2669</v>
      </c>
      <c r="F8348" s="566">
        <v>0</v>
      </c>
      <c r="G8348" s="553" t="s">
        <v>2670</v>
      </c>
      <c r="H8348" s="554">
        <v>0</v>
      </c>
      <c r="I8348" s="553" t="s">
        <v>2671</v>
      </c>
      <c r="J8348" s="554">
        <v>0</v>
      </c>
    </row>
    <row r="8349" spans="1:10" ht="14.45" customHeight="1" thickBot="1">
      <c r="A8349" s="553"/>
      <c r="B8349" s="563"/>
      <c r="C8349" s="563"/>
      <c r="D8349" s="553"/>
      <c r="E8349" s="563" t="s">
        <v>2672</v>
      </c>
      <c r="F8349" s="566">
        <v>0</v>
      </c>
      <c r="G8349" s="553"/>
      <c r="H8349" s="595" t="s">
        <v>2673</v>
      </c>
      <c r="I8349" s="595"/>
      <c r="J8349" s="554">
        <v>37.090000000000003</v>
      </c>
    </row>
    <row r="8350" spans="1:10" ht="14.45" thickTop="1">
      <c r="A8350" s="555"/>
      <c r="B8350" s="564"/>
      <c r="C8350" s="564"/>
      <c r="D8350" s="555"/>
      <c r="E8350" s="564"/>
      <c r="F8350" s="564"/>
      <c r="G8350" s="555"/>
      <c r="H8350" s="555"/>
      <c r="I8350" s="555"/>
      <c r="J8350" s="555"/>
    </row>
    <row r="8351" spans="1:10">
      <c r="A8351" s="543"/>
      <c r="B8351" s="461" t="s">
        <v>10</v>
      </c>
      <c r="C8351" s="461" t="s">
        <v>11</v>
      </c>
      <c r="D8351" s="543" t="s">
        <v>12</v>
      </c>
      <c r="E8351" s="589" t="s">
        <v>1209</v>
      </c>
      <c r="F8351" s="589"/>
      <c r="G8351" s="461" t="s">
        <v>13</v>
      </c>
      <c r="H8351" s="544" t="s">
        <v>14</v>
      </c>
      <c r="I8351" s="544" t="s">
        <v>1210</v>
      </c>
      <c r="J8351" s="544" t="s">
        <v>16</v>
      </c>
    </row>
    <row r="8352" spans="1:10" ht="13.9" customHeight="1">
      <c r="A8352" s="545" t="s">
        <v>2661</v>
      </c>
      <c r="B8352" s="546" t="s">
        <v>3740</v>
      </c>
      <c r="C8352" s="546" t="s">
        <v>44</v>
      </c>
      <c r="D8352" s="545" t="s">
        <v>3741</v>
      </c>
      <c r="E8352" s="596" t="s">
        <v>1216</v>
      </c>
      <c r="F8352" s="596"/>
      <c r="G8352" s="546" t="s">
        <v>75</v>
      </c>
      <c r="H8352" s="547">
        <v>1</v>
      </c>
      <c r="I8352" s="548">
        <v>18.02</v>
      </c>
      <c r="J8352" s="548">
        <v>18.02</v>
      </c>
    </row>
    <row r="8353" spans="1:10" ht="39.6">
      <c r="A8353" s="556" t="s">
        <v>2674</v>
      </c>
      <c r="B8353" s="557" t="s">
        <v>3957</v>
      </c>
      <c r="C8353" s="557" t="s">
        <v>44</v>
      </c>
      <c r="D8353" s="556" t="s">
        <v>3958</v>
      </c>
      <c r="E8353" s="594" t="s">
        <v>1216</v>
      </c>
      <c r="F8353" s="594"/>
      <c r="G8353" s="557" t="s">
        <v>75</v>
      </c>
      <c r="H8353" s="558">
        <v>1</v>
      </c>
      <c r="I8353" s="559">
        <v>0.1</v>
      </c>
      <c r="J8353" s="559">
        <v>0.1</v>
      </c>
    </row>
    <row r="8354" spans="1:10" ht="26.45">
      <c r="A8354" s="549" t="s">
        <v>2666</v>
      </c>
      <c r="B8354" s="550" t="s">
        <v>1479</v>
      </c>
      <c r="C8354" s="550" t="s">
        <v>44</v>
      </c>
      <c r="D8354" s="549" t="s">
        <v>1480</v>
      </c>
      <c r="E8354" s="593" t="s">
        <v>1459</v>
      </c>
      <c r="F8354" s="593"/>
      <c r="G8354" s="550" t="s">
        <v>75</v>
      </c>
      <c r="H8354" s="551">
        <v>1</v>
      </c>
      <c r="I8354" s="552">
        <v>1.4</v>
      </c>
      <c r="J8354" s="552">
        <v>1.4</v>
      </c>
    </row>
    <row r="8355" spans="1:10" ht="13.9" customHeight="1">
      <c r="A8355" s="549" t="s">
        <v>2666</v>
      </c>
      <c r="B8355" s="550" t="s">
        <v>2387</v>
      </c>
      <c r="C8355" s="550" t="s">
        <v>44</v>
      </c>
      <c r="D8355" s="549" t="s">
        <v>2388</v>
      </c>
      <c r="E8355" s="593" t="s">
        <v>1459</v>
      </c>
      <c r="F8355" s="593"/>
      <c r="G8355" s="550" t="s">
        <v>75</v>
      </c>
      <c r="H8355" s="551">
        <v>1</v>
      </c>
      <c r="I8355" s="552">
        <v>0.02</v>
      </c>
      <c r="J8355" s="552">
        <v>0.02</v>
      </c>
    </row>
    <row r="8356" spans="1:10" ht="26.45">
      <c r="A8356" s="549" t="s">
        <v>2666</v>
      </c>
      <c r="B8356" s="550" t="s">
        <v>1457</v>
      </c>
      <c r="C8356" s="550" t="s">
        <v>44</v>
      </c>
      <c r="D8356" s="549" t="s">
        <v>1458</v>
      </c>
      <c r="E8356" s="593" t="s">
        <v>1459</v>
      </c>
      <c r="F8356" s="593"/>
      <c r="G8356" s="550" t="s">
        <v>75</v>
      </c>
      <c r="H8356" s="551">
        <v>1</v>
      </c>
      <c r="I8356" s="552">
        <v>2.68</v>
      </c>
      <c r="J8356" s="552">
        <v>2.68</v>
      </c>
    </row>
    <row r="8357" spans="1:10">
      <c r="A8357" s="549" t="s">
        <v>2666</v>
      </c>
      <c r="B8357" s="550" t="s">
        <v>1577</v>
      </c>
      <c r="C8357" s="550" t="s">
        <v>44</v>
      </c>
      <c r="D8357" s="549" t="s">
        <v>1578</v>
      </c>
      <c r="E8357" s="593" t="s">
        <v>1440</v>
      </c>
      <c r="F8357" s="593"/>
      <c r="G8357" s="550" t="s">
        <v>75</v>
      </c>
      <c r="H8357" s="551">
        <v>1</v>
      </c>
      <c r="I8357" s="552">
        <v>12.32</v>
      </c>
      <c r="J8357" s="552">
        <v>12.32</v>
      </c>
    </row>
    <row r="8358" spans="1:10" ht="26.45">
      <c r="A8358" s="549" t="s">
        <v>2666</v>
      </c>
      <c r="B8358" s="550" t="s">
        <v>1778</v>
      </c>
      <c r="C8358" s="550" t="s">
        <v>44</v>
      </c>
      <c r="D8358" s="549" t="s">
        <v>1779</v>
      </c>
      <c r="E8358" s="593" t="s">
        <v>1459</v>
      </c>
      <c r="F8358" s="593"/>
      <c r="G8358" s="550" t="s">
        <v>75</v>
      </c>
      <c r="H8358" s="551">
        <v>1</v>
      </c>
      <c r="I8358" s="552">
        <v>0.91</v>
      </c>
      <c r="J8358" s="552">
        <v>0.91</v>
      </c>
    </row>
    <row r="8359" spans="1:10" ht="14.45" customHeight="1">
      <c r="A8359" s="549" t="s">
        <v>2666</v>
      </c>
      <c r="B8359" s="550" t="s">
        <v>1567</v>
      </c>
      <c r="C8359" s="550" t="s">
        <v>44</v>
      </c>
      <c r="D8359" s="549" t="s">
        <v>1568</v>
      </c>
      <c r="E8359" s="593" t="s">
        <v>1459</v>
      </c>
      <c r="F8359" s="593"/>
      <c r="G8359" s="550" t="s">
        <v>75</v>
      </c>
      <c r="H8359" s="551">
        <v>1</v>
      </c>
      <c r="I8359" s="552">
        <v>0.48</v>
      </c>
      <c r="J8359" s="552">
        <v>0.48</v>
      </c>
    </row>
    <row r="8360" spans="1:10" ht="26.45">
      <c r="A8360" s="549" t="s">
        <v>2666</v>
      </c>
      <c r="B8360" s="550" t="s">
        <v>1711</v>
      </c>
      <c r="C8360" s="550" t="s">
        <v>44</v>
      </c>
      <c r="D8360" s="549" t="s">
        <v>1712</v>
      </c>
      <c r="E8360" s="593" t="s">
        <v>1459</v>
      </c>
      <c r="F8360" s="593"/>
      <c r="G8360" s="550" t="s">
        <v>75</v>
      </c>
      <c r="H8360" s="551">
        <v>1</v>
      </c>
      <c r="I8360" s="552">
        <v>0.11</v>
      </c>
      <c r="J8360" s="552">
        <v>0.11</v>
      </c>
    </row>
    <row r="8361" spans="1:10">
      <c r="A8361" s="553"/>
      <c r="B8361" s="563"/>
      <c r="C8361" s="563"/>
      <c r="D8361" s="553"/>
      <c r="E8361" s="563" t="s">
        <v>2669</v>
      </c>
      <c r="F8361" s="566">
        <v>12.42</v>
      </c>
      <c r="G8361" s="553" t="s">
        <v>2670</v>
      </c>
      <c r="H8361" s="554">
        <v>0</v>
      </c>
      <c r="I8361" s="553" t="s">
        <v>2671</v>
      </c>
      <c r="J8361" s="554">
        <v>12.42</v>
      </c>
    </row>
    <row r="8362" spans="1:10" ht="26.45" customHeight="1" thickBot="1">
      <c r="A8362" s="553"/>
      <c r="B8362" s="563"/>
      <c r="C8362" s="563"/>
      <c r="D8362" s="553"/>
      <c r="E8362" s="563" t="s">
        <v>2672</v>
      </c>
      <c r="F8362" s="566">
        <v>0</v>
      </c>
      <c r="G8362" s="553"/>
      <c r="H8362" s="595" t="s">
        <v>2673</v>
      </c>
      <c r="I8362" s="595"/>
      <c r="J8362" s="554">
        <v>18.02</v>
      </c>
    </row>
    <row r="8363" spans="1:10" ht="14.45" thickTop="1">
      <c r="A8363" s="555"/>
      <c r="B8363" s="564"/>
      <c r="C8363" s="564"/>
      <c r="D8363" s="555"/>
      <c r="E8363" s="564"/>
      <c r="F8363" s="564"/>
      <c r="G8363" s="555"/>
      <c r="H8363" s="555"/>
      <c r="I8363" s="555"/>
      <c r="J8363" s="555"/>
    </row>
    <row r="8364" spans="1:10">
      <c r="A8364" s="543"/>
      <c r="B8364" s="461" t="s">
        <v>10</v>
      </c>
      <c r="C8364" s="461" t="s">
        <v>11</v>
      </c>
      <c r="D8364" s="543" t="s">
        <v>12</v>
      </c>
      <c r="E8364" s="589" t="s">
        <v>1209</v>
      </c>
      <c r="F8364" s="589"/>
      <c r="G8364" s="461" t="s">
        <v>13</v>
      </c>
      <c r="H8364" s="544" t="s">
        <v>14</v>
      </c>
      <c r="I8364" s="544" t="s">
        <v>1210</v>
      </c>
      <c r="J8364" s="544" t="s">
        <v>16</v>
      </c>
    </row>
    <row r="8365" spans="1:10">
      <c r="A8365" s="545" t="s">
        <v>2661</v>
      </c>
      <c r="B8365" s="546" t="s">
        <v>4079</v>
      </c>
      <c r="C8365" s="546" t="s">
        <v>44</v>
      </c>
      <c r="D8365" s="545" t="s">
        <v>4080</v>
      </c>
      <c r="E8365" s="596" t="s">
        <v>1216</v>
      </c>
      <c r="F8365" s="596"/>
      <c r="G8365" s="546" t="s">
        <v>75</v>
      </c>
      <c r="H8365" s="547">
        <v>1</v>
      </c>
      <c r="I8365" s="548">
        <v>24.58</v>
      </c>
      <c r="J8365" s="548">
        <v>24.58</v>
      </c>
    </row>
    <row r="8366" spans="1:10" ht="26.45">
      <c r="A8366" s="556" t="s">
        <v>2674</v>
      </c>
      <c r="B8366" s="557" t="s">
        <v>3959</v>
      </c>
      <c r="C8366" s="557" t="s">
        <v>44</v>
      </c>
      <c r="D8366" s="556" t="s">
        <v>3960</v>
      </c>
      <c r="E8366" s="594" t="s">
        <v>1216</v>
      </c>
      <c r="F8366" s="594"/>
      <c r="G8366" s="557" t="s">
        <v>75</v>
      </c>
      <c r="H8366" s="558">
        <v>1</v>
      </c>
      <c r="I8366" s="559">
        <v>0.21</v>
      </c>
      <c r="J8366" s="559">
        <v>0.21</v>
      </c>
    </row>
    <row r="8367" spans="1:10" ht="26.45">
      <c r="A8367" s="549" t="s">
        <v>2666</v>
      </c>
      <c r="B8367" s="550" t="s">
        <v>1457</v>
      </c>
      <c r="C8367" s="550" t="s">
        <v>44</v>
      </c>
      <c r="D8367" s="549" t="s">
        <v>1458</v>
      </c>
      <c r="E8367" s="593" t="s">
        <v>1459</v>
      </c>
      <c r="F8367" s="593"/>
      <c r="G8367" s="550" t="s">
        <v>75</v>
      </c>
      <c r="H8367" s="551">
        <v>1</v>
      </c>
      <c r="I8367" s="552">
        <v>2.68</v>
      </c>
      <c r="J8367" s="552">
        <v>2.68</v>
      </c>
    </row>
    <row r="8368" spans="1:10" ht="26.45">
      <c r="A8368" s="549" t="s">
        <v>2666</v>
      </c>
      <c r="B8368" s="550" t="s">
        <v>2387</v>
      </c>
      <c r="C8368" s="550" t="s">
        <v>44</v>
      </c>
      <c r="D8368" s="549" t="s">
        <v>2388</v>
      </c>
      <c r="E8368" s="593" t="s">
        <v>1459</v>
      </c>
      <c r="F8368" s="593"/>
      <c r="G8368" s="550" t="s">
        <v>75</v>
      </c>
      <c r="H8368" s="551">
        <v>1</v>
      </c>
      <c r="I8368" s="552">
        <v>0.02</v>
      </c>
      <c r="J8368" s="552">
        <v>0.02</v>
      </c>
    </row>
    <row r="8369" spans="1:10" ht="26.45">
      <c r="A8369" s="549" t="s">
        <v>2666</v>
      </c>
      <c r="B8369" s="550" t="s">
        <v>1711</v>
      </c>
      <c r="C8369" s="550" t="s">
        <v>44</v>
      </c>
      <c r="D8369" s="549" t="s">
        <v>1712</v>
      </c>
      <c r="E8369" s="593" t="s">
        <v>1459</v>
      </c>
      <c r="F8369" s="593"/>
      <c r="G8369" s="550" t="s">
        <v>75</v>
      </c>
      <c r="H8369" s="551">
        <v>1</v>
      </c>
      <c r="I8369" s="552">
        <v>0.11</v>
      </c>
      <c r="J8369" s="552">
        <v>0.11</v>
      </c>
    </row>
    <row r="8370" spans="1:10" ht="26.45">
      <c r="A8370" s="549" t="s">
        <v>2666</v>
      </c>
      <c r="B8370" s="550" t="s">
        <v>1778</v>
      </c>
      <c r="C8370" s="550" t="s">
        <v>44</v>
      </c>
      <c r="D8370" s="549" t="s">
        <v>1779</v>
      </c>
      <c r="E8370" s="593" t="s">
        <v>1459</v>
      </c>
      <c r="F8370" s="593"/>
      <c r="G8370" s="550" t="s">
        <v>75</v>
      </c>
      <c r="H8370" s="551">
        <v>1</v>
      </c>
      <c r="I8370" s="552">
        <v>0.91</v>
      </c>
      <c r="J8370" s="552">
        <v>0.91</v>
      </c>
    </row>
    <row r="8371" spans="1:10" ht="26.45">
      <c r="A8371" s="549" t="s">
        <v>2666</v>
      </c>
      <c r="B8371" s="550" t="s">
        <v>1567</v>
      </c>
      <c r="C8371" s="550" t="s">
        <v>44</v>
      </c>
      <c r="D8371" s="549" t="s">
        <v>1568</v>
      </c>
      <c r="E8371" s="593" t="s">
        <v>1459</v>
      </c>
      <c r="F8371" s="593"/>
      <c r="G8371" s="550" t="s">
        <v>75</v>
      </c>
      <c r="H8371" s="551">
        <v>1</v>
      </c>
      <c r="I8371" s="552">
        <v>0.48</v>
      </c>
      <c r="J8371" s="552">
        <v>0.48</v>
      </c>
    </row>
    <row r="8372" spans="1:10" ht="14.45" customHeight="1">
      <c r="A8372" s="549" t="s">
        <v>2666</v>
      </c>
      <c r="B8372" s="550" t="s">
        <v>1479</v>
      </c>
      <c r="C8372" s="550" t="s">
        <v>44</v>
      </c>
      <c r="D8372" s="549" t="s">
        <v>1480</v>
      </c>
      <c r="E8372" s="593" t="s">
        <v>1459</v>
      </c>
      <c r="F8372" s="593"/>
      <c r="G8372" s="550" t="s">
        <v>75</v>
      </c>
      <c r="H8372" s="551">
        <v>1</v>
      </c>
      <c r="I8372" s="552">
        <v>1.4</v>
      </c>
      <c r="J8372" s="552">
        <v>1.4</v>
      </c>
    </row>
    <row r="8373" spans="1:10">
      <c r="A8373" s="549" t="s">
        <v>2666</v>
      </c>
      <c r="B8373" s="550" t="s">
        <v>2209</v>
      </c>
      <c r="C8373" s="550" t="s">
        <v>44</v>
      </c>
      <c r="D8373" s="549" t="s">
        <v>2210</v>
      </c>
      <c r="E8373" s="593" t="s">
        <v>1440</v>
      </c>
      <c r="F8373" s="593"/>
      <c r="G8373" s="550" t="s">
        <v>75</v>
      </c>
      <c r="H8373" s="551">
        <v>1</v>
      </c>
      <c r="I8373" s="552">
        <v>18.77</v>
      </c>
      <c r="J8373" s="552">
        <v>18.77</v>
      </c>
    </row>
    <row r="8374" spans="1:10">
      <c r="A8374" s="553"/>
      <c r="B8374" s="563"/>
      <c r="C8374" s="563"/>
      <c r="D8374" s="553"/>
      <c r="E8374" s="563" t="s">
        <v>2669</v>
      </c>
      <c r="F8374" s="566">
        <v>18.98</v>
      </c>
      <c r="G8374" s="553" t="s">
        <v>2670</v>
      </c>
      <c r="H8374" s="554">
        <v>0</v>
      </c>
      <c r="I8374" s="553" t="s">
        <v>2671</v>
      </c>
      <c r="J8374" s="554">
        <v>18.98</v>
      </c>
    </row>
    <row r="8375" spans="1:10" ht="13.9" customHeight="1" thickBot="1">
      <c r="A8375" s="553"/>
      <c r="B8375" s="563"/>
      <c r="C8375" s="563"/>
      <c r="D8375" s="553"/>
      <c r="E8375" s="563" t="s">
        <v>2672</v>
      </c>
      <c r="F8375" s="566">
        <v>0</v>
      </c>
      <c r="G8375" s="553"/>
      <c r="H8375" s="595" t="s">
        <v>2673</v>
      </c>
      <c r="I8375" s="595"/>
      <c r="J8375" s="554">
        <v>24.58</v>
      </c>
    </row>
    <row r="8376" spans="1:10" ht="26.45" customHeight="1" thickTop="1">
      <c r="A8376" s="555"/>
      <c r="B8376" s="564"/>
      <c r="C8376" s="564"/>
      <c r="D8376" s="555"/>
      <c r="E8376" s="564"/>
      <c r="F8376" s="564"/>
      <c r="G8376" s="555"/>
      <c r="H8376" s="555"/>
      <c r="I8376" s="555"/>
      <c r="J8376" s="555"/>
    </row>
    <row r="8377" spans="1:10">
      <c r="A8377" s="543"/>
      <c r="B8377" s="461" t="s">
        <v>10</v>
      </c>
      <c r="C8377" s="461" t="s">
        <v>11</v>
      </c>
      <c r="D8377" s="543" t="s">
        <v>12</v>
      </c>
      <c r="E8377" s="589" t="s">
        <v>1209</v>
      </c>
      <c r="F8377" s="589"/>
      <c r="G8377" s="461" t="s">
        <v>13</v>
      </c>
      <c r="H8377" s="544" t="s">
        <v>14</v>
      </c>
      <c r="I8377" s="544" t="s">
        <v>1210</v>
      </c>
      <c r="J8377" s="544" t="s">
        <v>16</v>
      </c>
    </row>
    <row r="8378" spans="1:10" ht="26.45">
      <c r="A8378" s="545" t="s">
        <v>2661</v>
      </c>
      <c r="B8378" s="546" t="s">
        <v>4137</v>
      </c>
      <c r="C8378" s="546" t="s">
        <v>44</v>
      </c>
      <c r="D8378" s="545" t="s">
        <v>4138</v>
      </c>
      <c r="E8378" s="596" t="s">
        <v>1216</v>
      </c>
      <c r="F8378" s="596"/>
      <c r="G8378" s="546" t="s">
        <v>75</v>
      </c>
      <c r="H8378" s="547">
        <v>1</v>
      </c>
      <c r="I8378" s="548">
        <v>19.73</v>
      </c>
      <c r="J8378" s="548">
        <v>19.73</v>
      </c>
    </row>
    <row r="8379" spans="1:10" ht="26.45">
      <c r="A8379" s="556" t="s">
        <v>2674</v>
      </c>
      <c r="B8379" s="557" t="s">
        <v>3961</v>
      </c>
      <c r="C8379" s="557" t="s">
        <v>44</v>
      </c>
      <c r="D8379" s="556" t="s">
        <v>3962</v>
      </c>
      <c r="E8379" s="594" t="s">
        <v>1216</v>
      </c>
      <c r="F8379" s="594"/>
      <c r="G8379" s="557" t="s">
        <v>75</v>
      </c>
      <c r="H8379" s="558">
        <v>1</v>
      </c>
      <c r="I8379" s="559">
        <v>0.11</v>
      </c>
      <c r="J8379" s="559">
        <v>0.11</v>
      </c>
    </row>
    <row r="8380" spans="1:10" ht="26.45">
      <c r="A8380" s="549" t="s">
        <v>2666</v>
      </c>
      <c r="B8380" s="550" t="s">
        <v>1457</v>
      </c>
      <c r="C8380" s="550" t="s">
        <v>44</v>
      </c>
      <c r="D8380" s="549" t="s">
        <v>1458</v>
      </c>
      <c r="E8380" s="593" t="s">
        <v>1459</v>
      </c>
      <c r="F8380" s="593"/>
      <c r="G8380" s="550" t="s">
        <v>75</v>
      </c>
      <c r="H8380" s="551">
        <v>1</v>
      </c>
      <c r="I8380" s="552">
        <v>2.68</v>
      </c>
      <c r="J8380" s="552">
        <v>2.68</v>
      </c>
    </row>
    <row r="8381" spans="1:10" ht="26.45">
      <c r="A8381" s="549" t="s">
        <v>2666</v>
      </c>
      <c r="B8381" s="550" t="s">
        <v>1711</v>
      </c>
      <c r="C8381" s="550" t="s">
        <v>44</v>
      </c>
      <c r="D8381" s="549" t="s">
        <v>1712</v>
      </c>
      <c r="E8381" s="593" t="s">
        <v>1459</v>
      </c>
      <c r="F8381" s="593"/>
      <c r="G8381" s="550" t="s">
        <v>75</v>
      </c>
      <c r="H8381" s="551">
        <v>1</v>
      </c>
      <c r="I8381" s="552">
        <v>0.11</v>
      </c>
      <c r="J8381" s="552">
        <v>0.11</v>
      </c>
    </row>
    <row r="8382" spans="1:10" ht="26.45">
      <c r="A8382" s="549" t="s">
        <v>2666</v>
      </c>
      <c r="B8382" s="550" t="s">
        <v>2387</v>
      </c>
      <c r="C8382" s="550" t="s">
        <v>44</v>
      </c>
      <c r="D8382" s="549" t="s">
        <v>2388</v>
      </c>
      <c r="E8382" s="593" t="s">
        <v>1459</v>
      </c>
      <c r="F8382" s="593"/>
      <c r="G8382" s="550" t="s">
        <v>75</v>
      </c>
      <c r="H8382" s="551">
        <v>1</v>
      </c>
      <c r="I8382" s="552">
        <v>0.02</v>
      </c>
      <c r="J8382" s="552">
        <v>0.02</v>
      </c>
    </row>
    <row r="8383" spans="1:10">
      <c r="A8383" s="549" t="s">
        <v>2666</v>
      </c>
      <c r="B8383" s="550" t="s">
        <v>1757</v>
      </c>
      <c r="C8383" s="550" t="s">
        <v>44</v>
      </c>
      <c r="D8383" s="549" t="s">
        <v>1758</v>
      </c>
      <c r="E8383" s="593" t="s">
        <v>1440</v>
      </c>
      <c r="F8383" s="593"/>
      <c r="G8383" s="550" t="s">
        <v>75</v>
      </c>
      <c r="H8383" s="551">
        <v>1</v>
      </c>
      <c r="I8383" s="552">
        <v>14.02</v>
      </c>
      <c r="J8383" s="552">
        <v>14.02</v>
      </c>
    </row>
    <row r="8384" spans="1:10" ht="26.45">
      <c r="A8384" s="549" t="s">
        <v>2666</v>
      </c>
      <c r="B8384" s="550" t="s">
        <v>1567</v>
      </c>
      <c r="C8384" s="550" t="s">
        <v>44</v>
      </c>
      <c r="D8384" s="549" t="s">
        <v>1568</v>
      </c>
      <c r="E8384" s="593" t="s">
        <v>1459</v>
      </c>
      <c r="F8384" s="593"/>
      <c r="G8384" s="550" t="s">
        <v>75</v>
      </c>
      <c r="H8384" s="551">
        <v>1</v>
      </c>
      <c r="I8384" s="552">
        <v>0.48</v>
      </c>
      <c r="J8384" s="552">
        <v>0.48</v>
      </c>
    </row>
    <row r="8385" spans="1:10" ht="14.45" customHeight="1">
      <c r="A8385" s="549" t="s">
        <v>2666</v>
      </c>
      <c r="B8385" s="550" t="s">
        <v>1479</v>
      </c>
      <c r="C8385" s="550" t="s">
        <v>44</v>
      </c>
      <c r="D8385" s="549" t="s">
        <v>1480</v>
      </c>
      <c r="E8385" s="593" t="s">
        <v>1459</v>
      </c>
      <c r="F8385" s="593"/>
      <c r="G8385" s="550" t="s">
        <v>75</v>
      </c>
      <c r="H8385" s="551">
        <v>1</v>
      </c>
      <c r="I8385" s="552">
        <v>1.4</v>
      </c>
      <c r="J8385" s="552">
        <v>1.4</v>
      </c>
    </row>
    <row r="8386" spans="1:10" ht="26.45">
      <c r="A8386" s="549" t="s">
        <v>2666</v>
      </c>
      <c r="B8386" s="550" t="s">
        <v>1778</v>
      </c>
      <c r="C8386" s="550" t="s">
        <v>44</v>
      </c>
      <c r="D8386" s="549" t="s">
        <v>1779</v>
      </c>
      <c r="E8386" s="593" t="s">
        <v>1459</v>
      </c>
      <c r="F8386" s="593"/>
      <c r="G8386" s="550" t="s">
        <v>75</v>
      </c>
      <c r="H8386" s="551">
        <v>1</v>
      </c>
      <c r="I8386" s="552">
        <v>0.91</v>
      </c>
      <c r="J8386" s="552">
        <v>0.91</v>
      </c>
    </row>
    <row r="8387" spans="1:10">
      <c r="A8387" s="553"/>
      <c r="B8387" s="563"/>
      <c r="C8387" s="563"/>
      <c r="D8387" s="553"/>
      <c r="E8387" s="563" t="s">
        <v>2669</v>
      </c>
      <c r="F8387" s="566">
        <v>14.13</v>
      </c>
      <c r="G8387" s="553" t="s">
        <v>2670</v>
      </c>
      <c r="H8387" s="554">
        <v>0</v>
      </c>
      <c r="I8387" s="553" t="s">
        <v>2671</v>
      </c>
      <c r="J8387" s="554">
        <v>14.13</v>
      </c>
    </row>
    <row r="8388" spans="1:10" ht="26.45" customHeight="1" thickBot="1">
      <c r="A8388" s="553"/>
      <c r="B8388" s="563"/>
      <c r="C8388" s="563"/>
      <c r="D8388" s="553"/>
      <c r="E8388" s="563" t="s">
        <v>2672</v>
      </c>
      <c r="F8388" s="566">
        <v>0</v>
      </c>
      <c r="G8388" s="553"/>
      <c r="H8388" s="595" t="s">
        <v>2673</v>
      </c>
      <c r="I8388" s="595"/>
      <c r="J8388" s="554">
        <v>19.73</v>
      </c>
    </row>
    <row r="8389" spans="1:10" ht="26.45" customHeight="1" thickTop="1">
      <c r="A8389" s="555"/>
      <c r="B8389" s="564"/>
      <c r="C8389" s="564"/>
      <c r="D8389" s="555"/>
      <c r="E8389" s="564"/>
      <c r="F8389" s="564"/>
      <c r="G8389" s="555"/>
      <c r="H8389" s="555"/>
      <c r="I8389" s="555"/>
      <c r="J8389" s="555"/>
    </row>
    <row r="8390" spans="1:10">
      <c r="A8390" s="543"/>
      <c r="B8390" s="461" t="s">
        <v>10</v>
      </c>
      <c r="C8390" s="461" t="s">
        <v>11</v>
      </c>
      <c r="D8390" s="543" t="s">
        <v>12</v>
      </c>
      <c r="E8390" s="589" t="s">
        <v>1209</v>
      </c>
      <c r="F8390" s="589"/>
      <c r="G8390" s="461" t="s">
        <v>13</v>
      </c>
      <c r="H8390" s="544" t="s">
        <v>14</v>
      </c>
      <c r="I8390" s="544" t="s">
        <v>1210</v>
      </c>
      <c r="J8390" s="544" t="s">
        <v>16</v>
      </c>
    </row>
    <row r="8391" spans="1:10" ht="26.45">
      <c r="A8391" s="545" t="s">
        <v>2661</v>
      </c>
      <c r="B8391" s="546" t="s">
        <v>3911</v>
      </c>
      <c r="C8391" s="546" t="s">
        <v>44</v>
      </c>
      <c r="D8391" s="545" t="s">
        <v>3912</v>
      </c>
      <c r="E8391" s="596" t="s">
        <v>1216</v>
      </c>
      <c r="F8391" s="596"/>
      <c r="G8391" s="546" t="s">
        <v>75</v>
      </c>
      <c r="H8391" s="547">
        <v>1</v>
      </c>
      <c r="I8391" s="548">
        <v>22.68</v>
      </c>
      <c r="J8391" s="548">
        <v>22.68</v>
      </c>
    </row>
    <row r="8392" spans="1:10" ht="26.45">
      <c r="A8392" s="556" t="s">
        <v>2674</v>
      </c>
      <c r="B8392" s="557" t="s">
        <v>3963</v>
      </c>
      <c r="C8392" s="557" t="s">
        <v>44</v>
      </c>
      <c r="D8392" s="556" t="s">
        <v>3964</v>
      </c>
      <c r="E8392" s="594" t="s">
        <v>1216</v>
      </c>
      <c r="F8392" s="594"/>
      <c r="G8392" s="557" t="s">
        <v>75</v>
      </c>
      <c r="H8392" s="558">
        <v>1</v>
      </c>
      <c r="I8392" s="559">
        <v>0.19</v>
      </c>
      <c r="J8392" s="559">
        <v>0.19</v>
      </c>
    </row>
    <row r="8393" spans="1:10" ht="26.45">
      <c r="A8393" s="549" t="s">
        <v>2666</v>
      </c>
      <c r="B8393" s="550" t="s">
        <v>1567</v>
      </c>
      <c r="C8393" s="550" t="s">
        <v>44</v>
      </c>
      <c r="D8393" s="549" t="s">
        <v>1568</v>
      </c>
      <c r="E8393" s="593" t="s">
        <v>1459</v>
      </c>
      <c r="F8393" s="593"/>
      <c r="G8393" s="550" t="s">
        <v>75</v>
      </c>
      <c r="H8393" s="551">
        <v>1</v>
      </c>
      <c r="I8393" s="552">
        <v>0.48</v>
      </c>
      <c r="J8393" s="552">
        <v>0.48</v>
      </c>
    </row>
    <row r="8394" spans="1:10" ht="26.45">
      <c r="A8394" s="549" t="s">
        <v>2666</v>
      </c>
      <c r="B8394" s="550" t="s">
        <v>1778</v>
      </c>
      <c r="C8394" s="550" t="s">
        <v>44</v>
      </c>
      <c r="D8394" s="549" t="s">
        <v>1779</v>
      </c>
      <c r="E8394" s="593" t="s">
        <v>1459</v>
      </c>
      <c r="F8394" s="593"/>
      <c r="G8394" s="550" t="s">
        <v>75</v>
      </c>
      <c r="H8394" s="551">
        <v>1</v>
      </c>
      <c r="I8394" s="552">
        <v>0.91</v>
      </c>
      <c r="J8394" s="552">
        <v>0.91</v>
      </c>
    </row>
    <row r="8395" spans="1:10" ht="26.45">
      <c r="A8395" s="549" t="s">
        <v>2666</v>
      </c>
      <c r="B8395" s="550" t="s">
        <v>1479</v>
      </c>
      <c r="C8395" s="550" t="s">
        <v>44</v>
      </c>
      <c r="D8395" s="549" t="s">
        <v>1480</v>
      </c>
      <c r="E8395" s="593" t="s">
        <v>1459</v>
      </c>
      <c r="F8395" s="593"/>
      <c r="G8395" s="550" t="s">
        <v>75</v>
      </c>
      <c r="H8395" s="551">
        <v>1</v>
      </c>
      <c r="I8395" s="552">
        <v>1.4</v>
      </c>
      <c r="J8395" s="552">
        <v>1.4</v>
      </c>
    </row>
    <row r="8396" spans="1:10" ht="26.45">
      <c r="A8396" s="549" t="s">
        <v>2666</v>
      </c>
      <c r="B8396" s="550" t="s">
        <v>1711</v>
      </c>
      <c r="C8396" s="550" t="s">
        <v>44</v>
      </c>
      <c r="D8396" s="549" t="s">
        <v>1712</v>
      </c>
      <c r="E8396" s="593" t="s">
        <v>1459</v>
      </c>
      <c r="F8396" s="593"/>
      <c r="G8396" s="550" t="s">
        <v>75</v>
      </c>
      <c r="H8396" s="551">
        <v>1</v>
      </c>
      <c r="I8396" s="552">
        <v>0.11</v>
      </c>
      <c r="J8396" s="552">
        <v>0.11</v>
      </c>
    </row>
    <row r="8397" spans="1:10" ht="26.45">
      <c r="A8397" s="549" t="s">
        <v>2666</v>
      </c>
      <c r="B8397" s="550" t="s">
        <v>2028</v>
      </c>
      <c r="C8397" s="550" t="s">
        <v>44</v>
      </c>
      <c r="D8397" s="549" t="s">
        <v>2029</v>
      </c>
      <c r="E8397" s="593" t="s">
        <v>1440</v>
      </c>
      <c r="F8397" s="593"/>
      <c r="G8397" s="550" t="s">
        <v>75</v>
      </c>
      <c r="H8397" s="551">
        <v>1</v>
      </c>
      <c r="I8397" s="552">
        <v>16.89</v>
      </c>
      <c r="J8397" s="552">
        <v>16.89</v>
      </c>
    </row>
    <row r="8398" spans="1:10" ht="14.45" customHeight="1">
      <c r="A8398" s="549" t="s">
        <v>2666</v>
      </c>
      <c r="B8398" s="550" t="s">
        <v>2387</v>
      </c>
      <c r="C8398" s="550" t="s">
        <v>44</v>
      </c>
      <c r="D8398" s="549" t="s">
        <v>2388</v>
      </c>
      <c r="E8398" s="593" t="s">
        <v>1459</v>
      </c>
      <c r="F8398" s="593"/>
      <c r="G8398" s="550" t="s">
        <v>75</v>
      </c>
      <c r="H8398" s="551">
        <v>1</v>
      </c>
      <c r="I8398" s="552">
        <v>0.02</v>
      </c>
      <c r="J8398" s="552">
        <v>0.02</v>
      </c>
    </row>
    <row r="8399" spans="1:10" ht="26.45">
      <c r="A8399" s="549" t="s">
        <v>2666</v>
      </c>
      <c r="B8399" s="550" t="s">
        <v>1457</v>
      </c>
      <c r="C8399" s="550" t="s">
        <v>44</v>
      </c>
      <c r="D8399" s="549" t="s">
        <v>1458</v>
      </c>
      <c r="E8399" s="593" t="s">
        <v>1459</v>
      </c>
      <c r="F8399" s="593"/>
      <c r="G8399" s="550" t="s">
        <v>75</v>
      </c>
      <c r="H8399" s="551">
        <v>1</v>
      </c>
      <c r="I8399" s="552">
        <v>2.68</v>
      </c>
      <c r="J8399" s="552">
        <v>2.68</v>
      </c>
    </row>
    <row r="8400" spans="1:10">
      <c r="A8400" s="553"/>
      <c r="B8400" s="563"/>
      <c r="C8400" s="563"/>
      <c r="D8400" s="553"/>
      <c r="E8400" s="563" t="s">
        <v>2669</v>
      </c>
      <c r="F8400" s="566">
        <v>17.079999999999998</v>
      </c>
      <c r="G8400" s="553" t="s">
        <v>2670</v>
      </c>
      <c r="H8400" s="554">
        <v>0</v>
      </c>
      <c r="I8400" s="553" t="s">
        <v>2671</v>
      </c>
      <c r="J8400" s="554">
        <v>17.079999999999998</v>
      </c>
    </row>
    <row r="8401" spans="1:10" ht="26.45" customHeight="1" thickBot="1">
      <c r="A8401" s="553"/>
      <c r="B8401" s="563"/>
      <c r="C8401" s="563"/>
      <c r="D8401" s="553"/>
      <c r="E8401" s="563" t="s">
        <v>2672</v>
      </c>
      <c r="F8401" s="566">
        <v>0</v>
      </c>
      <c r="G8401" s="553"/>
      <c r="H8401" s="595" t="s">
        <v>2673</v>
      </c>
      <c r="I8401" s="595"/>
      <c r="J8401" s="554">
        <v>22.68</v>
      </c>
    </row>
    <row r="8402" spans="1:10" ht="26.45" customHeight="1" thickTop="1">
      <c r="A8402" s="555"/>
      <c r="B8402" s="564"/>
      <c r="C8402" s="564"/>
      <c r="D8402" s="555"/>
      <c r="E8402" s="564"/>
      <c r="F8402" s="564"/>
      <c r="G8402" s="555"/>
      <c r="H8402" s="555"/>
      <c r="I8402" s="555"/>
      <c r="J8402" s="555"/>
    </row>
    <row r="8403" spans="1:10">
      <c r="A8403" s="543"/>
      <c r="B8403" s="461" t="s">
        <v>10</v>
      </c>
      <c r="C8403" s="461" t="s">
        <v>11</v>
      </c>
      <c r="D8403" s="543" t="s">
        <v>12</v>
      </c>
      <c r="E8403" s="589" t="s">
        <v>1209</v>
      </c>
      <c r="F8403" s="589"/>
      <c r="G8403" s="461" t="s">
        <v>13</v>
      </c>
      <c r="H8403" s="544" t="s">
        <v>14</v>
      </c>
      <c r="I8403" s="544" t="s">
        <v>1210</v>
      </c>
      <c r="J8403" s="544" t="s">
        <v>16</v>
      </c>
    </row>
    <row r="8404" spans="1:10" ht="26.45">
      <c r="A8404" s="545" t="s">
        <v>2661</v>
      </c>
      <c r="B8404" s="546" t="s">
        <v>4180</v>
      </c>
      <c r="C8404" s="546" t="s">
        <v>44</v>
      </c>
      <c r="D8404" s="545" t="s">
        <v>4181</v>
      </c>
      <c r="E8404" s="596" t="s">
        <v>1216</v>
      </c>
      <c r="F8404" s="596"/>
      <c r="G8404" s="546" t="s">
        <v>75</v>
      </c>
      <c r="H8404" s="547">
        <v>1</v>
      </c>
      <c r="I8404" s="548">
        <v>22.63</v>
      </c>
      <c r="J8404" s="548">
        <v>22.63</v>
      </c>
    </row>
    <row r="8405" spans="1:10" ht="26.45">
      <c r="A8405" s="556" t="s">
        <v>2674</v>
      </c>
      <c r="B8405" s="557" t="s">
        <v>3965</v>
      </c>
      <c r="C8405" s="557" t="s">
        <v>44</v>
      </c>
      <c r="D8405" s="556" t="s">
        <v>3966</v>
      </c>
      <c r="E8405" s="594" t="s">
        <v>1216</v>
      </c>
      <c r="F8405" s="594"/>
      <c r="G8405" s="557" t="s">
        <v>75</v>
      </c>
      <c r="H8405" s="558">
        <v>1</v>
      </c>
      <c r="I8405" s="559">
        <v>0.14000000000000001</v>
      </c>
      <c r="J8405" s="559">
        <v>0.14000000000000001</v>
      </c>
    </row>
    <row r="8406" spans="1:10" ht="26.45">
      <c r="A8406" s="549" t="s">
        <v>2666</v>
      </c>
      <c r="B8406" s="550" t="s">
        <v>2387</v>
      </c>
      <c r="C8406" s="550" t="s">
        <v>44</v>
      </c>
      <c r="D8406" s="549" t="s">
        <v>2388</v>
      </c>
      <c r="E8406" s="593" t="s">
        <v>1459</v>
      </c>
      <c r="F8406" s="593"/>
      <c r="G8406" s="550" t="s">
        <v>75</v>
      </c>
      <c r="H8406" s="551">
        <v>1</v>
      </c>
      <c r="I8406" s="552">
        <v>0.02</v>
      </c>
      <c r="J8406" s="552">
        <v>0.02</v>
      </c>
    </row>
    <row r="8407" spans="1:10" ht="26.45">
      <c r="A8407" s="549" t="s">
        <v>2666</v>
      </c>
      <c r="B8407" s="550" t="s">
        <v>1778</v>
      </c>
      <c r="C8407" s="550" t="s">
        <v>44</v>
      </c>
      <c r="D8407" s="549" t="s">
        <v>1779</v>
      </c>
      <c r="E8407" s="593" t="s">
        <v>1459</v>
      </c>
      <c r="F8407" s="593"/>
      <c r="G8407" s="550" t="s">
        <v>75</v>
      </c>
      <c r="H8407" s="551">
        <v>1</v>
      </c>
      <c r="I8407" s="552">
        <v>0.91</v>
      </c>
      <c r="J8407" s="552">
        <v>0.91</v>
      </c>
    </row>
    <row r="8408" spans="1:10" ht="26.45">
      <c r="A8408" s="549" t="s">
        <v>2666</v>
      </c>
      <c r="B8408" s="550" t="s">
        <v>1711</v>
      </c>
      <c r="C8408" s="550" t="s">
        <v>44</v>
      </c>
      <c r="D8408" s="549" t="s">
        <v>1712</v>
      </c>
      <c r="E8408" s="593" t="s">
        <v>1459</v>
      </c>
      <c r="F8408" s="593"/>
      <c r="G8408" s="550" t="s">
        <v>75</v>
      </c>
      <c r="H8408" s="551">
        <v>1</v>
      </c>
      <c r="I8408" s="552">
        <v>0.11</v>
      </c>
      <c r="J8408" s="552">
        <v>0.11</v>
      </c>
    </row>
    <row r="8409" spans="1:10" ht="26.45">
      <c r="A8409" s="549" t="s">
        <v>2666</v>
      </c>
      <c r="B8409" s="550" t="s">
        <v>1567</v>
      </c>
      <c r="C8409" s="550" t="s">
        <v>44</v>
      </c>
      <c r="D8409" s="549" t="s">
        <v>1568</v>
      </c>
      <c r="E8409" s="593" t="s">
        <v>1459</v>
      </c>
      <c r="F8409" s="593"/>
      <c r="G8409" s="550" t="s">
        <v>75</v>
      </c>
      <c r="H8409" s="551">
        <v>1</v>
      </c>
      <c r="I8409" s="552">
        <v>0.48</v>
      </c>
      <c r="J8409" s="552">
        <v>0.48</v>
      </c>
    </row>
    <row r="8410" spans="1:10">
      <c r="A8410" s="549" t="s">
        <v>2666</v>
      </c>
      <c r="B8410" s="550" t="s">
        <v>1849</v>
      </c>
      <c r="C8410" s="550" t="s">
        <v>44</v>
      </c>
      <c r="D8410" s="549" t="s">
        <v>1850</v>
      </c>
      <c r="E8410" s="593" t="s">
        <v>1440</v>
      </c>
      <c r="F8410" s="593"/>
      <c r="G8410" s="550" t="s">
        <v>75</v>
      </c>
      <c r="H8410" s="551">
        <v>1</v>
      </c>
      <c r="I8410" s="552">
        <v>16.89</v>
      </c>
      <c r="J8410" s="552">
        <v>16.89</v>
      </c>
    </row>
    <row r="8411" spans="1:10" ht="14.45" customHeight="1">
      <c r="A8411" s="549" t="s">
        <v>2666</v>
      </c>
      <c r="B8411" s="550" t="s">
        <v>1479</v>
      </c>
      <c r="C8411" s="550" t="s">
        <v>44</v>
      </c>
      <c r="D8411" s="549" t="s">
        <v>1480</v>
      </c>
      <c r="E8411" s="593" t="s">
        <v>1459</v>
      </c>
      <c r="F8411" s="593"/>
      <c r="G8411" s="550" t="s">
        <v>75</v>
      </c>
      <c r="H8411" s="551">
        <v>1</v>
      </c>
      <c r="I8411" s="552">
        <v>1.4</v>
      </c>
      <c r="J8411" s="552">
        <v>1.4</v>
      </c>
    </row>
    <row r="8412" spans="1:10" ht="26.45">
      <c r="A8412" s="549" t="s">
        <v>2666</v>
      </c>
      <c r="B8412" s="550" t="s">
        <v>1457</v>
      </c>
      <c r="C8412" s="550" t="s">
        <v>44</v>
      </c>
      <c r="D8412" s="549" t="s">
        <v>1458</v>
      </c>
      <c r="E8412" s="593" t="s">
        <v>1459</v>
      </c>
      <c r="F8412" s="593"/>
      <c r="G8412" s="550" t="s">
        <v>75</v>
      </c>
      <c r="H8412" s="551">
        <v>1</v>
      </c>
      <c r="I8412" s="552">
        <v>2.68</v>
      </c>
      <c r="J8412" s="552">
        <v>2.68</v>
      </c>
    </row>
    <row r="8413" spans="1:10">
      <c r="A8413" s="553"/>
      <c r="B8413" s="563"/>
      <c r="C8413" s="563"/>
      <c r="D8413" s="553"/>
      <c r="E8413" s="563" t="s">
        <v>2669</v>
      </c>
      <c r="F8413" s="566">
        <v>17.03</v>
      </c>
      <c r="G8413" s="553" t="s">
        <v>2670</v>
      </c>
      <c r="H8413" s="554">
        <v>0</v>
      </c>
      <c r="I8413" s="553" t="s">
        <v>2671</v>
      </c>
      <c r="J8413" s="554">
        <v>17.03</v>
      </c>
    </row>
    <row r="8414" spans="1:10" ht="26.45" customHeight="1" thickBot="1">
      <c r="A8414" s="553"/>
      <c r="B8414" s="563"/>
      <c r="C8414" s="563"/>
      <c r="D8414" s="553"/>
      <c r="E8414" s="563" t="s">
        <v>2672</v>
      </c>
      <c r="F8414" s="566">
        <v>0</v>
      </c>
      <c r="G8414" s="553"/>
      <c r="H8414" s="595" t="s">
        <v>2673</v>
      </c>
      <c r="I8414" s="595"/>
      <c r="J8414" s="554">
        <v>22.63</v>
      </c>
    </row>
    <row r="8415" spans="1:10" ht="26.45" customHeight="1" thickTop="1">
      <c r="A8415" s="555"/>
      <c r="B8415" s="564"/>
      <c r="C8415" s="564"/>
      <c r="D8415" s="555"/>
      <c r="E8415" s="564"/>
      <c r="F8415" s="564"/>
      <c r="G8415" s="555"/>
      <c r="H8415" s="555"/>
      <c r="I8415" s="555"/>
      <c r="J8415" s="555"/>
    </row>
    <row r="8416" spans="1:10">
      <c r="A8416" s="543"/>
      <c r="B8416" s="461" t="s">
        <v>10</v>
      </c>
      <c r="C8416" s="461" t="s">
        <v>11</v>
      </c>
      <c r="D8416" s="543" t="s">
        <v>12</v>
      </c>
      <c r="E8416" s="589" t="s">
        <v>1209</v>
      </c>
      <c r="F8416" s="589"/>
      <c r="G8416" s="461" t="s">
        <v>13</v>
      </c>
      <c r="H8416" s="544" t="s">
        <v>14</v>
      </c>
      <c r="I8416" s="544" t="s">
        <v>1210</v>
      </c>
      <c r="J8416" s="544" t="s">
        <v>16</v>
      </c>
    </row>
    <row r="8417" spans="1:10">
      <c r="A8417" s="545" t="s">
        <v>2661</v>
      </c>
      <c r="B8417" s="546" t="s">
        <v>3336</v>
      </c>
      <c r="C8417" s="546" t="s">
        <v>44</v>
      </c>
      <c r="D8417" s="545" t="s">
        <v>3337</v>
      </c>
      <c r="E8417" s="596" t="s">
        <v>1216</v>
      </c>
      <c r="F8417" s="596"/>
      <c r="G8417" s="546" t="s">
        <v>75</v>
      </c>
      <c r="H8417" s="547">
        <v>1</v>
      </c>
      <c r="I8417" s="548">
        <v>25.88</v>
      </c>
      <c r="J8417" s="548">
        <v>25.88</v>
      </c>
    </row>
    <row r="8418" spans="1:10" ht="26.45">
      <c r="A8418" s="556" t="s">
        <v>2674</v>
      </c>
      <c r="B8418" s="557" t="s">
        <v>3967</v>
      </c>
      <c r="C8418" s="557" t="s">
        <v>44</v>
      </c>
      <c r="D8418" s="556" t="s">
        <v>3968</v>
      </c>
      <c r="E8418" s="594" t="s">
        <v>1216</v>
      </c>
      <c r="F8418" s="594"/>
      <c r="G8418" s="557" t="s">
        <v>75</v>
      </c>
      <c r="H8418" s="558">
        <v>1</v>
      </c>
      <c r="I8418" s="559">
        <v>0.39</v>
      </c>
      <c r="J8418" s="559">
        <v>0.39</v>
      </c>
    </row>
    <row r="8419" spans="1:10" ht="26.45">
      <c r="A8419" s="549" t="s">
        <v>2666</v>
      </c>
      <c r="B8419" s="550" t="s">
        <v>1457</v>
      </c>
      <c r="C8419" s="550" t="s">
        <v>44</v>
      </c>
      <c r="D8419" s="549" t="s">
        <v>1458</v>
      </c>
      <c r="E8419" s="593" t="s">
        <v>1459</v>
      </c>
      <c r="F8419" s="593"/>
      <c r="G8419" s="550" t="s">
        <v>75</v>
      </c>
      <c r="H8419" s="551">
        <v>1</v>
      </c>
      <c r="I8419" s="552">
        <v>2.68</v>
      </c>
      <c r="J8419" s="552">
        <v>2.68</v>
      </c>
    </row>
    <row r="8420" spans="1:10" ht="26.45">
      <c r="A8420" s="549" t="s">
        <v>2666</v>
      </c>
      <c r="B8420" s="550" t="s">
        <v>1479</v>
      </c>
      <c r="C8420" s="550" t="s">
        <v>44</v>
      </c>
      <c r="D8420" s="549" t="s">
        <v>1480</v>
      </c>
      <c r="E8420" s="593" t="s">
        <v>1459</v>
      </c>
      <c r="F8420" s="593"/>
      <c r="G8420" s="550" t="s">
        <v>75</v>
      </c>
      <c r="H8420" s="551">
        <v>1</v>
      </c>
      <c r="I8420" s="552">
        <v>1.4</v>
      </c>
      <c r="J8420" s="552">
        <v>1.4</v>
      </c>
    </row>
    <row r="8421" spans="1:10" ht="26.45">
      <c r="A8421" s="549" t="s">
        <v>2666</v>
      </c>
      <c r="B8421" s="550" t="s">
        <v>1711</v>
      </c>
      <c r="C8421" s="550" t="s">
        <v>44</v>
      </c>
      <c r="D8421" s="549" t="s">
        <v>1712</v>
      </c>
      <c r="E8421" s="593" t="s">
        <v>1459</v>
      </c>
      <c r="F8421" s="593"/>
      <c r="G8421" s="550" t="s">
        <v>75</v>
      </c>
      <c r="H8421" s="551">
        <v>1</v>
      </c>
      <c r="I8421" s="552">
        <v>0.11</v>
      </c>
      <c r="J8421" s="552">
        <v>0.11</v>
      </c>
    </row>
    <row r="8422" spans="1:10" ht="26.45">
      <c r="A8422" s="549" t="s">
        <v>2666</v>
      </c>
      <c r="B8422" s="550" t="s">
        <v>1571</v>
      </c>
      <c r="C8422" s="550" t="s">
        <v>44</v>
      </c>
      <c r="D8422" s="549" t="s">
        <v>1572</v>
      </c>
      <c r="E8422" s="593" t="s">
        <v>1459</v>
      </c>
      <c r="F8422" s="593"/>
      <c r="G8422" s="550" t="s">
        <v>75</v>
      </c>
      <c r="H8422" s="551">
        <v>1</v>
      </c>
      <c r="I8422" s="552">
        <v>1.45</v>
      </c>
      <c r="J8422" s="552">
        <v>1.45</v>
      </c>
    </row>
    <row r="8423" spans="1:10" ht="26.45">
      <c r="A8423" s="549" t="s">
        <v>2666</v>
      </c>
      <c r="B8423" s="550" t="s">
        <v>1567</v>
      </c>
      <c r="C8423" s="550" t="s">
        <v>44</v>
      </c>
      <c r="D8423" s="549" t="s">
        <v>1568</v>
      </c>
      <c r="E8423" s="593" t="s">
        <v>1459</v>
      </c>
      <c r="F8423" s="593"/>
      <c r="G8423" s="550" t="s">
        <v>75</v>
      </c>
      <c r="H8423" s="551">
        <v>1</v>
      </c>
      <c r="I8423" s="552">
        <v>0.48</v>
      </c>
      <c r="J8423" s="552">
        <v>0.48</v>
      </c>
    </row>
    <row r="8424" spans="1:10" ht="14.45" customHeight="1">
      <c r="A8424" s="549" t="s">
        <v>2666</v>
      </c>
      <c r="B8424" s="550" t="s">
        <v>1657</v>
      </c>
      <c r="C8424" s="550" t="s">
        <v>44</v>
      </c>
      <c r="D8424" s="549" t="s">
        <v>1658</v>
      </c>
      <c r="E8424" s="593" t="s">
        <v>1459</v>
      </c>
      <c r="F8424" s="593"/>
      <c r="G8424" s="550" t="s">
        <v>75</v>
      </c>
      <c r="H8424" s="551">
        <v>1</v>
      </c>
      <c r="I8424" s="552">
        <v>0.6</v>
      </c>
      <c r="J8424" s="552">
        <v>0.6</v>
      </c>
    </row>
    <row r="8425" spans="1:10">
      <c r="A8425" s="549" t="s">
        <v>2666</v>
      </c>
      <c r="B8425" s="550" t="s">
        <v>1472</v>
      </c>
      <c r="C8425" s="550" t="s">
        <v>44</v>
      </c>
      <c r="D8425" s="549" t="s">
        <v>1473</v>
      </c>
      <c r="E8425" s="593" t="s">
        <v>1440</v>
      </c>
      <c r="F8425" s="593"/>
      <c r="G8425" s="550" t="s">
        <v>75</v>
      </c>
      <c r="H8425" s="551">
        <v>1</v>
      </c>
      <c r="I8425" s="552">
        <v>18.77</v>
      </c>
      <c r="J8425" s="552">
        <v>18.77</v>
      </c>
    </row>
    <row r="8426" spans="1:10">
      <c r="A8426" s="553"/>
      <c r="B8426" s="563"/>
      <c r="C8426" s="563"/>
      <c r="D8426" s="553"/>
      <c r="E8426" s="563" t="s">
        <v>2669</v>
      </c>
      <c r="F8426" s="566">
        <v>19.16</v>
      </c>
      <c r="G8426" s="553" t="s">
        <v>2670</v>
      </c>
      <c r="H8426" s="554">
        <v>0</v>
      </c>
      <c r="I8426" s="553" t="s">
        <v>2671</v>
      </c>
      <c r="J8426" s="554">
        <v>19.16</v>
      </c>
    </row>
    <row r="8427" spans="1:10" ht="13.9" customHeight="1" thickBot="1">
      <c r="A8427" s="553"/>
      <c r="B8427" s="563"/>
      <c r="C8427" s="563"/>
      <c r="D8427" s="553"/>
      <c r="E8427" s="563" t="s">
        <v>2672</v>
      </c>
      <c r="F8427" s="566">
        <v>0</v>
      </c>
      <c r="G8427" s="553"/>
      <c r="H8427" s="595" t="s">
        <v>2673</v>
      </c>
      <c r="I8427" s="595"/>
      <c r="J8427" s="554">
        <v>25.88</v>
      </c>
    </row>
    <row r="8428" spans="1:10" ht="26.45" customHeight="1" thickTop="1">
      <c r="A8428" s="555"/>
      <c r="B8428" s="564"/>
      <c r="C8428" s="564"/>
      <c r="D8428" s="555"/>
      <c r="E8428" s="564"/>
      <c r="F8428" s="564"/>
      <c r="G8428" s="555"/>
      <c r="H8428" s="555"/>
      <c r="I8428" s="555"/>
      <c r="J8428" s="555"/>
    </row>
    <row r="8429" spans="1:10">
      <c r="A8429" s="543"/>
      <c r="B8429" s="461" t="s">
        <v>10</v>
      </c>
      <c r="C8429" s="461" t="s">
        <v>11</v>
      </c>
      <c r="D8429" s="543" t="s">
        <v>12</v>
      </c>
      <c r="E8429" s="589" t="s">
        <v>1209</v>
      </c>
      <c r="F8429" s="589"/>
      <c r="G8429" s="461" t="s">
        <v>13</v>
      </c>
      <c r="H8429" s="544" t="s">
        <v>14</v>
      </c>
      <c r="I8429" s="544" t="s">
        <v>1210</v>
      </c>
      <c r="J8429" s="544" t="s">
        <v>16</v>
      </c>
    </row>
    <row r="8430" spans="1:10" ht="26.45">
      <c r="A8430" s="545" t="s">
        <v>2661</v>
      </c>
      <c r="B8430" s="546" t="s">
        <v>3579</v>
      </c>
      <c r="C8430" s="546" t="s">
        <v>44</v>
      </c>
      <c r="D8430" s="545" t="s">
        <v>3580</v>
      </c>
      <c r="E8430" s="596" t="s">
        <v>3524</v>
      </c>
      <c r="F8430" s="596"/>
      <c r="G8430" s="546" t="s">
        <v>115</v>
      </c>
      <c r="H8430" s="547">
        <v>1</v>
      </c>
      <c r="I8430" s="548">
        <v>3015.78</v>
      </c>
      <c r="J8430" s="548">
        <v>3015.78</v>
      </c>
    </row>
    <row r="8431" spans="1:10" ht="26.45">
      <c r="A8431" s="556" t="s">
        <v>2674</v>
      </c>
      <c r="B8431" s="557" t="s">
        <v>4182</v>
      </c>
      <c r="C8431" s="557" t="s">
        <v>44</v>
      </c>
      <c r="D8431" s="556" t="s">
        <v>4183</v>
      </c>
      <c r="E8431" s="594" t="s">
        <v>2703</v>
      </c>
      <c r="F8431" s="594"/>
      <c r="G8431" s="557" t="s">
        <v>2704</v>
      </c>
      <c r="H8431" s="558">
        <v>18.091699999999999</v>
      </c>
      <c r="I8431" s="559">
        <v>0.59</v>
      </c>
      <c r="J8431" s="559">
        <v>10.67</v>
      </c>
    </row>
    <row r="8432" spans="1:10" ht="26.45">
      <c r="A8432" s="556" t="s">
        <v>2674</v>
      </c>
      <c r="B8432" s="557" t="s">
        <v>2684</v>
      </c>
      <c r="C8432" s="557" t="s">
        <v>44</v>
      </c>
      <c r="D8432" s="556" t="s">
        <v>2685</v>
      </c>
      <c r="E8432" s="594" t="s">
        <v>1216</v>
      </c>
      <c r="F8432" s="594"/>
      <c r="G8432" s="557" t="s">
        <v>75</v>
      </c>
      <c r="H8432" s="558">
        <v>31.349900000000002</v>
      </c>
      <c r="I8432" s="559">
        <v>21.72</v>
      </c>
      <c r="J8432" s="559">
        <v>680.91</v>
      </c>
    </row>
    <row r="8433" spans="1:10" ht="26.45">
      <c r="A8433" s="556" t="s">
        <v>2674</v>
      </c>
      <c r="B8433" s="557" t="s">
        <v>2688</v>
      </c>
      <c r="C8433" s="557" t="s">
        <v>44</v>
      </c>
      <c r="D8433" s="556" t="s">
        <v>2689</v>
      </c>
      <c r="E8433" s="594" t="s">
        <v>1216</v>
      </c>
      <c r="F8433" s="594"/>
      <c r="G8433" s="557" t="s">
        <v>75</v>
      </c>
      <c r="H8433" s="558">
        <v>1.1919999999999999</v>
      </c>
      <c r="I8433" s="559">
        <v>22.37</v>
      </c>
      <c r="J8433" s="559">
        <v>26.66</v>
      </c>
    </row>
    <row r="8434" spans="1:10" ht="26.45">
      <c r="A8434" s="556" t="s">
        <v>2674</v>
      </c>
      <c r="B8434" s="557" t="s">
        <v>2701</v>
      </c>
      <c r="C8434" s="557" t="s">
        <v>44</v>
      </c>
      <c r="D8434" s="556" t="s">
        <v>2702</v>
      </c>
      <c r="E8434" s="594" t="s">
        <v>2703</v>
      </c>
      <c r="F8434" s="594"/>
      <c r="G8434" s="557" t="s">
        <v>2704</v>
      </c>
      <c r="H8434" s="558">
        <v>0.70430000000000004</v>
      </c>
      <c r="I8434" s="559">
        <v>22.78</v>
      </c>
      <c r="J8434" s="559">
        <v>16.04</v>
      </c>
    </row>
    <row r="8435" spans="1:10" ht="26.45">
      <c r="A8435" s="556" t="s">
        <v>2674</v>
      </c>
      <c r="B8435" s="557" t="s">
        <v>3336</v>
      </c>
      <c r="C8435" s="557" t="s">
        <v>44</v>
      </c>
      <c r="D8435" s="556" t="s">
        <v>3337</v>
      </c>
      <c r="E8435" s="594" t="s">
        <v>1216</v>
      </c>
      <c r="F8435" s="594"/>
      <c r="G8435" s="557" t="s">
        <v>75</v>
      </c>
      <c r="H8435" s="558">
        <v>31.349900000000002</v>
      </c>
      <c r="I8435" s="559">
        <v>25.88</v>
      </c>
      <c r="J8435" s="559">
        <v>811.33</v>
      </c>
    </row>
    <row r="8436" spans="1:10" ht="26.45">
      <c r="A8436" s="556" t="s">
        <v>2674</v>
      </c>
      <c r="B8436" s="557" t="s">
        <v>3750</v>
      </c>
      <c r="C8436" s="557" t="s">
        <v>44</v>
      </c>
      <c r="D8436" s="556" t="s">
        <v>3751</v>
      </c>
      <c r="E8436" s="594" t="s">
        <v>3752</v>
      </c>
      <c r="F8436" s="594"/>
      <c r="G8436" s="557" t="s">
        <v>970</v>
      </c>
      <c r="H8436" s="558">
        <v>27.898800000000001</v>
      </c>
      <c r="I8436" s="559">
        <v>16.75</v>
      </c>
      <c r="J8436" s="559">
        <v>467.3</v>
      </c>
    </row>
    <row r="8437" spans="1:10" ht="14.45" customHeight="1">
      <c r="A8437" s="556" t="s">
        <v>2674</v>
      </c>
      <c r="B8437" s="557" t="s">
        <v>3921</v>
      </c>
      <c r="C8437" s="557" t="s">
        <v>44</v>
      </c>
      <c r="D8437" s="556" t="s">
        <v>3922</v>
      </c>
      <c r="E8437" s="594" t="s">
        <v>2707</v>
      </c>
      <c r="F8437" s="594"/>
      <c r="G8437" s="557" t="s">
        <v>115</v>
      </c>
      <c r="H8437" s="558">
        <v>1.2</v>
      </c>
      <c r="I8437" s="559">
        <v>553.76</v>
      </c>
      <c r="J8437" s="559">
        <v>664.51</v>
      </c>
    </row>
    <row r="8438" spans="1:10" ht="26.45">
      <c r="A8438" s="556" t="s">
        <v>2674</v>
      </c>
      <c r="B8438" s="557" t="s">
        <v>2692</v>
      </c>
      <c r="C8438" s="557" t="s">
        <v>44</v>
      </c>
      <c r="D8438" s="556" t="s">
        <v>2693</v>
      </c>
      <c r="E8438" s="594" t="s">
        <v>1216</v>
      </c>
      <c r="F8438" s="594"/>
      <c r="G8438" s="557" t="s">
        <v>75</v>
      </c>
      <c r="H8438" s="558">
        <v>5.96</v>
      </c>
      <c r="I8438" s="559">
        <v>24.48</v>
      </c>
      <c r="J8438" s="559">
        <v>145.9</v>
      </c>
    </row>
    <row r="8439" spans="1:10" ht="26.45">
      <c r="A8439" s="556" t="s">
        <v>2674</v>
      </c>
      <c r="B8439" s="557" t="s">
        <v>2708</v>
      </c>
      <c r="C8439" s="557" t="s">
        <v>44</v>
      </c>
      <c r="D8439" s="556" t="s">
        <v>2709</v>
      </c>
      <c r="E8439" s="594" t="s">
        <v>2703</v>
      </c>
      <c r="F8439" s="594"/>
      <c r="G8439" s="557" t="s">
        <v>2710</v>
      </c>
      <c r="H8439" s="558">
        <v>0.48770000000000002</v>
      </c>
      <c r="I8439" s="559">
        <v>24.22</v>
      </c>
      <c r="J8439" s="559">
        <v>11.81</v>
      </c>
    </row>
    <row r="8440" spans="1:10" ht="26.45" customHeight="1">
      <c r="A8440" s="556" t="s">
        <v>2674</v>
      </c>
      <c r="B8440" s="557" t="s">
        <v>4184</v>
      </c>
      <c r="C8440" s="557" t="s">
        <v>44</v>
      </c>
      <c r="D8440" s="556" t="s">
        <v>4185</v>
      </c>
      <c r="E8440" s="594" t="s">
        <v>2703</v>
      </c>
      <c r="F8440" s="594"/>
      <c r="G8440" s="557" t="s">
        <v>2710</v>
      </c>
      <c r="H8440" s="558">
        <v>6.6349999999999998</v>
      </c>
      <c r="I8440" s="559">
        <v>1.49</v>
      </c>
      <c r="J8440" s="559">
        <v>9.8800000000000008</v>
      </c>
    </row>
    <row r="8441" spans="1:10" ht="26.45" customHeight="1">
      <c r="A8441" s="549" t="s">
        <v>2666</v>
      </c>
      <c r="B8441" s="550" t="s">
        <v>2631</v>
      </c>
      <c r="C8441" s="550" t="s">
        <v>44</v>
      </c>
      <c r="D8441" s="549" t="s">
        <v>2632</v>
      </c>
      <c r="E8441" s="593" t="s">
        <v>1220</v>
      </c>
      <c r="F8441" s="593"/>
      <c r="G8441" s="550" t="s">
        <v>1499</v>
      </c>
      <c r="H8441" s="551">
        <v>8.3299999999999999E-2</v>
      </c>
      <c r="I8441" s="552">
        <v>9</v>
      </c>
      <c r="J8441" s="552">
        <v>0.74</v>
      </c>
    </row>
    <row r="8442" spans="1:10" ht="26.45" customHeight="1">
      <c r="A8442" s="549" t="s">
        <v>2666</v>
      </c>
      <c r="B8442" s="550" t="s">
        <v>2119</v>
      </c>
      <c r="C8442" s="550" t="s">
        <v>44</v>
      </c>
      <c r="D8442" s="549" t="s">
        <v>2120</v>
      </c>
      <c r="E8442" s="593" t="s">
        <v>1220</v>
      </c>
      <c r="F8442" s="593"/>
      <c r="G8442" s="550" t="s">
        <v>152</v>
      </c>
      <c r="H8442" s="551">
        <v>5.6283000000000003</v>
      </c>
      <c r="I8442" s="552">
        <v>4.43</v>
      </c>
      <c r="J8442" s="552">
        <v>24.93</v>
      </c>
    </row>
    <row r="8443" spans="1:10" ht="26.45" customHeight="1">
      <c r="A8443" s="549" t="s">
        <v>2666</v>
      </c>
      <c r="B8443" s="550" t="s">
        <v>2257</v>
      </c>
      <c r="C8443" s="550" t="s">
        <v>44</v>
      </c>
      <c r="D8443" s="549" t="s">
        <v>2258</v>
      </c>
      <c r="E8443" s="593" t="s">
        <v>1220</v>
      </c>
      <c r="F8443" s="593"/>
      <c r="G8443" s="550" t="s">
        <v>46</v>
      </c>
      <c r="H8443" s="551">
        <v>1.9403999999999999</v>
      </c>
      <c r="I8443" s="552">
        <v>68.739999999999995</v>
      </c>
      <c r="J8443" s="552">
        <v>133.38</v>
      </c>
    </row>
    <row r="8444" spans="1:10" ht="26.45" customHeight="1">
      <c r="A8444" s="549" t="s">
        <v>2666</v>
      </c>
      <c r="B8444" s="550" t="s">
        <v>2529</v>
      </c>
      <c r="C8444" s="550" t="s">
        <v>44</v>
      </c>
      <c r="D8444" s="549" t="s">
        <v>2530</v>
      </c>
      <c r="E8444" s="593" t="s">
        <v>1220</v>
      </c>
      <c r="F8444" s="593"/>
      <c r="G8444" s="550" t="s">
        <v>970</v>
      </c>
      <c r="H8444" s="551">
        <v>0.4365</v>
      </c>
      <c r="I8444" s="552">
        <v>26.86</v>
      </c>
      <c r="J8444" s="552">
        <v>11.72</v>
      </c>
    </row>
    <row r="8445" spans="1:10" ht="26.45" customHeight="1">
      <c r="A8445" s="553"/>
      <c r="B8445" s="563"/>
      <c r="C8445" s="563"/>
      <c r="D8445" s="553"/>
      <c r="E8445" s="563" t="s">
        <v>2669</v>
      </c>
      <c r="F8445" s="566">
        <v>1393.71</v>
      </c>
      <c r="G8445" s="553" t="s">
        <v>2670</v>
      </c>
      <c r="H8445" s="554">
        <v>0</v>
      </c>
      <c r="I8445" s="553" t="s">
        <v>2671</v>
      </c>
      <c r="J8445" s="554">
        <v>1393.71</v>
      </c>
    </row>
    <row r="8446" spans="1:10" ht="26.45" customHeight="1" thickBot="1">
      <c r="A8446" s="553"/>
      <c r="B8446" s="563"/>
      <c r="C8446" s="563"/>
      <c r="D8446" s="553"/>
      <c r="E8446" s="563" t="s">
        <v>2672</v>
      </c>
      <c r="F8446" s="566">
        <v>0</v>
      </c>
      <c r="G8446" s="553"/>
      <c r="H8446" s="595" t="s">
        <v>2673</v>
      </c>
      <c r="I8446" s="595"/>
      <c r="J8446" s="554">
        <v>3015.78</v>
      </c>
    </row>
    <row r="8447" spans="1:10" ht="14.45" thickTop="1">
      <c r="A8447" s="555"/>
      <c r="B8447" s="564"/>
      <c r="C8447" s="564"/>
      <c r="D8447" s="555"/>
      <c r="E8447" s="564"/>
      <c r="F8447" s="564"/>
      <c r="G8447" s="555"/>
      <c r="H8447" s="555"/>
      <c r="I8447" s="555"/>
      <c r="J8447" s="555"/>
    </row>
    <row r="8448" spans="1:10" ht="26.45" customHeight="1">
      <c r="A8448" s="543"/>
      <c r="B8448" s="461" t="s">
        <v>10</v>
      </c>
      <c r="C8448" s="461" t="s">
        <v>11</v>
      </c>
      <c r="D8448" s="543" t="s">
        <v>12</v>
      </c>
      <c r="E8448" s="589" t="s">
        <v>1209</v>
      </c>
      <c r="F8448" s="589"/>
      <c r="G8448" s="461" t="s">
        <v>13</v>
      </c>
      <c r="H8448" s="544" t="s">
        <v>14</v>
      </c>
      <c r="I8448" s="544" t="s">
        <v>1210</v>
      </c>
      <c r="J8448" s="544" t="s">
        <v>16</v>
      </c>
    </row>
    <row r="8449" spans="1:10" ht="26.45" customHeight="1">
      <c r="A8449" s="545" t="s">
        <v>2661</v>
      </c>
      <c r="B8449" s="546" t="s">
        <v>3522</v>
      </c>
      <c r="C8449" s="546" t="s">
        <v>44</v>
      </c>
      <c r="D8449" s="545" t="s">
        <v>3523</v>
      </c>
      <c r="E8449" s="596" t="s">
        <v>3524</v>
      </c>
      <c r="F8449" s="596"/>
      <c r="G8449" s="546" t="s">
        <v>115</v>
      </c>
      <c r="H8449" s="547">
        <v>1</v>
      </c>
      <c r="I8449" s="548">
        <v>2501.58</v>
      </c>
      <c r="J8449" s="548">
        <v>2501.58</v>
      </c>
    </row>
    <row r="8450" spans="1:10" ht="26.45" customHeight="1">
      <c r="A8450" s="556" t="s">
        <v>2674</v>
      </c>
      <c r="B8450" s="557" t="s">
        <v>4182</v>
      </c>
      <c r="C8450" s="557" t="s">
        <v>44</v>
      </c>
      <c r="D8450" s="556" t="s">
        <v>4183</v>
      </c>
      <c r="E8450" s="594" t="s">
        <v>2703</v>
      </c>
      <c r="F8450" s="594"/>
      <c r="G8450" s="557" t="s">
        <v>2704</v>
      </c>
      <c r="H8450" s="558">
        <v>12.7788</v>
      </c>
      <c r="I8450" s="559">
        <v>0.59</v>
      </c>
      <c r="J8450" s="559">
        <v>7.53</v>
      </c>
    </row>
    <row r="8451" spans="1:10" ht="26.45">
      <c r="A8451" s="556" t="s">
        <v>2674</v>
      </c>
      <c r="B8451" s="557" t="s">
        <v>3750</v>
      </c>
      <c r="C8451" s="557" t="s">
        <v>44</v>
      </c>
      <c r="D8451" s="556" t="s">
        <v>3751</v>
      </c>
      <c r="E8451" s="594" t="s">
        <v>3752</v>
      </c>
      <c r="F8451" s="594"/>
      <c r="G8451" s="557" t="s">
        <v>970</v>
      </c>
      <c r="H8451" s="558">
        <v>28.936900000000001</v>
      </c>
      <c r="I8451" s="559">
        <v>16.75</v>
      </c>
      <c r="J8451" s="559">
        <v>484.69</v>
      </c>
    </row>
    <row r="8452" spans="1:10" ht="26.45">
      <c r="A8452" s="556" t="s">
        <v>2674</v>
      </c>
      <c r="B8452" s="557" t="s">
        <v>2684</v>
      </c>
      <c r="C8452" s="557" t="s">
        <v>44</v>
      </c>
      <c r="D8452" s="556" t="s">
        <v>2685</v>
      </c>
      <c r="E8452" s="594" t="s">
        <v>1216</v>
      </c>
      <c r="F8452" s="594"/>
      <c r="G8452" s="557" t="s">
        <v>75</v>
      </c>
      <c r="H8452" s="558">
        <v>22.497399999999999</v>
      </c>
      <c r="I8452" s="559">
        <v>21.72</v>
      </c>
      <c r="J8452" s="559">
        <v>488.64</v>
      </c>
    </row>
    <row r="8453" spans="1:10" ht="39.6">
      <c r="A8453" s="556" t="s">
        <v>2674</v>
      </c>
      <c r="B8453" s="557" t="s">
        <v>3923</v>
      </c>
      <c r="C8453" s="557" t="s">
        <v>44</v>
      </c>
      <c r="D8453" s="556" t="s">
        <v>3924</v>
      </c>
      <c r="E8453" s="594" t="s">
        <v>2707</v>
      </c>
      <c r="F8453" s="594"/>
      <c r="G8453" s="557" t="s">
        <v>115</v>
      </c>
      <c r="H8453" s="558">
        <v>1.2</v>
      </c>
      <c r="I8453" s="559">
        <v>575.28</v>
      </c>
      <c r="J8453" s="559">
        <v>690.33</v>
      </c>
    </row>
    <row r="8454" spans="1:10" ht="26.45">
      <c r="A8454" s="556" t="s">
        <v>2674</v>
      </c>
      <c r="B8454" s="557" t="s">
        <v>4184</v>
      </c>
      <c r="C8454" s="557" t="s">
        <v>44</v>
      </c>
      <c r="D8454" s="556" t="s">
        <v>4185</v>
      </c>
      <c r="E8454" s="594" t="s">
        <v>2703</v>
      </c>
      <c r="F8454" s="594"/>
      <c r="G8454" s="557" t="s">
        <v>2710</v>
      </c>
      <c r="H8454" s="558">
        <v>4.6864999999999997</v>
      </c>
      <c r="I8454" s="559">
        <v>1.49</v>
      </c>
      <c r="J8454" s="559">
        <v>6.98</v>
      </c>
    </row>
    <row r="8455" spans="1:10" ht="26.45">
      <c r="A8455" s="556" t="s">
        <v>2674</v>
      </c>
      <c r="B8455" s="557" t="s">
        <v>2701</v>
      </c>
      <c r="C8455" s="557" t="s">
        <v>44</v>
      </c>
      <c r="D8455" s="556" t="s">
        <v>2702</v>
      </c>
      <c r="E8455" s="594" t="s">
        <v>2703</v>
      </c>
      <c r="F8455" s="594"/>
      <c r="G8455" s="557" t="s">
        <v>2704</v>
      </c>
      <c r="H8455" s="558">
        <v>0.42259999999999998</v>
      </c>
      <c r="I8455" s="559">
        <v>22.78</v>
      </c>
      <c r="J8455" s="559">
        <v>9.6199999999999992</v>
      </c>
    </row>
    <row r="8456" spans="1:10" ht="14.45" customHeight="1">
      <c r="A8456" s="556" t="s">
        <v>2674</v>
      </c>
      <c r="B8456" s="557" t="s">
        <v>2708</v>
      </c>
      <c r="C8456" s="557" t="s">
        <v>44</v>
      </c>
      <c r="D8456" s="556" t="s">
        <v>2709</v>
      </c>
      <c r="E8456" s="594" t="s">
        <v>2703</v>
      </c>
      <c r="F8456" s="594"/>
      <c r="G8456" s="557" t="s">
        <v>2710</v>
      </c>
      <c r="H8456" s="558">
        <v>0.313</v>
      </c>
      <c r="I8456" s="559">
        <v>24.22</v>
      </c>
      <c r="J8456" s="559">
        <v>7.58</v>
      </c>
    </row>
    <row r="8457" spans="1:10" ht="26.45">
      <c r="A8457" s="556" t="s">
        <v>2674</v>
      </c>
      <c r="B8457" s="557" t="s">
        <v>3336</v>
      </c>
      <c r="C8457" s="557" t="s">
        <v>44</v>
      </c>
      <c r="D8457" s="556" t="s">
        <v>3337</v>
      </c>
      <c r="E8457" s="594" t="s">
        <v>1216</v>
      </c>
      <c r="F8457" s="594"/>
      <c r="G8457" s="557" t="s">
        <v>75</v>
      </c>
      <c r="H8457" s="558">
        <v>22.497399999999999</v>
      </c>
      <c r="I8457" s="559">
        <v>25.88</v>
      </c>
      <c r="J8457" s="559">
        <v>582.23</v>
      </c>
    </row>
    <row r="8458" spans="1:10" ht="26.45">
      <c r="A8458" s="556" t="s">
        <v>2674</v>
      </c>
      <c r="B8458" s="557" t="s">
        <v>2688</v>
      </c>
      <c r="C8458" s="557" t="s">
        <v>44</v>
      </c>
      <c r="D8458" s="556" t="s">
        <v>2689</v>
      </c>
      <c r="E8458" s="594" t="s">
        <v>1216</v>
      </c>
      <c r="F8458" s="594"/>
      <c r="G8458" s="557" t="s">
        <v>75</v>
      </c>
      <c r="H8458" s="558">
        <v>0.73560000000000003</v>
      </c>
      <c r="I8458" s="559">
        <v>22.37</v>
      </c>
      <c r="J8458" s="559">
        <v>16.45</v>
      </c>
    </row>
    <row r="8459" spans="1:10" ht="26.45" customHeight="1">
      <c r="A8459" s="556" t="s">
        <v>2674</v>
      </c>
      <c r="B8459" s="557" t="s">
        <v>2692</v>
      </c>
      <c r="C8459" s="557" t="s">
        <v>44</v>
      </c>
      <c r="D8459" s="556" t="s">
        <v>2693</v>
      </c>
      <c r="E8459" s="594" t="s">
        <v>1216</v>
      </c>
      <c r="F8459" s="594"/>
      <c r="G8459" s="557" t="s">
        <v>75</v>
      </c>
      <c r="H8459" s="558">
        <v>3.6779999999999999</v>
      </c>
      <c r="I8459" s="559">
        <v>24.48</v>
      </c>
      <c r="J8459" s="559">
        <v>90.03</v>
      </c>
    </row>
    <row r="8460" spans="1:10" ht="26.45" customHeight="1">
      <c r="A8460" s="549" t="s">
        <v>2666</v>
      </c>
      <c r="B8460" s="550" t="s">
        <v>2119</v>
      </c>
      <c r="C8460" s="550" t="s">
        <v>44</v>
      </c>
      <c r="D8460" s="549" t="s">
        <v>2120</v>
      </c>
      <c r="E8460" s="593" t="s">
        <v>1220</v>
      </c>
      <c r="F8460" s="593"/>
      <c r="G8460" s="550" t="s">
        <v>152</v>
      </c>
      <c r="H8460" s="551">
        <v>4.4770000000000003</v>
      </c>
      <c r="I8460" s="552">
        <v>4.43</v>
      </c>
      <c r="J8460" s="552">
        <v>19.829999999999998</v>
      </c>
    </row>
    <row r="8461" spans="1:10" ht="26.45" customHeight="1">
      <c r="A8461" s="549" t="s">
        <v>2666</v>
      </c>
      <c r="B8461" s="550" t="s">
        <v>2257</v>
      </c>
      <c r="C8461" s="550" t="s">
        <v>44</v>
      </c>
      <c r="D8461" s="549" t="s">
        <v>2258</v>
      </c>
      <c r="E8461" s="593" t="s">
        <v>1220</v>
      </c>
      <c r="F8461" s="593"/>
      <c r="G8461" s="550" t="s">
        <v>46</v>
      </c>
      <c r="H8461" s="551">
        <v>1.3111999999999999</v>
      </c>
      <c r="I8461" s="552">
        <v>68.739999999999995</v>
      </c>
      <c r="J8461" s="552">
        <v>90.13</v>
      </c>
    </row>
    <row r="8462" spans="1:10" ht="26.45" customHeight="1">
      <c r="A8462" s="549" t="s">
        <v>2666</v>
      </c>
      <c r="B8462" s="550" t="s">
        <v>2631</v>
      </c>
      <c r="C8462" s="550" t="s">
        <v>44</v>
      </c>
      <c r="D8462" s="549" t="s">
        <v>2632</v>
      </c>
      <c r="E8462" s="593" t="s">
        <v>1220</v>
      </c>
      <c r="F8462" s="593"/>
      <c r="G8462" s="550" t="s">
        <v>1499</v>
      </c>
      <c r="H8462" s="551">
        <v>5.67E-2</v>
      </c>
      <c r="I8462" s="552">
        <v>9</v>
      </c>
      <c r="J8462" s="552">
        <v>0.51</v>
      </c>
    </row>
    <row r="8463" spans="1:10">
      <c r="A8463" s="549" t="s">
        <v>2666</v>
      </c>
      <c r="B8463" s="550" t="s">
        <v>2529</v>
      </c>
      <c r="C8463" s="550" t="s">
        <v>44</v>
      </c>
      <c r="D8463" s="549" t="s">
        <v>2530</v>
      </c>
      <c r="E8463" s="593" t="s">
        <v>1220</v>
      </c>
      <c r="F8463" s="593"/>
      <c r="G8463" s="550" t="s">
        <v>970</v>
      </c>
      <c r="H8463" s="551">
        <v>0.26190000000000002</v>
      </c>
      <c r="I8463" s="552">
        <v>26.86</v>
      </c>
      <c r="J8463" s="552">
        <v>7.03</v>
      </c>
    </row>
    <row r="8464" spans="1:10" ht="26.45" customHeight="1">
      <c r="A8464" s="553"/>
      <c r="B8464" s="563"/>
      <c r="C8464" s="563"/>
      <c r="D8464" s="553"/>
      <c r="E8464" s="563" t="s">
        <v>2669</v>
      </c>
      <c r="F8464" s="566">
        <v>1038.4000000000001</v>
      </c>
      <c r="G8464" s="553" t="s">
        <v>2670</v>
      </c>
      <c r="H8464" s="554">
        <v>0</v>
      </c>
      <c r="I8464" s="553" t="s">
        <v>2671</v>
      </c>
      <c r="J8464" s="554">
        <v>1038.4000000000001</v>
      </c>
    </row>
    <row r="8465" spans="1:10" ht="26.45" customHeight="1" thickBot="1">
      <c r="A8465" s="553"/>
      <c r="B8465" s="563"/>
      <c r="C8465" s="563"/>
      <c r="D8465" s="553"/>
      <c r="E8465" s="563" t="s">
        <v>2672</v>
      </c>
      <c r="F8465" s="566">
        <v>0</v>
      </c>
      <c r="G8465" s="553"/>
      <c r="H8465" s="595" t="s">
        <v>2673</v>
      </c>
      <c r="I8465" s="595"/>
      <c r="J8465" s="554">
        <v>2501.58</v>
      </c>
    </row>
    <row r="8466" spans="1:10" ht="26.45" customHeight="1" thickTop="1">
      <c r="A8466" s="555"/>
      <c r="B8466" s="564"/>
      <c r="C8466" s="564"/>
      <c r="D8466" s="555"/>
      <c r="E8466" s="564"/>
      <c r="F8466" s="564"/>
      <c r="G8466" s="555"/>
      <c r="H8466" s="555"/>
      <c r="I8466" s="555"/>
      <c r="J8466" s="555"/>
    </row>
    <row r="8467" spans="1:10" ht="26.45" customHeight="1">
      <c r="A8467" s="543"/>
      <c r="B8467" s="461" t="s">
        <v>10</v>
      </c>
      <c r="C8467" s="461" t="s">
        <v>11</v>
      </c>
      <c r="D8467" s="543" t="s">
        <v>12</v>
      </c>
      <c r="E8467" s="589" t="s">
        <v>1209</v>
      </c>
      <c r="F8467" s="589"/>
      <c r="G8467" s="461" t="s">
        <v>13</v>
      </c>
      <c r="H8467" s="544" t="s">
        <v>14</v>
      </c>
      <c r="I8467" s="544" t="s">
        <v>1210</v>
      </c>
      <c r="J8467" s="544" t="s">
        <v>16</v>
      </c>
    </row>
    <row r="8468" spans="1:10" ht="26.45" customHeight="1">
      <c r="A8468" s="545" t="s">
        <v>2661</v>
      </c>
      <c r="B8468" s="546" t="s">
        <v>2678</v>
      </c>
      <c r="C8468" s="546" t="s">
        <v>44</v>
      </c>
      <c r="D8468" s="545" t="s">
        <v>2679</v>
      </c>
      <c r="E8468" s="596" t="s">
        <v>1216</v>
      </c>
      <c r="F8468" s="596"/>
      <c r="G8468" s="546" t="s">
        <v>75</v>
      </c>
      <c r="H8468" s="547">
        <v>1</v>
      </c>
      <c r="I8468" s="548">
        <v>27.34</v>
      </c>
      <c r="J8468" s="548">
        <v>27.34</v>
      </c>
    </row>
    <row r="8469" spans="1:10" ht="26.45" customHeight="1">
      <c r="A8469" s="556" t="s">
        <v>2674</v>
      </c>
      <c r="B8469" s="557" t="s">
        <v>3969</v>
      </c>
      <c r="C8469" s="557" t="s">
        <v>44</v>
      </c>
      <c r="D8469" s="556" t="s">
        <v>3970</v>
      </c>
      <c r="E8469" s="594" t="s">
        <v>1216</v>
      </c>
      <c r="F8469" s="594"/>
      <c r="G8469" s="557" t="s">
        <v>75</v>
      </c>
      <c r="H8469" s="558">
        <v>1</v>
      </c>
      <c r="I8469" s="559">
        <v>0.27</v>
      </c>
      <c r="J8469" s="559">
        <v>0.27</v>
      </c>
    </row>
    <row r="8470" spans="1:10" ht="26.45">
      <c r="A8470" s="549" t="s">
        <v>2666</v>
      </c>
      <c r="B8470" s="550" t="s">
        <v>1479</v>
      </c>
      <c r="C8470" s="550" t="s">
        <v>44</v>
      </c>
      <c r="D8470" s="549" t="s">
        <v>1480</v>
      </c>
      <c r="E8470" s="593" t="s">
        <v>1459</v>
      </c>
      <c r="F8470" s="593"/>
      <c r="G8470" s="550" t="s">
        <v>75</v>
      </c>
      <c r="H8470" s="551">
        <v>1</v>
      </c>
      <c r="I8470" s="552">
        <v>1.4</v>
      </c>
      <c r="J8470" s="552">
        <v>1.4</v>
      </c>
    </row>
    <row r="8471" spans="1:10" ht="26.45">
      <c r="A8471" s="549" t="s">
        <v>2666</v>
      </c>
      <c r="B8471" s="550" t="s">
        <v>1711</v>
      </c>
      <c r="C8471" s="550" t="s">
        <v>44</v>
      </c>
      <c r="D8471" s="549" t="s">
        <v>1712</v>
      </c>
      <c r="E8471" s="593" t="s">
        <v>1459</v>
      </c>
      <c r="F8471" s="593"/>
      <c r="G8471" s="550" t="s">
        <v>75</v>
      </c>
      <c r="H8471" s="551">
        <v>1</v>
      </c>
      <c r="I8471" s="552">
        <v>0.11</v>
      </c>
      <c r="J8471" s="552">
        <v>0.11</v>
      </c>
    </row>
    <row r="8472" spans="1:10" ht="26.45">
      <c r="A8472" s="549" t="s">
        <v>2666</v>
      </c>
      <c r="B8472" s="550" t="s">
        <v>1567</v>
      </c>
      <c r="C8472" s="550" t="s">
        <v>44</v>
      </c>
      <c r="D8472" s="549" t="s">
        <v>1568</v>
      </c>
      <c r="E8472" s="593" t="s">
        <v>1459</v>
      </c>
      <c r="F8472" s="593"/>
      <c r="G8472" s="550" t="s">
        <v>75</v>
      </c>
      <c r="H8472" s="551">
        <v>1</v>
      </c>
      <c r="I8472" s="552">
        <v>0.48</v>
      </c>
      <c r="J8472" s="552">
        <v>0.48</v>
      </c>
    </row>
    <row r="8473" spans="1:10" ht="26.45">
      <c r="A8473" s="549" t="s">
        <v>2666</v>
      </c>
      <c r="B8473" s="550" t="s">
        <v>1457</v>
      </c>
      <c r="C8473" s="550" t="s">
        <v>44</v>
      </c>
      <c r="D8473" s="549" t="s">
        <v>1458</v>
      </c>
      <c r="E8473" s="593" t="s">
        <v>1459</v>
      </c>
      <c r="F8473" s="593"/>
      <c r="G8473" s="550" t="s">
        <v>75</v>
      </c>
      <c r="H8473" s="551">
        <v>1</v>
      </c>
      <c r="I8473" s="552">
        <v>2.68</v>
      </c>
      <c r="J8473" s="552">
        <v>2.68</v>
      </c>
    </row>
    <row r="8474" spans="1:10">
      <c r="A8474" s="549" t="s">
        <v>2666</v>
      </c>
      <c r="B8474" s="550" t="s">
        <v>1491</v>
      </c>
      <c r="C8474" s="550" t="s">
        <v>44</v>
      </c>
      <c r="D8474" s="549" t="s">
        <v>1492</v>
      </c>
      <c r="E8474" s="593" t="s">
        <v>1440</v>
      </c>
      <c r="F8474" s="593"/>
      <c r="G8474" s="550" t="s">
        <v>75</v>
      </c>
      <c r="H8474" s="551">
        <v>1</v>
      </c>
      <c r="I8474" s="552">
        <v>18.77</v>
      </c>
      <c r="J8474" s="552">
        <v>18.77</v>
      </c>
    </row>
    <row r="8475" spans="1:10" ht="14.45" customHeight="1">
      <c r="A8475" s="549" t="s">
        <v>2666</v>
      </c>
      <c r="B8475" s="550" t="s">
        <v>1699</v>
      </c>
      <c r="C8475" s="550" t="s">
        <v>44</v>
      </c>
      <c r="D8475" s="549" t="s">
        <v>1700</v>
      </c>
      <c r="E8475" s="593" t="s">
        <v>1459</v>
      </c>
      <c r="F8475" s="593"/>
      <c r="G8475" s="550" t="s">
        <v>75</v>
      </c>
      <c r="H8475" s="551">
        <v>1</v>
      </c>
      <c r="I8475" s="552">
        <v>1.85</v>
      </c>
      <c r="J8475" s="552">
        <v>1.85</v>
      </c>
    </row>
    <row r="8476" spans="1:10" ht="26.45">
      <c r="A8476" s="549" t="s">
        <v>2666</v>
      </c>
      <c r="B8476" s="550" t="s">
        <v>1703</v>
      </c>
      <c r="C8476" s="550" t="s">
        <v>44</v>
      </c>
      <c r="D8476" s="549" t="s">
        <v>1704</v>
      </c>
      <c r="E8476" s="593" t="s">
        <v>1459</v>
      </c>
      <c r="F8476" s="593"/>
      <c r="G8476" s="550" t="s">
        <v>75</v>
      </c>
      <c r="H8476" s="551">
        <v>1</v>
      </c>
      <c r="I8476" s="552">
        <v>1.78</v>
      </c>
      <c r="J8476" s="552">
        <v>1.78</v>
      </c>
    </row>
    <row r="8477" spans="1:10">
      <c r="A8477" s="553"/>
      <c r="B8477" s="563"/>
      <c r="C8477" s="563"/>
      <c r="D8477" s="553"/>
      <c r="E8477" s="563" t="s">
        <v>2669</v>
      </c>
      <c r="F8477" s="566">
        <v>19.04</v>
      </c>
      <c r="G8477" s="553" t="s">
        <v>2670</v>
      </c>
      <c r="H8477" s="554">
        <v>0</v>
      </c>
      <c r="I8477" s="553" t="s">
        <v>2671</v>
      </c>
      <c r="J8477" s="554">
        <v>19.04</v>
      </c>
    </row>
    <row r="8478" spans="1:10" ht="13.9" customHeight="1" thickBot="1">
      <c r="A8478" s="553"/>
      <c r="B8478" s="563"/>
      <c r="C8478" s="563"/>
      <c r="D8478" s="553"/>
      <c r="E8478" s="563" t="s">
        <v>2672</v>
      </c>
      <c r="F8478" s="566">
        <v>0</v>
      </c>
      <c r="G8478" s="553"/>
      <c r="H8478" s="595" t="s">
        <v>2673</v>
      </c>
      <c r="I8478" s="595"/>
      <c r="J8478" s="554">
        <v>27.34</v>
      </c>
    </row>
    <row r="8479" spans="1:10" ht="26.45" customHeight="1" thickTop="1">
      <c r="A8479" s="555"/>
      <c r="B8479" s="564"/>
      <c r="C8479" s="564"/>
      <c r="D8479" s="555"/>
      <c r="E8479" s="564"/>
      <c r="F8479" s="564"/>
      <c r="G8479" s="555"/>
      <c r="H8479" s="555"/>
      <c r="I8479" s="555"/>
      <c r="J8479" s="555"/>
    </row>
    <row r="8480" spans="1:10">
      <c r="A8480" s="543"/>
      <c r="B8480" s="461" t="s">
        <v>10</v>
      </c>
      <c r="C8480" s="461" t="s">
        <v>11</v>
      </c>
      <c r="D8480" s="543" t="s">
        <v>12</v>
      </c>
      <c r="E8480" s="589" t="s">
        <v>1209</v>
      </c>
      <c r="F8480" s="589"/>
      <c r="G8480" s="461" t="s">
        <v>13</v>
      </c>
      <c r="H8480" s="544" t="s">
        <v>14</v>
      </c>
      <c r="I8480" s="544" t="s">
        <v>1210</v>
      </c>
      <c r="J8480" s="544" t="s">
        <v>16</v>
      </c>
    </row>
    <row r="8481" spans="1:10">
      <c r="A8481" s="545" t="s">
        <v>2661</v>
      </c>
      <c r="B8481" s="546" t="s">
        <v>2696</v>
      </c>
      <c r="C8481" s="546" t="s">
        <v>44</v>
      </c>
      <c r="D8481" s="545" t="s">
        <v>2697</v>
      </c>
      <c r="E8481" s="596" t="s">
        <v>2698</v>
      </c>
      <c r="F8481" s="596"/>
      <c r="G8481" s="546" t="s">
        <v>46</v>
      </c>
      <c r="H8481" s="547">
        <v>1</v>
      </c>
      <c r="I8481" s="548">
        <v>23.51</v>
      </c>
      <c r="J8481" s="548">
        <v>23.51</v>
      </c>
    </row>
    <row r="8482" spans="1:10" ht="26.45">
      <c r="A8482" s="556" t="s">
        <v>2674</v>
      </c>
      <c r="B8482" s="557" t="s">
        <v>2678</v>
      </c>
      <c r="C8482" s="557" t="s">
        <v>44</v>
      </c>
      <c r="D8482" s="556" t="s">
        <v>2679</v>
      </c>
      <c r="E8482" s="594" t="s">
        <v>1216</v>
      </c>
      <c r="F8482" s="594"/>
      <c r="G8482" s="557" t="s">
        <v>75</v>
      </c>
      <c r="H8482" s="558">
        <v>0.45290000000000002</v>
      </c>
      <c r="I8482" s="559">
        <v>27.34</v>
      </c>
      <c r="J8482" s="559">
        <v>12.38</v>
      </c>
    </row>
    <row r="8483" spans="1:10">
      <c r="A8483" s="549" t="s">
        <v>2666</v>
      </c>
      <c r="B8483" s="550" t="s">
        <v>2373</v>
      </c>
      <c r="C8483" s="550" t="s">
        <v>44</v>
      </c>
      <c r="D8483" s="549" t="s">
        <v>2374</v>
      </c>
      <c r="E8483" s="593" t="s">
        <v>1220</v>
      </c>
      <c r="F8483" s="593"/>
      <c r="G8483" s="550" t="s">
        <v>1499</v>
      </c>
      <c r="H8483" s="551">
        <v>0.32569999999999999</v>
      </c>
      <c r="I8483" s="552">
        <v>34.18</v>
      </c>
      <c r="J8483" s="552">
        <v>11.13</v>
      </c>
    </row>
    <row r="8484" spans="1:10">
      <c r="A8484" s="553"/>
      <c r="B8484" s="563"/>
      <c r="C8484" s="563"/>
      <c r="D8484" s="553"/>
      <c r="E8484" s="563" t="s">
        <v>2669</v>
      </c>
      <c r="F8484" s="566">
        <v>8.6199999999999992</v>
      </c>
      <c r="G8484" s="553" t="s">
        <v>2670</v>
      </c>
      <c r="H8484" s="554">
        <v>0</v>
      </c>
      <c r="I8484" s="553" t="s">
        <v>2671</v>
      </c>
      <c r="J8484" s="554">
        <v>8.6199999999999992</v>
      </c>
    </row>
    <row r="8485" spans="1:10" ht="14.45" thickBot="1">
      <c r="A8485" s="553"/>
      <c r="B8485" s="563"/>
      <c r="C8485" s="563"/>
      <c r="D8485" s="553"/>
      <c r="E8485" s="563" t="s">
        <v>2672</v>
      </c>
      <c r="F8485" s="566">
        <v>0</v>
      </c>
      <c r="G8485" s="553"/>
      <c r="H8485" s="595" t="s">
        <v>2673</v>
      </c>
      <c r="I8485" s="595"/>
      <c r="J8485" s="554">
        <v>23.51</v>
      </c>
    </row>
    <row r="8486" spans="1:10" ht="14.45" thickTop="1">
      <c r="A8486" s="555"/>
      <c r="B8486" s="564"/>
      <c r="C8486" s="564"/>
      <c r="D8486" s="555"/>
      <c r="E8486" s="564"/>
      <c r="F8486" s="564"/>
      <c r="G8486" s="555"/>
      <c r="H8486" s="555"/>
      <c r="I8486" s="555"/>
      <c r="J8486" s="555"/>
    </row>
    <row r="8487" spans="1:10">
      <c r="A8487" s="543"/>
      <c r="B8487" s="461" t="s">
        <v>10</v>
      </c>
      <c r="C8487" s="461" t="s">
        <v>11</v>
      </c>
      <c r="D8487" s="543" t="s">
        <v>12</v>
      </c>
      <c r="E8487" s="589" t="s">
        <v>1209</v>
      </c>
      <c r="F8487" s="589"/>
      <c r="G8487" s="461" t="s">
        <v>13</v>
      </c>
      <c r="H8487" s="544" t="s">
        <v>14</v>
      </c>
      <c r="I8487" s="544" t="s">
        <v>1210</v>
      </c>
      <c r="J8487" s="544" t="s">
        <v>16</v>
      </c>
    </row>
    <row r="8488" spans="1:10" ht="14.45" customHeight="1">
      <c r="A8488" s="545" t="s">
        <v>2661</v>
      </c>
      <c r="B8488" s="546" t="s">
        <v>3450</v>
      </c>
      <c r="C8488" s="546" t="s">
        <v>44</v>
      </c>
      <c r="D8488" s="545" t="s">
        <v>3451</v>
      </c>
      <c r="E8488" s="596" t="s">
        <v>2703</v>
      </c>
      <c r="F8488" s="596"/>
      <c r="G8488" s="546" t="s">
        <v>2704</v>
      </c>
      <c r="H8488" s="547">
        <v>1</v>
      </c>
      <c r="I8488" s="548">
        <v>0.71</v>
      </c>
      <c r="J8488" s="548">
        <v>0.71</v>
      </c>
    </row>
    <row r="8489" spans="1:10" ht="39.6">
      <c r="A8489" s="556" t="s">
        <v>2674</v>
      </c>
      <c r="B8489" s="557" t="s">
        <v>4186</v>
      </c>
      <c r="C8489" s="557" t="s">
        <v>44</v>
      </c>
      <c r="D8489" s="556" t="s">
        <v>4187</v>
      </c>
      <c r="E8489" s="594" t="s">
        <v>3836</v>
      </c>
      <c r="F8489" s="594"/>
      <c r="G8489" s="557" t="s">
        <v>75</v>
      </c>
      <c r="H8489" s="558">
        <v>1</v>
      </c>
      <c r="I8489" s="559">
        <v>0.15</v>
      </c>
      <c r="J8489" s="559">
        <v>0.15</v>
      </c>
    </row>
    <row r="8490" spans="1:10" ht="39.6">
      <c r="A8490" s="556" t="s">
        <v>2674</v>
      </c>
      <c r="B8490" s="557" t="s">
        <v>4188</v>
      </c>
      <c r="C8490" s="557" t="s">
        <v>44</v>
      </c>
      <c r="D8490" s="556" t="s">
        <v>4189</v>
      </c>
      <c r="E8490" s="594" t="s">
        <v>3836</v>
      </c>
      <c r="F8490" s="594"/>
      <c r="G8490" s="557" t="s">
        <v>75</v>
      </c>
      <c r="H8490" s="558">
        <v>1</v>
      </c>
      <c r="I8490" s="559">
        <v>0.56000000000000005</v>
      </c>
      <c r="J8490" s="559">
        <v>0.56000000000000005</v>
      </c>
    </row>
    <row r="8491" spans="1:10" ht="13.9" customHeight="1">
      <c r="A8491" s="553"/>
      <c r="B8491" s="563"/>
      <c r="C8491" s="563"/>
      <c r="D8491" s="553"/>
      <c r="E8491" s="563" t="s">
        <v>2669</v>
      </c>
      <c r="F8491" s="566">
        <v>0</v>
      </c>
      <c r="G8491" s="553" t="s">
        <v>2670</v>
      </c>
      <c r="H8491" s="554">
        <v>0</v>
      </c>
      <c r="I8491" s="553" t="s">
        <v>2671</v>
      </c>
      <c r="J8491" s="554">
        <v>0</v>
      </c>
    </row>
    <row r="8492" spans="1:10" ht="26.45" customHeight="1" thickBot="1">
      <c r="A8492" s="553"/>
      <c r="B8492" s="563"/>
      <c r="C8492" s="563"/>
      <c r="D8492" s="553"/>
      <c r="E8492" s="563" t="s">
        <v>2672</v>
      </c>
      <c r="F8492" s="566">
        <v>0</v>
      </c>
      <c r="G8492" s="553"/>
      <c r="H8492" s="595" t="s">
        <v>2673</v>
      </c>
      <c r="I8492" s="595"/>
      <c r="J8492" s="554">
        <v>0.71</v>
      </c>
    </row>
    <row r="8493" spans="1:10" ht="14.45" thickTop="1">
      <c r="A8493" s="555"/>
      <c r="B8493" s="564"/>
      <c r="C8493" s="564"/>
      <c r="D8493" s="555"/>
      <c r="E8493" s="564"/>
      <c r="F8493" s="564"/>
      <c r="G8493" s="555"/>
      <c r="H8493" s="555"/>
      <c r="I8493" s="555"/>
      <c r="J8493" s="555"/>
    </row>
    <row r="8494" spans="1:10">
      <c r="A8494" s="543"/>
      <c r="B8494" s="461" t="s">
        <v>10</v>
      </c>
      <c r="C8494" s="461" t="s">
        <v>11</v>
      </c>
      <c r="D8494" s="543" t="s">
        <v>12</v>
      </c>
      <c r="E8494" s="589" t="s">
        <v>1209</v>
      </c>
      <c r="F8494" s="589"/>
      <c r="G8494" s="461" t="s">
        <v>13</v>
      </c>
      <c r="H8494" s="544" t="s">
        <v>14</v>
      </c>
      <c r="I8494" s="544" t="s">
        <v>1210</v>
      </c>
      <c r="J8494" s="544" t="s">
        <v>16</v>
      </c>
    </row>
    <row r="8495" spans="1:10" ht="14.45" customHeight="1">
      <c r="A8495" s="545" t="s">
        <v>2661</v>
      </c>
      <c r="B8495" s="546" t="s">
        <v>3448</v>
      </c>
      <c r="C8495" s="546" t="s">
        <v>44</v>
      </c>
      <c r="D8495" s="545" t="s">
        <v>3449</v>
      </c>
      <c r="E8495" s="596" t="s">
        <v>2703</v>
      </c>
      <c r="F8495" s="596"/>
      <c r="G8495" s="546" t="s">
        <v>2710</v>
      </c>
      <c r="H8495" s="547">
        <v>1</v>
      </c>
      <c r="I8495" s="548">
        <v>11.2</v>
      </c>
      <c r="J8495" s="548">
        <v>11.2</v>
      </c>
    </row>
    <row r="8496" spans="1:10" ht="39.6">
      <c r="A8496" s="556" t="s">
        <v>2674</v>
      </c>
      <c r="B8496" s="557" t="s">
        <v>4190</v>
      </c>
      <c r="C8496" s="557" t="s">
        <v>44</v>
      </c>
      <c r="D8496" s="556" t="s">
        <v>4191</v>
      </c>
      <c r="E8496" s="594" t="s">
        <v>3836</v>
      </c>
      <c r="F8496" s="594"/>
      <c r="G8496" s="557" t="s">
        <v>75</v>
      </c>
      <c r="H8496" s="558">
        <v>1</v>
      </c>
      <c r="I8496" s="559">
        <v>9.7899999999999991</v>
      </c>
      <c r="J8496" s="559">
        <v>9.7899999999999991</v>
      </c>
    </row>
    <row r="8497" spans="1:10" ht="39.6">
      <c r="A8497" s="556" t="s">
        <v>2674</v>
      </c>
      <c r="B8497" s="557" t="s">
        <v>4192</v>
      </c>
      <c r="C8497" s="557" t="s">
        <v>44</v>
      </c>
      <c r="D8497" s="556" t="s">
        <v>4193</v>
      </c>
      <c r="E8497" s="594" t="s">
        <v>3836</v>
      </c>
      <c r="F8497" s="594"/>
      <c r="G8497" s="557" t="s">
        <v>75</v>
      </c>
      <c r="H8497" s="558">
        <v>1</v>
      </c>
      <c r="I8497" s="559">
        <v>0.7</v>
      </c>
      <c r="J8497" s="559">
        <v>0.7</v>
      </c>
    </row>
    <row r="8498" spans="1:10" ht="39.6" customHeight="1">
      <c r="A8498" s="556" t="s">
        <v>2674</v>
      </c>
      <c r="B8498" s="557" t="s">
        <v>4188</v>
      </c>
      <c r="C8498" s="557" t="s">
        <v>44</v>
      </c>
      <c r="D8498" s="556" t="s">
        <v>4189</v>
      </c>
      <c r="E8498" s="594" t="s">
        <v>3836</v>
      </c>
      <c r="F8498" s="594"/>
      <c r="G8498" s="557" t="s">
        <v>75</v>
      </c>
      <c r="H8498" s="558">
        <v>1</v>
      </c>
      <c r="I8498" s="559">
        <v>0.56000000000000005</v>
      </c>
      <c r="J8498" s="559">
        <v>0.56000000000000005</v>
      </c>
    </row>
    <row r="8499" spans="1:10" ht="39.6" customHeight="1">
      <c r="A8499" s="556" t="s">
        <v>2674</v>
      </c>
      <c r="B8499" s="557" t="s">
        <v>4186</v>
      </c>
      <c r="C8499" s="557" t="s">
        <v>44</v>
      </c>
      <c r="D8499" s="556" t="s">
        <v>4187</v>
      </c>
      <c r="E8499" s="594" t="s">
        <v>3836</v>
      </c>
      <c r="F8499" s="594"/>
      <c r="G8499" s="557" t="s">
        <v>75</v>
      </c>
      <c r="H8499" s="558">
        <v>1</v>
      </c>
      <c r="I8499" s="559">
        <v>0.15</v>
      </c>
      <c r="J8499" s="559">
        <v>0.15</v>
      </c>
    </row>
    <row r="8500" spans="1:10" ht="39.6" customHeight="1">
      <c r="A8500" s="553"/>
      <c r="B8500" s="563"/>
      <c r="C8500" s="563"/>
      <c r="D8500" s="553"/>
      <c r="E8500" s="563" t="s">
        <v>2669</v>
      </c>
      <c r="F8500" s="566">
        <v>0</v>
      </c>
      <c r="G8500" s="553" t="s">
        <v>2670</v>
      </c>
      <c r="H8500" s="554">
        <v>0</v>
      </c>
      <c r="I8500" s="553" t="s">
        <v>2671</v>
      </c>
      <c r="J8500" s="554">
        <v>0</v>
      </c>
    </row>
    <row r="8501" spans="1:10" ht="14.45" thickBot="1">
      <c r="A8501" s="553"/>
      <c r="B8501" s="563"/>
      <c r="C8501" s="563"/>
      <c r="D8501" s="553"/>
      <c r="E8501" s="563" t="s">
        <v>2672</v>
      </c>
      <c r="F8501" s="566">
        <v>0</v>
      </c>
      <c r="G8501" s="553"/>
      <c r="H8501" s="595" t="s">
        <v>2673</v>
      </c>
      <c r="I8501" s="595"/>
      <c r="J8501" s="554">
        <v>11.2</v>
      </c>
    </row>
    <row r="8502" spans="1:10" ht="14.45" customHeight="1" thickTop="1">
      <c r="A8502" s="555"/>
      <c r="B8502" s="564"/>
      <c r="C8502" s="564"/>
      <c r="D8502" s="555"/>
      <c r="E8502" s="564"/>
      <c r="F8502" s="564"/>
      <c r="G8502" s="555"/>
      <c r="H8502" s="555"/>
      <c r="I8502" s="555"/>
      <c r="J8502" s="555"/>
    </row>
    <row r="8503" spans="1:10">
      <c r="A8503" s="543"/>
      <c r="B8503" s="461" t="s">
        <v>10</v>
      </c>
      <c r="C8503" s="461" t="s">
        <v>11</v>
      </c>
      <c r="D8503" s="543" t="s">
        <v>12</v>
      </c>
      <c r="E8503" s="589" t="s">
        <v>1209</v>
      </c>
      <c r="F8503" s="589"/>
      <c r="G8503" s="461" t="s">
        <v>13</v>
      </c>
      <c r="H8503" s="544" t="s">
        <v>14</v>
      </c>
      <c r="I8503" s="544" t="s">
        <v>1210</v>
      </c>
      <c r="J8503" s="544" t="s">
        <v>16</v>
      </c>
    </row>
    <row r="8504" spans="1:10" ht="39.6">
      <c r="A8504" s="545" t="s">
        <v>2661</v>
      </c>
      <c r="B8504" s="546" t="s">
        <v>4188</v>
      </c>
      <c r="C8504" s="546" t="s">
        <v>44</v>
      </c>
      <c r="D8504" s="545" t="s">
        <v>4189</v>
      </c>
      <c r="E8504" s="596" t="s">
        <v>3836</v>
      </c>
      <c r="F8504" s="596"/>
      <c r="G8504" s="546" t="s">
        <v>75</v>
      </c>
      <c r="H8504" s="547">
        <v>1</v>
      </c>
      <c r="I8504" s="548">
        <v>0.56000000000000005</v>
      </c>
      <c r="J8504" s="548">
        <v>0.56000000000000005</v>
      </c>
    </row>
    <row r="8505" spans="1:10" ht="39.6" customHeight="1">
      <c r="A8505" s="549" t="s">
        <v>2666</v>
      </c>
      <c r="B8505" s="550" t="s">
        <v>2649</v>
      </c>
      <c r="C8505" s="550" t="s">
        <v>44</v>
      </c>
      <c r="D8505" s="549" t="s">
        <v>2650</v>
      </c>
      <c r="E8505" s="593" t="s">
        <v>1540</v>
      </c>
      <c r="F8505" s="593"/>
      <c r="G8505" s="550" t="s">
        <v>26</v>
      </c>
      <c r="H8505" s="551">
        <v>5.3300000000000001E-5</v>
      </c>
      <c r="I8505" s="552">
        <v>10637.56</v>
      </c>
      <c r="J8505" s="552">
        <v>0.56000000000000005</v>
      </c>
    </row>
    <row r="8506" spans="1:10" ht="39.6" customHeight="1">
      <c r="A8506" s="553"/>
      <c r="B8506" s="563"/>
      <c r="C8506" s="563"/>
      <c r="D8506" s="553"/>
      <c r="E8506" s="563" t="s">
        <v>2669</v>
      </c>
      <c r="F8506" s="566">
        <v>0</v>
      </c>
      <c r="G8506" s="553" t="s">
        <v>2670</v>
      </c>
      <c r="H8506" s="554">
        <v>0</v>
      </c>
      <c r="I8506" s="553" t="s">
        <v>2671</v>
      </c>
      <c r="J8506" s="554">
        <v>0</v>
      </c>
    </row>
    <row r="8507" spans="1:10" ht="39.6" customHeight="1" thickBot="1">
      <c r="A8507" s="553"/>
      <c r="B8507" s="563"/>
      <c r="C8507" s="563"/>
      <c r="D8507" s="553"/>
      <c r="E8507" s="563" t="s">
        <v>2672</v>
      </c>
      <c r="F8507" s="566">
        <v>0</v>
      </c>
      <c r="G8507" s="553"/>
      <c r="H8507" s="595" t="s">
        <v>2673</v>
      </c>
      <c r="I8507" s="595"/>
      <c r="J8507" s="554">
        <v>0.56000000000000005</v>
      </c>
    </row>
    <row r="8508" spans="1:10" ht="39.6" customHeight="1" thickTop="1">
      <c r="A8508" s="555"/>
      <c r="B8508" s="564"/>
      <c r="C8508" s="564"/>
      <c r="D8508" s="555"/>
      <c r="E8508" s="564"/>
      <c r="F8508" s="564"/>
      <c r="G8508" s="555"/>
      <c r="H8508" s="555"/>
      <c r="I8508" s="555"/>
      <c r="J8508" s="555"/>
    </row>
    <row r="8509" spans="1:10" ht="39.6" customHeight="1">
      <c r="A8509" s="543"/>
      <c r="B8509" s="461" t="s">
        <v>10</v>
      </c>
      <c r="C8509" s="461" t="s">
        <v>11</v>
      </c>
      <c r="D8509" s="543" t="s">
        <v>12</v>
      </c>
      <c r="E8509" s="589" t="s">
        <v>1209</v>
      </c>
      <c r="F8509" s="589"/>
      <c r="G8509" s="461" t="s">
        <v>13</v>
      </c>
      <c r="H8509" s="544" t="s">
        <v>14</v>
      </c>
      <c r="I8509" s="544" t="s">
        <v>1210</v>
      </c>
      <c r="J8509" s="544" t="s">
        <v>16</v>
      </c>
    </row>
    <row r="8510" spans="1:10" ht="39.6">
      <c r="A8510" s="545" t="s">
        <v>2661</v>
      </c>
      <c r="B8510" s="546" t="s">
        <v>4186</v>
      </c>
      <c r="C8510" s="546" t="s">
        <v>44</v>
      </c>
      <c r="D8510" s="545" t="s">
        <v>4187</v>
      </c>
      <c r="E8510" s="596" t="s">
        <v>3836</v>
      </c>
      <c r="F8510" s="596"/>
      <c r="G8510" s="546" t="s">
        <v>75</v>
      </c>
      <c r="H8510" s="547">
        <v>1</v>
      </c>
      <c r="I8510" s="548">
        <v>0.15</v>
      </c>
      <c r="J8510" s="548">
        <v>0.15</v>
      </c>
    </row>
    <row r="8511" spans="1:10" ht="14.45" customHeight="1">
      <c r="A8511" s="549" t="s">
        <v>2666</v>
      </c>
      <c r="B8511" s="550" t="s">
        <v>2649</v>
      </c>
      <c r="C8511" s="550" t="s">
        <v>44</v>
      </c>
      <c r="D8511" s="549" t="s">
        <v>2650</v>
      </c>
      <c r="E8511" s="593" t="s">
        <v>1540</v>
      </c>
      <c r="F8511" s="593"/>
      <c r="G8511" s="550" t="s">
        <v>26</v>
      </c>
      <c r="H8511" s="551">
        <v>1.43E-5</v>
      </c>
      <c r="I8511" s="552">
        <v>10637.56</v>
      </c>
      <c r="J8511" s="552">
        <v>0.15</v>
      </c>
    </row>
    <row r="8512" spans="1:10">
      <c r="A8512" s="553"/>
      <c r="B8512" s="563"/>
      <c r="C8512" s="563"/>
      <c r="D8512" s="553"/>
      <c r="E8512" s="563" t="s">
        <v>2669</v>
      </c>
      <c r="F8512" s="566">
        <v>0</v>
      </c>
      <c r="G8512" s="553" t="s">
        <v>2670</v>
      </c>
      <c r="H8512" s="554">
        <v>0</v>
      </c>
      <c r="I8512" s="553" t="s">
        <v>2671</v>
      </c>
      <c r="J8512" s="554">
        <v>0</v>
      </c>
    </row>
    <row r="8513" spans="1:10" ht="14.45" thickBot="1">
      <c r="A8513" s="553"/>
      <c r="B8513" s="563"/>
      <c r="C8513" s="563"/>
      <c r="D8513" s="553"/>
      <c r="E8513" s="563" t="s">
        <v>2672</v>
      </c>
      <c r="F8513" s="566">
        <v>0</v>
      </c>
      <c r="G8513" s="553"/>
      <c r="H8513" s="595" t="s">
        <v>2673</v>
      </c>
      <c r="I8513" s="595"/>
      <c r="J8513" s="554">
        <v>0.15</v>
      </c>
    </row>
    <row r="8514" spans="1:10" ht="39.6" customHeight="1" thickTop="1">
      <c r="A8514" s="555"/>
      <c r="B8514" s="564"/>
      <c r="C8514" s="564"/>
      <c r="D8514" s="555"/>
      <c r="E8514" s="564"/>
      <c r="F8514" s="564"/>
      <c r="G8514" s="555"/>
      <c r="H8514" s="555"/>
      <c r="I8514" s="555"/>
      <c r="J8514" s="555"/>
    </row>
    <row r="8515" spans="1:10">
      <c r="A8515" s="543"/>
      <c r="B8515" s="461" t="s">
        <v>10</v>
      </c>
      <c r="C8515" s="461" t="s">
        <v>11</v>
      </c>
      <c r="D8515" s="543" t="s">
        <v>12</v>
      </c>
      <c r="E8515" s="589" t="s">
        <v>1209</v>
      </c>
      <c r="F8515" s="589"/>
      <c r="G8515" s="461" t="s">
        <v>13</v>
      </c>
      <c r="H8515" s="544" t="s">
        <v>14</v>
      </c>
      <c r="I8515" s="544" t="s">
        <v>1210</v>
      </c>
      <c r="J8515" s="544" t="s">
        <v>16</v>
      </c>
    </row>
    <row r="8516" spans="1:10" ht="39.6">
      <c r="A8516" s="545" t="s">
        <v>2661</v>
      </c>
      <c r="B8516" s="546" t="s">
        <v>4192</v>
      </c>
      <c r="C8516" s="546" t="s">
        <v>44</v>
      </c>
      <c r="D8516" s="545" t="s">
        <v>4193</v>
      </c>
      <c r="E8516" s="596" t="s">
        <v>3836</v>
      </c>
      <c r="F8516" s="596"/>
      <c r="G8516" s="546" t="s">
        <v>75</v>
      </c>
      <c r="H8516" s="547">
        <v>1</v>
      </c>
      <c r="I8516" s="548">
        <v>0.7</v>
      </c>
      <c r="J8516" s="548">
        <v>0.7</v>
      </c>
    </row>
    <row r="8517" spans="1:10" ht="14.45" customHeight="1">
      <c r="A8517" s="549" t="s">
        <v>2666</v>
      </c>
      <c r="B8517" s="550" t="s">
        <v>2649</v>
      </c>
      <c r="C8517" s="550" t="s">
        <v>44</v>
      </c>
      <c r="D8517" s="549" t="s">
        <v>2650</v>
      </c>
      <c r="E8517" s="593" t="s">
        <v>1540</v>
      </c>
      <c r="F8517" s="593"/>
      <c r="G8517" s="550" t="s">
        <v>26</v>
      </c>
      <c r="H8517" s="551">
        <v>6.6699999999999995E-5</v>
      </c>
      <c r="I8517" s="552">
        <v>10637.56</v>
      </c>
      <c r="J8517" s="552">
        <v>0.7</v>
      </c>
    </row>
    <row r="8518" spans="1:10">
      <c r="A8518" s="553"/>
      <c r="B8518" s="563"/>
      <c r="C8518" s="563"/>
      <c r="D8518" s="553"/>
      <c r="E8518" s="563" t="s">
        <v>2669</v>
      </c>
      <c r="F8518" s="566">
        <v>0</v>
      </c>
      <c r="G8518" s="553" t="s">
        <v>2670</v>
      </c>
      <c r="H8518" s="554">
        <v>0</v>
      </c>
      <c r="I8518" s="553" t="s">
        <v>2671</v>
      </c>
      <c r="J8518" s="554">
        <v>0</v>
      </c>
    </row>
    <row r="8519" spans="1:10" ht="14.45" thickBot="1">
      <c r="A8519" s="553"/>
      <c r="B8519" s="563"/>
      <c r="C8519" s="563"/>
      <c r="D8519" s="553"/>
      <c r="E8519" s="563" t="s">
        <v>2672</v>
      </c>
      <c r="F8519" s="566">
        <v>0</v>
      </c>
      <c r="G8519" s="553"/>
      <c r="H8519" s="595" t="s">
        <v>2673</v>
      </c>
      <c r="I8519" s="595"/>
      <c r="J8519" s="554">
        <v>0.7</v>
      </c>
    </row>
    <row r="8520" spans="1:10" ht="39.6" customHeight="1" thickTop="1">
      <c r="A8520" s="555"/>
      <c r="B8520" s="564"/>
      <c r="C8520" s="564"/>
      <c r="D8520" s="555"/>
      <c r="E8520" s="564"/>
      <c r="F8520" s="564"/>
      <c r="G8520" s="555"/>
      <c r="H8520" s="555"/>
      <c r="I8520" s="555"/>
      <c r="J8520" s="555"/>
    </row>
    <row r="8521" spans="1:10">
      <c r="A8521" s="543"/>
      <c r="B8521" s="461" t="s">
        <v>10</v>
      </c>
      <c r="C8521" s="461" t="s">
        <v>11</v>
      </c>
      <c r="D8521" s="543" t="s">
        <v>12</v>
      </c>
      <c r="E8521" s="589" t="s">
        <v>1209</v>
      </c>
      <c r="F8521" s="589"/>
      <c r="G8521" s="461" t="s">
        <v>13</v>
      </c>
      <c r="H8521" s="544" t="s">
        <v>14</v>
      </c>
      <c r="I8521" s="544" t="s">
        <v>1210</v>
      </c>
      <c r="J8521" s="544" t="s">
        <v>16</v>
      </c>
    </row>
    <row r="8522" spans="1:10" ht="39.6">
      <c r="A8522" s="545" t="s">
        <v>2661</v>
      </c>
      <c r="B8522" s="546" t="s">
        <v>4190</v>
      </c>
      <c r="C8522" s="546" t="s">
        <v>44</v>
      </c>
      <c r="D8522" s="545" t="s">
        <v>4191</v>
      </c>
      <c r="E8522" s="596" t="s">
        <v>3836</v>
      </c>
      <c r="F8522" s="596"/>
      <c r="G8522" s="546" t="s">
        <v>75</v>
      </c>
      <c r="H8522" s="547">
        <v>1</v>
      </c>
      <c r="I8522" s="548">
        <v>9.7899999999999991</v>
      </c>
      <c r="J8522" s="548">
        <v>9.7899999999999991</v>
      </c>
    </row>
    <row r="8523" spans="1:10" ht="14.45" customHeight="1">
      <c r="A8523" s="549" t="s">
        <v>2666</v>
      </c>
      <c r="B8523" s="550" t="s">
        <v>2448</v>
      </c>
      <c r="C8523" s="550" t="s">
        <v>44</v>
      </c>
      <c r="D8523" s="549" t="s">
        <v>2449</v>
      </c>
      <c r="E8523" s="593" t="s">
        <v>1220</v>
      </c>
      <c r="F8523" s="593"/>
      <c r="G8523" s="550" t="s">
        <v>1499</v>
      </c>
      <c r="H8523" s="551">
        <v>1.44</v>
      </c>
      <c r="I8523" s="552">
        <v>6.8</v>
      </c>
      <c r="J8523" s="552">
        <v>9.7899999999999991</v>
      </c>
    </row>
    <row r="8524" spans="1:10">
      <c r="A8524" s="553"/>
      <c r="B8524" s="563"/>
      <c r="C8524" s="563"/>
      <c r="D8524" s="553"/>
      <c r="E8524" s="563" t="s">
        <v>2669</v>
      </c>
      <c r="F8524" s="566">
        <v>0</v>
      </c>
      <c r="G8524" s="553" t="s">
        <v>2670</v>
      </c>
      <c r="H8524" s="554">
        <v>0</v>
      </c>
      <c r="I8524" s="553" t="s">
        <v>2671</v>
      </c>
      <c r="J8524" s="554">
        <v>0</v>
      </c>
    </row>
    <row r="8525" spans="1:10" ht="14.45" thickBot="1">
      <c r="A8525" s="553"/>
      <c r="B8525" s="563"/>
      <c r="C8525" s="563"/>
      <c r="D8525" s="553"/>
      <c r="E8525" s="563" t="s">
        <v>2672</v>
      </c>
      <c r="F8525" s="566">
        <v>0</v>
      </c>
      <c r="G8525" s="553"/>
      <c r="H8525" s="595" t="s">
        <v>2673</v>
      </c>
      <c r="I8525" s="595"/>
      <c r="J8525" s="554">
        <v>9.7899999999999991</v>
      </c>
    </row>
    <row r="8526" spans="1:10" ht="39.6" customHeight="1" thickTop="1">
      <c r="A8526" s="555"/>
      <c r="B8526" s="564"/>
      <c r="C8526" s="564"/>
      <c r="D8526" s="555"/>
      <c r="E8526" s="564"/>
      <c r="F8526" s="564"/>
      <c r="G8526" s="555"/>
      <c r="H8526" s="555"/>
      <c r="I8526" s="555"/>
      <c r="J8526" s="555"/>
    </row>
    <row r="8527" spans="1:10">
      <c r="A8527" s="543"/>
      <c r="B8527" s="461" t="s">
        <v>10</v>
      </c>
      <c r="C8527" s="461" t="s">
        <v>11</v>
      </c>
      <c r="D8527" s="543" t="s">
        <v>12</v>
      </c>
      <c r="E8527" s="589" t="s">
        <v>1209</v>
      </c>
      <c r="F8527" s="589"/>
      <c r="G8527" s="461" t="s">
        <v>13</v>
      </c>
      <c r="H8527" s="544" t="s">
        <v>14</v>
      </c>
      <c r="I8527" s="544" t="s">
        <v>1210</v>
      </c>
      <c r="J8527" s="544" t="s">
        <v>16</v>
      </c>
    </row>
    <row r="8528" spans="1:10" ht="39.6">
      <c r="A8528" s="545" t="s">
        <v>2661</v>
      </c>
      <c r="B8528" s="546" t="s">
        <v>3527</v>
      </c>
      <c r="C8528" s="546" t="s">
        <v>44</v>
      </c>
      <c r="D8528" s="545" t="s">
        <v>3528</v>
      </c>
      <c r="E8528" s="596" t="s">
        <v>3529</v>
      </c>
      <c r="F8528" s="596"/>
      <c r="G8528" s="546" t="s">
        <v>46</v>
      </c>
      <c r="H8528" s="547">
        <v>1</v>
      </c>
      <c r="I8528" s="548">
        <v>7.24</v>
      </c>
      <c r="J8528" s="548">
        <v>7.24</v>
      </c>
    </row>
    <row r="8529" spans="1:10" ht="14.45" customHeight="1">
      <c r="A8529" s="556" t="s">
        <v>2674</v>
      </c>
      <c r="B8529" s="557" t="s">
        <v>3336</v>
      </c>
      <c r="C8529" s="557" t="s">
        <v>44</v>
      </c>
      <c r="D8529" s="556" t="s">
        <v>3337</v>
      </c>
      <c r="E8529" s="594" t="s">
        <v>1216</v>
      </c>
      <c r="F8529" s="594"/>
      <c r="G8529" s="557" t="s">
        <v>75</v>
      </c>
      <c r="H8529" s="558">
        <v>0.110919</v>
      </c>
      <c r="I8529" s="559">
        <v>25.88</v>
      </c>
      <c r="J8529" s="559">
        <v>2.87</v>
      </c>
    </row>
    <row r="8530" spans="1:10" ht="26.45">
      <c r="A8530" s="556" t="s">
        <v>2674</v>
      </c>
      <c r="B8530" s="557" t="s">
        <v>2684</v>
      </c>
      <c r="C8530" s="557" t="s">
        <v>44</v>
      </c>
      <c r="D8530" s="556" t="s">
        <v>2685</v>
      </c>
      <c r="E8530" s="594" t="s">
        <v>1216</v>
      </c>
      <c r="F8530" s="594"/>
      <c r="G8530" s="557" t="s">
        <v>75</v>
      </c>
      <c r="H8530" s="558">
        <v>0.19158700000000001</v>
      </c>
      <c r="I8530" s="559">
        <v>21.72</v>
      </c>
      <c r="J8530" s="559">
        <v>4.16</v>
      </c>
    </row>
    <row r="8531" spans="1:10" ht="26.45">
      <c r="A8531" s="556" t="s">
        <v>2674</v>
      </c>
      <c r="B8531" s="557" t="s">
        <v>3901</v>
      </c>
      <c r="C8531" s="557" t="s">
        <v>44</v>
      </c>
      <c r="D8531" s="556" t="s">
        <v>3902</v>
      </c>
      <c r="E8531" s="594" t="s">
        <v>2703</v>
      </c>
      <c r="F8531" s="594"/>
      <c r="G8531" s="557" t="s">
        <v>2710</v>
      </c>
      <c r="H8531" s="558">
        <v>6.7530000000000003E-3</v>
      </c>
      <c r="I8531" s="559">
        <v>31.77</v>
      </c>
      <c r="J8531" s="559">
        <v>0.21</v>
      </c>
    </row>
    <row r="8532" spans="1:10" ht="39.6" customHeight="1">
      <c r="A8532" s="553"/>
      <c r="B8532" s="563"/>
      <c r="C8532" s="563"/>
      <c r="D8532" s="553"/>
      <c r="E8532" s="563" t="s">
        <v>2669</v>
      </c>
      <c r="F8532" s="566">
        <v>5.1100000000000003</v>
      </c>
      <c r="G8532" s="553" t="s">
        <v>2670</v>
      </c>
      <c r="H8532" s="554">
        <v>0</v>
      </c>
      <c r="I8532" s="553" t="s">
        <v>2671</v>
      </c>
      <c r="J8532" s="554">
        <v>5.1100000000000003</v>
      </c>
    </row>
    <row r="8533" spans="1:10" ht="14.45" thickBot="1">
      <c r="A8533" s="553"/>
      <c r="B8533" s="563"/>
      <c r="C8533" s="563"/>
      <c r="D8533" s="553"/>
      <c r="E8533" s="563" t="s">
        <v>2672</v>
      </c>
      <c r="F8533" s="566">
        <v>0</v>
      </c>
      <c r="G8533" s="553"/>
      <c r="H8533" s="595" t="s">
        <v>2673</v>
      </c>
      <c r="I8533" s="595"/>
      <c r="J8533" s="554">
        <v>7.24</v>
      </c>
    </row>
    <row r="8534" spans="1:10" ht="14.45" thickTop="1">
      <c r="A8534" s="555"/>
      <c r="B8534" s="564"/>
      <c r="C8534" s="564"/>
      <c r="D8534" s="555"/>
      <c r="E8534" s="564"/>
      <c r="F8534" s="564"/>
      <c r="G8534" s="555"/>
      <c r="H8534" s="555"/>
      <c r="I8534" s="555"/>
      <c r="J8534" s="555"/>
    </row>
    <row r="8535" spans="1:10" ht="14.45" customHeight="1">
      <c r="A8535" s="543"/>
      <c r="B8535" s="461" t="s">
        <v>10</v>
      </c>
      <c r="C8535" s="461" t="s">
        <v>11</v>
      </c>
      <c r="D8535" s="543" t="s">
        <v>12</v>
      </c>
      <c r="E8535" s="589" t="s">
        <v>1209</v>
      </c>
      <c r="F8535" s="589"/>
      <c r="G8535" s="461" t="s">
        <v>13</v>
      </c>
      <c r="H8535" s="544" t="s">
        <v>14</v>
      </c>
      <c r="I8535" s="544" t="s">
        <v>1210</v>
      </c>
      <c r="J8535" s="544" t="s">
        <v>16</v>
      </c>
    </row>
    <row r="8536" spans="1:10" ht="26.45">
      <c r="A8536" s="545" t="s">
        <v>2661</v>
      </c>
      <c r="B8536" s="546" t="s">
        <v>3577</v>
      </c>
      <c r="C8536" s="546" t="s">
        <v>44</v>
      </c>
      <c r="D8536" s="545" t="s">
        <v>3578</v>
      </c>
      <c r="E8536" s="596" t="s">
        <v>3529</v>
      </c>
      <c r="F8536" s="596"/>
      <c r="G8536" s="546" t="s">
        <v>115</v>
      </c>
      <c r="H8536" s="547">
        <v>1</v>
      </c>
      <c r="I8536" s="548">
        <v>254.17</v>
      </c>
      <c r="J8536" s="548">
        <v>254.17</v>
      </c>
    </row>
    <row r="8537" spans="1:10" ht="26.45">
      <c r="A8537" s="556" t="s">
        <v>2674</v>
      </c>
      <c r="B8537" s="557" t="s">
        <v>3901</v>
      </c>
      <c r="C8537" s="557" t="s">
        <v>44</v>
      </c>
      <c r="D8537" s="556" t="s">
        <v>3902</v>
      </c>
      <c r="E8537" s="594" t="s">
        <v>2703</v>
      </c>
      <c r="F8537" s="594"/>
      <c r="G8537" s="557" t="s">
        <v>2710</v>
      </c>
      <c r="H8537" s="558">
        <v>0.13505</v>
      </c>
      <c r="I8537" s="559">
        <v>31.77</v>
      </c>
      <c r="J8537" s="559">
        <v>4.29</v>
      </c>
    </row>
    <row r="8538" spans="1:10" ht="26.45">
      <c r="A8538" s="556" t="s">
        <v>2674</v>
      </c>
      <c r="B8538" s="557" t="s">
        <v>3336</v>
      </c>
      <c r="C8538" s="557" t="s">
        <v>44</v>
      </c>
      <c r="D8538" s="556" t="s">
        <v>3337</v>
      </c>
      <c r="E8538" s="594" t="s">
        <v>1216</v>
      </c>
      <c r="F8538" s="594"/>
      <c r="G8538" s="557" t="s">
        <v>75</v>
      </c>
      <c r="H8538" s="558">
        <v>2.0287700000000002</v>
      </c>
      <c r="I8538" s="559">
        <v>25.88</v>
      </c>
      <c r="J8538" s="559">
        <v>52.5</v>
      </c>
    </row>
    <row r="8539" spans="1:10" ht="26.45" customHeight="1">
      <c r="A8539" s="556" t="s">
        <v>2674</v>
      </c>
      <c r="B8539" s="557" t="s">
        <v>2684</v>
      </c>
      <c r="C8539" s="557" t="s">
        <v>44</v>
      </c>
      <c r="D8539" s="556" t="s">
        <v>2685</v>
      </c>
      <c r="E8539" s="594" t="s">
        <v>1216</v>
      </c>
      <c r="F8539" s="594"/>
      <c r="G8539" s="557" t="s">
        <v>75</v>
      </c>
      <c r="H8539" s="558">
        <v>3.504238</v>
      </c>
      <c r="I8539" s="559">
        <v>21.72</v>
      </c>
      <c r="J8539" s="559">
        <v>76.11</v>
      </c>
    </row>
    <row r="8540" spans="1:10" ht="26.45" customHeight="1">
      <c r="A8540" s="549" t="s">
        <v>2666</v>
      </c>
      <c r="B8540" s="550" t="s">
        <v>2205</v>
      </c>
      <c r="C8540" s="550" t="s">
        <v>44</v>
      </c>
      <c r="D8540" s="549" t="s">
        <v>2206</v>
      </c>
      <c r="E8540" s="593" t="s">
        <v>1220</v>
      </c>
      <c r="F8540" s="593"/>
      <c r="G8540" s="550" t="s">
        <v>115</v>
      </c>
      <c r="H8540" s="551">
        <v>1.1000000000000001</v>
      </c>
      <c r="I8540" s="552">
        <v>110.25</v>
      </c>
      <c r="J8540" s="552">
        <v>121.27</v>
      </c>
    </row>
    <row r="8541" spans="1:10" ht="26.45" customHeight="1">
      <c r="A8541" s="553"/>
      <c r="B8541" s="563"/>
      <c r="C8541" s="563"/>
      <c r="D8541" s="553"/>
      <c r="E8541" s="563" t="s">
        <v>2669</v>
      </c>
      <c r="F8541" s="566">
        <v>93.9</v>
      </c>
      <c r="G8541" s="553" t="s">
        <v>2670</v>
      </c>
      <c r="H8541" s="554">
        <v>0</v>
      </c>
      <c r="I8541" s="553" t="s">
        <v>2671</v>
      </c>
      <c r="J8541" s="554">
        <v>93.9</v>
      </c>
    </row>
    <row r="8542" spans="1:10" ht="14.45" thickBot="1">
      <c r="A8542" s="553"/>
      <c r="B8542" s="563"/>
      <c r="C8542" s="563"/>
      <c r="D8542" s="553"/>
      <c r="E8542" s="563" t="s">
        <v>2672</v>
      </c>
      <c r="F8542" s="566">
        <v>0</v>
      </c>
      <c r="G8542" s="553"/>
      <c r="H8542" s="595" t="s">
        <v>2673</v>
      </c>
      <c r="I8542" s="595"/>
      <c r="J8542" s="554">
        <v>254.17</v>
      </c>
    </row>
    <row r="8543" spans="1:10" ht="14.45" customHeight="1" thickTop="1">
      <c r="A8543" s="555"/>
      <c r="B8543" s="564"/>
      <c r="C8543" s="564"/>
      <c r="D8543" s="555"/>
      <c r="E8543" s="564"/>
      <c r="F8543" s="564"/>
      <c r="G8543" s="555"/>
      <c r="H8543" s="555"/>
      <c r="I8543" s="555"/>
      <c r="J8543" s="555"/>
    </row>
    <row r="8544" spans="1:10">
      <c r="A8544" s="543"/>
      <c r="B8544" s="461" t="s">
        <v>10</v>
      </c>
      <c r="C8544" s="461" t="s">
        <v>11</v>
      </c>
      <c r="D8544" s="543" t="s">
        <v>12</v>
      </c>
      <c r="E8544" s="589" t="s">
        <v>1209</v>
      </c>
      <c r="F8544" s="589"/>
      <c r="G8544" s="461" t="s">
        <v>13</v>
      </c>
      <c r="H8544" s="544" t="s">
        <v>14</v>
      </c>
      <c r="I8544" s="544" t="s">
        <v>1210</v>
      </c>
      <c r="J8544" s="544" t="s">
        <v>16</v>
      </c>
    </row>
    <row r="8545" spans="1:10" ht="26.45">
      <c r="A8545" s="545" t="s">
        <v>2661</v>
      </c>
      <c r="B8545" s="546" t="s">
        <v>2125</v>
      </c>
      <c r="C8545" s="546" t="s">
        <v>55</v>
      </c>
      <c r="D8545" s="545" t="s">
        <v>4194</v>
      </c>
      <c r="E8545" s="596" t="s">
        <v>3860</v>
      </c>
      <c r="F8545" s="596"/>
      <c r="G8545" s="546" t="s">
        <v>46</v>
      </c>
      <c r="H8545" s="547">
        <v>1</v>
      </c>
      <c r="I8545" s="548">
        <v>21.97</v>
      </c>
      <c r="J8545" s="548">
        <v>21.97</v>
      </c>
    </row>
    <row r="8546" spans="1:10" ht="26.45" customHeight="1">
      <c r="A8546" s="543" t="s">
        <v>9</v>
      </c>
      <c r="B8546" s="461" t="s">
        <v>10</v>
      </c>
      <c r="C8546" s="461" t="s">
        <v>11</v>
      </c>
      <c r="D8546" s="543" t="s">
        <v>12</v>
      </c>
      <c r="E8546" s="589" t="s">
        <v>1209</v>
      </c>
      <c r="F8546" s="589"/>
      <c r="G8546" s="461" t="s">
        <v>13</v>
      </c>
      <c r="H8546" s="544" t="s">
        <v>14</v>
      </c>
      <c r="I8546" s="544" t="s">
        <v>1210</v>
      </c>
      <c r="J8546" s="544" t="s">
        <v>16</v>
      </c>
    </row>
    <row r="8547" spans="1:10" ht="26.45" customHeight="1">
      <c r="A8547" s="556" t="s">
        <v>2661</v>
      </c>
      <c r="B8547" s="557" t="s">
        <v>2769</v>
      </c>
      <c r="C8547" s="557" t="s">
        <v>55</v>
      </c>
      <c r="D8547" s="556" t="s">
        <v>2770</v>
      </c>
      <c r="E8547" s="594" t="s">
        <v>1393</v>
      </c>
      <c r="F8547" s="594"/>
      <c r="G8547" s="557" t="s">
        <v>1451</v>
      </c>
      <c r="H8547" s="558">
        <v>0.2</v>
      </c>
      <c r="I8547" s="559" t="s">
        <v>2771</v>
      </c>
      <c r="J8547" s="560" t="s">
        <v>3597</v>
      </c>
    </row>
    <row r="8548" spans="1:10" ht="26.45" customHeight="1">
      <c r="A8548" s="549" t="s">
        <v>2666</v>
      </c>
      <c r="B8548" s="550" t="s">
        <v>1893</v>
      </c>
      <c r="C8548" s="550" t="s">
        <v>55</v>
      </c>
      <c r="D8548" s="549" t="s">
        <v>1894</v>
      </c>
      <c r="E8548" s="593" t="s">
        <v>1220</v>
      </c>
      <c r="F8548" s="593"/>
      <c r="G8548" s="550" t="s">
        <v>1476</v>
      </c>
      <c r="H8548" s="551">
        <v>0.18</v>
      </c>
      <c r="I8548" s="552" t="s">
        <v>2875</v>
      </c>
      <c r="J8548" s="561" t="s">
        <v>4195</v>
      </c>
    </row>
    <row r="8549" spans="1:10" ht="26.45" customHeight="1">
      <c r="A8549" s="549" t="s">
        <v>2666</v>
      </c>
      <c r="B8549" s="550" t="s">
        <v>1449</v>
      </c>
      <c r="C8549" s="550" t="s">
        <v>55</v>
      </c>
      <c r="D8549" s="549" t="s">
        <v>1450</v>
      </c>
      <c r="E8549" s="593" t="s">
        <v>1440</v>
      </c>
      <c r="F8549" s="593"/>
      <c r="G8549" s="550" t="s">
        <v>1451</v>
      </c>
      <c r="H8549" s="551">
        <v>0.2</v>
      </c>
      <c r="I8549" s="552" t="s">
        <v>2742</v>
      </c>
      <c r="J8549" s="561" t="s">
        <v>3598</v>
      </c>
    </row>
    <row r="8550" spans="1:10" ht="26.45">
      <c r="A8550" s="549" t="s">
        <v>2666</v>
      </c>
      <c r="B8550" s="550" t="s">
        <v>2268</v>
      </c>
      <c r="C8550" s="550" t="s">
        <v>55</v>
      </c>
      <c r="D8550" s="549" t="s">
        <v>2269</v>
      </c>
      <c r="E8550" s="593" t="s">
        <v>1220</v>
      </c>
      <c r="F8550" s="593"/>
      <c r="G8550" s="550" t="s">
        <v>57</v>
      </c>
      <c r="H8550" s="551">
        <v>0.3</v>
      </c>
      <c r="I8550" s="552" t="s">
        <v>2877</v>
      </c>
      <c r="J8550" s="561" t="s">
        <v>4162</v>
      </c>
    </row>
    <row r="8551" spans="1:10">
      <c r="A8551" s="556" t="s">
        <v>2661</v>
      </c>
      <c r="B8551" s="557" t="s">
        <v>4087</v>
      </c>
      <c r="C8551" s="557" t="s">
        <v>55</v>
      </c>
      <c r="D8551" s="556" t="s">
        <v>4088</v>
      </c>
      <c r="E8551" s="594" t="s">
        <v>1393</v>
      </c>
      <c r="F8551" s="594"/>
      <c r="G8551" s="557" t="s">
        <v>1451</v>
      </c>
      <c r="H8551" s="558">
        <v>0.4</v>
      </c>
      <c r="I8551" s="559" t="s">
        <v>3806</v>
      </c>
      <c r="J8551" s="560" t="s">
        <v>4196</v>
      </c>
    </row>
    <row r="8552" spans="1:10" ht="14.45" customHeight="1">
      <c r="A8552" s="549" t="s">
        <v>2666</v>
      </c>
      <c r="B8552" s="550" t="s">
        <v>1807</v>
      </c>
      <c r="C8552" s="550" t="s">
        <v>55</v>
      </c>
      <c r="D8552" s="549" t="s">
        <v>1808</v>
      </c>
      <c r="E8552" s="593" t="s">
        <v>1440</v>
      </c>
      <c r="F8552" s="593"/>
      <c r="G8552" s="550" t="s">
        <v>1451</v>
      </c>
      <c r="H8552" s="551">
        <v>0.4</v>
      </c>
      <c r="I8552" s="552" t="s">
        <v>2767</v>
      </c>
      <c r="J8552" s="561" t="s">
        <v>3334</v>
      </c>
    </row>
    <row r="8553" spans="1:10">
      <c r="A8553" s="589" t="s">
        <v>2820</v>
      </c>
      <c r="B8553" s="597"/>
      <c r="C8553" s="597"/>
      <c r="D8553" s="597"/>
      <c r="E8553" s="597"/>
      <c r="F8553" s="597"/>
      <c r="G8553" s="597"/>
      <c r="H8553" s="597"/>
      <c r="I8553" s="597"/>
      <c r="J8553" s="597"/>
    </row>
    <row r="8554" spans="1:10">
      <c r="A8554" s="543" t="s">
        <v>9</v>
      </c>
      <c r="B8554" s="461" t="s">
        <v>10</v>
      </c>
      <c r="C8554" s="461" t="s">
        <v>11</v>
      </c>
      <c r="D8554" s="543" t="s">
        <v>12</v>
      </c>
      <c r="E8554" s="589" t="s">
        <v>1209</v>
      </c>
      <c r="F8554" s="589"/>
      <c r="G8554" s="461" t="s">
        <v>13</v>
      </c>
      <c r="H8554" s="544" t="s">
        <v>14</v>
      </c>
      <c r="I8554" s="544" t="s">
        <v>1210</v>
      </c>
      <c r="J8554" s="544" t="s">
        <v>16</v>
      </c>
    </row>
    <row r="8555" spans="1:10" ht="26.45">
      <c r="A8555" s="549" t="s">
        <v>2666</v>
      </c>
      <c r="B8555" s="550" t="s">
        <v>2303</v>
      </c>
      <c r="C8555" s="550" t="s">
        <v>55</v>
      </c>
      <c r="D8555" s="549" t="s">
        <v>2304</v>
      </c>
      <c r="E8555" s="593" t="s">
        <v>1220</v>
      </c>
      <c r="F8555" s="593"/>
      <c r="G8555" s="550" t="s">
        <v>57</v>
      </c>
      <c r="H8555" s="551">
        <v>3.6000000000000002E-4</v>
      </c>
      <c r="I8555" s="552" t="s">
        <v>2821</v>
      </c>
      <c r="J8555" s="561" t="s">
        <v>2972</v>
      </c>
    </row>
    <row r="8556" spans="1:10">
      <c r="A8556" s="549" t="s">
        <v>2666</v>
      </c>
      <c r="B8556" s="550" t="s">
        <v>2412</v>
      </c>
      <c r="C8556" s="550" t="s">
        <v>55</v>
      </c>
      <c r="D8556" s="549" t="s">
        <v>2413</v>
      </c>
      <c r="E8556" s="593" t="s">
        <v>1220</v>
      </c>
      <c r="F8556" s="593"/>
      <c r="G8556" s="550" t="s">
        <v>57</v>
      </c>
      <c r="H8556" s="551">
        <v>6.0000000000000002E-5</v>
      </c>
      <c r="I8556" s="552" t="s">
        <v>2823</v>
      </c>
      <c r="J8556" s="561" t="s">
        <v>2972</v>
      </c>
    </row>
    <row r="8557" spans="1:10">
      <c r="A8557" s="549" t="s">
        <v>2666</v>
      </c>
      <c r="B8557" s="550" t="s">
        <v>2169</v>
      </c>
      <c r="C8557" s="550" t="s">
        <v>55</v>
      </c>
      <c r="D8557" s="549" t="s">
        <v>2170</v>
      </c>
      <c r="E8557" s="593" t="s">
        <v>1220</v>
      </c>
      <c r="F8557" s="593"/>
      <c r="G8557" s="550" t="s">
        <v>57</v>
      </c>
      <c r="H8557" s="551">
        <v>2.7000000000000001E-3</v>
      </c>
      <c r="I8557" s="552" t="s">
        <v>2825</v>
      </c>
      <c r="J8557" s="561" t="s">
        <v>2880</v>
      </c>
    </row>
    <row r="8558" spans="1:10" ht="26.45">
      <c r="A8558" s="549" t="s">
        <v>2666</v>
      </c>
      <c r="B8558" s="550" t="s">
        <v>2391</v>
      </c>
      <c r="C8558" s="550" t="s">
        <v>55</v>
      </c>
      <c r="D8558" s="549" t="s">
        <v>2392</v>
      </c>
      <c r="E8558" s="593" t="s">
        <v>1220</v>
      </c>
      <c r="F8558" s="593"/>
      <c r="G8558" s="550" t="s">
        <v>57</v>
      </c>
      <c r="H8558" s="551">
        <v>1.2E-4</v>
      </c>
      <c r="I8558" s="552" t="s">
        <v>2827</v>
      </c>
      <c r="J8558" s="561" t="s">
        <v>2972</v>
      </c>
    </row>
    <row r="8559" spans="1:10">
      <c r="A8559" s="549" t="s">
        <v>2666</v>
      </c>
      <c r="B8559" s="550" t="s">
        <v>1693</v>
      </c>
      <c r="C8559" s="550" t="s">
        <v>55</v>
      </c>
      <c r="D8559" s="549" t="s">
        <v>1694</v>
      </c>
      <c r="E8559" s="593" t="s">
        <v>1220</v>
      </c>
      <c r="F8559" s="593"/>
      <c r="G8559" s="550" t="s">
        <v>57</v>
      </c>
      <c r="H8559" s="551">
        <v>4.4979999999999999E-2</v>
      </c>
      <c r="I8559" s="552" t="s">
        <v>2829</v>
      </c>
      <c r="J8559" s="561" t="s">
        <v>3111</v>
      </c>
    </row>
    <row r="8560" spans="1:10">
      <c r="A8560" s="549" t="s">
        <v>2666</v>
      </c>
      <c r="B8560" s="550" t="s">
        <v>2360</v>
      </c>
      <c r="C8560" s="550" t="s">
        <v>55</v>
      </c>
      <c r="D8560" s="549" t="s">
        <v>2361</v>
      </c>
      <c r="E8560" s="593" t="s">
        <v>1220</v>
      </c>
      <c r="F8560" s="593"/>
      <c r="G8560" s="550" t="s">
        <v>2362</v>
      </c>
      <c r="H8560" s="551">
        <v>4.8000000000000001E-4</v>
      </c>
      <c r="I8560" s="552" t="s">
        <v>2831</v>
      </c>
      <c r="J8560" s="561" t="s">
        <v>2972</v>
      </c>
    </row>
    <row r="8561" spans="1:10">
      <c r="A8561" s="549" t="s">
        <v>2666</v>
      </c>
      <c r="B8561" s="550" t="s">
        <v>1729</v>
      </c>
      <c r="C8561" s="550" t="s">
        <v>55</v>
      </c>
      <c r="D8561" s="549" t="s">
        <v>1730</v>
      </c>
      <c r="E8561" s="593" t="s">
        <v>1220</v>
      </c>
      <c r="F8561" s="593"/>
      <c r="G8561" s="550" t="s">
        <v>57</v>
      </c>
      <c r="H8561" s="551">
        <v>8.9999999999999998E-4</v>
      </c>
      <c r="I8561" s="552" t="s">
        <v>2833</v>
      </c>
      <c r="J8561" s="561" t="s">
        <v>3117</v>
      </c>
    </row>
    <row r="8562" spans="1:10">
      <c r="A8562" s="549" t="s">
        <v>2666</v>
      </c>
      <c r="B8562" s="550" t="s">
        <v>1587</v>
      </c>
      <c r="C8562" s="550" t="s">
        <v>55</v>
      </c>
      <c r="D8562" s="549" t="s">
        <v>1588</v>
      </c>
      <c r="E8562" s="593" t="s">
        <v>1220</v>
      </c>
      <c r="F8562" s="593"/>
      <c r="G8562" s="550" t="s">
        <v>57</v>
      </c>
      <c r="H8562" s="551">
        <v>2.7000000000000001E-3</v>
      </c>
      <c r="I8562" s="552" t="s">
        <v>2835</v>
      </c>
      <c r="J8562" s="561" t="s">
        <v>3299</v>
      </c>
    </row>
    <row r="8563" spans="1:10" ht="13.9" customHeight="1">
      <c r="A8563" s="549" t="s">
        <v>2666</v>
      </c>
      <c r="B8563" s="550" t="s">
        <v>2381</v>
      </c>
      <c r="C8563" s="550" t="s">
        <v>55</v>
      </c>
      <c r="D8563" s="549" t="s">
        <v>2382</v>
      </c>
      <c r="E8563" s="593" t="s">
        <v>1220</v>
      </c>
      <c r="F8563" s="593"/>
      <c r="G8563" s="550" t="s">
        <v>57</v>
      </c>
      <c r="H8563" s="551">
        <v>4.0000000000000003E-5</v>
      </c>
      <c r="I8563" s="552" t="s">
        <v>2837</v>
      </c>
      <c r="J8563" s="561" t="s">
        <v>2972</v>
      </c>
    </row>
    <row r="8564" spans="1:10">
      <c r="A8564" s="549" t="s">
        <v>2666</v>
      </c>
      <c r="B8564" s="550" t="s">
        <v>1982</v>
      </c>
      <c r="C8564" s="550" t="s">
        <v>55</v>
      </c>
      <c r="D8564" s="549" t="s">
        <v>1983</v>
      </c>
      <c r="E8564" s="593" t="s">
        <v>1298</v>
      </c>
      <c r="F8564" s="593"/>
      <c r="G8564" s="550" t="s">
        <v>57</v>
      </c>
      <c r="H8564" s="551">
        <v>2.7000000000000001E-3</v>
      </c>
      <c r="I8564" s="552" t="s">
        <v>2839</v>
      </c>
      <c r="J8564" s="561" t="s">
        <v>3133</v>
      </c>
    </row>
    <row r="8565" spans="1:10">
      <c r="A8565" s="549" t="s">
        <v>2666</v>
      </c>
      <c r="B8565" s="550" t="s">
        <v>1855</v>
      </c>
      <c r="C8565" s="550" t="s">
        <v>55</v>
      </c>
      <c r="D8565" s="549" t="s">
        <v>1856</v>
      </c>
      <c r="E8565" s="593" t="s">
        <v>1298</v>
      </c>
      <c r="F8565" s="593"/>
      <c r="G8565" s="550" t="s">
        <v>1857</v>
      </c>
      <c r="H8565" s="551">
        <v>2.4000000000000001E-4</v>
      </c>
      <c r="I8565" s="552" t="s">
        <v>2841</v>
      </c>
      <c r="J8565" s="561" t="s">
        <v>3009</v>
      </c>
    </row>
    <row r="8566" spans="1:10" ht="26.45">
      <c r="A8566" s="549" t="s">
        <v>2666</v>
      </c>
      <c r="B8566" s="550" t="s">
        <v>2182</v>
      </c>
      <c r="C8566" s="550" t="s">
        <v>55</v>
      </c>
      <c r="D8566" s="549" t="s">
        <v>2183</v>
      </c>
      <c r="E8566" s="593" t="s">
        <v>1220</v>
      </c>
      <c r="F8566" s="593"/>
      <c r="G8566" s="550" t="s">
        <v>57</v>
      </c>
      <c r="H8566" s="551">
        <v>4.0000000000000003E-5</v>
      </c>
      <c r="I8566" s="552" t="s">
        <v>2843</v>
      </c>
      <c r="J8566" s="561" t="s">
        <v>2972</v>
      </c>
    </row>
    <row r="8567" spans="1:10">
      <c r="A8567" s="549" t="s">
        <v>2666</v>
      </c>
      <c r="B8567" s="550" t="s">
        <v>1652</v>
      </c>
      <c r="C8567" s="550" t="s">
        <v>55</v>
      </c>
      <c r="D8567" s="549" t="s">
        <v>1653</v>
      </c>
      <c r="E8567" s="593" t="s">
        <v>1298</v>
      </c>
      <c r="F8567" s="593"/>
      <c r="G8567" s="550" t="s">
        <v>57</v>
      </c>
      <c r="H8567" s="551">
        <v>6.1080000000000002E-2</v>
      </c>
      <c r="I8567" s="552" t="s">
        <v>2845</v>
      </c>
      <c r="J8567" s="561" t="s">
        <v>2890</v>
      </c>
    </row>
    <row r="8568" spans="1:10">
      <c r="A8568" s="549" t="s">
        <v>2666</v>
      </c>
      <c r="B8568" s="550" t="s">
        <v>2090</v>
      </c>
      <c r="C8568" s="550" t="s">
        <v>55</v>
      </c>
      <c r="D8568" s="549" t="s">
        <v>2091</v>
      </c>
      <c r="E8568" s="593" t="s">
        <v>1220</v>
      </c>
      <c r="F8568" s="593"/>
      <c r="G8568" s="550" t="s">
        <v>57</v>
      </c>
      <c r="H8568" s="551">
        <v>1.08E-3</v>
      </c>
      <c r="I8568" s="552" t="s">
        <v>2847</v>
      </c>
      <c r="J8568" s="561" t="s">
        <v>2880</v>
      </c>
    </row>
    <row r="8569" spans="1:10">
      <c r="A8569" s="549" t="s">
        <v>2666</v>
      </c>
      <c r="B8569" s="550" t="s">
        <v>1543</v>
      </c>
      <c r="C8569" s="550" t="s">
        <v>55</v>
      </c>
      <c r="D8569" s="549" t="s">
        <v>1544</v>
      </c>
      <c r="E8569" s="593" t="s">
        <v>1220</v>
      </c>
      <c r="F8569" s="593"/>
      <c r="G8569" s="550" t="s">
        <v>57</v>
      </c>
      <c r="H8569" s="551">
        <v>6.1080000000000002E-2</v>
      </c>
      <c r="I8569" s="552" t="s">
        <v>2849</v>
      </c>
      <c r="J8569" s="561" t="s">
        <v>3505</v>
      </c>
    </row>
    <row r="8570" spans="1:10">
      <c r="A8570" s="549" t="s">
        <v>2666</v>
      </c>
      <c r="B8570" s="550" t="s">
        <v>2442</v>
      </c>
      <c r="C8570" s="550" t="s">
        <v>55</v>
      </c>
      <c r="D8570" s="549" t="s">
        <v>2443</v>
      </c>
      <c r="E8570" s="593" t="s">
        <v>1220</v>
      </c>
      <c r="F8570" s="593"/>
      <c r="G8570" s="550" t="s">
        <v>57</v>
      </c>
      <c r="H8570" s="551">
        <v>2.0000000000000002E-5</v>
      </c>
      <c r="I8570" s="552" t="s">
        <v>2851</v>
      </c>
      <c r="J8570" s="561" t="s">
        <v>2972</v>
      </c>
    </row>
    <row r="8571" spans="1:10" ht="26.45">
      <c r="A8571" s="549" t="s">
        <v>2666</v>
      </c>
      <c r="B8571" s="550" t="s">
        <v>2139</v>
      </c>
      <c r="C8571" s="550" t="s">
        <v>55</v>
      </c>
      <c r="D8571" s="549" t="s">
        <v>2140</v>
      </c>
      <c r="E8571" s="593" t="s">
        <v>1220</v>
      </c>
      <c r="F8571" s="593"/>
      <c r="G8571" s="550" t="s">
        <v>1739</v>
      </c>
      <c r="H8571" s="551">
        <v>1.3799999999999999E-3</v>
      </c>
      <c r="I8571" s="552" t="s">
        <v>2853</v>
      </c>
      <c r="J8571" s="561" t="s">
        <v>2880</v>
      </c>
    </row>
    <row r="8572" spans="1:10" ht="26.45">
      <c r="A8572" s="549" t="s">
        <v>2666</v>
      </c>
      <c r="B8572" s="550" t="s">
        <v>1978</v>
      </c>
      <c r="C8572" s="550" t="s">
        <v>55</v>
      </c>
      <c r="D8572" s="549" t="s">
        <v>1979</v>
      </c>
      <c r="E8572" s="593" t="s">
        <v>1220</v>
      </c>
      <c r="F8572" s="593"/>
      <c r="G8572" s="550" t="s">
        <v>1739</v>
      </c>
      <c r="H8572" s="551">
        <v>4.8000000000000001E-4</v>
      </c>
      <c r="I8572" s="552" t="s">
        <v>2855</v>
      </c>
      <c r="J8572" s="561" t="s">
        <v>3133</v>
      </c>
    </row>
    <row r="8573" spans="1:10">
      <c r="A8573" s="549" t="s">
        <v>2666</v>
      </c>
      <c r="B8573" s="550" t="s">
        <v>1893</v>
      </c>
      <c r="C8573" s="550" t="s">
        <v>55</v>
      </c>
      <c r="D8573" s="549" t="s">
        <v>1894</v>
      </c>
      <c r="E8573" s="593" t="s">
        <v>1220</v>
      </c>
      <c r="F8573" s="593"/>
      <c r="G8573" s="550" t="s">
        <v>1476</v>
      </c>
      <c r="H8573" s="551">
        <v>0.18</v>
      </c>
      <c r="I8573" s="552" t="s">
        <v>2875</v>
      </c>
      <c r="J8573" s="561" t="s">
        <v>4195</v>
      </c>
    </row>
    <row r="8574" spans="1:10" ht="26.45">
      <c r="A8574" s="549" t="s">
        <v>2666</v>
      </c>
      <c r="B8574" s="550" t="s">
        <v>1449</v>
      </c>
      <c r="C8574" s="550" t="s">
        <v>55</v>
      </c>
      <c r="D8574" s="549" t="s">
        <v>1450</v>
      </c>
      <c r="E8574" s="593" t="s">
        <v>1440</v>
      </c>
      <c r="F8574" s="593"/>
      <c r="G8574" s="550" t="s">
        <v>1451</v>
      </c>
      <c r="H8574" s="551">
        <v>0.2</v>
      </c>
      <c r="I8574" s="552" t="s">
        <v>2742</v>
      </c>
      <c r="J8574" s="561" t="s">
        <v>3598</v>
      </c>
    </row>
    <row r="8575" spans="1:10" ht="26.45">
      <c r="A8575" s="549" t="s">
        <v>2666</v>
      </c>
      <c r="B8575" s="550" t="s">
        <v>2268</v>
      </c>
      <c r="C8575" s="550" t="s">
        <v>55</v>
      </c>
      <c r="D8575" s="549" t="s">
        <v>2269</v>
      </c>
      <c r="E8575" s="593" t="s">
        <v>1220</v>
      </c>
      <c r="F8575" s="593"/>
      <c r="G8575" s="550" t="s">
        <v>57</v>
      </c>
      <c r="H8575" s="551">
        <v>0.3</v>
      </c>
      <c r="I8575" s="552" t="s">
        <v>2877</v>
      </c>
      <c r="J8575" s="561" t="s">
        <v>4162</v>
      </c>
    </row>
    <row r="8576" spans="1:10">
      <c r="A8576" s="549" t="s">
        <v>2666</v>
      </c>
      <c r="B8576" s="550" t="s">
        <v>2639</v>
      </c>
      <c r="C8576" s="550" t="s">
        <v>55</v>
      </c>
      <c r="D8576" s="549" t="s">
        <v>2640</v>
      </c>
      <c r="E8576" s="593" t="s">
        <v>1220</v>
      </c>
      <c r="F8576" s="593"/>
      <c r="G8576" s="550" t="s">
        <v>57</v>
      </c>
      <c r="H8576" s="551">
        <v>1.6000000000000001E-4</v>
      </c>
      <c r="I8576" s="552" t="s">
        <v>2879</v>
      </c>
      <c r="J8576" s="561" t="s">
        <v>2972</v>
      </c>
    </row>
    <row r="8577" spans="1:10">
      <c r="A8577" s="549" t="s">
        <v>2666</v>
      </c>
      <c r="B8577" s="550" t="s">
        <v>2579</v>
      </c>
      <c r="C8577" s="550" t="s">
        <v>55</v>
      </c>
      <c r="D8577" s="549" t="s">
        <v>2580</v>
      </c>
      <c r="E8577" s="593" t="s">
        <v>1220</v>
      </c>
      <c r="F8577" s="593"/>
      <c r="G8577" s="550" t="s">
        <v>57</v>
      </c>
      <c r="H8577" s="551">
        <v>1.8E-3</v>
      </c>
      <c r="I8577" s="552" t="s">
        <v>2881</v>
      </c>
      <c r="J8577" s="561" t="s">
        <v>3254</v>
      </c>
    </row>
    <row r="8578" spans="1:10">
      <c r="A8578" s="549" t="s">
        <v>2666</v>
      </c>
      <c r="B8578" s="550" t="s">
        <v>2515</v>
      </c>
      <c r="C8578" s="550" t="s">
        <v>55</v>
      </c>
      <c r="D8578" s="549" t="s">
        <v>2516</v>
      </c>
      <c r="E8578" s="593" t="s">
        <v>1220</v>
      </c>
      <c r="F8578" s="593"/>
      <c r="G8578" s="550" t="s">
        <v>57</v>
      </c>
      <c r="H8578" s="551">
        <v>2.0000000000000001E-4</v>
      </c>
      <c r="I8578" s="552" t="s">
        <v>2883</v>
      </c>
      <c r="J8578" s="561" t="s">
        <v>2972</v>
      </c>
    </row>
    <row r="8579" spans="1:10">
      <c r="A8579" s="549" t="s">
        <v>2666</v>
      </c>
      <c r="B8579" s="550" t="s">
        <v>2617</v>
      </c>
      <c r="C8579" s="550" t="s">
        <v>55</v>
      </c>
      <c r="D8579" s="549" t="s">
        <v>2618</v>
      </c>
      <c r="E8579" s="593" t="s">
        <v>1220</v>
      </c>
      <c r="F8579" s="593"/>
      <c r="G8579" s="550" t="s">
        <v>57</v>
      </c>
      <c r="H8579" s="551">
        <v>4.0000000000000003E-5</v>
      </c>
      <c r="I8579" s="552" t="s">
        <v>2885</v>
      </c>
      <c r="J8579" s="561" t="s">
        <v>2880</v>
      </c>
    </row>
    <row r="8580" spans="1:10">
      <c r="A8580" s="549" t="s">
        <v>2666</v>
      </c>
      <c r="B8580" s="550" t="s">
        <v>2573</v>
      </c>
      <c r="C8580" s="550" t="s">
        <v>55</v>
      </c>
      <c r="D8580" s="549" t="s">
        <v>2574</v>
      </c>
      <c r="E8580" s="593" t="s">
        <v>1220</v>
      </c>
      <c r="F8580" s="593"/>
      <c r="G8580" s="550" t="s">
        <v>57</v>
      </c>
      <c r="H8580" s="551">
        <v>9.2000000000000003E-4</v>
      </c>
      <c r="I8580" s="552" t="s">
        <v>2887</v>
      </c>
      <c r="J8580" s="561" t="s">
        <v>3254</v>
      </c>
    </row>
    <row r="8581" spans="1:10">
      <c r="A8581" s="549" t="s">
        <v>2666</v>
      </c>
      <c r="B8581" s="550" t="s">
        <v>2535</v>
      </c>
      <c r="C8581" s="550" t="s">
        <v>55</v>
      </c>
      <c r="D8581" s="549" t="s">
        <v>2536</v>
      </c>
      <c r="E8581" s="593" t="s">
        <v>1220</v>
      </c>
      <c r="F8581" s="593"/>
      <c r="G8581" s="550" t="s">
        <v>57</v>
      </c>
      <c r="H8581" s="551">
        <v>1.8E-3</v>
      </c>
      <c r="I8581" s="552" t="s">
        <v>2889</v>
      </c>
      <c r="J8581" s="561" t="s">
        <v>3256</v>
      </c>
    </row>
    <row r="8582" spans="1:10" ht="26.45">
      <c r="A8582" s="549" t="s">
        <v>2666</v>
      </c>
      <c r="B8582" s="550" t="s">
        <v>1807</v>
      </c>
      <c r="C8582" s="550" t="s">
        <v>55</v>
      </c>
      <c r="D8582" s="549" t="s">
        <v>1808</v>
      </c>
      <c r="E8582" s="593" t="s">
        <v>1440</v>
      </c>
      <c r="F8582" s="593"/>
      <c r="G8582" s="550" t="s">
        <v>1451</v>
      </c>
      <c r="H8582" s="551">
        <v>0.4</v>
      </c>
      <c r="I8582" s="552" t="s">
        <v>2767</v>
      </c>
      <c r="J8582" s="561" t="s">
        <v>3334</v>
      </c>
    </row>
    <row r="8583" spans="1:10">
      <c r="A8583" s="553"/>
      <c r="B8583" s="563"/>
      <c r="C8583" s="563"/>
      <c r="D8583" s="553"/>
      <c r="E8583" s="563" t="s">
        <v>2669</v>
      </c>
      <c r="F8583" s="566">
        <v>11.29</v>
      </c>
      <c r="G8583" s="553" t="s">
        <v>2670</v>
      </c>
      <c r="H8583" s="554">
        <v>0</v>
      </c>
      <c r="I8583" s="553" t="s">
        <v>2671</v>
      </c>
      <c r="J8583" s="554">
        <v>11.29</v>
      </c>
    </row>
    <row r="8584" spans="1:10" ht="14.45" thickBot="1">
      <c r="A8584" s="553"/>
      <c r="B8584" s="563"/>
      <c r="C8584" s="563"/>
      <c r="D8584" s="553"/>
      <c r="E8584" s="563" t="s">
        <v>2672</v>
      </c>
      <c r="F8584" s="566">
        <v>0</v>
      </c>
      <c r="G8584" s="553"/>
      <c r="H8584" s="595" t="s">
        <v>2673</v>
      </c>
      <c r="I8584" s="595"/>
      <c r="J8584" s="554">
        <v>21.97</v>
      </c>
    </row>
    <row r="8585" spans="1:10" ht="14.45" thickTop="1">
      <c r="A8585" s="555"/>
      <c r="B8585" s="564"/>
      <c r="C8585" s="564"/>
      <c r="D8585" s="555"/>
      <c r="E8585" s="564"/>
      <c r="F8585" s="564"/>
      <c r="G8585" s="555"/>
      <c r="H8585" s="555"/>
      <c r="I8585" s="555"/>
      <c r="J8585" s="555"/>
    </row>
    <row r="8586" spans="1:10">
      <c r="A8586" s="543"/>
      <c r="B8586" s="461" t="s">
        <v>10</v>
      </c>
      <c r="C8586" s="461" t="s">
        <v>11</v>
      </c>
      <c r="D8586" s="543" t="s">
        <v>12</v>
      </c>
      <c r="E8586" s="589" t="s">
        <v>1209</v>
      </c>
      <c r="F8586" s="589"/>
      <c r="G8586" s="461" t="s">
        <v>13</v>
      </c>
      <c r="H8586" s="544" t="s">
        <v>14</v>
      </c>
      <c r="I8586" s="544" t="s">
        <v>1210</v>
      </c>
      <c r="J8586" s="544" t="s">
        <v>16</v>
      </c>
    </row>
    <row r="8587" spans="1:10" ht="26.45">
      <c r="A8587" s="545" t="s">
        <v>2661</v>
      </c>
      <c r="B8587" s="546" t="s">
        <v>3858</v>
      </c>
      <c r="C8587" s="546" t="s">
        <v>55</v>
      </c>
      <c r="D8587" s="545" t="s">
        <v>3859</v>
      </c>
      <c r="E8587" s="596" t="s">
        <v>3860</v>
      </c>
      <c r="F8587" s="596"/>
      <c r="G8587" s="546" t="s">
        <v>46</v>
      </c>
      <c r="H8587" s="547">
        <v>1</v>
      </c>
      <c r="I8587" s="548">
        <v>30.4</v>
      </c>
      <c r="J8587" s="548">
        <v>30.4</v>
      </c>
    </row>
    <row r="8588" spans="1:10">
      <c r="A8588" s="543" t="s">
        <v>9</v>
      </c>
      <c r="B8588" s="461" t="s">
        <v>10</v>
      </c>
      <c r="C8588" s="461" t="s">
        <v>11</v>
      </c>
      <c r="D8588" s="543" t="s">
        <v>12</v>
      </c>
      <c r="E8588" s="589" t="s">
        <v>1209</v>
      </c>
      <c r="F8588" s="589"/>
      <c r="G8588" s="461" t="s">
        <v>13</v>
      </c>
      <c r="H8588" s="544" t="s">
        <v>14</v>
      </c>
      <c r="I8588" s="544" t="s">
        <v>1210</v>
      </c>
      <c r="J8588" s="544" t="s">
        <v>16</v>
      </c>
    </row>
    <row r="8589" spans="1:10" ht="26.45">
      <c r="A8589" s="556" t="s">
        <v>2661</v>
      </c>
      <c r="B8589" s="557" t="s">
        <v>2125</v>
      </c>
      <c r="C8589" s="557" t="s">
        <v>55</v>
      </c>
      <c r="D8589" s="556" t="s">
        <v>4194</v>
      </c>
      <c r="E8589" s="594" t="s">
        <v>3860</v>
      </c>
      <c r="F8589" s="594"/>
      <c r="G8589" s="557" t="s">
        <v>46</v>
      </c>
      <c r="H8589" s="558">
        <v>1</v>
      </c>
      <c r="I8589" s="559" t="s">
        <v>4197</v>
      </c>
      <c r="J8589" s="560" t="s">
        <v>4197</v>
      </c>
    </row>
    <row r="8590" spans="1:10" ht="26.45">
      <c r="A8590" s="556" t="s">
        <v>2661</v>
      </c>
      <c r="B8590" s="557" t="s">
        <v>4198</v>
      </c>
      <c r="C8590" s="557" t="s">
        <v>55</v>
      </c>
      <c r="D8590" s="556" t="s">
        <v>4199</v>
      </c>
      <c r="E8590" s="594" t="s">
        <v>3860</v>
      </c>
      <c r="F8590" s="594"/>
      <c r="G8590" s="557" t="s">
        <v>46</v>
      </c>
      <c r="H8590" s="558">
        <v>1</v>
      </c>
      <c r="I8590" s="559" t="s">
        <v>4200</v>
      </c>
      <c r="J8590" s="560" t="s">
        <v>4200</v>
      </c>
    </row>
    <row r="8591" spans="1:10">
      <c r="A8591" s="589" t="s">
        <v>2820</v>
      </c>
      <c r="B8591" s="597"/>
      <c r="C8591" s="597"/>
      <c r="D8591" s="597"/>
      <c r="E8591" s="597"/>
      <c r="F8591" s="597"/>
      <c r="G8591" s="597"/>
      <c r="H8591" s="597"/>
      <c r="I8591" s="597"/>
      <c r="J8591" s="597"/>
    </row>
    <row r="8592" spans="1:10">
      <c r="A8592" s="543" t="s">
        <v>9</v>
      </c>
      <c r="B8592" s="461" t="s">
        <v>10</v>
      </c>
      <c r="C8592" s="461" t="s">
        <v>11</v>
      </c>
      <c r="D8592" s="543" t="s">
        <v>12</v>
      </c>
      <c r="E8592" s="589" t="s">
        <v>1209</v>
      </c>
      <c r="F8592" s="589"/>
      <c r="G8592" s="461" t="s">
        <v>13</v>
      </c>
      <c r="H8592" s="544" t="s">
        <v>14</v>
      </c>
      <c r="I8592" s="544" t="s">
        <v>1210</v>
      </c>
      <c r="J8592" s="544" t="s">
        <v>16</v>
      </c>
    </row>
    <row r="8593" spans="1:10" ht="26.45">
      <c r="A8593" s="549" t="s">
        <v>2666</v>
      </c>
      <c r="B8593" s="550" t="s">
        <v>2303</v>
      </c>
      <c r="C8593" s="550" t="s">
        <v>55</v>
      </c>
      <c r="D8593" s="549" t="s">
        <v>2304</v>
      </c>
      <c r="E8593" s="593" t="s">
        <v>1220</v>
      </c>
      <c r="F8593" s="593"/>
      <c r="G8593" s="550" t="s">
        <v>57</v>
      </c>
      <c r="H8593" s="551">
        <v>5.4000000000000001E-4</v>
      </c>
      <c r="I8593" s="552" t="s">
        <v>2821</v>
      </c>
      <c r="J8593" s="561" t="s">
        <v>2972</v>
      </c>
    </row>
    <row r="8594" spans="1:10" ht="14.45" customHeight="1">
      <c r="A8594" s="549" t="s">
        <v>2666</v>
      </c>
      <c r="B8594" s="550" t="s">
        <v>2412</v>
      </c>
      <c r="C8594" s="550" t="s">
        <v>55</v>
      </c>
      <c r="D8594" s="549" t="s">
        <v>2413</v>
      </c>
      <c r="E8594" s="593" t="s">
        <v>1220</v>
      </c>
      <c r="F8594" s="593"/>
      <c r="G8594" s="550" t="s">
        <v>57</v>
      </c>
      <c r="H8594" s="551">
        <v>9.0000000000000006E-5</v>
      </c>
      <c r="I8594" s="552" t="s">
        <v>2823</v>
      </c>
      <c r="J8594" s="561" t="s">
        <v>2972</v>
      </c>
    </row>
    <row r="8595" spans="1:10">
      <c r="A8595" s="549" t="s">
        <v>2666</v>
      </c>
      <c r="B8595" s="550" t="s">
        <v>2169</v>
      </c>
      <c r="C8595" s="550" t="s">
        <v>55</v>
      </c>
      <c r="D8595" s="549" t="s">
        <v>2170</v>
      </c>
      <c r="E8595" s="593" t="s">
        <v>1220</v>
      </c>
      <c r="F8595" s="593"/>
      <c r="G8595" s="550" t="s">
        <v>57</v>
      </c>
      <c r="H8595" s="551">
        <v>4.0499999999999998E-3</v>
      </c>
      <c r="I8595" s="552" t="s">
        <v>2825</v>
      </c>
      <c r="J8595" s="561" t="s">
        <v>2880</v>
      </c>
    </row>
    <row r="8596" spans="1:10" ht="26.45">
      <c r="A8596" s="549" t="s">
        <v>2666</v>
      </c>
      <c r="B8596" s="550" t="s">
        <v>2391</v>
      </c>
      <c r="C8596" s="550" t="s">
        <v>55</v>
      </c>
      <c r="D8596" s="549" t="s">
        <v>2392</v>
      </c>
      <c r="E8596" s="593" t="s">
        <v>1220</v>
      </c>
      <c r="F8596" s="593"/>
      <c r="G8596" s="550" t="s">
        <v>57</v>
      </c>
      <c r="H8596" s="551">
        <v>1.8000000000000001E-4</v>
      </c>
      <c r="I8596" s="552" t="s">
        <v>2827</v>
      </c>
      <c r="J8596" s="561" t="s">
        <v>2972</v>
      </c>
    </row>
    <row r="8597" spans="1:10">
      <c r="A8597" s="549" t="s">
        <v>2666</v>
      </c>
      <c r="B8597" s="550" t="s">
        <v>1693</v>
      </c>
      <c r="C8597" s="550" t="s">
        <v>55</v>
      </c>
      <c r="D8597" s="549" t="s">
        <v>1694</v>
      </c>
      <c r="E8597" s="593" t="s">
        <v>1220</v>
      </c>
      <c r="F8597" s="593"/>
      <c r="G8597" s="550" t="s">
        <v>57</v>
      </c>
      <c r="H8597" s="551">
        <v>6.7470000000000002E-2</v>
      </c>
      <c r="I8597" s="552" t="s">
        <v>2829</v>
      </c>
      <c r="J8597" s="561" t="s">
        <v>2890</v>
      </c>
    </row>
    <row r="8598" spans="1:10">
      <c r="A8598" s="549" t="s">
        <v>2666</v>
      </c>
      <c r="B8598" s="550" t="s">
        <v>2360</v>
      </c>
      <c r="C8598" s="550" t="s">
        <v>55</v>
      </c>
      <c r="D8598" s="549" t="s">
        <v>2361</v>
      </c>
      <c r="E8598" s="593" t="s">
        <v>1220</v>
      </c>
      <c r="F8598" s="593"/>
      <c r="G8598" s="550" t="s">
        <v>2362</v>
      </c>
      <c r="H8598" s="551">
        <v>7.2000000000000005E-4</v>
      </c>
      <c r="I8598" s="552" t="s">
        <v>2831</v>
      </c>
      <c r="J8598" s="561" t="s">
        <v>2972</v>
      </c>
    </row>
    <row r="8599" spans="1:10">
      <c r="A8599" s="549" t="s">
        <v>2666</v>
      </c>
      <c r="B8599" s="550" t="s">
        <v>1729</v>
      </c>
      <c r="C8599" s="550" t="s">
        <v>55</v>
      </c>
      <c r="D8599" s="549" t="s">
        <v>1730</v>
      </c>
      <c r="E8599" s="593" t="s">
        <v>1220</v>
      </c>
      <c r="F8599" s="593"/>
      <c r="G8599" s="550" t="s">
        <v>57</v>
      </c>
      <c r="H8599" s="551">
        <v>1.3500000000000001E-3</v>
      </c>
      <c r="I8599" s="552" t="s">
        <v>2833</v>
      </c>
      <c r="J8599" s="561" t="s">
        <v>2869</v>
      </c>
    </row>
    <row r="8600" spans="1:10">
      <c r="A8600" s="549" t="s">
        <v>2666</v>
      </c>
      <c r="B8600" s="550" t="s">
        <v>1587</v>
      </c>
      <c r="C8600" s="550" t="s">
        <v>55</v>
      </c>
      <c r="D8600" s="549" t="s">
        <v>1588</v>
      </c>
      <c r="E8600" s="593" t="s">
        <v>1220</v>
      </c>
      <c r="F8600" s="593"/>
      <c r="G8600" s="550" t="s">
        <v>57</v>
      </c>
      <c r="H8600" s="551">
        <v>4.0499999999999998E-3</v>
      </c>
      <c r="I8600" s="552" t="s">
        <v>2835</v>
      </c>
      <c r="J8600" s="561" t="s">
        <v>3780</v>
      </c>
    </row>
    <row r="8601" spans="1:10" ht="13.9" customHeight="1">
      <c r="A8601" s="549" t="s">
        <v>2666</v>
      </c>
      <c r="B8601" s="550" t="s">
        <v>2381</v>
      </c>
      <c r="C8601" s="550" t="s">
        <v>55</v>
      </c>
      <c r="D8601" s="549" t="s">
        <v>2382</v>
      </c>
      <c r="E8601" s="593" t="s">
        <v>1220</v>
      </c>
      <c r="F8601" s="593"/>
      <c r="G8601" s="550" t="s">
        <v>57</v>
      </c>
      <c r="H8601" s="551">
        <v>6.0000000000000002E-5</v>
      </c>
      <c r="I8601" s="552" t="s">
        <v>2837</v>
      </c>
      <c r="J8601" s="561" t="s">
        <v>2972</v>
      </c>
    </row>
    <row r="8602" spans="1:10">
      <c r="A8602" s="549" t="s">
        <v>2666</v>
      </c>
      <c r="B8602" s="550" t="s">
        <v>1982</v>
      </c>
      <c r="C8602" s="550" t="s">
        <v>55</v>
      </c>
      <c r="D8602" s="549" t="s">
        <v>1983</v>
      </c>
      <c r="E8602" s="593" t="s">
        <v>1298</v>
      </c>
      <c r="F8602" s="593"/>
      <c r="G8602" s="550" t="s">
        <v>57</v>
      </c>
      <c r="H8602" s="551">
        <v>4.0499999999999998E-3</v>
      </c>
      <c r="I8602" s="552" t="s">
        <v>2839</v>
      </c>
      <c r="J8602" s="561" t="s">
        <v>2923</v>
      </c>
    </row>
    <row r="8603" spans="1:10">
      <c r="A8603" s="549" t="s">
        <v>2666</v>
      </c>
      <c r="B8603" s="550" t="s">
        <v>1855</v>
      </c>
      <c r="C8603" s="550" t="s">
        <v>55</v>
      </c>
      <c r="D8603" s="549" t="s">
        <v>1856</v>
      </c>
      <c r="E8603" s="593" t="s">
        <v>1298</v>
      </c>
      <c r="F8603" s="593"/>
      <c r="G8603" s="550" t="s">
        <v>1857</v>
      </c>
      <c r="H8603" s="551">
        <v>3.6000000000000002E-4</v>
      </c>
      <c r="I8603" s="552" t="s">
        <v>2841</v>
      </c>
      <c r="J8603" s="561" t="s">
        <v>3114</v>
      </c>
    </row>
    <row r="8604" spans="1:10" ht="26.45">
      <c r="A8604" s="549" t="s">
        <v>2666</v>
      </c>
      <c r="B8604" s="550" t="s">
        <v>2182</v>
      </c>
      <c r="C8604" s="550" t="s">
        <v>55</v>
      </c>
      <c r="D8604" s="549" t="s">
        <v>2183</v>
      </c>
      <c r="E8604" s="593" t="s">
        <v>1220</v>
      </c>
      <c r="F8604" s="593"/>
      <c r="G8604" s="550" t="s">
        <v>57</v>
      </c>
      <c r="H8604" s="551">
        <v>6.0000000000000002E-5</v>
      </c>
      <c r="I8604" s="552" t="s">
        <v>2843</v>
      </c>
      <c r="J8604" s="561" t="s">
        <v>2880</v>
      </c>
    </row>
    <row r="8605" spans="1:10">
      <c r="A8605" s="549" t="s">
        <v>2666</v>
      </c>
      <c r="B8605" s="550" t="s">
        <v>1652</v>
      </c>
      <c r="C8605" s="550" t="s">
        <v>55</v>
      </c>
      <c r="D8605" s="549" t="s">
        <v>1653</v>
      </c>
      <c r="E8605" s="593" t="s">
        <v>1298</v>
      </c>
      <c r="F8605" s="593"/>
      <c r="G8605" s="550" t="s">
        <v>57</v>
      </c>
      <c r="H8605" s="551">
        <v>9.1619999999999993E-2</v>
      </c>
      <c r="I8605" s="552" t="s">
        <v>2845</v>
      </c>
      <c r="J8605" s="561" t="s">
        <v>3048</v>
      </c>
    </row>
    <row r="8606" spans="1:10">
      <c r="A8606" s="549" t="s">
        <v>2666</v>
      </c>
      <c r="B8606" s="550" t="s">
        <v>2090</v>
      </c>
      <c r="C8606" s="550" t="s">
        <v>55</v>
      </c>
      <c r="D8606" s="549" t="s">
        <v>2091</v>
      </c>
      <c r="E8606" s="593" t="s">
        <v>1220</v>
      </c>
      <c r="F8606" s="593"/>
      <c r="G8606" s="550" t="s">
        <v>57</v>
      </c>
      <c r="H8606" s="551">
        <v>1.6199999999999999E-3</v>
      </c>
      <c r="I8606" s="552" t="s">
        <v>2847</v>
      </c>
      <c r="J8606" s="561" t="s">
        <v>3254</v>
      </c>
    </row>
    <row r="8607" spans="1:10">
      <c r="A8607" s="549" t="s">
        <v>2666</v>
      </c>
      <c r="B8607" s="550" t="s">
        <v>1543</v>
      </c>
      <c r="C8607" s="550" t="s">
        <v>55</v>
      </c>
      <c r="D8607" s="549" t="s">
        <v>1544</v>
      </c>
      <c r="E8607" s="593" t="s">
        <v>1220</v>
      </c>
      <c r="F8607" s="593"/>
      <c r="G8607" s="550" t="s">
        <v>57</v>
      </c>
      <c r="H8607" s="551">
        <v>9.1619999999999993E-2</v>
      </c>
      <c r="I8607" s="552" t="s">
        <v>2849</v>
      </c>
      <c r="J8607" s="561" t="s">
        <v>4075</v>
      </c>
    </row>
    <row r="8608" spans="1:10">
      <c r="A8608" s="549" t="s">
        <v>2666</v>
      </c>
      <c r="B8608" s="550" t="s">
        <v>2442</v>
      </c>
      <c r="C8608" s="550" t="s">
        <v>55</v>
      </c>
      <c r="D8608" s="549" t="s">
        <v>2443</v>
      </c>
      <c r="E8608" s="593" t="s">
        <v>1220</v>
      </c>
      <c r="F8608" s="593"/>
      <c r="G8608" s="550" t="s">
        <v>57</v>
      </c>
      <c r="H8608" s="551">
        <v>3.0000000000000001E-5</v>
      </c>
      <c r="I8608" s="552" t="s">
        <v>2851</v>
      </c>
      <c r="J8608" s="561" t="s">
        <v>2972</v>
      </c>
    </row>
    <row r="8609" spans="1:10" ht="26.45">
      <c r="A8609" s="549" t="s">
        <v>2666</v>
      </c>
      <c r="B8609" s="550" t="s">
        <v>2139</v>
      </c>
      <c r="C8609" s="550" t="s">
        <v>55</v>
      </c>
      <c r="D8609" s="549" t="s">
        <v>2140</v>
      </c>
      <c r="E8609" s="593" t="s">
        <v>1220</v>
      </c>
      <c r="F8609" s="593"/>
      <c r="G8609" s="550" t="s">
        <v>1739</v>
      </c>
      <c r="H8609" s="551">
        <v>2.0699999999999998E-3</v>
      </c>
      <c r="I8609" s="552" t="s">
        <v>2853</v>
      </c>
      <c r="J8609" s="561" t="s">
        <v>3254</v>
      </c>
    </row>
    <row r="8610" spans="1:10" ht="26.45">
      <c r="A8610" s="549" t="s">
        <v>2666</v>
      </c>
      <c r="B8610" s="550" t="s">
        <v>1978</v>
      </c>
      <c r="C8610" s="550" t="s">
        <v>55</v>
      </c>
      <c r="D8610" s="549" t="s">
        <v>1979</v>
      </c>
      <c r="E8610" s="593" t="s">
        <v>1220</v>
      </c>
      <c r="F8610" s="593"/>
      <c r="G8610" s="550" t="s">
        <v>1739</v>
      </c>
      <c r="H8610" s="551">
        <v>7.2000000000000005E-4</v>
      </c>
      <c r="I8610" s="552" t="s">
        <v>2855</v>
      </c>
      <c r="J8610" s="561" t="s">
        <v>2923</v>
      </c>
    </row>
    <row r="8611" spans="1:10">
      <c r="A8611" s="549" t="s">
        <v>2666</v>
      </c>
      <c r="B8611" s="550" t="s">
        <v>1893</v>
      </c>
      <c r="C8611" s="550" t="s">
        <v>55</v>
      </c>
      <c r="D8611" s="549" t="s">
        <v>1894</v>
      </c>
      <c r="E8611" s="593" t="s">
        <v>1220</v>
      </c>
      <c r="F8611" s="593"/>
      <c r="G8611" s="550" t="s">
        <v>1476</v>
      </c>
      <c r="H8611" s="551">
        <v>0.18</v>
      </c>
      <c r="I8611" s="552" t="s">
        <v>2875</v>
      </c>
      <c r="J8611" s="561" t="s">
        <v>4195</v>
      </c>
    </row>
    <row r="8612" spans="1:10" ht="26.45">
      <c r="A8612" s="549" t="s">
        <v>2666</v>
      </c>
      <c r="B8612" s="550" t="s">
        <v>1449</v>
      </c>
      <c r="C8612" s="550" t="s">
        <v>55</v>
      </c>
      <c r="D8612" s="549" t="s">
        <v>1450</v>
      </c>
      <c r="E8612" s="593" t="s">
        <v>1440</v>
      </c>
      <c r="F8612" s="593"/>
      <c r="G8612" s="550" t="s">
        <v>1451</v>
      </c>
      <c r="H8612" s="551">
        <v>0.3</v>
      </c>
      <c r="I8612" s="552" t="s">
        <v>2742</v>
      </c>
      <c r="J8612" s="561" t="s">
        <v>3502</v>
      </c>
    </row>
    <row r="8613" spans="1:10" ht="26.45">
      <c r="A8613" s="549" t="s">
        <v>2666</v>
      </c>
      <c r="B8613" s="550" t="s">
        <v>2268</v>
      </c>
      <c r="C8613" s="550" t="s">
        <v>55</v>
      </c>
      <c r="D8613" s="549" t="s">
        <v>2269</v>
      </c>
      <c r="E8613" s="593" t="s">
        <v>1220</v>
      </c>
      <c r="F8613" s="593"/>
      <c r="G8613" s="550" t="s">
        <v>57</v>
      </c>
      <c r="H8613" s="551">
        <v>0.3</v>
      </c>
      <c r="I8613" s="552" t="s">
        <v>2877</v>
      </c>
      <c r="J8613" s="561" t="s">
        <v>4162</v>
      </c>
    </row>
    <row r="8614" spans="1:10">
      <c r="A8614" s="549" t="s">
        <v>2666</v>
      </c>
      <c r="B8614" s="550" t="s">
        <v>2639</v>
      </c>
      <c r="C8614" s="550" t="s">
        <v>55</v>
      </c>
      <c r="D8614" s="549" t="s">
        <v>2640</v>
      </c>
      <c r="E8614" s="593" t="s">
        <v>1220</v>
      </c>
      <c r="F8614" s="593"/>
      <c r="G8614" s="550" t="s">
        <v>57</v>
      </c>
      <c r="H8614" s="551">
        <v>2.4000000000000001E-4</v>
      </c>
      <c r="I8614" s="552" t="s">
        <v>2879</v>
      </c>
      <c r="J8614" s="561" t="s">
        <v>2972</v>
      </c>
    </row>
    <row r="8615" spans="1:10">
      <c r="A8615" s="549" t="s">
        <v>2666</v>
      </c>
      <c r="B8615" s="550" t="s">
        <v>2579</v>
      </c>
      <c r="C8615" s="550" t="s">
        <v>55</v>
      </c>
      <c r="D8615" s="549" t="s">
        <v>2580</v>
      </c>
      <c r="E8615" s="593" t="s">
        <v>1220</v>
      </c>
      <c r="F8615" s="593"/>
      <c r="G8615" s="550" t="s">
        <v>57</v>
      </c>
      <c r="H8615" s="551">
        <v>2.7000000000000001E-3</v>
      </c>
      <c r="I8615" s="552" t="s">
        <v>2881</v>
      </c>
      <c r="J8615" s="561" t="s">
        <v>3133</v>
      </c>
    </row>
    <row r="8616" spans="1:10">
      <c r="A8616" s="549" t="s">
        <v>2666</v>
      </c>
      <c r="B8616" s="550" t="s">
        <v>2515</v>
      </c>
      <c r="C8616" s="550" t="s">
        <v>55</v>
      </c>
      <c r="D8616" s="549" t="s">
        <v>2516</v>
      </c>
      <c r="E8616" s="593" t="s">
        <v>1220</v>
      </c>
      <c r="F8616" s="593"/>
      <c r="G8616" s="550" t="s">
        <v>57</v>
      </c>
      <c r="H8616" s="551">
        <v>2.9999999999999997E-4</v>
      </c>
      <c r="I8616" s="552" t="s">
        <v>2883</v>
      </c>
      <c r="J8616" s="561" t="s">
        <v>2972</v>
      </c>
    </row>
    <row r="8617" spans="1:10">
      <c r="A8617" s="549" t="s">
        <v>2666</v>
      </c>
      <c r="B8617" s="550" t="s">
        <v>2617</v>
      </c>
      <c r="C8617" s="550" t="s">
        <v>55</v>
      </c>
      <c r="D8617" s="549" t="s">
        <v>2618</v>
      </c>
      <c r="E8617" s="593" t="s">
        <v>1220</v>
      </c>
      <c r="F8617" s="593"/>
      <c r="G8617" s="550" t="s">
        <v>57</v>
      </c>
      <c r="H8617" s="551">
        <v>6.0000000000000002E-5</v>
      </c>
      <c r="I8617" s="552" t="s">
        <v>2885</v>
      </c>
      <c r="J8617" s="561" t="s">
        <v>2880</v>
      </c>
    </row>
    <row r="8618" spans="1:10">
      <c r="A8618" s="549" t="s">
        <v>2666</v>
      </c>
      <c r="B8618" s="550" t="s">
        <v>2573</v>
      </c>
      <c r="C8618" s="550" t="s">
        <v>55</v>
      </c>
      <c r="D8618" s="549" t="s">
        <v>2574</v>
      </c>
      <c r="E8618" s="593" t="s">
        <v>1220</v>
      </c>
      <c r="F8618" s="593"/>
      <c r="G8618" s="550" t="s">
        <v>57</v>
      </c>
      <c r="H8618" s="551">
        <v>1.3799999999999999E-3</v>
      </c>
      <c r="I8618" s="552" t="s">
        <v>2887</v>
      </c>
      <c r="J8618" s="561" t="s">
        <v>3133</v>
      </c>
    </row>
    <row r="8619" spans="1:10">
      <c r="A8619" s="549" t="s">
        <v>2666</v>
      </c>
      <c r="B8619" s="550" t="s">
        <v>2535</v>
      </c>
      <c r="C8619" s="550" t="s">
        <v>55</v>
      </c>
      <c r="D8619" s="549" t="s">
        <v>2536</v>
      </c>
      <c r="E8619" s="593" t="s">
        <v>1220</v>
      </c>
      <c r="F8619" s="593"/>
      <c r="G8619" s="550" t="s">
        <v>57</v>
      </c>
      <c r="H8619" s="551">
        <v>2.7000000000000001E-3</v>
      </c>
      <c r="I8619" s="552" t="s">
        <v>2889</v>
      </c>
      <c r="J8619" s="561" t="s">
        <v>3009</v>
      </c>
    </row>
    <row r="8620" spans="1:10" ht="26.45">
      <c r="A8620" s="549" t="s">
        <v>2666</v>
      </c>
      <c r="B8620" s="550" t="s">
        <v>1807</v>
      </c>
      <c r="C8620" s="550" t="s">
        <v>55</v>
      </c>
      <c r="D8620" s="549" t="s">
        <v>1808</v>
      </c>
      <c r="E8620" s="593" t="s">
        <v>1440</v>
      </c>
      <c r="F8620" s="593"/>
      <c r="G8620" s="550" t="s">
        <v>1451</v>
      </c>
      <c r="H8620" s="551">
        <v>0.6</v>
      </c>
      <c r="I8620" s="552" t="s">
        <v>2767</v>
      </c>
      <c r="J8620" s="561" t="s">
        <v>4157</v>
      </c>
    </row>
    <row r="8621" spans="1:10" ht="26.45">
      <c r="A8621" s="549" t="s">
        <v>2666</v>
      </c>
      <c r="B8621" s="550" t="s">
        <v>2339</v>
      </c>
      <c r="C8621" s="550" t="s">
        <v>55</v>
      </c>
      <c r="D8621" s="549" t="s">
        <v>2340</v>
      </c>
      <c r="E8621" s="593" t="s">
        <v>1220</v>
      </c>
      <c r="F8621" s="593"/>
      <c r="G8621" s="550" t="s">
        <v>57</v>
      </c>
      <c r="H8621" s="551">
        <v>0.25</v>
      </c>
      <c r="I8621" s="552" t="s">
        <v>2892</v>
      </c>
      <c r="J8621" s="561" t="s">
        <v>2981</v>
      </c>
    </row>
    <row r="8622" spans="1:10">
      <c r="A8622" s="549" t="s">
        <v>2666</v>
      </c>
      <c r="B8622" s="550" t="s">
        <v>2219</v>
      </c>
      <c r="C8622" s="550" t="s">
        <v>55</v>
      </c>
      <c r="D8622" s="549" t="s">
        <v>2220</v>
      </c>
      <c r="E8622" s="593" t="s">
        <v>1220</v>
      </c>
      <c r="F8622" s="593"/>
      <c r="G8622" s="550" t="s">
        <v>1476</v>
      </c>
      <c r="H8622" s="551">
        <v>0.09</v>
      </c>
      <c r="I8622" s="552" t="s">
        <v>2894</v>
      </c>
      <c r="J8622" s="561" t="s">
        <v>2828</v>
      </c>
    </row>
    <row r="8623" spans="1:10">
      <c r="A8623" s="553"/>
      <c r="B8623" s="563"/>
      <c r="C8623" s="563"/>
      <c r="D8623" s="553"/>
      <c r="E8623" s="563" t="s">
        <v>2669</v>
      </c>
      <c r="F8623" s="566">
        <v>16.940000000000001</v>
      </c>
      <c r="G8623" s="553" t="s">
        <v>2670</v>
      </c>
      <c r="H8623" s="554">
        <v>0</v>
      </c>
      <c r="I8623" s="553" t="s">
        <v>2671</v>
      </c>
      <c r="J8623" s="554">
        <v>16.940000000000001</v>
      </c>
    </row>
    <row r="8624" spans="1:10" ht="14.45" thickBot="1">
      <c r="A8624" s="553"/>
      <c r="B8624" s="563"/>
      <c r="C8624" s="563"/>
      <c r="D8624" s="553"/>
      <c r="E8624" s="563" t="s">
        <v>2672</v>
      </c>
      <c r="F8624" s="566">
        <v>0</v>
      </c>
      <c r="G8624" s="553"/>
      <c r="H8624" s="595" t="s">
        <v>2673</v>
      </c>
      <c r="I8624" s="595"/>
      <c r="J8624" s="554">
        <v>30.4</v>
      </c>
    </row>
    <row r="8625" spans="1:10" ht="14.45" thickTop="1">
      <c r="A8625" s="555"/>
      <c r="B8625" s="564"/>
      <c r="C8625" s="564"/>
      <c r="D8625" s="555"/>
      <c r="E8625" s="564"/>
      <c r="F8625" s="564"/>
      <c r="G8625" s="555"/>
      <c r="H8625" s="555"/>
      <c r="I8625" s="555"/>
      <c r="J8625" s="555"/>
    </row>
    <row r="8626" spans="1:10">
      <c r="A8626" s="543"/>
      <c r="B8626" s="461" t="s">
        <v>10</v>
      </c>
      <c r="C8626" s="461" t="s">
        <v>11</v>
      </c>
      <c r="D8626" s="543" t="s">
        <v>12</v>
      </c>
      <c r="E8626" s="589" t="s">
        <v>1209</v>
      </c>
      <c r="F8626" s="589"/>
      <c r="G8626" s="461" t="s">
        <v>13</v>
      </c>
      <c r="H8626" s="544" t="s">
        <v>14</v>
      </c>
      <c r="I8626" s="544" t="s">
        <v>1210</v>
      </c>
      <c r="J8626" s="544" t="s">
        <v>16</v>
      </c>
    </row>
    <row r="8627" spans="1:10" ht="26.45">
      <c r="A8627" s="545" t="s">
        <v>2661</v>
      </c>
      <c r="B8627" s="546" t="s">
        <v>4198</v>
      </c>
      <c r="C8627" s="546" t="s">
        <v>55</v>
      </c>
      <c r="D8627" s="545" t="s">
        <v>4199</v>
      </c>
      <c r="E8627" s="596" t="s">
        <v>3860</v>
      </c>
      <c r="F8627" s="596"/>
      <c r="G8627" s="546" t="s">
        <v>46</v>
      </c>
      <c r="H8627" s="547">
        <v>1</v>
      </c>
      <c r="I8627" s="548">
        <v>8.33</v>
      </c>
      <c r="J8627" s="548">
        <v>8.33</v>
      </c>
    </row>
    <row r="8628" spans="1:10">
      <c r="A8628" s="543" t="s">
        <v>9</v>
      </c>
      <c r="B8628" s="461" t="s">
        <v>10</v>
      </c>
      <c r="C8628" s="461" t="s">
        <v>11</v>
      </c>
      <c r="D8628" s="543" t="s">
        <v>12</v>
      </c>
      <c r="E8628" s="589" t="s">
        <v>1209</v>
      </c>
      <c r="F8628" s="589"/>
      <c r="G8628" s="461" t="s">
        <v>13</v>
      </c>
      <c r="H8628" s="544" t="s">
        <v>14</v>
      </c>
      <c r="I8628" s="544" t="s">
        <v>1210</v>
      </c>
      <c r="J8628" s="544" t="s">
        <v>16</v>
      </c>
    </row>
    <row r="8629" spans="1:10" ht="26.45">
      <c r="A8629" s="549" t="s">
        <v>2666</v>
      </c>
      <c r="B8629" s="550" t="s">
        <v>2339</v>
      </c>
      <c r="C8629" s="550" t="s">
        <v>55</v>
      </c>
      <c r="D8629" s="549" t="s">
        <v>2340</v>
      </c>
      <c r="E8629" s="593" t="s">
        <v>1220</v>
      </c>
      <c r="F8629" s="593"/>
      <c r="G8629" s="550" t="s">
        <v>57</v>
      </c>
      <c r="H8629" s="551">
        <v>0.25</v>
      </c>
      <c r="I8629" s="552" t="s">
        <v>2892</v>
      </c>
      <c r="J8629" s="561" t="s">
        <v>2981</v>
      </c>
    </row>
    <row r="8630" spans="1:10">
      <c r="A8630" s="556" t="s">
        <v>2661</v>
      </c>
      <c r="B8630" s="557" t="s">
        <v>4087</v>
      </c>
      <c r="C8630" s="557" t="s">
        <v>55</v>
      </c>
      <c r="D8630" s="556" t="s">
        <v>4088</v>
      </c>
      <c r="E8630" s="594" t="s">
        <v>1393</v>
      </c>
      <c r="F8630" s="594"/>
      <c r="G8630" s="557" t="s">
        <v>1451</v>
      </c>
      <c r="H8630" s="558">
        <v>0.2</v>
      </c>
      <c r="I8630" s="559" t="s">
        <v>3806</v>
      </c>
      <c r="J8630" s="560" t="s">
        <v>3794</v>
      </c>
    </row>
    <row r="8631" spans="1:10" ht="26.45">
      <c r="A8631" s="549" t="s">
        <v>2666</v>
      </c>
      <c r="B8631" s="550" t="s">
        <v>1807</v>
      </c>
      <c r="C8631" s="550" t="s">
        <v>55</v>
      </c>
      <c r="D8631" s="549" t="s">
        <v>1808</v>
      </c>
      <c r="E8631" s="593" t="s">
        <v>1440</v>
      </c>
      <c r="F8631" s="593"/>
      <c r="G8631" s="550" t="s">
        <v>1451</v>
      </c>
      <c r="H8631" s="551">
        <v>0.2</v>
      </c>
      <c r="I8631" s="552" t="s">
        <v>2767</v>
      </c>
      <c r="J8631" s="561" t="s">
        <v>3596</v>
      </c>
    </row>
    <row r="8632" spans="1:10">
      <c r="A8632" s="556" t="s">
        <v>2661</v>
      </c>
      <c r="B8632" s="557" t="s">
        <v>2769</v>
      </c>
      <c r="C8632" s="557" t="s">
        <v>55</v>
      </c>
      <c r="D8632" s="556" t="s">
        <v>2770</v>
      </c>
      <c r="E8632" s="594" t="s">
        <v>1393</v>
      </c>
      <c r="F8632" s="594"/>
      <c r="G8632" s="557" t="s">
        <v>1451</v>
      </c>
      <c r="H8632" s="558">
        <v>0.1</v>
      </c>
      <c r="I8632" s="559" t="s">
        <v>2771</v>
      </c>
      <c r="J8632" s="560" t="s">
        <v>3345</v>
      </c>
    </row>
    <row r="8633" spans="1:10">
      <c r="A8633" s="549" t="s">
        <v>2666</v>
      </c>
      <c r="B8633" s="550" t="s">
        <v>2219</v>
      </c>
      <c r="C8633" s="550" t="s">
        <v>55</v>
      </c>
      <c r="D8633" s="549" t="s">
        <v>2220</v>
      </c>
      <c r="E8633" s="593" t="s">
        <v>1220</v>
      </c>
      <c r="F8633" s="593"/>
      <c r="G8633" s="550" t="s">
        <v>1476</v>
      </c>
      <c r="H8633" s="551">
        <v>0.09</v>
      </c>
      <c r="I8633" s="552" t="s">
        <v>2894</v>
      </c>
      <c r="J8633" s="561" t="s">
        <v>2828</v>
      </c>
    </row>
    <row r="8634" spans="1:10" ht="14.45" customHeight="1">
      <c r="A8634" s="549" t="s">
        <v>2666</v>
      </c>
      <c r="B8634" s="550" t="s">
        <v>1449</v>
      </c>
      <c r="C8634" s="550" t="s">
        <v>55</v>
      </c>
      <c r="D8634" s="549" t="s">
        <v>1450</v>
      </c>
      <c r="E8634" s="593" t="s">
        <v>1440</v>
      </c>
      <c r="F8634" s="593"/>
      <c r="G8634" s="550" t="s">
        <v>1451</v>
      </c>
      <c r="H8634" s="551">
        <v>0.1</v>
      </c>
      <c r="I8634" s="552" t="s">
        <v>2742</v>
      </c>
      <c r="J8634" s="561" t="s">
        <v>3239</v>
      </c>
    </row>
    <row r="8635" spans="1:10">
      <c r="A8635" s="589" t="s">
        <v>2820</v>
      </c>
      <c r="B8635" s="597"/>
      <c r="C8635" s="597"/>
      <c r="D8635" s="597"/>
      <c r="E8635" s="597"/>
      <c r="F8635" s="597"/>
      <c r="G8635" s="597"/>
      <c r="H8635" s="597"/>
      <c r="I8635" s="597"/>
      <c r="J8635" s="597"/>
    </row>
    <row r="8636" spans="1:10">
      <c r="A8636" s="543" t="s">
        <v>9</v>
      </c>
      <c r="B8636" s="461" t="s">
        <v>10</v>
      </c>
      <c r="C8636" s="461" t="s">
        <v>11</v>
      </c>
      <c r="D8636" s="543" t="s">
        <v>12</v>
      </c>
      <c r="E8636" s="589" t="s">
        <v>1209</v>
      </c>
      <c r="F8636" s="589"/>
      <c r="G8636" s="461" t="s">
        <v>13</v>
      </c>
      <c r="H8636" s="544" t="s">
        <v>14</v>
      </c>
      <c r="I8636" s="544" t="s">
        <v>1210</v>
      </c>
      <c r="J8636" s="544" t="s">
        <v>16</v>
      </c>
    </row>
    <row r="8637" spans="1:10" ht="26.45">
      <c r="A8637" s="549" t="s">
        <v>2666</v>
      </c>
      <c r="B8637" s="550" t="s">
        <v>2339</v>
      </c>
      <c r="C8637" s="550" t="s">
        <v>55</v>
      </c>
      <c r="D8637" s="549" t="s">
        <v>2340</v>
      </c>
      <c r="E8637" s="593" t="s">
        <v>1220</v>
      </c>
      <c r="F8637" s="593"/>
      <c r="G8637" s="550" t="s">
        <v>57</v>
      </c>
      <c r="H8637" s="551">
        <v>0.25</v>
      </c>
      <c r="I8637" s="552" t="s">
        <v>2892</v>
      </c>
      <c r="J8637" s="561" t="s">
        <v>2981</v>
      </c>
    </row>
    <row r="8638" spans="1:10" ht="26.45">
      <c r="A8638" s="549" t="s">
        <v>2666</v>
      </c>
      <c r="B8638" s="550" t="s">
        <v>2139</v>
      </c>
      <c r="C8638" s="550" t="s">
        <v>55</v>
      </c>
      <c r="D8638" s="549" t="s">
        <v>2140</v>
      </c>
      <c r="E8638" s="593" t="s">
        <v>1220</v>
      </c>
      <c r="F8638" s="593"/>
      <c r="G8638" s="550" t="s">
        <v>1739</v>
      </c>
      <c r="H8638" s="551">
        <v>6.8999999999999997E-4</v>
      </c>
      <c r="I8638" s="552" t="s">
        <v>2853</v>
      </c>
      <c r="J8638" s="561" t="s">
        <v>2972</v>
      </c>
    </row>
    <row r="8639" spans="1:10">
      <c r="A8639" s="549" t="s">
        <v>2666</v>
      </c>
      <c r="B8639" s="550" t="s">
        <v>1543</v>
      </c>
      <c r="C8639" s="550" t="s">
        <v>55</v>
      </c>
      <c r="D8639" s="549" t="s">
        <v>1544</v>
      </c>
      <c r="E8639" s="593" t="s">
        <v>1220</v>
      </c>
      <c r="F8639" s="593"/>
      <c r="G8639" s="550" t="s">
        <v>57</v>
      </c>
      <c r="H8639" s="551">
        <v>3.0540000000000001E-2</v>
      </c>
      <c r="I8639" s="552" t="s">
        <v>2849</v>
      </c>
      <c r="J8639" s="561" t="s">
        <v>3384</v>
      </c>
    </row>
    <row r="8640" spans="1:10" ht="26.45">
      <c r="A8640" s="549" t="s">
        <v>2666</v>
      </c>
      <c r="B8640" s="550" t="s">
        <v>1978</v>
      </c>
      <c r="C8640" s="550" t="s">
        <v>55</v>
      </c>
      <c r="D8640" s="549" t="s">
        <v>1979</v>
      </c>
      <c r="E8640" s="593" t="s">
        <v>1220</v>
      </c>
      <c r="F8640" s="593"/>
      <c r="G8640" s="550" t="s">
        <v>1739</v>
      </c>
      <c r="H8640" s="551">
        <v>2.4000000000000001E-4</v>
      </c>
      <c r="I8640" s="552" t="s">
        <v>2855</v>
      </c>
      <c r="J8640" s="561" t="s">
        <v>2880</v>
      </c>
    </row>
    <row r="8641" spans="1:10">
      <c r="A8641" s="549" t="s">
        <v>2666</v>
      </c>
      <c r="B8641" s="550" t="s">
        <v>2639</v>
      </c>
      <c r="C8641" s="550" t="s">
        <v>55</v>
      </c>
      <c r="D8641" s="549" t="s">
        <v>2640</v>
      </c>
      <c r="E8641" s="593" t="s">
        <v>1220</v>
      </c>
      <c r="F8641" s="593"/>
      <c r="G8641" s="550" t="s">
        <v>57</v>
      </c>
      <c r="H8641" s="551">
        <v>8.0000000000000007E-5</v>
      </c>
      <c r="I8641" s="552" t="s">
        <v>2879</v>
      </c>
      <c r="J8641" s="561" t="s">
        <v>2972</v>
      </c>
    </row>
    <row r="8642" spans="1:10">
      <c r="A8642" s="549" t="s">
        <v>2666</v>
      </c>
      <c r="B8642" s="550" t="s">
        <v>1652</v>
      </c>
      <c r="C8642" s="550" t="s">
        <v>55</v>
      </c>
      <c r="D8642" s="549" t="s">
        <v>1653</v>
      </c>
      <c r="E8642" s="593" t="s">
        <v>1298</v>
      </c>
      <c r="F8642" s="593"/>
      <c r="G8642" s="550" t="s">
        <v>57</v>
      </c>
      <c r="H8642" s="551">
        <v>3.0540000000000001E-2</v>
      </c>
      <c r="I8642" s="552" t="s">
        <v>2845</v>
      </c>
      <c r="J8642" s="561" t="s">
        <v>2888</v>
      </c>
    </row>
    <row r="8643" spans="1:10">
      <c r="A8643" s="549" t="s">
        <v>2666</v>
      </c>
      <c r="B8643" s="550" t="s">
        <v>2579</v>
      </c>
      <c r="C8643" s="550" t="s">
        <v>55</v>
      </c>
      <c r="D8643" s="549" t="s">
        <v>2580</v>
      </c>
      <c r="E8643" s="593" t="s">
        <v>1220</v>
      </c>
      <c r="F8643" s="593"/>
      <c r="G8643" s="550" t="s">
        <v>57</v>
      </c>
      <c r="H8643" s="551">
        <v>8.9999999999999998E-4</v>
      </c>
      <c r="I8643" s="552" t="s">
        <v>2881</v>
      </c>
      <c r="J8643" s="561" t="s">
        <v>2880</v>
      </c>
    </row>
    <row r="8644" spans="1:10">
      <c r="A8644" s="549" t="s">
        <v>2666</v>
      </c>
      <c r="B8644" s="550" t="s">
        <v>1729</v>
      </c>
      <c r="C8644" s="550" t="s">
        <v>55</v>
      </c>
      <c r="D8644" s="549" t="s">
        <v>1730</v>
      </c>
      <c r="E8644" s="593" t="s">
        <v>1220</v>
      </c>
      <c r="F8644" s="593"/>
      <c r="G8644" s="550" t="s">
        <v>57</v>
      </c>
      <c r="H8644" s="551">
        <v>4.4999999999999999E-4</v>
      </c>
      <c r="I8644" s="552" t="s">
        <v>2833</v>
      </c>
      <c r="J8644" s="561" t="s">
        <v>2975</v>
      </c>
    </row>
    <row r="8645" spans="1:10" ht="13.9" customHeight="1">
      <c r="A8645" s="549" t="s">
        <v>2666</v>
      </c>
      <c r="B8645" s="550" t="s">
        <v>1855</v>
      </c>
      <c r="C8645" s="550" t="s">
        <v>55</v>
      </c>
      <c r="D8645" s="549" t="s">
        <v>1856</v>
      </c>
      <c r="E8645" s="593" t="s">
        <v>1298</v>
      </c>
      <c r="F8645" s="593"/>
      <c r="G8645" s="550" t="s">
        <v>1857</v>
      </c>
      <c r="H8645" s="551">
        <v>1.2E-4</v>
      </c>
      <c r="I8645" s="552" t="s">
        <v>2841</v>
      </c>
      <c r="J8645" s="561" t="s">
        <v>3133</v>
      </c>
    </row>
    <row r="8646" spans="1:10">
      <c r="A8646" s="549" t="s">
        <v>2666</v>
      </c>
      <c r="B8646" s="550" t="s">
        <v>2515</v>
      </c>
      <c r="C8646" s="550" t="s">
        <v>55</v>
      </c>
      <c r="D8646" s="549" t="s">
        <v>2516</v>
      </c>
      <c r="E8646" s="593" t="s">
        <v>1220</v>
      </c>
      <c r="F8646" s="593"/>
      <c r="G8646" s="550" t="s">
        <v>57</v>
      </c>
      <c r="H8646" s="551">
        <v>1E-4</v>
      </c>
      <c r="I8646" s="552" t="s">
        <v>2883</v>
      </c>
      <c r="J8646" s="561" t="s">
        <v>2972</v>
      </c>
    </row>
    <row r="8647" spans="1:10" ht="26.45">
      <c r="A8647" s="549" t="s">
        <v>2666</v>
      </c>
      <c r="B8647" s="550" t="s">
        <v>2303</v>
      </c>
      <c r="C8647" s="550" t="s">
        <v>55</v>
      </c>
      <c r="D8647" s="549" t="s">
        <v>2304</v>
      </c>
      <c r="E8647" s="593" t="s">
        <v>1220</v>
      </c>
      <c r="F8647" s="593"/>
      <c r="G8647" s="550" t="s">
        <v>57</v>
      </c>
      <c r="H8647" s="551">
        <v>1.8000000000000001E-4</v>
      </c>
      <c r="I8647" s="552" t="s">
        <v>2821</v>
      </c>
      <c r="J8647" s="561" t="s">
        <v>2972</v>
      </c>
    </row>
    <row r="8648" spans="1:10" ht="26.45">
      <c r="A8648" s="549" t="s">
        <v>2666</v>
      </c>
      <c r="B8648" s="550" t="s">
        <v>2391</v>
      </c>
      <c r="C8648" s="550" t="s">
        <v>55</v>
      </c>
      <c r="D8648" s="549" t="s">
        <v>2392</v>
      </c>
      <c r="E8648" s="593" t="s">
        <v>1220</v>
      </c>
      <c r="F8648" s="593"/>
      <c r="G8648" s="550" t="s">
        <v>57</v>
      </c>
      <c r="H8648" s="551">
        <v>6.0000000000000002E-5</v>
      </c>
      <c r="I8648" s="552" t="s">
        <v>2827</v>
      </c>
      <c r="J8648" s="561" t="s">
        <v>2972</v>
      </c>
    </row>
    <row r="8649" spans="1:10">
      <c r="A8649" s="549" t="s">
        <v>2666</v>
      </c>
      <c r="B8649" s="550" t="s">
        <v>2169</v>
      </c>
      <c r="C8649" s="550" t="s">
        <v>55</v>
      </c>
      <c r="D8649" s="549" t="s">
        <v>2170</v>
      </c>
      <c r="E8649" s="593" t="s">
        <v>1220</v>
      </c>
      <c r="F8649" s="593"/>
      <c r="G8649" s="550" t="s">
        <v>57</v>
      </c>
      <c r="H8649" s="551">
        <v>1.3500000000000001E-3</v>
      </c>
      <c r="I8649" s="552" t="s">
        <v>2825</v>
      </c>
      <c r="J8649" s="561" t="s">
        <v>2972</v>
      </c>
    </row>
    <row r="8650" spans="1:10">
      <c r="A8650" s="549" t="s">
        <v>2666</v>
      </c>
      <c r="B8650" s="550" t="s">
        <v>2090</v>
      </c>
      <c r="C8650" s="550" t="s">
        <v>55</v>
      </c>
      <c r="D8650" s="549" t="s">
        <v>2091</v>
      </c>
      <c r="E8650" s="593" t="s">
        <v>1220</v>
      </c>
      <c r="F8650" s="593"/>
      <c r="G8650" s="550" t="s">
        <v>57</v>
      </c>
      <c r="H8650" s="551">
        <v>5.4000000000000001E-4</v>
      </c>
      <c r="I8650" s="552" t="s">
        <v>2847</v>
      </c>
      <c r="J8650" s="561" t="s">
        <v>2972</v>
      </c>
    </row>
    <row r="8651" spans="1:10">
      <c r="A8651" s="549" t="s">
        <v>2666</v>
      </c>
      <c r="B8651" s="550" t="s">
        <v>2617</v>
      </c>
      <c r="C8651" s="550" t="s">
        <v>55</v>
      </c>
      <c r="D8651" s="549" t="s">
        <v>2618</v>
      </c>
      <c r="E8651" s="593" t="s">
        <v>1220</v>
      </c>
      <c r="F8651" s="593"/>
      <c r="G8651" s="550" t="s">
        <v>57</v>
      </c>
      <c r="H8651" s="551">
        <v>2.0000000000000002E-5</v>
      </c>
      <c r="I8651" s="552" t="s">
        <v>2885</v>
      </c>
      <c r="J8651" s="561" t="s">
        <v>2972</v>
      </c>
    </row>
    <row r="8652" spans="1:10">
      <c r="A8652" s="549" t="s">
        <v>2666</v>
      </c>
      <c r="B8652" s="550" t="s">
        <v>2360</v>
      </c>
      <c r="C8652" s="550" t="s">
        <v>55</v>
      </c>
      <c r="D8652" s="549" t="s">
        <v>2361</v>
      </c>
      <c r="E8652" s="593" t="s">
        <v>1220</v>
      </c>
      <c r="F8652" s="593"/>
      <c r="G8652" s="550" t="s">
        <v>2362</v>
      </c>
      <c r="H8652" s="551">
        <v>2.4000000000000001E-4</v>
      </c>
      <c r="I8652" s="552" t="s">
        <v>2831</v>
      </c>
      <c r="J8652" s="561" t="s">
        <v>2972</v>
      </c>
    </row>
    <row r="8653" spans="1:10">
      <c r="A8653" s="549" t="s">
        <v>2666</v>
      </c>
      <c r="B8653" s="550" t="s">
        <v>2573</v>
      </c>
      <c r="C8653" s="550" t="s">
        <v>55</v>
      </c>
      <c r="D8653" s="549" t="s">
        <v>2574</v>
      </c>
      <c r="E8653" s="593" t="s">
        <v>1220</v>
      </c>
      <c r="F8653" s="593"/>
      <c r="G8653" s="550" t="s">
        <v>57</v>
      </c>
      <c r="H8653" s="551">
        <v>4.6000000000000001E-4</v>
      </c>
      <c r="I8653" s="552" t="s">
        <v>2887</v>
      </c>
      <c r="J8653" s="561" t="s">
        <v>2880</v>
      </c>
    </row>
    <row r="8654" spans="1:10">
      <c r="A8654" s="549" t="s">
        <v>2666</v>
      </c>
      <c r="B8654" s="550" t="s">
        <v>1587</v>
      </c>
      <c r="C8654" s="550" t="s">
        <v>55</v>
      </c>
      <c r="D8654" s="549" t="s">
        <v>1588</v>
      </c>
      <c r="E8654" s="593" t="s">
        <v>1220</v>
      </c>
      <c r="F8654" s="593"/>
      <c r="G8654" s="550" t="s">
        <v>57</v>
      </c>
      <c r="H8654" s="551">
        <v>1.3500000000000001E-3</v>
      </c>
      <c r="I8654" s="552" t="s">
        <v>2835</v>
      </c>
      <c r="J8654" s="561" t="s">
        <v>3425</v>
      </c>
    </row>
    <row r="8655" spans="1:10">
      <c r="A8655" s="549" t="s">
        <v>2666</v>
      </c>
      <c r="B8655" s="550" t="s">
        <v>2535</v>
      </c>
      <c r="C8655" s="550" t="s">
        <v>55</v>
      </c>
      <c r="D8655" s="549" t="s">
        <v>2536</v>
      </c>
      <c r="E8655" s="593" t="s">
        <v>1220</v>
      </c>
      <c r="F8655" s="593"/>
      <c r="G8655" s="550" t="s">
        <v>57</v>
      </c>
      <c r="H8655" s="551">
        <v>8.9999999999999998E-4</v>
      </c>
      <c r="I8655" s="552" t="s">
        <v>2889</v>
      </c>
      <c r="J8655" s="561" t="s">
        <v>3254</v>
      </c>
    </row>
    <row r="8656" spans="1:10">
      <c r="A8656" s="549" t="s">
        <v>2666</v>
      </c>
      <c r="B8656" s="550" t="s">
        <v>1982</v>
      </c>
      <c r="C8656" s="550" t="s">
        <v>55</v>
      </c>
      <c r="D8656" s="549" t="s">
        <v>1983</v>
      </c>
      <c r="E8656" s="593" t="s">
        <v>1298</v>
      </c>
      <c r="F8656" s="593"/>
      <c r="G8656" s="550" t="s">
        <v>57</v>
      </c>
      <c r="H8656" s="551">
        <v>1.3500000000000001E-3</v>
      </c>
      <c r="I8656" s="552" t="s">
        <v>2839</v>
      </c>
      <c r="J8656" s="561" t="s">
        <v>2880</v>
      </c>
    </row>
    <row r="8657" spans="1:10">
      <c r="A8657" s="549" t="s">
        <v>2666</v>
      </c>
      <c r="B8657" s="550" t="s">
        <v>1693</v>
      </c>
      <c r="C8657" s="550" t="s">
        <v>55</v>
      </c>
      <c r="D8657" s="549" t="s">
        <v>1694</v>
      </c>
      <c r="E8657" s="593" t="s">
        <v>1220</v>
      </c>
      <c r="F8657" s="593"/>
      <c r="G8657" s="550" t="s">
        <v>57</v>
      </c>
      <c r="H8657" s="551">
        <v>2.249E-2</v>
      </c>
      <c r="I8657" s="552" t="s">
        <v>2829</v>
      </c>
      <c r="J8657" s="561" t="s">
        <v>3114</v>
      </c>
    </row>
    <row r="8658" spans="1:10" ht="26.45">
      <c r="A8658" s="549" t="s">
        <v>2666</v>
      </c>
      <c r="B8658" s="550" t="s">
        <v>1807</v>
      </c>
      <c r="C8658" s="550" t="s">
        <v>55</v>
      </c>
      <c r="D8658" s="549" t="s">
        <v>1808</v>
      </c>
      <c r="E8658" s="593" t="s">
        <v>1440</v>
      </c>
      <c r="F8658" s="593"/>
      <c r="G8658" s="550" t="s">
        <v>1451</v>
      </c>
      <c r="H8658" s="551">
        <v>0.2</v>
      </c>
      <c r="I8658" s="552" t="s">
        <v>2767</v>
      </c>
      <c r="J8658" s="561" t="s">
        <v>3596</v>
      </c>
    </row>
    <row r="8659" spans="1:10">
      <c r="A8659" s="549" t="s">
        <v>2666</v>
      </c>
      <c r="B8659" s="550" t="s">
        <v>2412</v>
      </c>
      <c r="C8659" s="550" t="s">
        <v>55</v>
      </c>
      <c r="D8659" s="549" t="s">
        <v>2413</v>
      </c>
      <c r="E8659" s="593" t="s">
        <v>1220</v>
      </c>
      <c r="F8659" s="593"/>
      <c r="G8659" s="550" t="s">
        <v>57</v>
      </c>
      <c r="H8659" s="551">
        <v>3.0000000000000001E-5</v>
      </c>
      <c r="I8659" s="552" t="s">
        <v>2823</v>
      </c>
      <c r="J8659" s="561" t="s">
        <v>2972</v>
      </c>
    </row>
    <row r="8660" spans="1:10">
      <c r="A8660" s="549" t="s">
        <v>2666</v>
      </c>
      <c r="B8660" s="550" t="s">
        <v>2381</v>
      </c>
      <c r="C8660" s="550" t="s">
        <v>55</v>
      </c>
      <c r="D8660" s="549" t="s">
        <v>2382</v>
      </c>
      <c r="E8660" s="593" t="s">
        <v>1220</v>
      </c>
      <c r="F8660" s="593"/>
      <c r="G8660" s="550" t="s">
        <v>57</v>
      </c>
      <c r="H8660" s="551">
        <v>2.0000000000000002E-5</v>
      </c>
      <c r="I8660" s="552" t="s">
        <v>2837</v>
      </c>
      <c r="J8660" s="561" t="s">
        <v>2972</v>
      </c>
    </row>
    <row r="8661" spans="1:10" ht="26.45">
      <c r="A8661" s="549" t="s">
        <v>2666</v>
      </c>
      <c r="B8661" s="550" t="s">
        <v>2182</v>
      </c>
      <c r="C8661" s="550" t="s">
        <v>55</v>
      </c>
      <c r="D8661" s="549" t="s">
        <v>2183</v>
      </c>
      <c r="E8661" s="593" t="s">
        <v>1220</v>
      </c>
      <c r="F8661" s="593"/>
      <c r="G8661" s="550" t="s">
        <v>57</v>
      </c>
      <c r="H8661" s="551">
        <v>2.0000000000000002E-5</v>
      </c>
      <c r="I8661" s="552" t="s">
        <v>2843</v>
      </c>
      <c r="J8661" s="561" t="s">
        <v>2972</v>
      </c>
    </row>
    <row r="8662" spans="1:10">
      <c r="A8662" s="549" t="s">
        <v>2666</v>
      </c>
      <c r="B8662" s="550" t="s">
        <v>2442</v>
      </c>
      <c r="C8662" s="550" t="s">
        <v>55</v>
      </c>
      <c r="D8662" s="549" t="s">
        <v>2443</v>
      </c>
      <c r="E8662" s="593" t="s">
        <v>1220</v>
      </c>
      <c r="F8662" s="593"/>
      <c r="G8662" s="550" t="s">
        <v>57</v>
      </c>
      <c r="H8662" s="551">
        <v>1.0000000000000001E-5</v>
      </c>
      <c r="I8662" s="552" t="s">
        <v>2851</v>
      </c>
      <c r="J8662" s="561" t="s">
        <v>2972</v>
      </c>
    </row>
    <row r="8663" spans="1:10">
      <c r="A8663" s="549" t="s">
        <v>2666</v>
      </c>
      <c r="B8663" s="550" t="s">
        <v>2219</v>
      </c>
      <c r="C8663" s="550" t="s">
        <v>55</v>
      </c>
      <c r="D8663" s="549" t="s">
        <v>2220</v>
      </c>
      <c r="E8663" s="593" t="s">
        <v>1220</v>
      </c>
      <c r="F8663" s="593"/>
      <c r="G8663" s="550" t="s">
        <v>1476</v>
      </c>
      <c r="H8663" s="551">
        <v>0.09</v>
      </c>
      <c r="I8663" s="552" t="s">
        <v>2894</v>
      </c>
      <c r="J8663" s="561" t="s">
        <v>2828</v>
      </c>
    </row>
    <row r="8664" spans="1:10" ht="26.45">
      <c r="A8664" s="549" t="s">
        <v>2666</v>
      </c>
      <c r="B8664" s="550" t="s">
        <v>1449</v>
      </c>
      <c r="C8664" s="550" t="s">
        <v>55</v>
      </c>
      <c r="D8664" s="549" t="s">
        <v>1450</v>
      </c>
      <c r="E8664" s="593" t="s">
        <v>1440</v>
      </c>
      <c r="F8664" s="593"/>
      <c r="G8664" s="550" t="s">
        <v>1451</v>
      </c>
      <c r="H8664" s="551">
        <v>0.1</v>
      </c>
      <c r="I8664" s="552" t="s">
        <v>2742</v>
      </c>
      <c r="J8664" s="561" t="s">
        <v>3239</v>
      </c>
    </row>
    <row r="8665" spans="1:10">
      <c r="A8665" s="553"/>
      <c r="B8665" s="563"/>
      <c r="C8665" s="563"/>
      <c r="D8665" s="553"/>
      <c r="E8665" s="563" t="s">
        <v>2669</v>
      </c>
      <c r="F8665" s="566">
        <v>5.64</v>
      </c>
      <c r="G8665" s="553" t="s">
        <v>2670</v>
      </c>
      <c r="H8665" s="554">
        <v>0</v>
      </c>
      <c r="I8665" s="553" t="s">
        <v>2671</v>
      </c>
      <c r="J8665" s="554">
        <v>5.64</v>
      </c>
    </row>
    <row r="8666" spans="1:10" ht="14.45" thickBot="1">
      <c r="A8666" s="553"/>
      <c r="B8666" s="563"/>
      <c r="C8666" s="563"/>
      <c r="D8666" s="553"/>
      <c r="E8666" s="563" t="s">
        <v>2672</v>
      </c>
      <c r="F8666" s="566">
        <v>0</v>
      </c>
      <c r="G8666" s="553"/>
      <c r="H8666" s="595" t="s">
        <v>2673</v>
      </c>
      <c r="I8666" s="595"/>
      <c r="J8666" s="554">
        <v>8.33</v>
      </c>
    </row>
    <row r="8667" spans="1:10" ht="14.45" thickTop="1">
      <c r="A8667" s="555"/>
      <c r="B8667" s="564"/>
      <c r="C8667" s="564"/>
      <c r="D8667" s="555"/>
      <c r="E8667" s="564"/>
      <c r="F8667" s="564"/>
      <c r="G8667" s="555"/>
      <c r="H8667" s="555"/>
      <c r="I8667" s="555"/>
      <c r="J8667" s="555"/>
    </row>
    <row r="8668" spans="1:10">
      <c r="A8668" s="543"/>
      <c r="B8668" s="461" t="s">
        <v>10</v>
      </c>
      <c r="C8668" s="461" t="s">
        <v>11</v>
      </c>
      <c r="D8668" s="543" t="s">
        <v>12</v>
      </c>
      <c r="E8668" s="589" t="s">
        <v>1209</v>
      </c>
      <c r="F8668" s="589"/>
      <c r="G8668" s="461" t="s">
        <v>13</v>
      </c>
      <c r="H8668" s="544" t="s">
        <v>14</v>
      </c>
      <c r="I8668" s="544" t="s">
        <v>1210</v>
      </c>
      <c r="J8668" s="544" t="s">
        <v>16</v>
      </c>
    </row>
    <row r="8669" spans="1:10">
      <c r="A8669" s="545" t="s">
        <v>2661</v>
      </c>
      <c r="B8669" s="546" t="s">
        <v>2736</v>
      </c>
      <c r="C8669" s="546" t="s">
        <v>55</v>
      </c>
      <c r="D8669" s="545" t="s">
        <v>2737</v>
      </c>
      <c r="E8669" s="596" t="s">
        <v>2738</v>
      </c>
      <c r="F8669" s="596"/>
      <c r="G8669" s="546" t="s">
        <v>2739</v>
      </c>
      <c r="H8669" s="547">
        <v>1</v>
      </c>
      <c r="I8669" s="548">
        <v>110.06</v>
      </c>
      <c r="J8669" s="548">
        <v>110.06</v>
      </c>
    </row>
    <row r="8670" spans="1:10">
      <c r="A8670" s="543" t="s">
        <v>9</v>
      </c>
      <c r="B8670" s="461" t="s">
        <v>10</v>
      </c>
      <c r="C8670" s="461" t="s">
        <v>11</v>
      </c>
      <c r="D8670" s="543" t="s">
        <v>12</v>
      </c>
      <c r="E8670" s="589" t="s">
        <v>1209</v>
      </c>
      <c r="F8670" s="589"/>
      <c r="G8670" s="461" t="s">
        <v>13</v>
      </c>
      <c r="H8670" s="544" t="s">
        <v>14</v>
      </c>
      <c r="I8670" s="544" t="s">
        <v>1210</v>
      </c>
      <c r="J8670" s="544" t="s">
        <v>16</v>
      </c>
    </row>
    <row r="8671" spans="1:10" ht="26.45">
      <c r="A8671" s="549" t="s">
        <v>2666</v>
      </c>
      <c r="B8671" s="550" t="s">
        <v>2239</v>
      </c>
      <c r="C8671" s="550" t="s">
        <v>55</v>
      </c>
      <c r="D8671" s="549" t="s">
        <v>2240</v>
      </c>
      <c r="E8671" s="593" t="s">
        <v>1220</v>
      </c>
      <c r="F8671" s="593"/>
      <c r="G8671" s="550" t="s">
        <v>57</v>
      </c>
      <c r="H8671" s="551">
        <v>1</v>
      </c>
      <c r="I8671" s="552" t="s">
        <v>2942</v>
      </c>
      <c r="J8671" s="561" t="s">
        <v>2942</v>
      </c>
    </row>
    <row r="8672" spans="1:10">
      <c r="A8672" s="549" t="s">
        <v>2666</v>
      </c>
      <c r="B8672" s="550" t="s">
        <v>2416</v>
      </c>
      <c r="C8672" s="550" t="s">
        <v>55</v>
      </c>
      <c r="D8672" s="549" t="s">
        <v>2417</v>
      </c>
      <c r="E8672" s="593" t="s">
        <v>1220</v>
      </c>
      <c r="F8672" s="593"/>
      <c r="G8672" s="550" t="s">
        <v>1456</v>
      </c>
      <c r="H8672" s="551">
        <v>1.4999999999999999E-2</v>
      </c>
      <c r="I8672" s="552" t="s">
        <v>2944</v>
      </c>
      <c r="J8672" s="561" t="s">
        <v>3098</v>
      </c>
    </row>
    <row r="8673" spans="1:10">
      <c r="A8673" s="556" t="s">
        <v>2661</v>
      </c>
      <c r="B8673" s="557" t="s">
        <v>2769</v>
      </c>
      <c r="C8673" s="557" t="s">
        <v>55</v>
      </c>
      <c r="D8673" s="556" t="s">
        <v>2770</v>
      </c>
      <c r="E8673" s="594" t="s">
        <v>1393</v>
      </c>
      <c r="F8673" s="594"/>
      <c r="G8673" s="557" t="s">
        <v>1451</v>
      </c>
      <c r="H8673" s="558">
        <v>0.4</v>
      </c>
      <c r="I8673" s="559" t="s">
        <v>2771</v>
      </c>
      <c r="J8673" s="560" t="s">
        <v>3332</v>
      </c>
    </row>
    <row r="8674" spans="1:10" ht="26.45">
      <c r="A8674" s="549" t="s">
        <v>2666</v>
      </c>
      <c r="B8674" s="550" t="s">
        <v>2235</v>
      </c>
      <c r="C8674" s="550" t="s">
        <v>55</v>
      </c>
      <c r="D8674" s="549" t="s">
        <v>2236</v>
      </c>
      <c r="E8674" s="593" t="s">
        <v>1220</v>
      </c>
      <c r="F8674" s="593"/>
      <c r="G8674" s="550" t="s">
        <v>1456</v>
      </c>
      <c r="H8674" s="551">
        <v>0.05</v>
      </c>
      <c r="I8674" s="552" t="s">
        <v>2946</v>
      </c>
      <c r="J8674" s="561" t="s">
        <v>3292</v>
      </c>
    </row>
    <row r="8675" spans="1:10" ht="26.45">
      <c r="A8675" s="549" t="s">
        <v>2666</v>
      </c>
      <c r="B8675" s="550" t="s">
        <v>1449</v>
      </c>
      <c r="C8675" s="550" t="s">
        <v>55</v>
      </c>
      <c r="D8675" s="549" t="s">
        <v>1450</v>
      </c>
      <c r="E8675" s="593" t="s">
        <v>1440</v>
      </c>
      <c r="F8675" s="593"/>
      <c r="G8675" s="550" t="s">
        <v>1451</v>
      </c>
      <c r="H8675" s="551">
        <v>0.4</v>
      </c>
      <c r="I8675" s="552" t="s">
        <v>2742</v>
      </c>
      <c r="J8675" s="561" t="s">
        <v>3333</v>
      </c>
    </row>
    <row r="8676" spans="1:10" ht="14.45" customHeight="1">
      <c r="A8676" s="549" t="s">
        <v>2666</v>
      </c>
      <c r="B8676" s="550" t="s">
        <v>2251</v>
      </c>
      <c r="C8676" s="550" t="s">
        <v>55</v>
      </c>
      <c r="D8676" s="549" t="s">
        <v>2252</v>
      </c>
      <c r="E8676" s="593" t="s">
        <v>1220</v>
      </c>
      <c r="F8676" s="593"/>
      <c r="G8676" s="550" t="s">
        <v>57</v>
      </c>
      <c r="H8676" s="551">
        <v>2</v>
      </c>
      <c r="I8676" s="552" t="s">
        <v>2948</v>
      </c>
      <c r="J8676" s="561" t="s">
        <v>3160</v>
      </c>
    </row>
    <row r="8677" spans="1:10" ht="26.45">
      <c r="A8677" s="549" t="s">
        <v>2666</v>
      </c>
      <c r="B8677" s="550" t="s">
        <v>1685</v>
      </c>
      <c r="C8677" s="550" t="s">
        <v>55</v>
      </c>
      <c r="D8677" s="549" t="s">
        <v>1686</v>
      </c>
      <c r="E8677" s="593" t="s">
        <v>1440</v>
      </c>
      <c r="F8677" s="593"/>
      <c r="G8677" s="550" t="s">
        <v>1451</v>
      </c>
      <c r="H8677" s="551">
        <v>0.4</v>
      </c>
      <c r="I8677" s="552" t="s">
        <v>2767</v>
      </c>
      <c r="J8677" s="561" t="s">
        <v>3334</v>
      </c>
    </row>
    <row r="8678" spans="1:10" ht="26.45">
      <c r="A8678" s="549" t="s">
        <v>2666</v>
      </c>
      <c r="B8678" s="550" t="s">
        <v>1877</v>
      </c>
      <c r="C8678" s="550" t="s">
        <v>55</v>
      </c>
      <c r="D8678" s="549" t="s">
        <v>1878</v>
      </c>
      <c r="E8678" s="593" t="s">
        <v>1220</v>
      </c>
      <c r="F8678" s="593"/>
      <c r="G8678" s="550" t="s">
        <v>268</v>
      </c>
      <c r="H8678" s="551">
        <v>4</v>
      </c>
      <c r="I8678" s="552" t="s">
        <v>2950</v>
      </c>
      <c r="J8678" s="561" t="s">
        <v>4201</v>
      </c>
    </row>
    <row r="8679" spans="1:10" ht="13.9" customHeight="1">
      <c r="A8679" s="556" t="s">
        <v>2661</v>
      </c>
      <c r="B8679" s="557" t="s">
        <v>2799</v>
      </c>
      <c r="C8679" s="557" t="s">
        <v>55</v>
      </c>
      <c r="D8679" s="556" t="s">
        <v>2800</v>
      </c>
      <c r="E8679" s="594" t="s">
        <v>1393</v>
      </c>
      <c r="F8679" s="594"/>
      <c r="G8679" s="557" t="s">
        <v>1451</v>
      </c>
      <c r="H8679" s="558">
        <v>0.4</v>
      </c>
      <c r="I8679" s="559" t="s">
        <v>2801</v>
      </c>
      <c r="J8679" s="560" t="s">
        <v>3132</v>
      </c>
    </row>
    <row r="8680" spans="1:10">
      <c r="A8680" s="589" t="s">
        <v>2820</v>
      </c>
      <c r="B8680" s="597"/>
      <c r="C8680" s="597"/>
      <c r="D8680" s="597"/>
      <c r="E8680" s="597"/>
      <c r="F8680" s="597"/>
      <c r="G8680" s="597"/>
      <c r="H8680" s="597"/>
      <c r="I8680" s="597"/>
      <c r="J8680" s="597"/>
    </row>
    <row r="8681" spans="1:10">
      <c r="A8681" s="543" t="s">
        <v>9</v>
      </c>
      <c r="B8681" s="461" t="s">
        <v>10</v>
      </c>
      <c r="C8681" s="461" t="s">
        <v>11</v>
      </c>
      <c r="D8681" s="543" t="s">
        <v>12</v>
      </c>
      <c r="E8681" s="589" t="s">
        <v>1209</v>
      </c>
      <c r="F8681" s="589"/>
      <c r="G8681" s="461" t="s">
        <v>13</v>
      </c>
      <c r="H8681" s="544" t="s">
        <v>14</v>
      </c>
      <c r="I8681" s="544" t="s">
        <v>1210</v>
      </c>
      <c r="J8681" s="544" t="s">
        <v>16</v>
      </c>
    </row>
    <row r="8682" spans="1:10" ht="26.45">
      <c r="A8682" s="549" t="s">
        <v>2666</v>
      </c>
      <c r="B8682" s="550" t="s">
        <v>2239</v>
      </c>
      <c r="C8682" s="550" t="s">
        <v>55</v>
      </c>
      <c r="D8682" s="549" t="s">
        <v>2240</v>
      </c>
      <c r="E8682" s="593" t="s">
        <v>1220</v>
      </c>
      <c r="F8682" s="593"/>
      <c r="G8682" s="550" t="s">
        <v>57</v>
      </c>
      <c r="H8682" s="551">
        <v>1</v>
      </c>
      <c r="I8682" s="552" t="s">
        <v>2942</v>
      </c>
      <c r="J8682" s="561" t="s">
        <v>2942</v>
      </c>
    </row>
    <row r="8683" spans="1:10">
      <c r="A8683" s="549" t="s">
        <v>2666</v>
      </c>
      <c r="B8683" s="550" t="s">
        <v>2416</v>
      </c>
      <c r="C8683" s="550" t="s">
        <v>55</v>
      </c>
      <c r="D8683" s="549" t="s">
        <v>2417</v>
      </c>
      <c r="E8683" s="593" t="s">
        <v>1220</v>
      </c>
      <c r="F8683" s="593"/>
      <c r="G8683" s="550" t="s">
        <v>1456</v>
      </c>
      <c r="H8683" s="551">
        <v>1.4999999999999999E-2</v>
      </c>
      <c r="I8683" s="552" t="s">
        <v>2944</v>
      </c>
      <c r="J8683" s="561" t="s">
        <v>3098</v>
      </c>
    </row>
    <row r="8684" spans="1:10" ht="26.45">
      <c r="A8684" s="549" t="s">
        <v>2666</v>
      </c>
      <c r="B8684" s="550" t="s">
        <v>2303</v>
      </c>
      <c r="C8684" s="550" t="s">
        <v>55</v>
      </c>
      <c r="D8684" s="549" t="s">
        <v>2304</v>
      </c>
      <c r="E8684" s="593" t="s">
        <v>1220</v>
      </c>
      <c r="F8684" s="593"/>
      <c r="G8684" s="550" t="s">
        <v>57</v>
      </c>
      <c r="H8684" s="551">
        <v>4.8000000000000001E-4</v>
      </c>
      <c r="I8684" s="552" t="s">
        <v>2821</v>
      </c>
      <c r="J8684" s="561" t="s">
        <v>2972</v>
      </c>
    </row>
    <row r="8685" spans="1:10">
      <c r="A8685" s="549" t="s">
        <v>2666</v>
      </c>
      <c r="B8685" s="550" t="s">
        <v>2412</v>
      </c>
      <c r="C8685" s="550" t="s">
        <v>55</v>
      </c>
      <c r="D8685" s="549" t="s">
        <v>2413</v>
      </c>
      <c r="E8685" s="593" t="s">
        <v>1220</v>
      </c>
      <c r="F8685" s="593"/>
      <c r="G8685" s="550" t="s">
        <v>57</v>
      </c>
      <c r="H8685" s="551">
        <v>1.2E-4</v>
      </c>
      <c r="I8685" s="552" t="s">
        <v>2823</v>
      </c>
      <c r="J8685" s="561" t="s">
        <v>2972</v>
      </c>
    </row>
    <row r="8686" spans="1:10">
      <c r="A8686" s="549" t="s">
        <v>2666</v>
      </c>
      <c r="B8686" s="550" t="s">
        <v>2169</v>
      </c>
      <c r="C8686" s="550" t="s">
        <v>55</v>
      </c>
      <c r="D8686" s="549" t="s">
        <v>2170</v>
      </c>
      <c r="E8686" s="593" t="s">
        <v>1220</v>
      </c>
      <c r="F8686" s="593"/>
      <c r="G8686" s="550" t="s">
        <v>57</v>
      </c>
      <c r="H8686" s="551">
        <v>3.5999999999999999E-3</v>
      </c>
      <c r="I8686" s="552" t="s">
        <v>2825</v>
      </c>
      <c r="J8686" s="561" t="s">
        <v>2880</v>
      </c>
    </row>
    <row r="8687" spans="1:10" ht="26.45">
      <c r="A8687" s="549" t="s">
        <v>2666</v>
      </c>
      <c r="B8687" s="550" t="s">
        <v>2391</v>
      </c>
      <c r="C8687" s="550" t="s">
        <v>55</v>
      </c>
      <c r="D8687" s="549" t="s">
        <v>2392</v>
      </c>
      <c r="E8687" s="593" t="s">
        <v>1220</v>
      </c>
      <c r="F8687" s="593"/>
      <c r="G8687" s="550" t="s">
        <v>57</v>
      </c>
      <c r="H8687" s="551">
        <v>1.6000000000000001E-4</v>
      </c>
      <c r="I8687" s="552" t="s">
        <v>2827</v>
      </c>
      <c r="J8687" s="561" t="s">
        <v>2972</v>
      </c>
    </row>
    <row r="8688" spans="1:10">
      <c r="A8688" s="549" t="s">
        <v>2666</v>
      </c>
      <c r="B8688" s="550" t="s">
        <v>1693</v>
      </c>
      <c r="C8688" s="550" t="s">
        <v>55</v>
      </c>
      <c r="D8688" s="549" t="s">
        <v>1694</v>
      </c>
      <c r="E8688" s="593" t="s">
        <v>1220</v>
      </c>
      <c r="F8688" s="593"/>
      <c r="G8688" s="550" t="s">
        <v>57</v>
      </c>
      <c r="H8688" s="551">
        <v>6.3799999999999996E-2</v>
      </c>
      <c r="I8688" s="552" t="s">
        <v>2829</v>
      </c>
      <c r="J8688" s="561" t="s">
        <v>2979</v>
      </c>
    </row>
    <row r="8689" spans="1:10">
      <c r="A8689" s="549" t="s">
        <v>2666</v>
      </c>
      <c r="B8689" s="550" t="s">
        <v>2360</v>
      </c>
      <c r="C8689" s="550" t="s">
        <v>55</v>
      </c>
      <c r="D8689" s="549" t="s">
        <v>2361</v>
      </c>
      <c r="E8689" s="593" t="s">
        <v>1220</v>
      </c>
      <c r="F8689" s="593"/>
      <c r="G8689" s="550" t="s">
        <v>2362</v>
      </c>
      <c r="H8689" s="551">
        <v>6.4000000000000005E-4</v>
      </c>
      <c r="I8689" s="552" t="s">
        <v>2831</v>
      </c>
      <c r="J8689" s="561" t="s">
        <v>2972</v>
      </c>
    </row>
    <row r="8690" spans="1:10" ht="13.9" customHeight="1">
      <c r="A8690" s="549" t="s">
        <v>2666</v>
      </c>
      <c r="B8690" s="550" t="s">
        <v>1729</v>
      </c>
      <c r="C8690" s="550" t="s">
        <v>55</v>
      </c>
      <c r="D8690" s="549" t="s">
        <v>1730</v>
      </c>
      <c r="E8690" s="593" t="s">
        <v>1220</v>
      </c>
      <c r="F8690" s="593"/>
      <c r="G8690" s="550" t="s">
        <v>57</v>
      </c>
      <c r="H8690" s="551">
        <v>1.1999999999999999E-3</v>
      </c>
      <c r="I8690" s="552" t="s">
        <v>2833</v>
      </c>
      <c r="J8690" s="561" t="s">
        <v>2900</v>
      </c>
    </row>
    <row r="8691" spans="1:10">
      <c r="A8691" s="549" t="s">
        <v>2666</v>
      </c>
      <c r="B8691" s="550" t="s">
        <v>1587</v>
      </c>
      <c r="C8691" s="550" t="s">
        <v>55</v>
      </c>
      <c r="D8691" s="549" t="s">
        <v>1588</v>
      </c>
      <c r="E8691" s="593" t="s">
        <v>1220</v>
      </c>
      <c r="F8691" s="593"/>
      <c r="G8691" s="550" t="s">
        <v>57</v>
      </c>
      <c r="H8691" s="551">
        <v>3.5999999999999999E-3</v>
      </c>
      <c r="I8691" s="552" t="s">
        <v>2835</v>
      </c>
      <c r="J8691" s="561" t="s">
        <v>3300</v>
      </c>
    </row>
    <row r="8692" spans="1:10">
      <c r="A8692" s="549" t="s">
        <v>2666</v>
      </c>
      <c r="B8692" s="550" t="s">
        <v>2381</v>
      </c>
      <c r="C8692" s="550" t="s">
        <v>55</v>
      </c>
      <c r="D8692" s="549" t="s">
        <v>2382</v>
      </c>
      <c r="E8692" s="593" t="s">
        <v>1220</v>
      </c>
      <c r="F8692" s="593"/>
      <c r="G8692" s="550" t="s">
        <v>57</v>
      </c>
      <c r="H8692" s="551">
        <v>8.0000000000000007E-5</v>
      </c>
      <c r="I8692" s="552" t="s">
        <v>2837</v>
      </c>
      <c r="J8692" s="561" t="s">
        <v>2972</v>
      </c>
    </row>
    <row r="8693" spans="1:10">
      <c r="A8693" s="549" t="s">
        <v>2666</v>
      </c>
      <c r="B8693" s="550" t="s">
        <v>1982</v>
      </c>
      <c r="C8693" s="550" t="s">
        <v>55</v>
      </c>
      <c r="D8693" s="549" t="s">
        <v>1983</v>
      </c>
      <c r="E8693" s="593" t="s">
        <v>1298</v>
      </c>
      <c r="F8693" s="593"/>
      <c r="G8693" s="550" t="s">
        <v>57</v>
      </c>
      <c r="H8693" s="551">
        <v>3.5999999999999999E-3</v>
      </c>
      <c r="I8693" s="552" t="s">
        <v>2839</v>
      </c>
      <c r="J8693" s="561" t="s">
        <v>3256</v>
      </c>
    </row>
    <row r="8694" spans="1:10">
      <c r="A8694" s="549" t="s">
        <v>2666</v>
      </c>
      <c r="B8694" s="550" t="s">
        <v>1855</v>
      </c>
      <c r="C8694" s="550" t="s">
        <v>55</v>
      </c>
      <c r="D8694" s="549" t="s">
        <v>1856</v>
      </c>
      <c r="E8694" s="593" t="s">
        <v>1298</v>
      </c>
      <c r="F8694" s="593"/>
      <c r="G8694" s="550" t="s">
        <v>1857</v>
      </c>
      <c r="H8694" s="551">
        <v>3.2000000000000003E-4</v>
      </c>
      <c r="I8694" s="552" t="s">
        <v>2841</v>
      </c>
      <c r="J8694" s="561" t="s">
        <v>2977</v>
      </c>
    </row>
    <row r="8695" spans="1:10" ht="26.45">
      <c r="A8695" s="549" t="s">
        <v>2666</v>
      </c>
      <c r="B8695" s="550" t="s">
        <v>2182</v>
      </c>
      <c r="C8695" s="550" t="s">
        <v>55</v>
      </c>
      <c r="D8695" s="549" t="s">
        <v>2183</v>
      </c>
      <c r="E8695" s="593" t="s">
        <v>1220</v>
      </c>
      <c r="F8695" s="593"/>
      <c r="G8695" s="550" t="s">
        <v>57</v>
      </c>
      <c r="H8695" s="551">
        <v>8.0000000000000007E-5</v>
      </c>
      <c r="I8695" s="552" t="s">
        <v>2843</v>
      </c>
      <c r="J8695" s="561" t="s">
        <v>2880</v>
      </c>
    </row>
    <row r="8696" spans="1:10">
      <c r="A8696" s="549" t="s">
        <v>2666</v>
      </c>
      <c r="B8696" s="550" t="s">
        <v>1652</v>
      </c>
      <c r="C8696" s="550" t="s">
        <v>55</v>
      </c>
      <c r="D8696" s="549" t="s">
        <v>1653</v>
      </c>
      <c r="E8696" s="593" t="s">
        <v>1298</v>
      </c>
      <c r="F8696" s="593"/>
      <c r="G8696" s="550" t="s">
        <v>57</v>
      </c>
      <c r="H8696" s="551">
        <v>8.1439999999999999E-2</v>
      </c>
      <c r="I8696" s="552" t="s">
        <v>2845</v>
      </c>
      <c r="J8696" s="561" t="s">
        <v>3335</v>
      </c>
    </row>
    <row r="8697" spans="1:10">
      <c r="A8697" s="549" t="s">
        <v>2666</v>
      </c>
      <c r="B8697" s="550" t="s">
        <v>2090</v>
      </c>
      <c r="C8697" s="550" t="s">
        <v>55</v>
      </c>
      <c r="D8697" s="549" t="s">
        <v>2091</v>
      </c>
      <c r="E8697" s="593" t="s">
        <v>1220</v>
      </c>
      <c r="F8697" s="593"/>
      <c r="G8697" s="550" t="s">
        <v>57</v>
      </c>
      <c r="H8697" s="551">
        <v>1.4400000000000001E-3</v>
      </c>
      <c r="I8697" s="552" t="s">
        <v>2847</v>
      </c>
      <c r="J8697" s="561" t="s">
        <v>3254</v>
      </c>
    </row>
    <row r="8698" spans="1:10">
      <c r="A8698" s="549" t="s">
        <v>2666</v>
      </c>
      <c r="B8698" s="550" t="s">
        <v>1543</v>
      </c>
      <c r="C8698" s="550" t="s">
        <v>55</v>
      </c>
      <c r="D8698" s="549" t="s">
        <v>1544</v>
      </c>
      <c r="E8698" s="593" t="s">
        <v>1220</v>
      </c>
      <c r="F8698" s="593"/>
      <c r="G8698" s="550" t="s">
        <v>57</v>
      </c>
      <c r="H8698" s="551">
        <v>8.1439999999999999E-2</v>
      </c>
      <c r="I8698" s="552" t="s">
        <v>2849</v>
      </c>
      <c r="J8698" s="561" t="s">
        <v>3115</v>
      </c>
    </row>
    <row r="8699" spans="1:10">
      <c r="A8699" s="549" t="s">
        <v>2666</v>
      </c>
      <c r="B8699" s="550" t="s">
        <v>2442</v>
      </c>
      <c r="C8699" s="550" t="s">
        <v>55</v>
      </c>
      <c r="D8699" s="549" t="s">
        <v>2443</v>
      </c>
      <c r="E8699" s="593" t="s">
        <v>1220</v>
      </c>
      <c r="F8699" s="593"/>
      <c r="G8699" s="550" t="s">
        <v>57</v>
      </c>
      <c r="H8699" s="551">
        <v>4.0000000000000003E-5</v>
      </c>
      <c r="I8699" s="552" t="s">
        <v>2851</v>
      </c>
      <c r="J8699" s="561" t="s">
        <v>2972</v>
      </c>
    </row>
    <row r="8700" spans="1:10" ht="26.45">
      <c r="A8700" s="549" t="s">
        <v>2666</v>
      </c>
      <c r="B8700" s="550" t="s">
        <v>2139</v>
      </c>
      <c r="C8700" s="550" t="s">
        <v>55</v>
      </c>
      <c r="D8700" s="549" t="s">
        <v>2140</v>
      </c>
      <c r="E8700" s="593" t="s">
        <v>1220</v>
      </c>
      <c r="F8700" s="593"/>
      <c r="G8700" s="550" t="s">
        <v>1739</v>
      </c>
      <c r="H8700" s="551">
        <v>1.8400000000000001E-3</v>
      </c>
      <c r="I8700" s="552" t="s">
        <v>2853</v>
      </c>
      <c r="J8700" s="561" t="s">
        <v>3254</v>
      </c>
    </row>
    <row r="8701" spans="1:10" ht="26.45">
      <c r="A8701" s="549" t="s">
        <v>2666</v>
      </c>
      <c r="B8701" s="550" t="s">
        <v>1978</v>
      </c>
      <c r="C8701" s="550" t="s">
        <v>55</v>
      </c>
      <c r="D8701" s="549" t="s">
        <v>1979</v>
      </c>
      <c r="E8701" s="593" t="s">
        <v>1220</v>
      </c>
      <c r="F8701" s="593"/>
      <c r="G8701" s="550" t="s">
        <v>1739</v>
      </c>
      <c r="H8701" s="551">
        <v>6.4000000000000005E-4</v>
      </c>
      <c r="I8701" s="552" t="s">
        <v>2855</v>
      </c>
      <c r="J8701" s="561" t="s">
        <v>3256</v>
      </c>
    </row>
    <row r="8702" spans="1:10" ht="26.45">
      <c r="A8702" s="549" t="s">
        <v>2666</v>
      </c>
      <c r="B8702" s="550" t="s">
        <v>2235</v>
      </c>
      <c r="C8702" s="550" t="s">
        <v>55</v>
      </c>
      <c r="D8702" s="549" t="s">
        <v>2236</v>
      </c>
      <c r="E8702" s="593" t="s">
        <v>1220</v>
      </c>
      <c r="F8702" s="593"/>
      <c r="G8702" s="550" t="s">
        <v>1456</v>
      </c>
      <c r="H8702" s="551">
        <v>0.05</v>
      </c>
      <c r="I8702" s="552" t="s">
        <v>2946</v>
      </c>
      <c r="J8702" s="561" t="s">
        <v>3292</v>
      </c>
    </row>
    <row r="8703" spans="1:10" ht="26.45">
      <c r="A8703" s="549" t="s">
        <v>2666</v>
      </c>
      <c r="B8703" s="550" t="s">
        <v>1449</v>
      </c>
      <c r="C8703" s="550" t="s">
        <v>55</v>
      </c>
      <c r="D8703" s="549" t="s">
        <v>1450</v>
      </c>
      <c r="E8703" s="593" t="s">
        <v>1440</v>
      </c>
      <c r="F8703" s="593"/>
      <c r="G8703" s="550" t="s">
        <v>1451</v>
      </c>
      <c r="H8703" s="551">
        <v>0.4</v>
      </c>
      <c r="I8703" s="552" t="s">
        <v>2742</v>
      </c>
      <c r="J8703" s="561" t="s">
        <v>3333</v>
      </c>
    </row>
    <row r="8704" spans="1:10" ht="26.45">
      <c r="A8704" s="549" t="s">
        <v>2666</v>
      </c>
      <c r="B8704" s="550" t="s">
        <v>2251</v>
      </c>
      <c r="C8704" s="550" t="s">
        <v>55</v>
      </c>
      <c r="D8704" s="549" t="s">
        <v>2252</v>
      </c>
      <c r="E8704" s="593" t="s">
        <v>1220</v>
      </c>
      <c r="F8704" s="593"/>
      <c r="G8704" s="550" t="s">
        <v>57</v>
      </c>
      <c r="H8704" s="551">
        <v>2</v>
      </c>
      <c r="I8704" s="552" t="s">
        <v>2948</v>
      </c>
      <c r="J8704" s="561" t="s">
        <v>3160</v>
      </c>
    </row>
    <row r="8705" spans="1:10" ht="26.45">
      <c r="A8705" s="549" t="s">
        <v>2666</v>
      </c>
      <c r="B8705" s="550" t="s">
        <v>1685</v>
      </c>
      <c r="C8705" s="550" t="s">
        <v>55</v>
      </c>
      <c r="D8705" s="549" t="s">
        <v>1686</v>
      </c>
      <c r="E8705" s="593" t="s">
        <v>1440</v>
      </c>
      <c r="F8705" s="593"/>
      <c r="G8705" s="550" t="s">
        <v>1451</v>
      </c>
      <c r="H8705" s="551">
        <v>0.4</v>
      </c>
      <c r="I8705" s="552" t="s">
        <v>2767</v>
      </c>
      <c r="J8705" s="561" t="s">
        <v>3334</v>
      </c>
    </row>
    <row r="8706" spans="1:10" ht="26.45">
      <c r="A8706" s="549" t="s">
        <v>2666</v>
      </c>
      <c r="B8706" s="550" t="s">
        <v>1877</v>
      </c>
      <c r="C8706" s="550" t="s">
        <v>55</v>
      </c>
      <c r="D8706" s="549" t="s">
        <v>1878</v>
      </c>
      <c r="E8706" s="593" t="s">
        <v>1220</v>
      </c>
      <c r="F8706" s="593"/>
      <c r="G8706" s="550" t="s">
        <v>268</v>
      </c>
      <c r="H8706" s="551">
        <v>4</v>
      </c>
      <c r="I8706" s="552" t="s">
        <v>2950</v>
      </c>
      <c r="J8706" s="561" t="s">
        <v>4201</v>
      </c>
    </row>
    <row r="8707" spans="1:10">
      <c r="A8707" s="549" t="s">
        <v>2666</v>
      </c>
      <c r="B8707" s="550" t="s">
        <v>2651</v>
      </c>
      <c r="C8707" s="550" t="s">
        <v>55</v>
      </c>
      <c r="D8707" s="549" t="s">
        <v>2652</v>
      </c>
      <c r="E8707" s="593" t="s">
        <v>1220</v>
      </c>
      <c r="F8707" s="593"/>
      <c r="G8707" s="550" t="s">
        <v>57</v>
      </c>
      <c r="H8707" s="551">
        <v>4.0000000000000003E-5</v>
      </c>
      <c r="I8707" s="552" t="s">
        <v>2922</v>
      </c>
      <c r="J8707" s="561" t="s">
        <v>2972</v>
      </c>
    </row>
    <row r="8708" spans="1:10">
      <c r="A8708" s="549" t="s">
        <v>2666</v>
      </c>
      <c r="B8708" s="550" t="s">
        <v>2587</v>
      </c>
      <c r="C8708" s="550" t="s">
        <v>55</v>
      </c>
      <c r="D8708" s="549" t="s">
        <v>2588</v>
      </c>
      <c r="E8708" s="593" t="s">
        <v>1220</v>
      </c>
      <c r="F8708" s="593"/>
      <c r="G8708" s="550" t="s">
        <v>57</v>
      </c>
      <c r="H8708" s="551">
        <v>2.7999999999999998E-4</v>
      </c>
      <c r="I8708" s="552" t="s">
        <v>2924</v>
      </c>
      <c r="J8708" s="561" t="s">
        <v>2972</v>
      </c>
    </row>
    <row r="8709" spans="1:10">
      <c r="A8709" s="549" t="s">
        <v>2666</v>
      </c>
      <c r="B8709" s="550" t="s">
        <v>2557</v>
      </c>
      <c r="C8709" s="550" t="s">
        <v>55</v>
      </c>
      <c r="D8709" s="549" t="s">
        <v>2558</v>
      </c>
      <c r="E8709" s="593" t="s">
        <v>1220</v>
      </c>
      <c r="F8709" s="593"/>
      <c r="G8709" s="550" t="s">
        <v>57</v>
      </c>
      <c r="H8709" s="551">
        <v>2.4000000000000001E-4</v>
      </c>
      <c r="I8709" s="552" t="s">
        <v>2925</v>
      </c>
      <c r="J8709" s="561" t="s">
        <v>2880</v>
      </c>
    </row>
    <row r="8710" spans="1:10">
      <c r="A8710" s="549" t="s">
        <v>2666</v>
      </c>
      <c r="B8710" s="550" t="s">
        <v>2611</v>
      </c>
      <c r="C8710" s="550" t="s">
        <v>55</v>
      </c>
      <c r="D8710" s="549" t="s">
        <v>2612</v>
      </c>
      <c r="E8710" s="593" t="s">
        <v>1220</v>
      </c>
      <c r="F8710" s="593"/>
      <c r="G8710" s="550" t="s">
        <v>57</v>
      </c>
      <c r="H8710" s="551">
        <v>1.6000000000000001E-4</v>
      </c>
      <c r="I8710" s="552" t="s">
        <v>2927</v>
      </c>
      <c r="J8710" s="561" t="s">
        <v>2972</v>
      </c>
    </row>
    <row r="8711" spans="1:10">
      <c r="A8711" s="549" t="s">
        <v>2666</v>
      </c>
      <c r="B8711" s="550" t="s">
        <v>2537</v>
      </c>
      <c r="C8711" s="550" t="s">
        <v>55</v>
      </c>
      <c r="D8711" s="549" t="s">
        <v>2538</v>
      </c>
      <c r="E8711" s="593" t="s">
        <v>1220</v>
      </c>
      <c r="F8711" s="593"/>
      <c r="G8711" s="550" t="s">
        <v>57</v>
      </c>
      <c r="H8711" s="551">
        <v>4.4000000000000002E-4</v>
      </c>
      <c r="I8711" s="552" t="s">
        <v>2929</v>
      </c>
      <c r="J8711" s="561" t="s">
        <v>2880</v>
      </c>
    </row>
    <row r="8712" spans="1:10">
      <c r="A8712" s="549" t="s">
        <v>2666</v>
      </c>
      <c r="B8712" s="550" t="s">
        <v>2541</v>
      </c>
      <c r="C8712" s="550" t="s">
        <v>55</v>
      </c>
      <c r="D8712" s="549" t="s">
        <v>2542</v>
      </c>
      <c r="E8712" s="593" t="s">
        <v>1220</v>
      </c>
      <c r="F8712" s="593"/>
      <c r="G8712" s="550" t="s">
        <v>57</v>
      </c>
      <c r="H8712" s="551">
        <v>1.6000000000000001E-4</v>
      </c>
      <c r="I8712" s="552" t="s">
        <v>2931</v>
      </c>
      <c r="J8712" s="561" t="s">
        <v>2880</v>
      </c>
    </row>
    <row r="8713" spans="1:10">
      <c r="A8713" s="549" t="s">
        <v>2666</v>
      </c>
      <c r="B8713" s="550" t="s">
        <v>2637</v>
      </c>
      <c r="C8713" s="550" t="s">
        <v>55</v>
      </c>
      <c r="D8713" s="549" t="s">
        <v>2638</v>
      </c>
      <c r="E8713" s="593" t="s">
        <v>1220</v>
      </c>
      <c r="F8713" s="593"/>
      <c r="G8713" s="550" t="s">
        <v>57</v>
      </c>
      <c r="H8713" s="551">
        <v>4.0000000000000003E-5</v>
      </c>
      <c r="I8713" s="552" t="s">
        <v>2933</v>
      </c>
      <c r="J8713" s="561" t="s">
        <v>2972</v>
      </c>
    </row>
    <row r="8714" spans="1:10">
      <c r="A8714" s="553"/>
      <c r="B8714" s="563"/>
      <c r="C8714" s="563"/>
      <c r="D8714" s="553"/>
      <c r="E8714" s="563" t="s">
        <v>2669</v>
      </c>
      <c r="F8714" s="566">
        <v>14.41</v>
      </c>
      <c r="G8714" s="553" t="s">
        <v>2670</v>
      </c>
      <c r="H8714" s="554">
        <v>0</v>
      </c>
      <c r="I8714" s="553" t="s">
        <v>2671</v>
      </c>
      <c r="J8714" s="554">
        <v>14.41</v>
      </c>
    </row>
    <row r="8715" spans="1:10" ht="14.45" thickBot="1">
      <c r="A8715" s="553"/>
      <c r="B8715" s="563"/>
      <c r="C8715" s="563"/>
      <c r="D8715" s="553"/>
      <c r="E8715" s="563" t="s">
        <v>2672</v>
      </c>
      <c r="F8715" s="566">
        <v>0</v>
      </c>
      <c r="G8715" s="553"/>
      <c r="H8715" s="595" t="s">
        <v>2673</v>
      </c>
      <c r="I8715" s="595"/>
      <c r="J8715" s="554">
        <v>110.06</v>
      </c>
    </row>
    <row r="8716" spans="1:10" ht="14.45" thickTop="1">
      <c r="A8716" s="555"/>
      <c r="B8716" s="564"/>
      <c r="C8716" s="564"/>
      <c r="D8716" s="555"/>
      <c r="E8716" s="564"/>
      <c r="F8716" s="564"/>
      <c r="G8716" s="555"/>
      <c r="H8716" s="555"/>
      <c r="I8716" s="555"/>
      <c r="J8716" s="555"/>
    </row>
    <row r="8717" spans="1:10">
      <c r="A8717" s="543"/>
      <c r="B8717" s="461" t="s">
        <v>10</v>
      </c>
      <c r="C8717" s="461" t="s">
        <v>11</v>
      </c>
      <c r="D8717" s="543" t="s">
        <v>12</v>
      </c>
      <c r="E8717" s="589" t="s">
        <v>1209</v>
      </c>
      <c r="F8717" s="589"/>
      <c r="G8717" s="461" t="s">
        <v>13</v>
      </c>
      <c r="H8717" s="544" t="s">
        <v>14</v>
      </c>
      <c r="I8717" s="544" t="s">
        <v>1210</v>
      </c>
      <c r="J8717" s="544" t="s">
        <v>16</v>
      </c>
    </row>
    <row r="8718" spans="1:10" ht="26.45">
      <c r="A8718" s="545" t="s">
        <v>2661</v>
      </c>
      <c r="B8718" s="546" t="s">
        <v>2728</v>
      </c>
      <c r="C8718" s="546" t="s">
        <v>55</v>
      </c>
      <c r="D8718" s="545" t="s">
        <v>2729</v>
      </c>
      <c r="E8718" s="596" t="s">
        <v>1424</v>
      </c>
      <c r="F8718" s="596"/>
      <c r="G8718" s="546" t="s">
        <v>57</v>
      </c>
      <c r="H8718" s="547">
        <v>1</v>
      </c>
      <c r="I8718" s="548">
        <v>254.48</v>
      </c>
      <c r="J8718" s="548">
        <v>254.48</v>
      </c>
    </row>
    <row r="8719" spans="1:10">
      <c r="A8719" s="543" t="s">
        <v>9</v>
      </c>
      <c r="B8719" s="461" t="s">
        <v>10</v>
      </c>
      <c r="C8719" s="461" t="s">
        <v>11</v>
      </c>
      <c r="D8719" s="543" t="s">
        <v>12</v>
      </c>
      <c r="E8719" s="589" t="s">
        <v>1209</v>
      </c>
      <c r="F8719" s="589"/>
      <c r="G8719" s="461" t="s">
        <v>13</v>
      </c>
      <c r="H8719" s="544" t="s">
        <v>14</v>
      </c>
      <c r="I8719" s="544" t="s">
        <v>1210</v>
      </c>
      <c r="J8719" s="544" t="s">
        <v>16</v>
      </c>
    </row>
    <row r="8720" spans="1:10" ht="26.45">
      <c r="A8720" s="549" t="s">
        <v>2666</v>
      </c>
      <c r="B8720" s="550" t="s">
        <v>2157</v>
      </c>
      <c r="C8720" s="550" t="s">
        <v>55</v>
      </c>
      <c r="D8720" s="549" t="s">
        <v>2158</v>
      </c>
      <c r="E8720" s="593" t="s">
        <v>1220</v>
      </c>
      <c r="F8720" s="593"/>
      <c r="G8720" s="550" t="s">
        <v>57</v>
      </c>
      <c r="H8720" s="551">
        <v>1</v>
      </c>
      <c r="I8720" s="552" t="s">
        <v>2934</v>
      </c>
      <c r="J8720" s="561" t="s">
        <v>2934</v>
      </c>
    </row>
    <row r="8721" spans="1:10" ht="26.45">
      <c r="A8721" s="549" t="s">
        <v>2666</v>
      </c>
      <c r="B8721" s="550" t="s">
        <v>2184</v>
      </c>
      <c r="C8721" s="550" t="s">
        <v>55</v>
      </c>
      <c r="D8721" s="549" t="s">
        <v>2185</v>
      </c>
      <c r="E8721" s="593" t="s">
        <v>1220</v>
      </c>
      <c r="F8721" s="593"/>
      <c r="G8721" s="550" t="s">
        <v>57</v>
      </c>
      <c r="H8721" s="551">
        <v>0.15</v>
      </c>
      <c r="I8721" s="552" t="s">
        <v>2936</v>
      </c>
      <c r="J8721" s="561" t="s">
        <v>3007</v>
      </c>
    </row>
    <row r="8722" spans="1:10" ht="26.45">
      <c r="A8722" s="549" t="s">
        <v>2666</v>
      </c>
      <c r="B8722" s="550" t="s">
        <v>1740</v>
      </c>
      <c r="C8722" s="550" t="s">
        <v>55</v>
      </c>
      <c r="D8722" s="549" t="s">
        <v>1741</v>
      </c>
      <c r="E8722" s="593" t="s">
        <v>1220</v>
      </c>
      <c r="F8722" s="593"/>
      <c r="G8722" s="550" t="s">
        <v>268</v>
      </c>
      <c r="H8722" s="551">
        <v>12</v>
      </c>
      <c r="I8722" s="552" t="s">
        <v>2938</v>
      </c>
      <c r="J8722" s="561" t="s">
        <v>4202</v>
      </c>
    </row>
    <row r="8723" spans="1:10" ht="26.45">
      <c r="A8723" s="549" t="s">
        <v>2666</v>
      </c>
      <c r="B8723" s="550" t="s">
        <v>1506</v>
      </c>
      <c r="C8723" s="550" t="s">
        <v>55</v>
      </c>
      <c r="D8723" s="549" t="s">
        <v>1507</v>
      </c>
      <c r="E8723" s="593" t="s">
        <v>1440</v>
      </c>
      <c r="F8723" s="593"/>
      <c r="G8723" s="550" t="s">
        <v>1451</v>
      </c>
      <c r="H8723" s="551">
        <v>4</v>
      </c>
      <c r="I8723" s="552" t="s">
        <v>2767</v>
      </c>
      <c r="J8723" s="561" t="s">
        <v>4203</v>
      </c>
    </row>
    <row r="8724" spans="1:10" ht="26.45">
      <c r="A8724" s="549" t="s">
        <v>2666</v>
      </c>
      <c r="B8724" s="550" t="s">
        <v>1960</v>
      </c>
      <c r="C8724" s="550" t="s">
        <v>55</v>
      </c>
      <c r="D8724" s="549" t="s">
        <v>1961</v>
      </c>
      <c r="E8724" s="593" t="s">
        <v>1220</v>
      </c>
      <c r="F8724" s="593"/>
      <c r="G8724" s="550" t="s">
        <v>268</v>
      </c>
      <c r="H8724" s="551">
        <v>6</v>
      </c>
      <c r="I8724" s="552" t="s">
        <v>2940</v>
      </c>
      <c r="J8724" s="561" t="s">
        <v>4204</v>
      </c>
    </row>
    <row r="8725" spans="1:10" ht="14.45" customHeight="1">
      <c r="A8725" s="556" t="s">
        <v>2661</v>
      </c>
      <c r="B8725" s="557" t="s">
        <v>2769</v>
      </c>
      <c r="C8725" s="557" t="s">
        <v>55</v>
      </c>
      <c r="D8725" s="556" t="s">
        <v>2770</v>
      </c>
      <c r="E8725" s="594" t="s">
        <v>1393</v>
      </c>
      <c r="F8725" s="594"/>
      <c r="G8725" s="557" t="s">
        <v>1451</v>
      </c>
      <c r="H8725" s="558">
        <v>5</v>
      </c>
      <c r="I8725" s="559" t="s">
        <v>2771</v>
      </c>
      <c r="J8725" s="560" t="s">
        <v>4205</v>
      </c>
    </row>
    <row r="8726" spans="1:10" ht="26.45">
      <c r="A8726" s="549" t="s">
        <v>2666</v>
      </c>
      <c r="B8726" s="550" t="s">
        <v>1449</v>
      </c>
      <c r="C8726" s="550" t="s">
        <v>55</v>
      </c>
      <c r="D8726" s="549" t="s">
        <v>1450</v>
      </c>
      <c r="E8726" s="593" t="s">
        <v>1440</v>
      </c>
      <c r="F8726" s="593"/>
      <c r="G8726" s="550" t="s">
        <v>1451</v>
      </c>
      <c r="H8726" s="551">
        <v>5</v>
      </c>
      <c r="I8726" s="552" t="s">
        <v>2742</v>
      </c>
      <c r="J8726" s="561" t="s">
        <v>4206</v>
      </c>
    </row>
    <row r="8727" spans="1:10">
      <c r="A8727" s="556" t="s">
        <v>2661</v>
      </c>
      <c r="B8727" s="557" t="s">
        <v>3560</v>
      </c>
      <c r="C8727" s="557" t="s">
        <v>55</v>
      </c>
      <c r="D8727" s="556" t="s">
        <v>3561</v>
      </c>
      <c r="E8727" s="594" t="s">
        <v>1393</v>
      </c>
      <c r="F8727" s="594"/>
      <c r="G8727" s="557" t="s">
        <v>1451</v>
      </c>
      <c r="H8727" s="558">
        <v>4</v>
      </c>
      <c r="I8727" s="559" t="s">
        <v>2861</v>
      </c>
      <c r="J8727" s="560" t="s">
        <v>4207</v>
      </c>
    </row>
    <row r="8728" spans="1:10" ht="26.45" customHeight="1">
      <c r="A8728" s="589" t="s">
        <v>2820</v>
      </c>
      <c r="B8728" s="597"/>
      <c r="C8728" s="597"/>
      <c r="D8728" s="597"/>
      <c r="E8728" s="597"/>
      <c r="F8728" s="597"/>
      <c r="G8728" s="597"/>
      <c r="H8728" s="597"/>
      <c r="I8728" s="597"/>
      <c r="J8728" s="597"/>
    </row>
    <row r="8729" spans="1:10">
      <c r="A8729" s="543" t="s">
        <v>9</v>
      </c>
      <c r="B8729" s="461" t="s">
        <v>10</v>
      </c>
      <c r="C8729" s="461" t="s">
        <v>11</v>
      </c>
      <c r="D8729" s="543" t="s">
        <v>12</v>
      </c>
      <c r="E8729" s="589" t="s">
        <v>1209</v>
      </c>
      <c r="F8729" s="589"/>
      <c r="G8729" s="461" t="s">
        <v>13</v>
      </c>
      <c r="H8729" s="544" t="s">
        <v>14</v>
      </c>
      <c r="I8729" s="544" t="s">
        <v>1210</v>
      </c>
      <c r="J8729" s="544" t="s">
        <v>16</v>
      </c>
    </row>
    <row r="8730" spans="1:10" ht="26.45">
      <c r="A8730" s="549" t="s">
        <v>2666</v>
      </c>
      <c r="B8730" s="550" t="s">
        <v>2157</v>
      </c>
      <c r="C8730" s="550" t="s">
        <v>55</v>
      </c>
      <c r="D8730" s="549" t="s">
        <v>2158</v>
      </c>
      <c r="E8730" s="593" t="s">
        <v>1220</v>
      </c>
      <c r="F8730" s="593"/>
      <c r="G8730" s="550" t="s">
        <v>57</v>
      </c>
      <c r="H8730" s="551">
        <v>1</v>
      </c>
      <c r="I8730" s="552" t="s">
        <v>2934</v>
      </c>
      <c r="J8730" s="561" t="s">
        <v>2934</v>
      </c>
    </row>
    <row r="8731" spans="1:10" ht="26.45">
      <c r="A8731" s="549" t="s">
        <v>2666</v>
      </c>
      <c r="B8731" s="550" t="s">
        <v>2184</v>
      </c>
      <c r="C8731" s="550" t="s">
        <v>55</v>
      </c>
      <c r="D8731" s="549" t="s">
        <v>2185</v>
      </c>
      <c r="E8731" s="593" t="s">
        <v>1220</v>
      </c>
      <c r="F8731" s="593"/>
      <c r="G8731" s="550" t="s">
        <v>57</v>
      </c>
      <c r="H8731" s="551">
        <v>0.15</v>
      </c>
      <c r="I8731" s="552" t="s">
        <v>2936</v>
      </c>
      <c r="J8731" s="561" t="s">
        <v>3007</v>
      </c>
    </row>
    <row r="8732" spans="1:10" ht="26.45">
      <c r="A8732" s="549" t="s">
        <v>2666</v>
      </c>
      <c r="B8732" s="550" t="s">
        <v>1740</v>
      </c>
      <c r="C8732" s="550" t="s">
        <v>55</v>
      </c>
      <c r="D8732" s="549" t="s">
        <v>1741</v>
      </c>
      <c r="E8732" s="593" t="s">
        <v>1220</v>
      </c>
      <c r="F8732" s="593"/>
      <c r="G8732" s="550" t="s">
        <v>268</v>
      </c>
      <c r="H8732" s="551">
        <v>12</v>
      </c>
      <c r="I8732" s="552" t="s">
        <v>2938</v>
      </c>
      <c r="J8732" s="561" t="s">
        <v>4202</v>
      </c>
    </row>
    <row r="8733" spans="1:10" ht="26.45">
      <c r="A8733" s="549" t="s">
        <v>2666</v>
      </c>
      <c r="B8733" s="550" t="s">
        <v>1506</v>
      </c>
      <c r="C8733" s="550" t="s">
        <v>55</v>
      </c>
      <c r="D8733" s="549" t="s">
        <v>1507</v>
      </c>
      <c r="E8733" s="593" t="s">
        <v>1440</v>
      </c>
      <c r="F8733" s="593"/>
      <c r="G8733" s="550" t="s">
        <v>1451</v>
      </c>
      <c r="H8733" s="551">
        <v>4</v>
      </c>
      <c r="I8733" s="552" t="s">
        <v>2767</v>
      </c>
      <c r="J8733" s="561" t="s">
        <v>4203</v>
      </c>
    </row>
    <row r="8734" spans="1:10" ht="26.45">
      <c r="A8734" s="549" t="s">
        <v>2666</v>
      </c>
      <c r="B8734" s="550" t="s">
        <v>1960</v>
      </c>
      <c r="C8734" s="550" t="s">
        <v>55</v>
      </c>
      <c r="D8734" s="549" t="s">
        <v>1961</v>
      </c>
      <c r="E8734" s="593" t="s">
        <v>1220</v>
      </c>
      <c r="F8734" s="593"/>
      <c r="G8734" s="550" t="s">
        <v>268</v>
      </c>
      <c r="H8734" s="551">
        <v>6</v>
      </c>
      <c r="I8734" s="552" t="s">
        <v>2940</v>
      </c>
      <c r="J8734" s="561" t="s">
        <v>4204</v>
      </c>
    </row>
    <row r="8735" spans="1:10" ht="26.45">
      <c r="A8735" s="549" t="s">
        <v>2666</v>
      </c>
      <c r="B8735" s="550" t="s">
        <v>2303</v>
      </c>
      <c r="C8735" s="550" t="s">
        <v>55</v>
      </c>
      <c r="D8735" s="549" t="s">
        <v>2304</v>
      </c>
      <c r="E8735" s="593" t="s">
        <v>1220</v>
      </c>
      <c r="F8735" s="593"/>
      <c r="G8735" s="550" t="s">
        <v>57</v>
      </c>
      <c r="H8735" s="551">
        <v>5.4000000000000003E-3</v>
      </c>
      <c r="I8735" s="552" t="s">
        <v>2821</v>
      </c>
      <c r="J8735" s="561" t="s">
        <v>3009</v>
      </c>
    </row>
    <row r="8736" spans="1:10">
      <c r="A8736" s="549" t="s">
        <v>2666</v>
      </c>
      <c r="B8736" s="550" t="s">
        <v>2412</v>
      </c>
      <c r="C8736" s="550" t="s">
        <v>55</v>
      </c>
      <c r="D8736" s="549" t="s">
        <v>2413</v>
      </c>
      <c r="E8736" s="593" t="s">
        <v>1220</v>
      </c>
      <c r="F8736" s="593"/>
      <c r="G8736" s="550" t="s">
        <v>57</v>
      </c>
      <c r="H8736" s="551">
        <v>1.5E-3</v>
      </c>
      <c r="I8736" s="552" t="s">
        <v>2823</v>
      </c>
      <c r="J8736" s="561" t="s">
        <v>3254</v>
      </c>
    </row>
    <row r="8737" spans="1:10">
      <c r="A8737" s="549" t="s">
        <v>2666</v>
      </c>
      <c r="B8737" s="550" t="s">
        <v>2169</v>
      </c>
      <c r="C8737" s="550" t="s">
        <v>55</v>
      </c>
      <c r="D8737" s="549" t="s">
        <v>2170</v>
      </c>
      <c r="E8737" s="593" t="s">
        <v>1220</v>
      </c>
      <c r="F8737" s="593"/>
      <c r="G8737" s="550" t="s">
        <v>57</v>
      </c>
      <c r="H8737" s="551">
        <v>4.0500000000000001E-2</v>
      </c>
      <c r="I8737" s="552" t="s">
        <v>2825</v>
      </c>
      <c r="J8737" s="561" t="s">
        <v>2993</v>
      </c>
    </row>
    <row r="8738" spans="1:10" ht="13.9" customHeight="1">
      <c r="A8738" s="549" t="s">
        <v>2666</v>
      </c>
      <c r="B8738" s="550" t="s">
        <v>2391</v>
      </c>
      <c r="C8738" s="550" t="s">
        <v>55</v>
      </c>
      <c r="D8738" s="549" t="s">
        <v>2392</v>
      </c>
      <c r="E8738" s="593" t="s">
        <v>1220</v>
      </c>
      <c r="F8738" s="593"/>
      <c r="G8738" s="550" t="s">
        <v>57</v>
      </c>
      <c r="H8738" s="551">
        <v>1.8E-3</v>
      </c>
      <c r="I8738" s="552" t="s">
        <v>2827</v>
      </c>
      <c r="J8738" s="561" t="s">
        <v>3133</v>
      </c>
    </row>
    <row r="8739" spans="1:10">
      <c r="A8739" s="549" t="s">
        <v>2666</v>
      </c>
      <c r="B8739" s="550" t="s">
        <v>1693</v>
      </c>
      <c r="C8739" s="550" t="s">
        <v>55</v>
      </c>
      <c r="D8739" s="549" t="s">
        <v>1694</v>
      </c>
      <c r="E8739" s="593" t="s">
        <v>1220</v>
      </c>
      <c r="F8739" s="593"/>
      <c r="G8739" s="550" t="s">
        <v>57</v>
      </c>
      <c r="H8739" s="551">
        <v>0.73209999999999997</v>
      </c>
      <c r="I8739" s="552" t="s">
        <v>2829</v>
      </c>
      <c r="J8739" s="561" t="s">
        <v>4009</v>
      </c>
    </row>
    <row r="8740" spans="1:10">
      <c r="A8740" s="549" t="s">
        <v>2666</v>
      </c>
      <c r="B8740" s="550" t="s">
        <v>2360</v>
      </c>
      <c r="C8740" s="550" t="s">
        <v>55</v>
      </c>
      <c r="D8740" s="549" t="s">
        <v>2361</v>
      </c>
      <c r="E8740" s="593" t="s">
        <v>1220</v>
      </c>
      <c r="F8740" s="593"/>
      <c r="G8740" s="550" t="s">
        <v>2362</v>
      </c>
      <c r="H8740" s="551">
        <v>7.1999999999999998E-3</v>
      </c>
      <c r="I8740" s="552" t="s">
        <v>2831</v>
      </c>
      <c r="J8740" s="561" t="s">
        <v>3256</v>
      </c>
    </row>
    <row r="8741" spans="1:10">
      <c r="A8741" s="549" t="s">
        <v>2666</v>
      </c>
      <c r="B8741" s="550" t="s">
        <v>1729</v>
      </c>
      <c r="C8741" s="550" t="s">
        <v>55</v>
      </c>
      <c r="D8741" s="549" t="s">
        <v>1730</v>
      </c>
      <c r="E8741" s="593" t="s">
        <v>1220</v>
      </c>
      <c r="F8741" s="593"/>
      <c r="G8741" s="550" t="s">
        <v>57</v>
      </c>
      <c r="H8741" s="551">
        <v>1.35E-2</v>
      </c>
      <c r="I8741" s="552" t="s">
        <v>2833</v>
      </c>
      <c r="J8741" s="561" t="s">
        <v>3682</v>
      </c>
    </row>
    <row r="8742" spans="1:10">
      <c r="A8742" s="549" t="s">
        <v>2666</v>
      </c>
      <c r="B8742" s="550" t="s">
        <v>1587</v>
      </c>
      <c r="C8742" s="550" t="s">
        <v>55</v>
      </c>
      <c r="D8742" s="549" t="s">
        <v>1588</v>
      </c>
      <c r="E8742" s="593" t="s">
        <v>1220</v>
      </c>
      <c r="F8742" s="593"/>
      <c r="G8742" s="550" t="s">
        <v>57</v>
      </c>
      <c r="H8742" s="551">
        <v>4.0500000000000001E-2</v>
      </c>
      <c r="I8742" s="552" t="s">
        <v>2835</v>
      </c>
      <c r="J8742" s="561" t="s">
        <v>3025</v>
      </c>
    </row>
    <row r="8743" spans="1:10">
      <c r="A8743" s="549" t="s">
        <v>2666</v>
      </c>
      <c r="B8743" s="550" t="s">
        <v>2381</v>
      </c>
      <c r="C8743" s="550" t="s">
        <v>55</v>
      </c>
      <c r="D8743" s="549" t="s">
        <v>2382</v>
      </c>
      <c r="E8743" s="593" t="s">
        <v>1220</v>
      </c>
      <c r="F8743" s="593"/>
      <c r="G8743" s="550" t="s">
        <v>57</v>
      </c>
      <c r="H8743" s="551">
        <v>1E-3</v>
      </c>
      <c r="I8743" s="552" t="s">
        <v>2837</v>
      </c>
      <c r="J8743" s="561" t="s">
        <v>3133</v>
      </c>
    </row>
    <row r="8744" spans="1:10">
      <c r="A8744" s="549" t="s">
        <v>2666</v>
      </c>
      <c r="B8744" s="550" t="s">
        <v>1982</v>
      </c>
      <c r="C8744" s="550" t="s">
        <v>55</v>
      </c>
      <c r="D8744" s="549" t="s">
        <v>1983</v>
      </c>
      <c r="E8744" s="593" t="s">
        <v>1298</v>
      </c>
      <c r="F8744" s="593"/>
      <c r="G8744" s="550" t="s">
        <v>57</v>
      </c>
      <c r="H8744" s="551">
        <v>4.0500000000000001E-2</v>
      </c>
      <c r="I8744" s="552" t="s">
        <v>2839</v>
      </c>
      <c r="J8744" s="561" t="s">
        <v>3108</v>
      </c>
    </row>
    <row r="8745" spans="1:10">
      <c r="A8745" s="549" t="s">
        <v>2666</v>
      </c>
      <c r="B8745" s="550" t="s">
        <v>1855</v>
      </c>
      <c r="C8745" s="550" t="s">
        <v>55</v>
      </c>
      <c r="D8745" s="549" t="s">
        <v>1856</v>
      </c>
      <c r="E8745" s="593" t="s">
        <v>1298</v>
      </c>
      <c r="F8745" s="593"/>
      <c r="G8745" s="550" t="s">
        <v>1857</v>
      </c>
      <c r="H8745" s="551">
        <v>3.5999999999999999E-3</v>
      </c>
      <c r="I8745" s="552" t="s">
        <v>2841</v>
      </c>
      <c r="J8745" s="561" t="s">
        <v>3098</v>
      </c>
    </row>
    <row r="8746" spans="1:10" ht="26.45">
      <c r="A8746" s="549" t="s">
        <v>2666</v>
      </c>
      <c r="B8746" s="550" t="s">
        <v>2182</v>
      </c>
      <c r="C8746" s="550" t="s">
        <v>55</v>
      </c>
      <c r="D8746" s="549" t="s">
        <v>2183</v>
      </c>
      <c r="E8746" s="593" t="s">
        <v>1220</v>
      </c>
      <c r="F8746" s="593"/>
      <c r="G8746" s="550" t="s">
        <v>57</v>
      </c>
      <c r="H8746" s="551">
        <v>1E-3</v>
      </c>
      <c r="I8746" s="552" t="s">
        <v>2843</v>
      </c>
      <c r="J8746" s="561" t="s">
        <v>3117</v>
      </c>
    </row>
    <row r="8747" spans="1:10">
      <c r="A8747" s="549" t="s">
        <v>2666</v>
      </c>
      <c r="B8747" s="550" t="s">
        <v>1652</v>
      </c>
      <c r="C8747" s="550" t="s">
        <v>55</v>
      </c>
      <c r="D8747" s="549" t="s">
        <v>1653</v>
      </c>
      <c r="E8747" s="593" t="s">
        <v>1298</v>
      </c>
      <c r="F8747" s="593"/>
      <c r="G8747" s="550" t="s">
        <v>57</v>
      </c>
      <c r="H8747" s="551">
        <v>0.91620000000000001</v>
      </c>
      <c r="I8747" s="552" t="s">
        <v>2845</v>
      </c>
      <c r="J8747" s="561" t="s">
        <v>4208</v>
      </c>
    </row>
    <row r="8748" spans="1:10">
      <c r="A8748" s="549" t="s">
        <v>2666</v>
      </c>
      <c r="B8748" s="550" t="s">
        <v>2090</v>
      </c>
      <c r="C8748" s="550" t="s">
        <v>55</v>
      </c>
      <c r="D8748" s="549" t="s">
        <v>2091</v>
      </c>
      <c r="E8748" s="593" t="s">
        <v>1220</v>
      </c>
      <c r="F8748" s="593"/>
      <c r="G8748" s="550" t="s">
        <v>57</v>
      </c>
      <c r="H8748" s="551">
        <v>1.6199999999999999E-2</v>
      </c>
      <c r="I8748" s="552" t="s">
        <v>2847</v>
      </c>
      <c r="J8748" s="561" t="s">
        <v>3113</v>
      </c>
    </row>
    <row r="8749" spans="1:10">
      <c r="A8749" s="549" t="s">
        <v>2666</v>
      </c>
      <c r="B8749" s="550" t="s">
        <v>1543</v>
      </c>
      <c r="C8749" s="550" t="s">
        <v>55</v>
      </c>
      <c r="D8749" s="549" t="s">
        <v>1544</v>
      </c>
      <c r="E8749" s="593" t="s">
        <v>1220</v>
      </c>
      <c r="F8749" s="593"/>
      <c r="G8749" s="550" t="s">
        <v>57</v>
      </c>
      <c r="H8749" s="551">
        <v>0.91620000000000001</v>
      </c>
      <c r="I8749" s="552" t="s">
        <v>2849</v>
      </c>
      <c r="J8749" s="561" t="s">
        <v>4209</v>
      </c>
    </row>
    <row r="8750" spans="1:10">
      <c r="A8750" s="549" t="s">
        <v>2666</v>
      </c>
      <c r="B8750" s="550" t="s">
        <v>2442</v>
      </c>
      <c r="C8750" s="550" t="s">
        <v>55</v>
      </c>
      <c r="D8750" s="549" t="s">
        <v>2443</v>
      </c>
      <c r="E8750" s="593" t="s">
        <v>1220</v>
      </c>
      <c r="F8750" s="593"/>
      <c r="G8750" s="550" t="s">
        <v>57</v>
      </c>
      <c r="H8750" s="551">
        <v>5.0000000000000001E-4</v>
      </c>
      <c r="I8750" s="552" t="s">
        <v>2851</v>
      </c>
      <c r="J8750" s="561" t="s">
        <v>2880</v>
      </c>
    </row>
    <row r="8751" spans="1:10" ht="26.45">
      <c r="A8751" s="549" t="s">
        <v>2666</v>
      </c>
      <c r="B8751" s="550" t="s">
        <v>2139</v>
      </c>
      <c r="C8751" s="550" t="s">
        <v>55</v>
      </c>
      <c r="D8751" s="549" t="s">
        <v>2140</v>
      </c>
      <c r="E8751" s="593" t="s">
        <v>1220</v>
      </c>
      <c r="F8751" s="593"/>
      <c r="G8751" s="550" t="s">
        <v>1739</v>
      </c>
      <c r="H8751" s="551">
        <v>2.07E-2</v>
      </c>
      <c r="I8751" s="552" t="s">
        <v>2853</v>
      </c>
      <c r="J8751" s="561" t="s">
        <v>2884</v>
      </c>
    </row>
    <row r="8752" spans="1:10" ht="26.45">
      <c r="A8752" s="549" t="s">
        <v>2666</v>
      </c>
      <c r="B8752" s="550" t="s">
        <v>1978</v>
      </c>
      <c r="C8752" s="550" t="s">
        <v>55</v>
      </c>
      <c r="D8752" s="549" t="s">
        <v>1979</v>
      </c>
      <c r="E8752" s="593" t="s">
        <v>1220</v>
      </c>
      <c r="F8752" s="593"/>
      <c r="G8752" s="550" t="s">
        <v>1739</v>
      </c>
      <c r="H8752" s="551">
        <v>6.7999999999999996E-3</v>
      </c>
      <c r="I8752" s="552" t="s">
        <v>2855</v>
      </c>
      <c r="J8752" s="561" t="s">
        <v>3108</v>
      </c>
    </row>
    <row r="8753" spans="1:10" ht="26.45">
      <c r="A8753" s="549" t="s">
        <v>2666</v>
      </c>
      <c r="B8753" s="550" t="s">
        <v>1449</v>
      </c>
      <c r="C8753" s="550" t="s">
        <v>55</v>
      </c>
      <c r="D8753" s="549" t="s">
        <v>1450</v>
      </c>
      <c r="E8753" s="593" t="s">
        <v>1440</v>
      </c>
      <c r="F8753" s="593"/>
      <c r="G8753" s="550" t="s">
        <v>1451</v>
      </c>
      <c r="H8753" s="551">
        <v>5</v>
      </c>
      <c r="I8753" s="552" t="s">
        <v>2742</v>
      </c>
      <c r="J8753" s="561" t="s">
        <v>4206</v>
      </c>
    </row>
    <row r="8754" spans="1:10">
      <c r="A8754" s="549" t="s">
        <v>2666</v>
      </c>
      <c r="B8754" s="550" t="s">
        <v>2525</v>
      </c>
      <c r="C8754" s="550" t="s">
        <v>55</v>
      </c>
      <c r="D8754" s="549" t="s">
        <v>2526</v>
      </c>
      <c r="E8754" s="593" t="s">
        <v>1220</v>
      </c>
      <c r="F8754" s="593"/>
      <c r="G8754" s="550" t="s">
        <v>57</v>
      </c>
      <c r="H8754" s="551">
        <v>8.0000000000000004E-4</v>
      </c>
      <c r="I8754" s="552" t="s">
        <v>2872</v>
      </c>
      <c r="J8754" s="561" t="s">
        <v>3254</v>
      </c>
    </row>
    <row r="8755" spans="1:10">
      <c r="A8755" s="549" t="s">
        <v>2666</v>
      </c>
      <c r="B8755" s="550" t="s">
        <v>2401</v>
      </c>
      <c r="C8755" s="550" t="s">
        <v>55</v>
      </c>
      <c r="D8755" s="549" t="s">
        <v>2402</v>
      </c>
      <c r="E8755" s="593" t="s">
        <v>1220</v>
      </c>
      <c r="F8755" s="593"/>
      <c r="G8755" s="550" t="s">
        <v>57</v>
      </c>
      <c r="H8755" s="551">
        <v>8.0000000000000004E-4</v>
      </c>
      <c r="I8755" s="552" t="s">
        <v>2897</v>
      </c>
      <c r="J8755" s="561" t="s">
        <v>2902</v>
      </c>
    </row>
    <row r="8756" spans="1:10">
      <c r="A8756" s="549" t="s">
        <v>2666</v>
      </c>
      <c r="B8756" s="550" t="s">
        <v>2519</v>
      </c>
      <c r="C8756" s="550" t="s">
        <v>55</v>
      </c>
      <c r="D8756" s="549" t="s">
        <v>2520</v>
      </c>
      <c r="E8756" s="593" t="s">
        <v>1220</v>
      </c>
      <c r="F8756" s="593"/>
      <c r="G8756" s="550" t="s">
        <v>57</v>
      </c>
      <c r="H8756" s="551">
        <v>8.0000000000000004E-4</v>
      </c>
      <c r="I8756" s="552" t="s">
        <v>2899</v>
      </c>
      <c r="J8756" s="561" t="s">
        <v>3133</v>
      </c>
    </row>
    <row r="8757" spans="1:10">
      <c r="A8757" s="549" t="s">
        <v>2666</v>
      </c>
      <c r="B8757" s="550" t="s">
        <v>2553</v>
      </c>
      <c r="C8757" s="550" t="s">
        <v>55</v>
      </c>
      <c r="D8757" s="549" t="s">
        <v>2554</v>
      </c>
      <c r="E8757" s="593" t="s">
        <v>1220</v>
      </c>
      <c r="F8757" s="593"/>
      <c r="G8757" s="550" t="s">
        <v>57</v>
      </c>
      <c r="H8757" s="551">
        <v>4.0000000000000002E-4</v>
      </c>
      <c r="I8757" s="552" t="s">
        <v>2901</v>
      </c>
      <c r="J8757" s="561" t="s">
        <v>2880</v>
      </c>
    </row>
    <row r="8758" spans="1:10">
      <c r="A8758" s="553"/>
      <c r="B8758" s="563"/>
      <c r="C8758" s="563"/>
      <c r="D8758" s="553"/>
      <c r="E8758" s="563" t="s">
        <v>2669</v>
      </c>
      <c r="F8758" s="566">
        <v>159.75</v>
      </c>
      <c r="G8758" s="553" t="s">
        <v>2670</v>
      </c>
      <c r="H8758" s="554">
        <v>0</v>
      </c>
      <c r="I8758" s="553" t="s">
        <v>2671</v>
      </c>
      <c r="J8758" s="554">
        <v>159.75</v>
      </c>
    </row>
    <row r="8759" spans="1:10" ht="14.45" thickBot="1">
      <c r="A8759" s="553"/>
      <c r="B8759" s="563"/>
      <c r="C8759" s="563"/>
      <c r="D8759" s="553"/>
      <c r="E8759" s="563" t="s">
        <v>2672</v>
      </c>
      <c r="F8759" s="566">
        <v>0</v>
      </c>
      <c r="G8759" s="553"/>
      <c r="H8759" s="595" t="s">
        <v>2673</v>
      </c>
      <c r="I8759" s="595"/>
      <c r="J8759" s="554">
        <v>254.48</v>
      </c>
    </row>
    <row r="8760" spans="1:10" ht="14.45" thickTop="1">
      <c r="A8760" s="555"/>
      <c r="B8760" s="564"/>
      <c r="C8760" s="564"/>
      <c r="D8760" s="555"/>
      <c r="E8760" s="564"/>
      <c r="F8760" s="564"/>
      <c r="G8760" s="555"/>
      <c r="H8760" s="555"/>
      <c r="I8760" s="555"/>
      <c r="J8760" s="555"/>
    </row>
    <row r="8761" spans="1:10">
      <c r="A8761" s="543"/>
      <c r="B8761" s="461" t="s">
        <v>10</v>
      </c>
      <c r="C8761" s="461" t="s">
        <v>11</v>
      </c>
      <c r="D8761" s="543" t="s">
        <v>12</v>
      </c>
      <c r="E8761" s="589" t="s">
        <v>1209</v>
      </c>
      <c r="F8761" s="589"/>
      <c r="G8761" s="461" t="s">
        <v>13</v>
      </c>
      <c r="H8761" s="544" t="s">
        <v>14</v>
      </c>
      <c r="I8761" s="544" t="s">
        <v>1210</v>
      </c>
      <c r="J8761" s="544" t="s">
        <v>16</v>
      </c>
    </row>
    <row r="8762" spans="1:10" ht="39.6">
      <c r="A8762" s="545" t="s">
        <v>2661</v>
      </c>
      <c r="B8762" s="546" t="s">
        <v>3069</v>
      </c>
      <c r="C8762" s="546" t="s">
        <v>55</v>
      </c>
      <c r="D8762" s="545" t="s">
        <v>3070</v>
      </c>
      <c r="E8762" s="596" t="s">
        <v>1413</v>
      </c>
      <c r="F8762" s="596"/>
      <c r="G8762" s="546" t="s">
        <v>2739</v>
      </c>
      <c r="H8762" s="547">
        <v>1</v>
      </c>
      <c r="I8762" s="548">
        <v>298.10000000000002</v>
      </c>
      <c r="J8762" s="548">
        <v>298.10000000000002</v>
      </c>
    </row>
    <row r="8763" spans="1:10">
      <c r="A8763" s="543" t="s">
        <v>9</v>
      </c>
      <c r="B8763" s="461" t="s">
        <v>10</v>
      </c>
      <c r="C8763" s="461" t="s">
        <v>11</v>
      </c>
      <c r="D8763" s="543" t="s">
        <v>12</v>
      </c>
      <c r="E8763" s="589" t="s">
        <v>1209</v>
      </c>
      <c r="F8763" s="589"/>
      <c r="G8763" s="461" t="s">
        <v>13</v>
      </c>
      <c r="H8763" s="544" t="s">
        <v>14</v>
      </c>
      <c r="I8763" s="544" t="s">
        <v>1210</v>
      </c>
      <c r="J8763" s="544" t="s">
        <v>16</v>
      </c>
    </row>
    <row r="8764" spans="1:10" ht="26.45">
      <c r="A8764" s="549" t="s">
        <v>2666</v>
      </c>
      <c r="B8764" s="550" t="s">
        <v>1449</v>
      </c>
      <c r="C8764" s="550" t="s">
        <v>55</v>
      </c>
      <c r="D8764" s="549" t="s">
        <v>1450</v>
      </c>
      <c r="E8764" s="593" t="s">
        <v>1440</v>
      </c>
      <c r="F8764" s="593"/>
      <c r="G8764" s="550" t="s">
        <v>1451</v>
      </c>
      <c r="H8764" s="551">
        <v>4</v>
      </c>
      <c r="I8764" s="552" t="s">
        <v>2742</v>
      </c>
      <c r="J8764" s="561" t="s">
        <v>3814</v>
      </c>
    </row>
    <row r="8765" spans="1:10" ht="26.45">
      <c r="A8765" s="549" t="s">
        <v>2666</v>
      </c>
      <c r="B8765" s="550" t="s">
        <v>2184</v>
      </c>
      <c r="C8765" s="550" t="s">
        <v>55</v>
      </c>
      <c r="D8765" s="549" t="s">
        <v>2185</v>
      </c>
      <c r="E8765" s="593" t="s">
        <v>1220</v>
      </c>
      <c r="F8765" s="593"/>
      <c r="G8765" s="550" t="s">
        <v>57</v>
      </c>
      <c r="H8765" s="551">
        <v>0.15</v>
      </c>
      <c r="I8765" s="552" t="s">
        <v>2936</v>
      </c>
      <c r="J8765" s="561" t="s">
        <v>3007</v>
      </c>
    </row>
    <row r="8766" spans="1:10" ht="26.45">
      <c r="A8766" s="549" t="s">
        <v>2666</v>
      </c>
      <c r="B8766" s="550" t="s">
        <v>1740</v>
      </c>
      <c r="C8766" s="550" t="s">
        <v>55</v>
      </c>
      <c r="D8766" s="549" t="s">
        <v>1741</v>
      </c>
      <c r="E8766" s="593" t="s">
        <v>1220</v>
      </c>
      <c r="F8766" s="593"/>
      <c r="G8766" s="550" t="s">
        <v>268</v>
      </c>
      <c r="H8766" s="551">
        <v>18</v>
      </c>
      <c r="I8766" s="552" t="s">
        <v>2938</v>
      </c>
      <c r="J8766" s="561" t="s">
        <v>4210</v>
      </c>
    </row>
    <row r="8767" spans="1:10" ht="26.45">
      <c r="A8767" s="549" t="s">
        <v>2666</v>
      </c>
      <c r="B8767" s="550" t="s">
        <v>1506</v>
      </c>
      <c r="C8767" s="550" t="s">
        <v>55</v>
      </c>
      <c r="D8767" s="549" t="s">
        <v>1507</v>
      </c>
      <c r="E8767" s="593" t="s">
        <v>1440</v>
      </c>
      <c r="F8767" s="593"/>
      <c r="G8767" s="550" t="s">
        <v>1451</v>
      </c>
      <c r="H8767" s="551">
        <v>5</v>
      </c>
      <c r="I8767" s="552" t="s">
        <v>2767</v>
      </c>
      <c r="J8767" s="561" t="s">
        <v>4211</v>
      </c>
    </row>
    <row r="8768" spans="1:10">
      <c r="A8768" s="549" t="s">
        <v>2666</v>
      </c>
      <c r="B8768" s="550" t="s">
        <v>2141</v>
      </c>
      <c r="C8768" s="550" t="s">
        <v>55</v>
      </c>
      <c r="D8768" s="549" t="s">
        <v>2142</v>
      </c>
      <c r="E8768" s="593" t="s">
        <v>1220</v>
      </c>
      <c r="F8768" s="593"/>
      <c r="G8768" s="550" t="s">
        <v>57</v>
      </c>
      <c r="H8768" s="551">
        <v>1</v>
      </c>
      <c r="I8768" s="552" t="s">
        <v>3150</v>
      </c>
      <c r="J8768" s="561" t="s">
        <v>3150</v>
      </c>
    </row>
    <row r="8769" spans="1:10" ht="14.45" customHeight="1">
      <c r="A8769" s="556" t="s">
        <v>2661</v>
      </c>
      <c r="B8769" s="557" t="s">
        <v>3560</v>
      </c>
      <c r="C8769" s="557" t="s">
        <v>55</v>
      </c>
      <c r="D8769" s="556" t="s">
        <v>3561</v>
      </c>
      <c r="E8769" s="594" t="s">
        <v>1393</v>
      </c>
      <c r="F8769" s="594"/>
      <c r="G8769" s="557" t="s">
        <v>1451</v>
      </c>
      <c r="H8769" s="558">
        <v>5</v>
      </c>
      <c r="I8769" s="559" t="s">
        <v>2861</v>
      </c>
      <c r="J8769" s="560" t="s">
        <v>4212</v>
      </c>
    </row>
    <row r="8770" spans="1:10" ht="26.45">
      <c r="A8770" s="549" t="s">
        <v>2666</v>
      </c>
      <c r="B8770" s="550" t="s">
        <v>2260</v>
      </c>
      <c r="C8770" s="550" t="s">
        <v>55</v>
      </c>
      <c r="D8770" s="549" t="s">
        <v>2261</v>
      </c>
      <c r="E8770" s="593" t="s">
        <v>1220</v>
      </c>
      <c r="F8770" s="593"/>
      <c r="G8770" s="550" t="s">
        <v>57</v>
      </c>
      <c r="H8770" s="551">
        <v>1</v>
      </c>
      <c r="I8770" s="552" t="s">
        <v>2905</v>
      </c>
      <c r="J8770" s="561" t="s">
        <v>2905</v>
      </c>
    </row>
    <row r="8771" spans="1:10" ht="26.45">
      <c r="A8771" s="549" t="s">
        <v>2666</v>
      </c>
      <c r="B8771" s="550" t="s">
        <v>1938</v>
      </c>
      <c r="C8771" s="550" t="s">
        <v>55</v>
      </c>
      <c r="D8771" s="549" t="s">
        <v>1939</v>
      </c>
      <c r="E8771" s="593" t="s">
        <v>1220</v>
      </c>
      <c r="F8771" s="593"/>
      <c r="G8771" s="550" t="s">
        <v>268</v>
      </c>
      <c r="H8771" s="551">
        <v>6</v>
      </c>
      <c r="I8771" s="552" t="s">
        <v>3153</v>
      </c>
      <c r="J8771" s="561" t="s">
        <v>3316</v>
      </c>
    </row>
    <row r="8772" spans="1:10">
      <c r="A8772" s="556" t="s">
        <v>2661</v>
      </c>
      <c r="B8772" s="557" t="s">
        <v>2769</v>
      </c>
      <c r="C8772" s="557" t="s">
        <v>55</v>
      </c>
      <c r="D8772" s="556" t="s">
        <v>2770</v>
      </c>
      <c r="E8772" s="594" t="s">
        <v>1393</v>
      </c>
      <c r="F8772" s="594"/>
      <c r="G8772" s="557" t="s">
        <v>1451</v>
      </c>
      <c r="H8772" s="558">
        <v>4</v>
      </c>
      <c r="I8772" s="559" t="s">
        <v>2771</v>
      </c>
      <c r="J8772" s="560" t="s">
        <v>3812</v>
      </c>
    </row>
    <row r="8773" spans="1:10">
      <c r="A8773" s="589" t="s">
        <v>2820</v>
      </c>
      <c r="B8773" s="597"/>
      <c r="C8773" s="597"/>
      <c r="D8773" s="597"/>
      <c r="E8773" s="597"/>
      <c r="F8773" s="597"/>
      <c r="G8773" s="597"/>
      <c r="H8773" s="597"/>
      <c r="I8773" s="597"/>
      <c r="J8773" s="597"/>
    </row>
    <row r="8774" spans="1:10">
      <c r="A8774" s="543" t="s">
        <v>9</v>
      </c>
      <c r="B8774" s="461" t="s">
        <v>10</v>
      </c>
      <c r="C8774" s="461" t="s">
        <v>11</v>
      </c>
      <c r="D8774" s="543" t="s">
        <v>12</v>
      </c>
      <c r="E8774" s="589" t="s">
        <v>1209</v>
      </c>
      <c r="F8774" s="589"/>
      <c r="G8774" s="461" t="s">
        <v>13</v>
      </c>
      <c r="H8774" s="544" t="s">
        <v>14</v>
      </c>
      <c r="I8774" s="544" t="s">
        <v>1210</v>
      </c>
      <c r="J8774" s="544" t="s">
        <v>16</v>
      </c>
    </row>
    <row r="8775" spans="1:10" ht="26.45">
      <c r="A8775" s="549" t="s">
        <v>2666</v>
      </c>
      <c r="B8775" s="550" t="s">
        <v>1449</v>
      </c>
      <c r="C8775" s="550" t="s">
        <v>55</v>
      </c>
      <c r="D8775" s="549" t="s">
        <v>1450</v>
      </c>
      <c r="E8775" s="593" t="s">
        <v>1440</v>
      </c>
      <c r="F8775" s="593"/>
      <c r="G8775" s="550" t="s">
        <v>1451</v>
      </c>
      <c r="H8775" s="551">
        <v>4</v>
      </c>
      <c r="I8775" s="552" t="s">
        <v>2742</v>
      </c>
      <c r="J8775" s="561" t="s">
        <v>3814</v>
      </c>
    </row>
    <row r="8776" spans="1:10" ht="26.45">
      <c r="A8776" s="549" t="s">
        <v>2666</v>
      </c>
      <c r="B8776" s="550" t="s">
        <v>2184</v>
      </c>
      <c r="C8776" s="550" t="s">
        <v>55</v>
      </c>
      <c r="D8776" s="549" t="s">
        <v>2185</v>
      </c>
      <c r="E8776" s="593" t="s">
        <v>1220</v>
      </c>
      <c r="F8776" s="593"/>
      <c r="G8776" s="550" t="s">
        <v>57</v>
      </c>
      <c r="H8776" s="551">
        <v>0.15</v>
      </c>
      <c r="I8776" s="552" t="s">
        <v>2936</v>
      </c>
      <c r="J8776" s="561" t="s">
        <v>3007</v>
      </c>
    </row>
    <row r="8777" spans="1:10" ht="26.45">
      <c r="A8777" s="549" t="s">
        <v>2666</v>
      </c>
      <c r="B8777" s="550" t="s">
        <v>1740</v>
      </c>
      <c r="C8777" s="550" t="s">
        <v>55</v>
      </c>
      <c r="D8777" s="549" t="s">
        <v>1741</v>
      </c>
      <c r="E8777" s="593" t="s">
        <v>1220</v>
      </c>
      <c r="F8777" s="593"/>
      <c r="G8777" s="550" t="s">
        <v>268</v>
      </c>
      <c r="H8777" s="551">
        <v>18</v>
      </c>
      <c r="I8777" s="552" t="s">
        <v>2938</v>
      </c>
      <c r="J8777" s="561" t="s">
        <v>4210</v>
      </c>
    </row>
    <row r="8778" spans="1:10" ht="26.45">
      <c r="A8778" s="549" t="s">
        <v>2666</v>
      </c>
      <c r="B8778" s="550" t="s">
        <v>1506</v>
      </c>
      <c r="C8778" s="550" t="s">
        <v>55</v>
      </c>
      <c r="D8778" s="549" t="s">
        <v>1507</v>
      </c>
      <c r="E8778" s="593" t="s">
        <v>1440</v>
      </c>
      <c r="F8778" s="593"/>
      <c r="G8778" s="550" t="s">
        <v>1451</v>
      </c>
      <c r="H8778" s="551">
        <v>5</v>
      </c>
      <c r="I8778" s="552" t="s">
        <v>2767</v>
      </c>
      <c r="J8778" s="561" t="s">
        <v>4211</v>
      </c>
    </row>
    <row r="8779" spans="1:10">
      <c r="A8779" s="549" t="s">
        <v>2666</v>
      </c>
      <c r="B8779" s="550" t="s">
        <v>2141</v>
      </c>
      <c r="C8779" s="550" t="s">
        <v>55</v>
      </c>
      <c r="D8779" s="549" t="s">
        <v>2142</v>
      </c>
      <c r="E8779" s="593" t="s">
        <v>1220</v>
      </c>
      <c r="F8779" s="593"/>
      <c r="G8779" s="550" t="s">
        <v>57</v>
      </c>
      <c r="H8779" s="551">
        <v>1</v>
      </c>
      <c r="I8779" s="552" t="s">
        <v>3150</v>
      </c>
      <c r="J8779" s="561" t="s">
        <v>3150</v>
      </c>
    </row>
    <row r="8780" spans="1:10">
      <c r="A8780" s="549" t="s">
        <v>2666</v>
      </c>
      <c r="B8780" s="550" t="s">
        <v>1587</v>
      </c>
      <c r="C8780" s="550" t="s">
        <v>55</v>
      </c>
      <c r="D8780" s="549" t="s">
        <v>1588</v>
      </c>
      <c r="E8780" s="593" t="s">
        <v>1220</v>
      </c>
      <c r="F8780" s="593"/>
      <c r="G8780" s="550" t="s">
        <v>57</v>
      </c>
      <c r="H8780" s="551">
        <v>4.0500000000000001E-2</v>
      </c>
      <c r="I8780" s="552" t="s">
        <v>2835</v>
      </c>
      <c r="J8780" s="561" t="s">
        <v>3025</v>
      </c>
    </row>
    <row r="8781" spans="1:10" ht="26.45">
      <c r="A8781" s="549" t="s">
        <v>2666</v>
      </c>
      <c r="B8781" s="550" t="s">
        <v>2303</v>
      </c>
      <c r="C8781" s="550" t="s">
        <v>55</v>
      </c>
      <c r="D8781" s="549" t="s">
        <v>2304</v>
      </c>
      <c r="E8781" s="593" t="s">
        <v>1220</v>
      </c>
      <c r="F8781" s="593"/>
      <c r="G8781" s="550" t="s">
        <v>57</v>
      </c>
      <c r="H8781" s="551">
        <v>5.4000000000000003E-3</v>
      </c>
      <c r="I8781" s="552" t="s">
        <v>2821</v>
      </c>
      <c r="J8781" s="561" t="s">
        <v>3009</v>
      </c>
    </row>
    <row r="8782" spans="1:10">
      <c r="A8782" s="549" t="s">
        <v>2666</v>
      </c>
      <c r="B8782" s="550" t="s">
        <v>1693</v>
      </c>
      <c r="C8782" s="550" t="s">
        <v>55</v>
      </c>
      <c r="D8782" s="549" t="s">
        <v>1694</v>
      </c>
      <c r="E8782" s="593" t="s">
        <v>1220</v>
      </c>
      <c r="F8782" s="593"/>
      <c r="G8782" s="550" t="s">
        <v>57</v>
      </c>
      <c r="H8782" s="551">
        <v>0.70340000000000003</v>
      </c>
      <c r="I8782" s="552" t="s">
        <v>2829</v>
      </c>
      <c r="J8782" s="561" t="s">
        <v>3240</v>
      </c>
    </row>
    <row r="8783" spans="1:10" ht="13.9" customHeight="1">
      <c r="A8783" s="549" t="s">
        <v>2666</v>
      </c>
      <c r="B8783" s="550" t="s">
        <v>2360</v>
      </c>
      <c r="C8783" s="550" t="s">
        <v>55</v>
      </c>
      <c r="D8783" s="549" t="s">
        <v>2361</v>
      </c>
      <c r="E8783" s="593" t="s">
        <v>1220</v>
      </c>
      <c r="F8783" s="593"/>
      <c r="G8783" s="550" t="s">
        <v>2362</v>
      </c>
      <c r="H8783" s="551">
        <v>7.1999999999999998E-3</v>
      </c>
      <c r="I8783" s="552" t="s">
        <v>2831</v>
      </c>
      <c r="J8783" s="561" t="s">
        <v>3256</v>
      </c>
    </row>
    <row r="8784" spans="1:10">
      <c r="A8784" s="549" t="s">
        <v>2666</v>
      </c>
      <c r="B8784" s="550" t="s">
        <v>2525</v>
      </c>
      <c r="C8784" s="550" t="s">
        <v>55</v>
      </c>
      <c r="D8784" s="549" t="s">
        <v>2526</v>
      </c>
      <c r="E8784" s="593" t="s">
        <v>1220</v>
      </c>
      <c r="F8784" s="593"/>
      <c r="G8784" s="550" t="s">
        <v>57</v>
      </c>
      <c r="H8784" s="551">
        <v>1E-3</v>
      </c>
      <c r="I8784" s="552" t="s">
        <v>2872</v>
      </c>
      <c r="J8784" s="561" t="s">
        <v>3254</v>
      </c>
    </row>
    <row r="8785" spans="1:10">
      <c r="A8785" s="549" t="s">
        <v>2666</v>
      </c>
      <c r="B8785" s="550" t="s">
        <v>1652</v>
      </c>
      <c r="C8785" s="550" t="s">
        <v>55</v>
      </c>
      <c r="D8785" s="549" t="s">
        <v>1653</v>
      </c>
      <c r="E8785" s="593" t="s">
        <v>1298</v>
      </c>
      <c r="F8785" s="593"/>
      <c r="G8785" s="550" t="s">
        <v>57</v>
      </c>
      <c r="H8785" s="551">
        <v>0.91620000000000001</v>
      </c>
      <c r="I8785" s="552" t="s">
        <v>2845</v>
      </c>
      <c r="J8785" s="561" t="s">
        <v>4208</v>
      </c>
    </row>
    <row r="8786" spans="1:10">
      <c r="A8786" s="549" t="s">
        <v>2666</v>
      </c>
      <c r="B8786" s="550" t="s">
        <v>1855</v>
      </c>
      <c r="C8786" s="550" t="s">
        <v>55</v>
      </c>
      <c r="D8786" s="549" t="s">
        <v>1856</v>
      </c>
      <c r="E8786" s="593" t="s">
        <v>1298</v>
      </c>
      <c r="F8786" s="593"/>
      <c r="G8786" s="550" t="s">
        <v>1857</v>
      </c>
      <c r="H8786" s="551">
        <v>3.5999999999999999E-3</v>
      </c>
      <c r="I8786" s="552" t="s">
        <v>2841</v>
      </c>
      <c r="J8786" s="561" t="s">
        <v>3098</v>
      </c>
    </row>
    <row r="8787" spans="1:10">
      <c r="A8787" s="549" t="s">
        <v>2666</v>
      </c>
      <c r="B8787" s="550" t="s">
        <v>1543</v>
      </c>
      <c r="C8787" s="550" t="s">
        <v>55</v>
      </c>
      <c r="D8787" s="549" t="s">
        <v>1544</v>
      </c>
      <c r="E8787" s="593" t="s">
        <v>1220</v>
      </c>
      <c r="F8787" s="593"/>
      <c r="G8787" s="550" t="s">
        <v>57</v>
      </c>
      <c r="H8787" s="551">
        <v>0.91620000000000001</v>
      </c>
      <c r="I8787" s="552" t="s">
        <v>2849</v>
      </c>
      <c r="J8787" s="561" t="s">
        <v>4209</v>
      </c>
    </row>
    <row r="8788" spans="1:10">
      <c r="A8788" s="549" t="s">
        <v>2666</v>
      </c>
      <c r="B8788" s="550" t="s">
        <v>2401</v>
      </c>
      <c r="C8788" s="550" t="s">
        <v>55</v>
      </c>
      <c r="D8788" s="549" t="s">
        <v>2402</v>
      </c>
      <c r="E8788" s="593" t="s">
        <v>1220</v>
      </c>
      <c r="F8788" s="593"/>
      <c r="G8788" s="550" t="s">
        <v>57</v>
      </c>
      <c r="H8788" s="551">
        <v>1E-3</v>
      </c>
      <c r="I8788" s="552" t="s">
        <v>2897</v>
      </c>
      <c r="J8788" s="561" t="s">
        <v>3347</v>
      </c>
    </row>
    <row r="8789" spans="1:10">
      <c r="A8789" s="549" t="s">
        <v>2666</v>
      </c>
      <c r="B8789" s="550" t="s">
        <v>1729</v>
      </c>
      <c r="C8789" s="550" t="s">
        <v>55</v>
      </c>
      <c r="D8789" s="549" t="s">
        <v>1730</v>
      </c>
      <c r="E8789" s="593" t="s">
        <v>1220</v>
      </c>
      <c r="F8789" s="593"/>
      <c r="G8789" s="550" t="s">
        <v>57</v>
      </c>
      <c r="H8789" s="551">
        <v>1.35E-2</v>
      </c>
      <c r="I8789" s="552" t="s">
        <v>2833</v>
      </c>
      <c r="J8789" s="561" t="s">
        <v>3682</v>
      </c>
    </row>
    <row r="8790" spans="1:10">
      <c r="A8790" s="549" t="s">
        <v>2666</v>
      </c>
      <c r="B8790" s="550" t="s">
        <v>1982</v>
      </c>
      <c r="C8790" s="550" t="s">
        <v>55</v>
      </c>
      <c r="D8790" s="549" t="s">
        <v>1983</v>
      </c>
      <c r="E8790" s="593" t="s">
        <v>1298</v>
      </c>
      <c r="F8790" s="593"/>
      <c r="G8790" s="550" t="s">
        <v>57</v>
      </c>
      <c r="H8790" s="551">
        <v>4.0500000000000001E-2</v>
      </c>
      <c r="I8790" s="552" t="s">
        <v>2839</v>
      </c>
      <c r="J8790" s="561" t="s">
        <v>3108</v>
      </c>
    </row>
    <row r="8791" spans="1:10">
      <c r="A8791" s="549" t="s">
        <v>2666</v>
      </c>
      <c r="B8791" s="550" t="s">
        <v>2519</v>
      </c>
      <c r="C8791" s="550" t="s">
        <v>55</v>
      </c>
      <c r="D8791" s="549" t="s">
        <v>2520</v>
      </c>
      <c r="E8791" s="593" t="s">
        <v>1220</v>
      </c>
      <c r="F8791" s="593"/>
      <c r="G8791" s="550" t="s">
        <v>57</v>
      </c>
      <c r="H8791" s="551">
        <v>1E-3</v>
      </c>
      <c r="I8791" s="552" t="s">
        <v>2899</v>
      </c>
      <c r="J8791" s="561" t="s">
        <v>3256</v>
      </c>
    </row>
    <row r="8792" spans="1:10">
      <c r="A8792" s="549" t="s">
        <v>2666</v>
      </c>
      <c r="B8792" s="550" t="s">
        <v>2090</v>
      </c>
      <c r="C8792" s="550" t="s">
        <v>55</v>
      </c>
      <c r="D8792" s="549" t="s">
        <v>2091</v>
      </c>
      <c r="E8792" s="593" t="s">
        <v>1220</v>
      </c>
      <c r="F8792" s="593"/>
      <c r="G8792" s="550" t="s">
        <v>57</v>
      </c>
      <c r="H8792" s="551">
        <v>1.6199999999999999E-2</v>
      </c>
      <c r="I8792" s="552" t="s">
        <v>2847</v>
      </c>
      <c r="J8792" s="561" t="s">
        <v>3113</v>
      </c>
    </row>
    <row r="8793" spans="1:10" ht="26.45">
      <c r="A8793" s="549" t="s">
        <v>2666</v>
      </c>
      <c r="B8793" s="550" t="s">
        <v>1978</v>
      </c>
      <c r="C8793" s="550" t="s">
        <v>55</v>
      </c>
      <c r="D8793" s="549" t="s">
        <v>1979</v>
      </c>
      <c r="E8793" s="593" t="s">
        <v>1220</v>
      </c>
      <c r="F8793" s="593"/>
      <c r="G8793" s="550" t="s">
        <v>1739</v>
      </c>
      <c r="H8793" s="551">
        <v>6.7000000000000002E-3</v>
      </c>
      <c r="I8793" s="552" t="s">
        <v>2855</v>
      </c>
      <c r="J8793" s="561" t="s">
        <v>3420</v>
      </c>
    </row>
    <row r="8794" spans="1:10" ht="26.45">
      <c r="A8794" s="549" t="s">
        <v>2666</v>
      </c>
      <c r="B8794" s="550" t="s">
        <v>2391</v>
      </c>
      <c r="C8794" s="550" t="s">
        <v>55</v>
      </c>
      <c r="D8794" s="549" t="s">
        <v>2392</v>
      </c>
      <c r="E8794" s="593" t="s">
        <v>1220</v>
      </c>
      <c r="F8794" s="593"/>
      <c r="G8794" s="550" t="s">
        <v>57</v>
      </c>
      <c r="H8794" s="551">
        <v>1.8E-3</v>
      </c>
      <c r="I8794" s="552" t="s">
        <v>2827</v>
      </c>
      <c r="J8794" s="561" t="s">
        <v>3133</v>
      </c>
    </row>
    <row r="8795" spans="1:10" ht="26.45">
      <c r="A8795" s="549" t="s">
        <v>2666</v>
      </c>
      <c r="B8795" s="550" t="s">
        <v>2139</v>
      </c>
      <c r="C8795" s="550" t="s">
        <v>55</v>
      </c>
      <c r="D8795" s="549" t="s">
        <v>2140</v>
      </c>
      <c r="E8795" s="593" t="s">
        <v>1220</v>
      </c>
      <c r="F8795" s="593"/>
      <c r="G8795" s="550" t="s">
        <v>1739</v>
      </c>
      <c r="H8795" s="551">
        <v>2.07E-2</v>
      </c>
      <c r="I8795" s="552" t="s">
        <v>2853</v>
      </c>
      <c r="J8795" s="561" t="s">
        <v>2884</v>
      </c>
    </row>
    <row r="8796" spans="1:10">
      <c r="A8796" s="549" t="s">
        <v>2666</v>
      </c>
      <c r="B8796" s="550" t="s">
        <v>2169</v>
      </c>
      <c r="C8796" s="550" t="s">
        <v>55</v>
      </c>
      <c r="D8796" s="549" t="s">
        <v>2170</v>
      </c>
      <c r="E8796" s="593" t="s">
        <v>1220</v>
      </c>
      <c r="F8796" s="593"/>
      <c r="G8796" s="550" t="s">
        <v>57</v>
      </c>
      <c r="H8796" s="551">
        <v>4.0500000000000001E-2</v>
      </c>
      <c r="I8796" s="552" t="s">
        <v>2825</v>
      </c>
      <c r="J8796" s="561" t="s">
        <v>2993</v>
      </c>
    </row>
    <row r="8797" spans="1:10">
      <c r="A8797" s="549" t="s">
        <v>2666</v>
      </c>
      <c r="B8797" s="550" t="s">
        <v>2553</v>
      </c>
      <c r="C8797" s="550" t="s">
        <v>55</v>
      </c>
      <c r="D8797" s="549" t="s">
        <v>2554</v>
      </c>
      <c r="E8797" s="593" t="s">
        <v>1220</v>
      </c>
      <c r="F8797" s="593"/>
      <c r="G8797" s="550" t="s">
        <v>57</v>
      </c>
      <c r="H8797" s="551">
        <v>5.0000000000000001E-4</v>
      </c>
      <c r="I8797" s="552" t="s">
        <v>2901</v>
      </c>
      <c r="J8797" s="561" t="s">
        <v>3254</v>
      </c>
    </row>
    <row r="8798" spans="1:10" ht="26.45">
      <c r="A8798" s="549" t="s">
        <v>2666</v>
      </c>
      <c r="B8798" s="550" t="s">
        <v>2260</v>
      </c>
      <c r="C8798" s="550" t="s">
        <v>55</v>
      </c>
      <c r="D8798" s="549" t="s">
        <v>2261</v>
      </c>
      <c r="E8798" s="593" t="s">
        <v>1220</v>
      </c>
      <c r="F8798" s="593"/>
      <c r="G8798" s="550" t="s">
        <v>57</v>
      </c>
      <c r="H8798" s="551">
        <v>1</v>
      </c>
      <c r="I8798" s="552" t="s">
        <v>2905</v>
      </c>
      <c r="J8798" s="561" t="s">
        <v>2905</v>
      </c>
    </row>
    <row r="8799" spans="1:10" ht="26.45">
      <c r="A8799" s="549" t="s">
        <v>2666</v>
      </c>
      <c r="B8799" s="550" t="s">
        <v>1938</v>
      </c>
      <c r="C8799" s="550" t="s">
        <v>55</v>
      </c>
      <c r="D8799" s="549" t="s">
        <v>1939</v>
      </c>
      <c r="E8799" s="593" t="s">
        <v>1220</v>
      </c>
      <c r="F8799" s="593"/>
      <c r="G8799" s="550" t="s">
        <v>268</v>
      </c>
      <c r="H8799" s="551">
        <v>6</v>
      </c>
      <c r="I8799" s="552" t="s">
        <v>3153</v>
      </c>
      <c r="J8799" s="561" t="s">
        <v>3316</v>
      </c>
    </row>
    <row r="8800" spans="1:10">
      <c r="A8800" s="549" t="s">
        <v>2666</v>
      </c>
      <c r="B8800" s="550" t="s">
        <v>2412</v>
      </c>
      <c r="C8800" s="550" t="s">
        <v>55</v>
      </c>
      <c r="D8800" s="549" t="s">
        <v>2413</v>
      </c>
      <c r="E8800" s="593" t="s">
        <v>1220</v>
      </c>
      <c r="F8800" s="593"/>
      <c r="G8800" s="550" t="s">
        <v>57</v>
      </c>
      <c r="H8800" s="551">
        <v>1.1999999999999999E-3</v>
      </c>
      <c r="I8800" s="552" t="s">
        <v>2823</v>
      </c>
      <c r="J8800" s="561" t="s">
        <v>3254</v>
      </c>
    </row>
    <row r="8801" spans="1:10">
      <c r="A8801" s="549" t="s">
        <v>2666</v>
      </c>
      <c r="B8801" s="550" t="s">
        <v>2381</v>
      </c>
      <c r="C8801" s="550" t="s">
        <v>55</v>
      </c>
      <c r="D8801" s="549" t="s">
        <v>2382</v>
      </c>
      <c r="E8801" s="593" t="s">
        <v>1220</v>
      </c>
      <c r="F8801" s="593"/>
      <c r="G8801" s="550" t="s">
        <v>57</v>
      </c>
      <c r="H8801" s="551">
        <v>8.0000000000000004E-4</v>
      </c>
      <c r="I8801" s="552" t="s">
        <v>2837</v>
      </c>
      <c r="J8801" s="561" t="s">
        <v>3254</v>
      </c>
    </row>
    <row r="8802" spans="1:10" ht="26.45">
      <c r="A8802" s="549" t="s">
        <v>2666</v>
      </c>
      <c r="B8802" s="550" t="s">
        <v>2182</v>
      </c>
      <c r="C8802" s="550" t="s">
        <v>55</v>
      </c>
      <c r="D8802" s="549" t="s">
        <v>2183</v>
      </c>
      <c r="E8802" s="593" t="s">
        <v>1220</v>
      </c>
      <c r="F8802" s="593"/>
      <c r="G8802" s="550" t="s">
        <v>57</v>
      </c>
      <c r="H8802" s="551">
        <v>8.0000000000000004E-4</v>
      </c>
      <c r="I8802" s="552" t="s">
        <v>2843</v>
      </c>
      <c r="J8802" s="561" t="s">
        <v>3347</v>
      </c>
    </row>
    <row r="8803" spans="1:10">
      <c r="A8803" s="549" t="s">
        <v>2666</v>
      </c>
      <c r="B8803" s="550" t="s">
        <v>2442</v>
      </c>
      <c r="C8803" s="550" t="s">
        <v>55</v>
      </c>
      <c r="D8803" s="549" t="s">
        <v>2443</v>
      </c>
      <c r="E8803" s="593" t="s">
        <v>1220</v>
      </c>
      <c r="F8803" s="593"/>
      <c r="G8803" s="550" t="s">
        <v>57</v>
      </c>
      <c r="H8803" s="551">
        <v>4.0000000000000002E-4</v>
      </c>
      <c r="I8803" s="552" t="s">
        <v>2851</v>
      </c>
      <c r="J8803" s="561" t="s">
        <v>2880</v>
      </c>
    </row>
    <row r="8804" spans="1:10">
      <c r="A8804" s="553"/>
      <c r="B8804" s="563"/>
      <c r="C8804" s="563"/>
      <c r="D8804" s="553"/>
      <c r="E8804" s="563" t="s">
        <v>2669</v>
      </c>
      <c r="F8804" s="566">
        <v>164.61</v>
      </c>
      <c r="G8804" s="553" t="s">
        <v>2670</v>
      </c>
      <c r="H8804" s="554">
        <v>0</v>
      </c>
      <c r="I8804" s="553" t="s">
        <v>2671</v>
      </c>
      <c r="J8804" s="554">
        <v>164.61</v>
      </c>
    </row>
    <row r="8805" spans="1:10" ht="14.45" thickBot="1">
      <c r="A8805" s="553"/>
      <c r="B8805" s="563"/>
      <c r="C8805" s="563"/>
      <c r="D8805" s="553"/>
      <c r="E8805" s="563" t="s">
        <v>2672</v>
      </c>
      <c r="F8805" s="566">
        <v>0</v>
      </c>
      <c r="G8805" s="553"/>
      <c r="H8805" s="595" t="s">
        <v>2673</v>
      </c>
      <c r="I8805" s="595"/>
      <c r="J8805" s="554">
        <v>298.10000000000002</v>
      </c>
    </row>
    <row r="8806" spans="1:10" ht="14.45" thickTop="1">
      <c r="A8806" s="555"/>
      <c r="B8806" s="564"/>
      <c r="C8806" s="564"/>
      <c r="D8806" s="555"/>
      <c r="E8806" s="564"/>
      <c r="F8806" s="564"/>
      <c r="G8806" s="555"/>
      <c r="H8806" s="555"/>
      <c r="I8806" s="555"/>
      <c r="J8806" s="555"/>
    </row>
    <row r="8807" spans="1:10">
      <c r="A8807" s="543"/>
      <c r="B8807" s="461" t="s">
        <v>10</v>
      </c>
      <c r="C8807" s="461" t="s">
        <v>11</v>
      </c>
      <c r="D8807" s="543" t="s">
        <v>12</v>
      </c>
      <c r="E8807" s="589" t="s">
        <v>1209</v>
      </c>
      <c r="F8807" s="589"/>
      <c r="G8807" s="461" t="s">
        <v>13</v>
      </c>
      <c r="H8807" s="544" t="s">
        <v>14</v>
      </c>
      <c r="I8807" s="544" t="s">
        <v>1210</v>
      </c>
      <c r="J8807" s="544" t="s">
        <v>16</v>
      </c>
    </row>
    <row r="8808" spans="1:10">
      <c r="A8808" s="545" t="s">
        <v>2661</v>
      </c>
      <c r="B8808" s="546" t="s">
        <v>2794</v>
      </c>
      <c r="C8808" s="546" t="s">
        <v>55</v>
      </c>
      <c r="D8808" s="545" t="s">
        <v>2795</v>
      </c>
      <c r="E8808" s="596" t="s">
        <v>1403</v>
      </c>
      <c r="F8808" s="596"/>
      <c r="G8808" s="546" t="s">
        <v>57</v>
      </c>
      <c r="H8808" s="547">
        <v>1</v>
      </c>
      <c r="I8808" s="548">
        <v>60.3</v>
      </c>
      <c r="J8808" s="548">
        <v>60.3</v>
      </c>
    </row>
    <row r="8809" spans="1:10">
      <c r="A8809" s="543" t="s">
        <v>9</v>
      </c>
      <c r="B8809" s="461" t="s">
        <v>10</v>
      </c>
      <c r="C8809" s="461" t="s">
        <v>11</v>
      </c>
      <c r="D8809" s="543" t="s">
        <v>12</v>
      </c>
      <c r="E8809" s="589" t="s">
        <v>1209</v>
      </c>
      <c r="F8809" s="589"/>
      <c r="G8809" s="461" t="s">
        <v>13</v>
      </c>
      <c r="H8809" s="544" t="s">
        <v>14</v>
      </c>
      <c r="I8809" s="544" t="s">
        <v>1210</v>
      </c>
      <c r="J8809" s="544" t="s">
        <v>16</v>
      </c>
    </row>
    <row r="8810" spans="1:10">
      <c r="A8810" s="549" t="s">
        <v>2666</v>
      </c>
      <c r="B8810" s="550" t="s">
        <v>2109</v>
      </c>
      <c r="C8810" s="550" t="s">
        <v>55</v>
      </c>
      <c r="D8810" s="549" t="s">
        <v>2110</v>
      </c>
      <c r="E8810" s="593" t="s">
        <v>1220</v>
      </c>
      <c r="F8810" s="593"/>
      <c r="G8810" s="550" t="s">
        <v>1476</v>
      </c>
      <c r="H8810" s="551">
        <v>0.13500000000000001</v>
      </c>
      <c r="I8810" s="552" t="s">
        <v>3044</v>
      </c>
      <c r="J8810" s="561" t="s">
        <v>3404</v>
      </c>
    </row>
    <row r="8811" spans="1:10" ht="26.45">
      <c r="A8811" s="549" t="s">
        <v>2666</v>
      </c>
      <c r="B8811" s="550" t="s">
        <v>1895</v>
      </c>
      <c r="C8811" s="550" t="s">
        <v>55</v>
      </c>
      <c r="D8811" s="549" t="s">
        <v>1896</v>
      </c>
      <c r="E8811" s="593" t="s">
        <v>1220</v>
      </c>
      <c r="F8811" s="593"/>
      <c r="G8811" s="550" t="s">
        <v>268</v>
      </c>
      <c r="H8811" s="551">
        <v>7</v>
      </c>
      <c r="I8811" s="552" t="s">
        <v>3046</v>
      </c>
      <c r="J8811" s="561" t="s">
        <v>4213</v>
      </c>
    </row>
    <row r="8812" spans="1:10" ht="26.45">
      <c r="A8812" s="549" t="s">
        <v>2666</v>
      </c>
      <c r="B8812" s="550" t="s">
        <v>2235</v>
      </c>
      <c r="C8812" s="550" t="s">
        <v>55</v>
      </c>
      <c r="D8812" s="549" t="s">
        <v>2236</v>
      </c>
      <c r="E8812" s="593" t="s">
        <v>1220</v>
      </c>
      <c r="F8812" s="593"/>
      <c r="G8812" s="550" t="s">
        <v>1456</v>
      </c>
      <c r="H8812" s="551">
        <v>0.25</v>
      </c>
      <c r="I8812" s="552" t="s">
        <v>2946</v>
      </c>
      <c r="J8812" s="561" t="s">
        <v>3408</v>
      </c>
    </row>
    <row r="8813" spans="1:10" ht="26.45">
      <c r="A8813" s="549" t="s">
        <v>2666</v>
      </c>
      <c r="B8813" s="550" t="s">
        <v>1483</v>
      </c>
      <c r="C8813" s="550" t="s">
        <v>55</v>
      </c>
      <c r="D8813" s="549" t="s">
        <v>1484</v>
      </c>
      <c r="E8813" s="593" t="s">
        <v>1440</v>
      </c>
      <c r="F8813" s="593"/>
      <c r="G8813" s="550" t="s">
        <v>1451</v>
      </c>
      <c r="H8813" s="551">
        <v>0.33500000000000002</v>
      </c>
      <c r="I8813" s="552" t="s">
        <v>2767</v>
      </c>
      <c r="J8813" s="561" t="s">
        <v>4214</v>
      </c>
    </row>
    <row r="8814" spans="1:10">
      <c r="A8814" s="549" t="s">
        <v>2666</v>
      </c>
      <c r="B8814" s="550" t="s">
        <v>2422</v>
      </c>
      <c r="C8814" s="550" t="s">
        <v>55</v>
      </c>
      <c r="D8814" s="549" t="s">
        <v>2423</v>
      </c>
      <c r="E8814" s="593" t="s">
        <v>1220</v>
      </c>
      <c r="F8814" s="593"/>
      <c r="G8814" s="550" t="s">
        <v>57</v>
      </c>
      <c r="H8814" s="551">
        <v>2</v>
      </c>
      <c r="I8814" s="552" t="s">
        <v>3048</v>
      </c>
      <c r="J8814" s="561" t="s">
        <v>2969</v>
      </c>
    </row>
    <row r="8815" spans="1:10" ht="14.45" customHeight="1">
      <c r="A8815" s="549" t="s">
        <v>2666</v>
      </c>
      <c r="B8815" s="550" t="s">
        <v>2416</v>
      </c>
      <c r="C8815" s="550" t="s">
        <v>55</v>
      </c>
      <c r="D8815" s="549" t="s">
        <v>2417</v>
      </c>
      <c r="E8815" s="593" t="s">
        <v>1220</v>
      </c>
      <c r="F8815" s="593"/>
      <c r="G8815" s="550" t="s">
        <v>1456</v>
      </c>
      <c r="H8815" s="551">
        <v>9.4999999999999998E-3</v>
      </c>
      <c r="I8815" s="552" t="s">
        <v>2944</v>
      </c>
      <c r="J8815" s="561" t="s">
        <v>3513</v>
      </c>
    </row>
    <row r="8816" spans="1:10">
      <c r="A8816" s="556" t="s">
        <v>2661</v>
      </c>
      <c r="B8816" s="557" t="s">
        <v>3353</v>
      </c>
      <c r="C8816" s="557" t="s">
        <v>55</v>
      </c>
      <c r="D8816" s="556" t="s">
        <v>3354</v>
      </c>
      <c r="E8816" s="594" t="s">
        <v>1393</v>
      </c>
      <c r="F8816" s="594"/>
      <c r="G8816" s="557" t="s">
        <v>1451</v>
      </c>
      <c r="H8816" s="558">
        <v>0.33500000000000002</v>
      </c>
      <c r="I8816" s="559" t="s">
        <v>3355</v>
      </c>
      <c r="J8816" s="560" t="s">
        <v>3216</v>
      </c>
    </row>
    <row r="8817" spans="1:10" ht="26.45">
      <c r="A8817" s="549" t="s">
        <v>2666</v>
      </c>
      <c r="B8817" s="550" t="s">
        <v>2339</v>
      </c>
      <c r="C8817" s="550" t="s">
        <v>55</v>
      </c>
      <c r="D8817" s="549" t="s">
        <v>2340</v>
      </c>
      <c r="E8817" s="593" t="s">
        <v>1220</v>
      </c>
      <c r="F8817" s="593"/>
      <c r="G8817" s="550" t="s">
        <v>57</v>
      </c>
      <c r="H8817" s="551">
        <v>1</v>
      </c>
      <c r="I8817" s="552" t="s">
        <v>2892</v>
      </c>
      <c r="J8817" s="561" t="s">
        <v>2892</v>
      </c>
    </row>
    <row r="8818" spans="1:10" ht="13.9" customHeight="1">
      <c r="A8818" s="556" t="s">
        <v>2661</v>
      </c>
      <c r="B8818" s="557" t="s">
        <v>2769</v>
      </c>
      <c r="C8818" s="557" t="s">
        <v>55</v>
      </c>
      <c r="D8818" s="556" t="s">
        <v>2770</v>
      </c>
      <c r="E8818" s="594" t="s">
        <v>1393</v>
      </c>
      <c r="F8818" s="594"/>
      <c r="G8818" s="557" t="s">
        <v>1451</v>
      </c>
      <c r="H8818" s="558">
        <v>0.33500000000000002</v>
      </c>
      <c r="I8818" s="559" t="s">
        <v>2771</v>
      </c>
      <c r="J8818" s="560" t="s">
        <v>3685</v>
      </c>
    </row>
    <row r="8819" spans="1:10" ht="26.45">
      <c r="A8819" s="549" t="s">
        <v>2666</v>
      </c>
      <c r="B8819" s="550" t="s">
        <v>1449</v>
      </c>
      <c r="C8819" s="550" t="s">
        <v>55</v>
      </c>
      <c r="D8819" s="549" t="s">
        <v>1450</v>
      </c>
      <c r="E8819" s="593" t="s">
        <v>1440</v>
      </c>
      <c r="F8819" s="593"/>
      <c r="G8819" s="550" t="s">
        <v>1451</v>
      </c>
      <c r="H8819" s="551">
        <v>0.33500000000000002</v>
      </c>
      <c r="I8819" s="552" t="s">
        <v>2742</v>
      </c>
      <c r="J8819" s="561" t="s">
        <v>4215</v>
      </c>
    </row>
    <row r="8820" spans="1:10">
      <c r="A8820" s="589" t="s">
        <v>2820</v>
      </c>
      <c r="B8820" s="597"/>
      <c r="C8820" s="597"/>
      <c r="D8820" s="597"/>
      <c r="E8820" s="597"/>
      <c r="F8820" s="597"/>
      <c r="G8820" s="597"/>
      <c r="H8820" s="597"/>
      <c r="I8820" s="597"/>
      <c r="J8820" s="597"/>
    </row>
    <row r="8821" spans="1:10">
      <c r="A8821" s="543" t="s">
        <v>9</v>
      </c>
      <c r="B8821" s="461" t="s">
        <v>10</v>
      </c>
      <c r="C8821" s="461" t="s">
        <v>11</v>
      </c>
      <c r="D8821" s="543" t="s">
        <v>12</v>
      </c>
      <c r="E8821" s="589" t="s">
        <v>1209</v>
      </c>
      <c r="F8821" s="589"/>
      <c r="G8821" s="461" t="s">
        <v>13</v>
      </c>
      <c r="H8821" s="544" t="s">
        <v>14</v>
      </c>
      <c r="I8821" s="544" t="s">
        <v>1210</v>
      </c>
      <c r="J8821" s="544" t="s">
        <v>16</v>
      </c>
    </row>
    <row r="8822" spans="1:10">
      <c r="A8822" s="549" t="s">
        <v>2666</v>
      </c>
      <c r="B8822" s="550" t="s">
        <v>2109</v>
      </c>
      <c r="C8822" s="550" t="s">
        <v>55</v>
      </c>
      <c r="D8822" s="549" t="s">
        <v>2110</v>
      </c>
      <c r="E8822" s="593" t="s">
        <v>1220</v>
      </c>
      <c r="F8822" s="593"/>
      <c r="G8822" s="550" t="s">
        <v>1476</v>
      </c>
      <c r="H8822" s="551">
        <v>0.13500000000000001</v>
      </c>
      <c r="I8822" s="552" t="s">
        <v>3044</v>
      </c>
      <c r="J8822" s="561" t="s">
        <v>3404</v>
      </c>
    </row>
    <row r="8823" spans="1:10" ht="26.45">
      <c r="A8823" s="549" t="s">
        <v>2666</v>
      </c>
      <c r="B8823" s="550" t="s">
        <v>1895</v>
      </c>
      <c r="C8823" s="550" t="s">
        <v>55</v>
      </c>
      <c r="D8823" s="549" t="s">
        <v>1896</v>
      </c>
      <c r="E8823" s="593" t="s">
        <v>1220</v>
      </c>
      <c r="F8823" s="593"/>
      <c r="G8823" s="550" t="s">
        <v>268</v>
      </c>
      <c r="H8823" s="551">
        <v>7</v>
      </c>
      <c r="I8823" s="552" t="s">
        <v>3046</v>
      </c>
      <c r="J8823" s="561" t="s">
        <v>4213</v>
      </c>
    </row>
    <row r="8824" spans="1:10" ht="26.45">
      <c r="A8824" s="549" t="s">
        <v>2666</v>
      </c>
      <c r="B8824" s="550" t="s">
        <v>2235</v>
      </c>
      <c r="C8824" s="550" t="s">
        <v>55</v>
      </c>
      <c r="D8824" s="549" t="s">
        <v>2236</v>
      </c>
      <c r="E8824" s="593" t="s">
        <v>1220</v>
      </c>
      <c r="F8824" s="593"/>
      <c r="G8824" s="550" t="s">
        <v>1456</v>
      </c>
      <c r="H8824" s="551">
        <v>0.25</v>
      </c>
      <c r="I8824" s="552" t="s">
        <v>2946</v>
      </c>
      <c r="J8824" s="561" t="s">
        <v>3408</v>
      </c>
    </row>
    <row r="8825" spans="1:10" ht="26.45">
      <c r="A8825" s="549" t="s">
        <v>2666</v>
      </c>
      <c r="B8825" s="550" t="s">
        <v>1483</v>
      </c>
      <c r="C8825" s="550" t="s">
        <v>55</v>
      </c>
      <c r="D8825" s="549" t="s">
        <v>1484</v>
      </c>
      <c r="E8825" s="593" t="s">
        <v>1440</v>
      </c>
      <c r="F8825" s="593"/>
      <c r="G8825" s="550" t="s">
        <v>1451</v>
      </c>
      <c r="H8825" s="551">
        <v>0.33500000000000002</v>
      </c>
      <c r="I8825" s="552" t="s">
        <v>2767</v>
      </c>
      <c r="J8825" s="561" t="s">
        <v>4214</v>
      </c>
    </row>
    <row r="8826" spans="1:10">
      <c r="A8826" s="549" t="s">
        <v>2666</v>
      </c>
      <c r="B8826" s="550" t="s">
        <v>2422</v>
      </c>
      <c r="C8826" s="550" t="s">
        <v>55</v>
      </c>
      <c r="D8826" s="549" t="s">
        <v>2423</v>
      </c>
      <c r="E8826" s="593" t="s">
        <v>1220</v>
      </c>
      <c r="F8826" s="593"/>
      <c r="G8826" s="550" t="s">
        <v>57</v>
      </c>
      <c r="H8826" s="551">
        <v>2</v>
      </c>
      <c r="I8826" s="552" t="s">
        <v>3048</v>
      </c>
      <c r="J8826" s="561" t="s">
        <v>2969</v>
      </c>
    </row>
    <row r="8827" spans="1:10">
      <c r="A8827" s="549" t="s">
        <v>2666</v>
      </c>
      <c r="B8827" s="550" t="s">
        <v>2416</v>
      </c>
      <c r="C8827" s="550" t="s">
        <v>55</v>
      </c>
      <c r="D8827" s="549" t="s">
        <v>2417</v>
      </c>
      <c r="E8827" s="593" t="s">
        <v>1220</v>
      </c>
      <c r="F8827" s="593"/>
      <c r="G8827" s="550" t="s">
        <v>1456</v>
      </c>
      <c r="H8827" s="551">
        <v>9.4999999999999998E-3</v>
      </c>
      <c r="I8827" s="552" t="s">
        <v>2944</v>
      </c>
      <c r="J8827" s="561" t="s">
        <v>3513</v>
      </c>
    </row>
    <row r="8828" spans="1:10">
      <c r="A8828" s="549" t="s">
        <v>2666</v>
      </c>
      <c r="B8828" s="550" t="s">
        <v>2567</v>
      </c>
      <c r="C8828" s="550" t="s">
        <v>55</v>
      </c>
      <c r="D8828" s="549" t="s">
        <v>2568</v>
      </c>
      <c r="E8828" s="593" t="s">
        <v>1220</v>
      </c>
      <c r="F8828" s="593"/>
      <c r="G8828" s="550" t="s">
        <v>57</v>
      </c>
      <c r="H8828" s="551">
        <v>6.7000000000000002E-5</v>
      </c>
      <c r="I8828" s="552" t="s">
        <v>2974</v>
      </c>
      <c r="J8828" s="561" t="s">
        <v>2972</v>
      </c>
    </row>
    <row r="8829" spans="1:10" ht="26.45">
      <c r="A8829" s="549" t="s">
        <v>2666</v>
      </c>
      <c r="B8829" s="550" t="s">
        <v>2139</v>
      </c>
      <c r="C8829" s="550" t="s">
        <v>55</v>
      </c>
      <c r="D8829" s="549" t="s">
        <v>2140</v>
      </c>
      <c r="E8829" s="593" t="s">
        <v>1220</v>
      </c>
      <c r="F8829" s="593"/>
      <c r="G8829" s="550" t="s">
        <v>1739</v>
      </c>
      <c r="H8829" s="551">
        <v>1.5410000000000001E-3</v>
      </c>
      <c r="I8829" s="552" t="s">
        <v>2853</v>
      </c>
      <c r="J8829" s="561" t="s">
        <v>2880</v>
      </c>
    </row>
    <row r="8830" spans="1:10" ht="13.9" customHeight="1">
      <c r="A8830" s="549" t="s">
        <v>2666</v>
      </c>
      <c r="B8830" s="550" t="s">
        <v>1587</v>
      </c>
      <c r="C8830" s="550" t="s">
        <v>55</v>
      </c>
      <c r="D8830" s="549" t="s">
        <v>1588</v>
      </c>
      <c r="E8830" s="593" t="s">
        <v>1220</v>
      </c>
      <c r="F8830" s="593"/>
      <c r="G8830" s="550" t="s">
        <v>57</v>
      </c>
      <c r="H8830" s="551">
        <v>3.0149999999999999E-3</v>
      </c>
      <c r="I8830" s="552" t="s">
        <v>2835</v>
      </c>
      <c r="J8830" s="561" t="s">
        <v>3135</v>
      </c>
    </row>
    <row r="8831" spans="1:10">
      <c r="A8831" s="549" t="s">
        <v>2666</v>
      </c>
      <c r="B8831" s="550" t="s">
        <v>2090</v>
      </c>
      <c r="C8831" s="550" t="s">
        <v>55</v>
      </c>
      <c r="D8831" s="549" t="s">
        <v>2091</v>
      </c>
      <c r="E8831" s="593" t="s">
        <v>1220</v>
      </c>
      <c r="F8831" s="593"/>
      <c r="G8831" s="550" t="s">
        <v>57</v>
      </c>
      <c r="H8831" s="551">
        <v>1.206E-3</v>
      </c>
      <c r="I8831" s="552" t="s">
        <v>2847</v>
      </c>
      <c r="J8831" s="561" t="s">
        <v>3254</v>
      </c>
    </row>
    <row r="8832" spans="1:10">
      <c r="A8832" s="549" t="s">
        <v>2666</v>
      </c>
      <c r="B8832" s="550" t="s">
        <v>2551</v>
      </c>
      <c r="C8832" s="550" t="s">
        <v>55</v>
      </c>
      <c r="D8832" s="549" t="s">
        <v>2552</v>
      </c>
      <c r="E8832" s="593" t="s">
        <v>1220</v>
      </c>
      <c r="F8832" s="593"/>
      <c r="G8832" s="550" t="s">
        <v>57</v>
      </c>
      <c r="H8832" s="551">
        <v>6.7000000000000002E-5</v>
      </c>
      <c r="I8832" s="552" t="s">
        <v>2976</v>
      </c>
      <c r="J8832" s="561" t="s">
        <v>2972</v>
      </c>
    </row>
    <row r="8833" spans="1:10">
      <c r="A8833" s="549" t="s">
        <v>2666</v>
      </c>
      <c r="B8833" s="550" t="s">
        <v>2360</v>
      </c>
      <c r="C8833" s="550" t="s">
        <v>55</v>
      </c>
      <c r="D8833" s="549" t="s">
        <v>2361</v>
      </c>
      <c r="E8833" s="593" t="s">
        <v>1220</v>
      </c>
      <c r="F8833" s="593"/>
      <c r="G8833" s="550" t="s">
        <v>2362</v>
      </c>
      <c r="H8833" s="551">
        <v>5.3600000000000002E-4</v>
      </c>
      <c r="I8833" s="552" t="s">
        <v>2831</v>
      </c>
      <c r="J8833" s="561" t="s">
        <v>2972</v>
      </c>
    </row>
    <row r="8834" spans="1:10" ht="26.45">
      <c r="A8834" s="549" t="s">
        <v>2666</v>
      </c>
      <c r="B8834" s="550" t="s">
        <v>1978</v>
      </c>
      <c r="C8834" s="550" t="s">
        <v>55</v>
      </c>
      <c r="D8834" s="549" t="s">
        <v>1979</v>
      </c>
      <c r="E8834" s="593" t="s">
        <v>1220</v>
      </c>
      <c r="F8834" s="593"/>
      <c r="G8834" s="550" t="s">
        <v>1739</v>
      </c>
      <c r="H8834" s="551">
        <v>5.3600000000000002E-4</v>
      </c>
      <c r="I8834" s="552" t="s">
        <v>2855</v>
      </c>
      <c r="J8834" s="561" t="s">
        <v>3133</v>
      </c>
    </row>
    <row r="8835" spans="1:10">
      <c r="A8835" s="549" t="s">
        <v>2666</v>
      </c>
      <c r="B8835" s="550" t="s">
        <v>2513</v>
      </c>
      <c r="C8835" s="550" t="s">
        <v>55</v>
      </c>
      <c r="D8835" s="549" t="s">
        <v>2514</v>
      </c>
      <c r="E8835" s="593" t="s">
        <v>1220</v>
      </c>
      <c r="F8835" s="593"/>
      <c r="G8835" s="550" t="s">
        <v>233</v>
      </c>
      <c r="H8835" s="551">
        <v>2.3450000000000001E-4</v>
      </c>
      <c r="I8835" s="552" t="s">
        <v>2978</v>
      </c>
      <c r="J8835" s="561" t="s">
        <v>2972</v>
      </c>
    </row>
    <row r="8836" spans="1:10">
      <c r="A8836" s="549" t="s">
        <v>2666</v>
      </c>
      <c r="B8836" s="550" t="s">
        <v>2481</v>
      </c>
      <c r="C8836" s="550" t="s">
        <v>55</v>
      </c>
      <c r="D8836" s="549" t="s">
        <v>2482</v>
      </c>
      <c r="E8836" s="593" t="s">
        <v>1220</v>
      </c>
      <c r="F8836" s="593"/>
      <c r="G8836" s="550" t="s">
        <v>57</v>
      </c>
      <c r="H8836" s="551">
        <v>6.7000000000000002E-5</v>
      </c>
      <c r="I8836" s="552" t="s">
        <v>2901</v>
      </c>
      <c r="J8836" s="561" t="s">
        <v>2972</v>
      </c>
    </row>
    <row r="8837" spans="1:10">
      <c r="A8837" s="549" t="s">
        <v>2666</v>
      </c>
      <c r="B8837" s="550" t="s">
        <v>1693</v>
      </c>
      <c r="C8837" s="550" t="s">
        <v>55</v>
      </c>
      <c r="D8837" s="549" t="s">
        <v>1694</v>
      </c>
      <c r="E8837" s="593" t="s">
        <v>1220</v>
      </c>
      <c r="F8837" s="593"/>
      <c r="G8837" s="550" t="s">
        <v>57</v>
      </c>
      <c r="H8837" s="551">
        <v>5.3432500000000001E-2</v>
      </c>
      <c r="I8837" s="552" t="s">
        <v>2829</v>
      </c>
      <c r="J8837" s="561" t="s">
        <v>2981</v>
      </c>
    </row>
    <row r="8838" spans="1:10" ht="26.45">
      <c r="A8838" s="549" t="s">
        <v>2666</v>
      </c>
      <c r="B8838" s="550" t="s">
        <v>2303</v>
      </c>
      <c r="C8838" s="550" t="s">
        <v>55</v>
      </c>
      <c r="D8838" s="549" t="s">
        <v>2304</v>
      </c>
      <c r="E8838" s="593" t="s">
        <v>1220</v>
      </c>
      <c r="F8838" s="593"/>
      <c r="G8838" s="550" t="s">
        <v>57</v>
      </c>
      <c r="H8838" s="551">
        <v>4.0200000000000001E-4</v>
      </c>
      <c r="I8838" s="552" t="s">
        <v>2821</v>
      </c>
      <c r="J8838" s="561" t="s">
        <v>2972</v>
      </c>
    </row>
    <row r="8839" spans="1:10">
      <c r="A8839" s="549" t="s">
        <v>2666</v>
      </c>
      <c r="B8839" s="550" t="s">
        <v>2169</v>
      </c>
      <c r="C8839" s="550" t="s">
        <v>55</v>
      </c>
      <c r="D8839" s="549" t="s">
        <v>2170</v>
      </c>
      <c r="E8839" s="593" t="s">
        <v>1220</v>
      </c>
      <c r="F8839" s="593"/>
      <c r="G8839" s="550" t="s">
        <v>57</v>
      </c>
      <c r="H8839" s="551">
        <v>3.0149999999999999E-3</v>
      </c>
      <c r="I8839" s="552" t="s">
        <v>2825</v>
      </c>
      <c r="J8839" s="561" t="s">
        <v>2880</v>
      </c>
    </row>
    <row r="8840" spans="1:10">
      <c r="A8840" s="549" t="s">
        <v>2666</v>
      </c>
      <c r="B8840" s="550" t="s">
        <v>1982</v>
      </c>
      <c r="C8840" s="550" t="s">
        <v>55</v>
      </c>
      <c r="D8840" s="549" t="s">
        <v>1983</v>
      </c>
      <c r="E8840" s="593" t="s">
        <v>1298</v>
      </c>
      <c r="F8840" s="593"/>
      <c r="G8840" s="550" t="s">
        <v>57</v>
      </c>
      <c r="H8840" s="551">
        <v>3.0149999999999999E-3</v>
      </c>
      <c r="I8840" s="552" t="s">
        <v>2839</v>
      </c>
      <c r="J8840" s="561" t="s">
        <v>3133</v>
      </c>
    </row>
    <row r="8841" spans="1:10">
      <c r="A8841" s="549" t="s">
        <v>2666</v>
      </c>
      <c r="B8841" s="550" t="s">
        <v>1543</v>
      </c>
      <c r="C8841" s="550" t="s">
        <v>55</v>
      </c>
      <c r="D8841" s="549" t="s">
        <v>1544</v>
      </c>
      <c r="E8841" s="593" t="s">
        <v>1220</v>
      </c>
      <c r="F8841" s="593"/>
      <c r="G8841" s="550" t="s">
        <v>57</v>
      </c>
      <c r="H8841" s="551">
        <v>6.8206000000000003E-2</v>
      </c>
      <c r="I8841" s="552" t="s">
        <v>2849</v>
      </c>
      <c r="J8841" s="561" t="s">
        <v>3413</v>
      </c>
    </row>
    <row r="8842" spans="1:10">
      <c r="A8842" s="549" t="s">
        <v>2666</v>
      </c>
      <c r="B8842" s="550" t="s">
        <v>2515</v>
      </c>
      <c r="C8842" s="550" t="s">
        <v>55</v>
      </c>
      <c r="D8842" s="549" t="s">
        <v>2516</v>
      </c>
      <c r="E8842" s="593" t="s">
        <v>1220</v>
      </c>
      <c r="F8842" s="593"/>
      <c r="G8842" s="550" t="s">
        <v>57</v>
      </c>
      <c r="H8842" s="551">
        <v>1.6750000000000001E-4</v>
      </c>
      <c r="I8842" s="552" t="s">
        <v>2883</v>
      </c>
      <c r="J8842" s="561" t="s">
        <v>2972</v>
      </c>
    </row>
    <row r="8843" spans="1:10">
      <c r="A8843" s="549" t="s">
        <v>2666</v>
      </c>
      <c r="B8843" s="550" t="s">
        <v>2509</v>
      </c>
      <c r="C8843" s="550" t="s">
        <v>55</v>
      </c>
      <c r="D8843" s="549" t="s">
        <v>2510</v>
      </c>
      <c r="E8843" s="593" t="s">
        <v>1220</v>
      </c>
      <c r="F8843" s="593"/>
      <c r="G8843" s="550" t="s">
        <v>57</v>
      </c>
      <c r="H8843" s="551">
        <v>1.34E-4</v>
      </c>
      <c r="I8843" s="552" t="s">
        <v>2980</v>
      </c>
      <c r="J8843" s="561" t="s">
        <v>2972</v>
      </c>
    </row>
    <row r="8844" spans="1:10">
      <c r="A8844" s="549" t="s">
        <v>2666</v>
      </c>
      <c r="B8844" s="550" t="s">
        <v>1855</v>
      </c>
      <c r="C8844" s="550" t="s">
        <v>55</v>
      </c>
      <c r="D8844" s="549" t="s">
        <v>1856</v>
      </c>
      <c r="E8844" s="593" t="s">
        <v>1298</v>
      </c>
      <c r="F8844" s="593"/>
      <c r="G8844" s="550" t="s">
        <v>1857</v>
      </c>
      <c r="H8844" s="551">
        <v>2.6800000000000001E-4</v>
      </c>
      <c r="I8844" s="552" t="s">
        <v>2841</v>
      </c>
      <c r="J8844" s="561" t="s">
        <v>2975</v>
      </c>
    </row>
    <row r="8845" spans="1:10">
      <c r="A8845" s="549" t="s">
        <v>2666</v>
      </c>
      <c r="B8845" s="550" t="s">
        <v>1652</v>
      </c>
      <c r="C8845" s="550" t="s">
        <v>55</v>
      </c>
      <c r="D8845" s="549" t="s">
        <v>1653</v>
      </c>
      <c r="E8845" s="593" t="s">
        <v>1298</v>
      </c>
      <c r="F8845" s="593"/>
      <c r="G8845" s="550" t="s">
        <v>57</v>
      </c>
      <c r="H8845" s="551">
        <v>6.8206000000000003E-2</v>
      </c>
      <c r="I8845" s="552" t="s">
        <v>2845</v>
      </c>
      <c r="J8845" s="561" t="s">
        <v>3212</v>
      </c>
    </row>
    <row r="8846" spans="1:10">
      <c r="A8846" s="549" t="s">
        <v>2666</v>
      </c>
      <c r="B8846" s="550" t="s">
        <v>2501</v>
      </c>
      <c r="C8846" s="550" t="s">
        <v>55</v>
      </c>
      <c r="D8846" s="549" t="s">
        <v>2502</v>
      </c>
      <c r="E8846" s="593" t="s">
        <v>1220</v>
      </c>
      <c r="F8846" s="593"/>
      <c r="G8846" s="550" t="s">
        <v>57</v>
      </c>
      <c r="H8846" s="551">
        <v>2.3450000000000001E-4</v>
      </c>
      <c r="I8846" s="552" t="s">
        <v>2982</v>
      </c>
      <c r="J8846" s="561" t="s">
        <v>2972</v>
      </c>
    </row>
    <row r="8847" spans="1:10">
      <c r="A8847" s="549" t="s">
        <v>2666</v>
      </c>
      <c r="B8847" s="550" t="s">
        <v>2565</v>
      </c>
      <c r="C8847" s="550" t="s">
        <v>55</v>
      </c>
      <c r="D8847" s="549" t="s">
        <v>2566</v>
      </c>
      <c r="E8847" s="593" t="s">
        <v>1220</v>
      </c>
      <c r="F8847" s="593"/>
      <c r="G8847" s="550" t="s">
        <v>57</v>
      </c>
      <c r="H8847" s="551">
        <v>3.3500000000000001E-5</v>
      </c>
      <c r="I8847" s="552" t="s">
        <v>2983</v>
      </c>
      <c r="J8847" s="561" t="s">
        <v>2972</v>
      </c>
    </row>
    <row r="8848" spans="1:10">
      <c r="A8848" s="549" t="s">
        <v>2666</v>
      </c>
      <c r="B8848" s="550" t="s">
        <v>1729</v>
      </c>
      <c r="C8848" s="550" t="s">
        <v>55</v>
      </c>
      <c r="D8848" s="549" t="s">
        <v>1730</v>
      </c>
      <c r="E8848" s="593" t="s">
        <v>1220</v>
      </c>
      <c r="F8848" s="593"/>
      <c r="G8848" s="550" t="s">
        <v>57</v>
      </c>
      <c r="H8848" s="551">
        <v>1.005E-3</v>
      </c>
      <c r="I8848" s="552" t="s">
        <v>2833</v>
      </c>
      <c r="J8848" s="561" t="s">
        <v>2993</v>
      </c>
    </row>
    <row r="8849" spans="1:10" ht="26.45">
      <c r="A8849" s="549" t="s">
        <v>2666</v>
      </c>
      <c r="B8849" s="550" t="s">
        <v>2391</v>
      </c>
      <c r="C8849" s="550" t="s">
        <v>55</v>
      </c>
      <c r="D8849" s="549" t="s">
        <v>2392</v>
      </c>
      <c r="E8849" s="593" t="s">
        <v>1220</v>
      </c>
      <c r="F8849" s="593"/>
      <c r="G8849" s="550" t="s">
        <v>57</v>
      </c>
      <c r="H8849" s="551">
        <v>1.34E-4</v>
      </c>
      <c r="I8849" s="552" t="s">
        <v>2827</v>
      </c>
      <c r="J8849" s="561" t="s">
        <v>2972</v>
      </c>
    </row>
    <row r="8850" spans="1:10">
      <c r="A8850" s="549" t="s">
        <v>2666</v>
      </c>
      <c r="B8850" s="550" t="s">
        <v>2341</v>
      </c>
      <c r="C8850" s="550" t="s">
        <v>55</v>
      </c>
      <c r="D8850" s="549" t="s">
        <v>2342</v>
      </c>
      <c r="E8850" s="593" t="s">
        <v>1220</v>
      </c>
      <c r="F8850" s="593"/>
      <c r="G8850" s="550" t="s">
        <v>57</v>
      </c>
      <c r="H8850" s="551">
        <v>3.3500000000000001E-5</v>
      </c>
      <c r="I8850" s="552" t="s">
        <v>2984</v>
      </c>
      <c r="J8850" s="561" t="s">
        <v>2880</v>
      </c>
    </row>
    <row r="8851" spans="1:10">
      <c r="A8851" s="549" t="s">
        <v>2666</v>
      </c>
      <c r="B8851" s="550" t="s">
        <v>2569</v>
      </c>
      <c r="C8851" s="550" t="s">
        <v>55</v>
      </c>
      <c r="D8851" s="549" t="s">
        <v>2570</v>
      </c>
      <c r="E8851" s="593" t="s">
        <v>1220</v>
      </c>
      <c r="F8851" s="593"/>
      <c r="G8851" s="550" t="s">
        <v>57</v>
      </c>
      <c r="H8851" s="551">
        <v>3.3500000000000001E-5</v>
      </c>
      <c r="I8851" s="552" t="s">
        <v>2986</v>
      </c>
      <c r="J8851" s="561" t="s">
        <v>2972</v>
      </c>
    </row>
    <row r="8852" spans="1:10">
      <c r="A8852" s="549" t="s">
        <v>2666</v>
      </c>
      <c r="B8852" s="550" t="s">
        <v>2507</v>
      </c>
      <c r="C8852" s="550" t="s">
        <v>55</v>
      </c>
      <c r="D8852" s="549" t="s">
        <v>2508</v>
      </c>
      <c r="E8852" s="593" t="s">
        <v>1220</v>
      </c>
      <c r="F8852" s="593"/>
      <c r="G8852" s="550" t="s">
        <v>57</v>
      </c>
      <c r="H8852" s="551">
        <v>1.34E-4</v>
      </c>
      <c r="I8852" s="552" t="s">
        <v>2937</v>
      </c>
      <c r="J8852" s="561" t="s">
        <v>2972</v>
      </c>
    </row>
    <row r="8853" spans="1:10" ht="26.45">
      <c r="A8853" s="549" t="s">
        <v>2666</v>
      </c>
      <c r="B8853" s="550" t="s">
        <v>2339</v>
      </c>
      <c r="C8853" s="550" t="s">
        <v>55</v>
      </c>
      <c r="D8853" s="549" t="s">
        <v>2340</v>
      </c>
      <c r="E8853" s="593" t="s">
        <v>1220</v>
      </c>
      <c r="F8853" s="593"/>
      <c r="G8853" s="550" t="s">
        <v>57</v>
      </c>
      <c r="H8853" s="551">
        <v>1</v>
      </c>
      <c r="I8853" s="552" t="s">
        <v>2892</v>
      </c>
      <c r="J8853" s="561" t="s">
        <v>2892</v>
      </c>
    </row>
    <row r="8854" spans="1:10">
      <c r="A8854" s="549" t="s">
        <v>2666</v>
      </c>
      <c r="B8854" s="550" t="s">
        <v>2412</v>
      </c>
      <c r="C8854" s="550" t="s">
        <v>55</v>
      </c>
      <c r="D8854" s="549" t="s">
        <v>2413</v>
      </c>
      <c r="E8854" s="593" t="s">
        <v>1220</v>
      </c>
      <c r="F8854" s="593"/>
      <c r="G8854" s="550" t="s">
        <v>57</v>
      </c>
      <c r="H8854" s="551">
        <v>1.005E-4</v>
      </c>
      <c r="I8854" s="552" t="s">
        <v>2823</v>
      </c>
      <c r="J8854" s="561" t="s">
        <v>2972</v>
      </c>
    </row>
    <row r="8855" spans="1:10">
      <c r="A8855" s="549" t="s">
        <v>2666</v>
      </c>
      <c r="B8855" s="550" t="s">
        <v>2381</v>
      </c>
      <c r="C8855" s="550" t="s">
        <v>55</v>
      </c>
      <c r="D8855" s="549" t="s">
        <v>2382</v>
      </c>
      <c r="E8855" s="593" t="s">
        <v>1220</v>
      </c>
      <c r="F8855" s="593"/>
      <c r="G8855" s="550" t="s">
        <v>57</v>
      </c>
      <c r="H8855" s="551">
        <v>6.7000000000000002E-5</v>
      </c>
      <c r="I8855" s="552" t="s">
        <v>2837</v>
      </c>
      <c r="J8855" s="561" t="s">
        <v>2972</v>
      </c>
    </row>
    <row r="8856" spans="1:10" ht="26.45">
      <c r="A8856" s="549" t="s">
        <v>2666</v>
      </c>
      <c r="B8856" s="550" t="s">
        <v>2182</v>
      </c>
      <c r="C8856" s="550" t="s">
        <v>55</v>
      </c>
      <c r="D8856" s="549" t="s">
        <v>2183</v>
      </c>
      <c r="E8856" s="593" t="s">
        <v>1220</v>
      </c>
      <c r="F8856" s="593"/>
      <c r="G8856" s="550" t="s">
        <v>57</v>
      </c>
      <c r="H8856" s="551">
        <v>6.7000000000000002E-5</v>
      </c>
      <c r="I8856" s="552" t="s">
        <v>2843</v>
      </c>
      <c r="J8856" s="561" t="s">
        <v>2880</v>
      </c>
    </row>
    <row r="8857" spans="1:10">
      <c r="A8857" s="549" t="s">
        <v>2666</v>
      </c>
      <c r="B8857" s="550" t="s">
        <v>2442</v>
      </c>
      <c r="C8857" s="550" t="s">
        <v>55</v>
      </c>
      <c r="D8857" s="549" t="s">
        <v>2443</v>
      </c>
      <c r="E8857" s="593" t="s">
        <v>1220</v>
      </c>
      <c r="F8857" s="593"/>
      <c r="G8857" s="550" t="s">
        <v>57</v>
      </c>
      <c r="H8857" s="551">
        <v>3.3500000000000001E-5</v>
      </c>
      <c r="I8857" s="552" t="s">
        <v>2851</v>
      </c>
      <c r="J8857" s="561" t="s">
        <v>2972</v>
      </c>
    </row>
    <row r="8858" spans="1:10" ht="26.45">
      <c r="A8858" s="549" t="s">
        <v>2666</v>
      </c>
      <c r="B8858" s="550" t="s">
        <v>1449</v>
      </c>
      <c r="C8858" s="550" t="s">
        <v>55</v>
      </c>
      <c r="D8858" s="549" t="s">
        <v>1450</v>
      </c>
      <c r="E8858" s="593" t="s">
        <v>1440</v>
      </c>
      <c r="F8858" s="593"/>
      <c r="G8858" s="550" t="s">
        <v>1451</v>
      </c>
      <c r="H8858" s="551">
        <v>0.33500000000000002</v>
      </c>
      <c r="I8858" s="552" t="s">
        <v>2742</v>
      </c>
      <c r="J8858" s="561" t="s">
        <v>4215</v>
      </c>
    </row>
    <row r="8859" spans="1:10">
      <c r="A8859" s="553"/>
      <c r="B8859" s="563"/>
      <c r="C8859" s="563"/>
      <c r="D8859" s="553"/>
      <c r="E8859" s="563" t="s">
        <v>2669</v>
      </c>
      <c r="F8859" s="566">
        <v>12.07</v>
      </c>
      <c r="G8859" s="553" t="s">
        <v>2670</v>
      </c>
      <c r="H8859" s="554">
        <v>0</v>
      </c>
      <c r="I8859" s="553" t="s">
        <v>2671</v>
      </c>
      <c r="J8859" s="554">
        <v>12.07</v>
      </c>
    </row>
    <row r="8860" spans="1:10" ht="14.45" thickBot="1">
      <c r="A8860" s="553"/>
      <c r="B8860" s="563"/>
      <c r="C8860" s="563"/>
      <c r="D8860" s="553"/>
      <c r="E8860" s="563" t="s">
        <v>2672</v>
      </c>
      <c r="F8860" s="566">
        <v>0</v>
      </c>
      <c r="G8860" s="553"/>
      <c r="H8860" s="595" t="s">
        <v>2673</v>
      </c>
      <c r="I8860" s="595"/>
      <c r="J8860" s="554">
        <v>60.3</v>
      </c>
    </row>
    <row r="8861" spans="1:10" ht="14.45" thickTop="1">
      <c r="A8861" s="555"/>
      <c r="B8861" s="564"/>
      <c r="C8861" s="564"/>
      <c r="D8861" s="555"/>
      <c r="E8861" s="564"/>
      <c r="F8861" s="564"/>
      <c r="G8861" s="555"/>
      <c r="H8861" s="555"/>
      <c r="I8861" s="555"/>
      <c r="J8861" s="555"/>
    </row>
    <row r="8862" spans="1:10">
      <c r="A8862" s="543"/>
      <c r="B8862" s="461" t="s">
        <v>10</v>
      </c>
      <c r="C8862" s="461" t="s">
        <v>11</v>
      </c>
      <c r="D8862" s="543" t="s">
        <v>12</v>
      </c>
      <c r="E8862" s="589" t="s">
        <v>1209</v>
      </c>
      <c r="F8862" s="589"/>
      <c r="G8862" s="461" t="s">
        <v>13</v>
      </c>
      <c r="H8862" s="544" t="s">
        <v>14</v>
      </c>
      <c r="I8862" s="544" t="s">
        <v>1210</v>
      </c>
      <c r="J8862" s="544" t="s">
        <v>16</v>
      </c>
    </row>
    <row r="8863" spans="1:10" ht="39.6">
      <c r="A8863" s="545" t="s">
        <v>2661</v>
      </c>
      <c r="B8863" s="546" t="s">
        <v>3328</v>
      </c>
      <c r="C8863" s="546" t="s">
        <v>44</v>
      </c>
      <c r="D8863" s="545" t="s">
        <v>3329</v>
      </c>
      <c r="E8863" s="596" t="s">
        <v>2703</v>
      </c>
      <c r="F8863" s="596"/>
      <c r="G8863" s="546" t="s">
        <v>2704</v>
      </c>
      <c r="H8863" s="547">
        <v>1</v>
      </c>
      <c r="I8863" s="548">
        <v>70.77</v>
      </c>
      <c r="J8863" s="548">
        <v>70.77</v>
      </c>
    </row>
    <row r="8864" spans="1:10" ht="39.6">
      <c r="A8864" s="556" t="s">
        <v>2674</v>
      </c>
      <c r="B8864" s="557" t="s">
        <v>4216</v>
      </c>
      <c r="C8864" s="557" t="s">
        <v>44</v>
      </c>
      <c r="D8864" s="556" t="s">
        <v>4217</v>
      </c>
      <c r="E8864" s="594" t="s">
        <v>3836</v>
      </c>
      <c r="F8864" s="594"/>
      <c r="G8864" s="557" t="s">
        <v>75</v>
      </c>
      <c r="H8864" s="558">
        <v>1</v>
      </c>
      <c r="I8864" s="559">
        <v>38.08</v>
      </c>
      <c r="J8864" s="559">
        <v>38.08</v>
      </c>
    </row>
    <row r="8865" spans="1:10" ht="26.45">
      <c r="A8865" s="556" t="s">
        <v>2674</v>
      </c>
      <c r="B8865" s="557" t="s">
        <v>4180</v>
      </c>
      <c r="C8865" s="557" t="s">
        <v>44</v>
      </c>
      <c r="D8865" s="556" t="s">
        <v>4181</v>
      </c>
      <c r="E8865" s="594" t="s">
        <v>1216</v>
      </c>
      <c r="F8865" s="594"/>
      <c r="G8865" s="557" t="s">
        <v>75</v>
      </c>
      <c r="H8865" s="558">
        <v>1</v>
      </c>
      <c r="I8865" s="559">
        <v>22.63</v>
      </c>
      <c r="J8865" s="559">
        <v>22.63</v>
      </c>
    </row>
    <row r="8866" spans="1:10" ht="39.6">
      <c r="A8866" s="556" t="s">
        <v>2674</v>
      </c>
      <c r="B8866" s="557" t="s">
        <v>4218</v>
      </c>
      <c r="C8866" s="557" t="s">
        <v>44</v>
      </c>
      <c r="D8866" s="556" t="s">
        <v>4219</v>
      </c>
      <c r="E8866" s="594" t="s">
        <v>3836</v>
      </c>
      <c r="F8866" s="594"/>
      <c r="G8866" s="557" t="s">
        <v>75</v>
      </c>
      <c r="H8866" s="558">
        <v>1</v>
      </c>
      <c r="I8866" s="559">
        <v>10.06</v>
      </c>
      <c r="J8866" s="559">
        <v>10.06</v>
      </c>
    </row>
    <row r="8867" spans="1:10">
      <c r="A8867" s="553"/>
      <c r="B8867" s="563"/>
      <c r="C8867" s="563"/>
      <c r="D8867" s="553"/>
      <c r="E8867" s="563" t="s">
        <v>2669</v>
      </c>
      <c r="F8867" s="566">
        <v>17.03</v>
      </c>
      <c r="G8867" s="553" t="s">
        <v>2670</v>
      </c>
      <c r="H8867" s="554">
        <v>0</v>
      </c>
      <c r="I8867" s="553" t="s">
        <v>2671</v>
      </c>
      <c r="J8867" s="554">
        <v>17.03</v>
      </c>
    </row>
    <row r="8868" spans="1:10" ht="14.45" thickBot="1">
      <c r="A8868" s="553"/>
      <c r="B8868" s="563"/>
      <c r="C8868" s="563"/>
      <c r="D8868" s="553"/>
      <c r="E8868" s="563" t="s">
        <v>2672</v>
      </c>
      <c r="F8868" s="566">
        <v>0</v>
      </c>
      <c r="G8868" s="553"/>
      <c r="H8868" s="595" t="s">
        <v>2673</v>
      </c>
      <c r="I8868" s="595"/>
      <c r="J8868" s="554">
        <v>70.77</v>
      </c>
    </row>
    <row r="8869" spans="1:10" ht="14.45" thickTop="1">
      <c r="A8869" s="555"/>
      <c r="B8869" s="564"/>
      <c r="C8869" s="564"/>
      <c r="D8869" s="555"/>
      <c r="E8869" s="564"/>
      <c r="F8869" s="564"/>
      <c r="G8869" s="555"/>
      <c r="H8869" s="555"/>
      <c r="I8869" s="555"/>
      <c r="J8869" s="555"/>
    </row>
    <row r="8870" spans="1:10" ht="14.45" customHeight="1">
      <c r="A8870" s="543"/>
      <c r="B8870" s="461" t="s">
        <v>10</v>
      </c>
      <c r="C8870" s="461" t="s">
        <v>11</v>
      </c>
      <c r="D8870" s="543" t="s">
        <v>12</v>
      </c>
      <c r="E8870" s="589" t="s">
        <v>1209</v>
      </c>
      <c r="F8870" s="589"/>
      <c r="G8870" s="461" t="s">
        <v>13</v>
      </c>
      <c r="H8870" s="544" t="s">
        <v>14</v>
      </c>
      <c r="I8870" s="544" t="s">
        <v>1210</v>
      </c>
      <c r="J8870" s="544" t="s">
        <v>16</v>
      </c>
    </row>
    <row r="8871" spans="1:10" ht="39.6">
      <c r="A8871" s="545" t="s">
        <v>2661</v>
      </c>
      <c r="B8871" s="546" t="s">
        <v>3330</v>
      </c>
      <c r="C8871" s="546" t="s">
        <v>44</v>
      </c>
      <c r="D8871" s="545" t="s">
        <v>3331</v>
      </c>
      <c r="E8871" s="596" t="s">
        <v>2703</v>
      </c>
      <c r="F8871" s="596"/>
      <c r="G8871" s="546" t="s">
        <v>2710</v>
      </c>
      <c r="H8871" s="547">
        <v>1</v>
      </c>
      <c r="I8871" s="548">
        <v>174.98</v>
      </c>
      <c r="J8871" s="548">
        <v>174.98</v>
      </c>
    </row>
    <row r="8872" spans="1:10" ht="39.6">
      <c r="A8872" s="556" t="s">
        <v>2674</v>
      </c>
      <c r="B8872" s="557" t="s">
        <v>4220</v>
      </c>
      <c r="C8872" s="557" t="s">
        <v>44</v>
      </c>
      <c r="D8872" s="556" t="s">
        <v>4221</v>
      </c>
      <c r="E8872" s="594" t="s">
        <v>3836</v>
      </c>
      <c r="F8872" s="594"/>
      <c r="G8872" s="557" t="s">
        <v>75</v>
      </c>
      <c r="H8872" s="558">
        <v>1</v>
      </c>
      <c r="I8872" s="559">
        <v>56.61</v>
      </c>
      <c r="J8872" s="559">
        <v>56.61</v>
      </c>
    </row>
    <row r="8873" spans="1:10" ht="39.6" customHeight="1">
      <c r="A8873" s="556" t="s">
        <v>2674</v>
      </c>
      <c r="B8873" s="557" t="s">
        <v>4218</v>
      </c>
      <c r="C8873" s="557" t="s">
        <v>44</v>
      </c>
      <c r="D8873" s="556" t="s">
        <v>4219</v>
      </c>
      <c r="E8873" s="594" t="s">
        <v>3836</v>
      </c>
      <c r="F8873" s="594"/>
      <c r="G8873" s="557" t="s">
        <v>75</v>
      </c>
      <c r="H8873" s="558">
        <v>1</v>
      </c>
      <c r="I8873" s="559">
        <v>10.06</v>
      </c>
      <c r="J8873" s="559">
        <v>10.06</v>
      </c>
    </row>
    <row r="8874" spans="1:10" ht="39.6" customHeight="1">
      <c r="A8874" s="556" t="s">
        <v>2674</v>
      </c>
      <c r="B8874" s="557" t="s">
        <v>4222</v>
      </c>
      <c r="C8874" s="557" t="s">
        <v>44</v>
      </c>
      <c r="D8874" s="556" t="s">
        <v>4223</v>
      </c>
      <c r="E8874" s="594" t="s">
        <v>3836</v>
      </c>
      <c r="F8874" s="594"/>
      <c r="G8874" s="557" t="s">
        <v>75</v>
      </c>
      <c r="H8874" s="558">
        <v>1</v>
      </c>
      <c r="I8874" s="559">
        <v>47.6</v>
      </c>
      <c r="J8874" s="559">
        <v>47.6</v>
      </c>
    </row>
    <row r="8875" spans="1:10" ht="26.45" customHeight="1">
      <c r="A8875" s="556" t="s">
        <v>2674</v>
      </c>
      <c r="B8875" s="557" t="s">
        <v>4216</v>
      </c>
      <c r="C8875" s="557" t="s">
        <v>44</v>
      </c>
      <c r="D8875" s="556" t="s">
        <v>4217</v>
      </c>
      <c r="E8875" s="594" t="s">
        <v>3836</v>
      </c>
      <c r="F8875" s="594"/>
      <c r="G8875" s="557" t="s">
        <v>75</v>
      </c>
      <c r="H8875" s="558">
        <v>1</v>
      </c>
      <c r="I8875" s="559">
        <v>38.08</v>
      </c>
      <c r="J8875" s="559">
        <v>38.08</v>
      </c>
    </row>
    <row r="8876" spans="1:10" ht="39.6" customHeight="1">
      <c r="A8876" s="556" t="s">
        <v>2674</v>
      </c>
      <c r="B8876" s="557" t="s">
        <v>4180</v>
      </c>
      <c r="C8876" s="557" t="s">
        <v>44</v>
      </c>
      <c r="D8876" s="556" t="s">
        <v>4181</v>
      </c>
      <c r="E8876" s="594" t="s">
        <v>1216</v>
      </c>
      <c r="F8876" s="594"/>
      <c r="G8876" s="557" t="s">
        <v>75</v>
      </c>
      <c r="H8876" s="558">
        <v>1</v>
      </c>
      <c r="I8876" s="559">
        <v>22.63</v>
      </c>
      <c r="J8876" s="559">
        <v>22.63</v>
      </c>
    </row>
    <row r="8877" spans="1:10">
      <c r="A8877" s="553"/>
      <c r="B8877" s="563"/>
      <c r="C8877" s="563"/>
      <c r="D8877" s="553"/>
      <c r="E8877" s="563" t="s">
        <v>2669</v>
      </c>
      <c r="F8877" s="566">
        <v>17.03</v>
      </c>
      <c r="G8877" s="553" t="s">
        <v>2670</v>
      </c>
      <c r="H8877" s="554">
        <v>0</v>
      </c>
      <c r="I8877" s="553" t="s">
        <v>2671</v>
      </c>
      <c r="J8877" s="554">
        <v>17.03</v>
      </c>
    </row>
    <row r="8878" spans="1:10" ht="14.45" customHeight="1" thickBot="1">
      <c r="A8878" s="553"/>
      <c r="B8878" s="563"/>
      <c r="C8878" s="563"/>
      <c r="D8878" s="553"/>
      <c r="E8878" s="563" t="s">
        <v>2672</v>
      </c>
      <c r="F8878" s="566">
        <v>0</v>
      </c>
      <c r="G8878" s="553"/>
      <c r="H8878" s="595" t="s">
        <v>2673</v>
      </c>
      <c r="I8878" s="595"/>
      <c r="J8878" s="554">
        <v>174.98</v>
      </c>
    </row>
    <row r="8879" spans="1:10" ht="14.45" thickTop="1">
      <c r="A8879" s="555"/>
      <c r="B8879" s="564"/>
      <c r="C8879" s="564"/>
      <c r="D8879" s="555"/>
      <c r="E8879" s="564"/>
      <c r="F8879" s="564"/>
      <c r="G8879" s="555"/>
      <c r="H8879" s="555"/>
      <c r="I8879" s="555"/>
      <c r="J8879" s="555"/>
    </row>
    <row r="8880" spans="1:10">
      <c r="A8880" s="543"/>
      <c r="B8880" s="461" t="s">
        <v>10</v>
      </c>
      <c r="C8880" s="461" t="s">
        <v>11</v>
      </c>
      <c r="D8880" s="543" t="s">
        <v>12</v>
      </c>
      <c r="E8880" s="589" t="s">
        <v>1209</v>
      </c>
      <c r="F8880" s="589"/>
      <c r="G8880" s="461" t="s">
        <v>13</v>
      </c>
      <c r="H8880" s="544" t="s">
        <v>14</v>
      </c>
      <c r="I8880" s="544" t="s">
        <v>1210</v>
      </c>
      <c r="J8880" s="544" t="s">
        <v>16</v>
      </c>
    </row>
    <row r="8881" spans="1:10" ht="39.6" customHeight="1">
      <c r="A8881" s="545" t="s">
        <v>2661</v>
      </c>
      <c r="B8881" s="546" t="s">
        <v>4216</v>
      </c>
      <c r="C8881" s="546" t="s">
        <v>44</v>
      </c>
      <c r="D8881" s="545" t="s">
        <v>4217</v>
      </c>
      <c r="E8881" s="596" t="s">
        <v>3836</v>
      </c>
      <c r="F8881" s="596"/>
      <c r="G8881" s="546" t="s">
        <v>75</v>
      </c>
      <c r="H8881" s="547">
        <v>1</v>
      </c>
      <c r="I8881" s="548">
        <v>38.08</v>
      </c>
      <c r="J8881" s="548">
        <v>38.08</v>
      </c>
    </row>
    <row r="8882" spans="1:10" ht="39.6" customHeight="1">
      <c r="A8882" s="549" t="s">
        <v>2666</v>
      </c>
      <c r="B8882" s="550" t="s">
        <v>1641</v>
      </c>
      <c r="C8882" s="550" t="s">
        <v>44</v>
      </c>
      <c r="D8882" s="549" t="s">
        <v>1642</v>
      </c>
      <c r="E8882" s="593" t="s">
        <v>1540</v>
      </c>
      <c r="F8882" s="593"/>
      <c r="G8882" s="550" t="s">
        <v>26</v>
      </c>
      <c r="H8882" s="551">
        <v>5.5999999999999999E-5</v>
      </c>
      <c r="I8882" s="552">
        <v>680000</v>
      </c>
      <c r="J8882" s="552">
        <v>38.08</v>
      </c>
    </row>
    <row r="8883" spans="1:10" ht="39.6" customHeight="1">
      <c r="A8883" s="553"/>
      <c r="B8883" s="563"/>
      <c r="C8883" s="563"/>
      <c r="D8883" s="553"/>
      <c r="E8883" s="563" t="s">
        <v>2669</v>
      </c>
      <c r="F8883" s="566">
        <v>0</v>
      </c>
      <c r="G8883" s="553" t="s">
        <v>2670</v>
      </c>
      <c r="H8883" s="554">
        <v>0</v>
      </c>
      <c r="I8883" s="553" t="s">
        <v>2671</v>
      </c>
      <c r="J8883" s="554">
        <v>0</v>
      </c>
    </row>
    <row r="8884" spans="1:10" ht="39.6" customHeight="1" thickBot="1">
      <c r="A8884" s="553"/>
      <c r="B8884" s="563"/>
      <c r="C8884" s="563"/>
      <c r="D8884" s="553"/>
      <c r="E8884" s="563" t="s">
        <v>2672</v>
      </c>
      <c r="F8884" s="566">
        <v>0</v>
      </c>
      <c r="G8884" s="553"/>
      <c r="H8884" s="595" t="s">
        <v>2673</v>
      </c>
      <c r="I8884" s="595"/>
      <c r="J8884" s="554">
        <v>38.08</v>
      </c>
    </row>
    <row r="8885" spans="1:10" ht="39.6" customHeight="1" thickTop="1">
      <c r="A8885" s="555"/>
      <c r="B8885" s="564"/>
      <c r="C8885" s="564"/>
      <c r="D8885" s="555"/>
      <c r="E8885" s="564"/>
      <c r="F8885" s="564"/>
      <c r="G8885" s="555"/>
      <c r="H8885" s="555"/>
      <c r="I8885" s="555"/>
      <c r="J8885" s="555"/>
    </row>
    <row r="8886" spans="1:10" ht="26.45" customHeight="1">
      <c r="A8886" s="543"/>
      <c r="B8886" s="461" t="s">
        <v>10</v>
      </c>
      <c r="C8886" s="461" t="s">
        <v>11</v>
      </c>
      <c r="D8886" s="543" t="s">
        <v>12</v>
      </c>
      <c r="E8886" s="589" t="s">
        <v>1209</v>
      </c>
      <c r="F8886" s="589"/>
      <c r="G8886" s="461" t="s">
        <v>13</v>
      </c>
      <c r="H8886" s="544" t="s">
        <v>14</v>
      </c>
      <c r="I8886" s="544" t="s">
        <v>1210</v>
      </c>
      <c r="J8886" s="544" t="s">
        <v>16</v>
      </c>
    </row>
    <row r="8887" spans="1:10" ht="39.6">
      <c r="A8887" s="545" t="s">
        <v>2661</v>
      </c>
      <c r="B8887" s="546" t="s">
        <v>4218</v>
      </c>
      <c r="C8887" s="546" t="s">
        <v>44</v>
      </c>
      <c r="D8887" s="545" t="s">
        <v>4219</v>
      </c>
      <c r="E8887" s="596" t="s">
        <v>3836</v>
      </c>
      <c r="F8887" s="596"/>
      <c r="G8887" s="546" t="s">
        <v>75</v>
      </c>
      <c r="H8887" s="547">
        <v>1</v>
      </c>
      <c r="I8887" s="548">
        <v>10.06</v>
      </c>
      <c r="J8887" s="548">
        <v>10.06</v>
      </c>
    </row>
    <row r="8888" spans="1:10" ht="14.45" customHeight="1">
      <c r="A8888" s="549" t="s">
        <v>2666</v>
      </c>
      <c r="B8888" s="550" t="s">
        <v>1641</v>
      </c>
      <c r="C8888" s="550" t="s">
        <v>44</v>
      </c>
      <c r="D8888" s="549" t="s">
        <v>1642</v>
      </c>
      <c r="E8888" s="593" t="s">
        <v>1540</v>
      </c>
      <c r="F8888" s="593"/>
      <c r="G8888" s="550" t="s">
        <v>26</v>
      </c>
      <c r="H8888" s="551">
        <v>1.4800000000000001E-5</v>
      </c>
      <c r="I8888" s="552">
        <v>680000</v>
      </c>
      <c r="J8888" s="552">
        <v>10.06</v>
      </c>
    </row>
    <row r="8889" spans="1:10">
      <c r="A8889" s="553"/>
      <c r="B8889" s="563"/>
      <c r="C8889" s="563"/>
      <c r="D8889" s="553"/>
      <c r="E8889" s="563" t="s">
        <v>2669</v>
      </c>
      <c r="F8889" s="566">
        <v>0</v>
      </c>
      <c r="G8889" s="553" t="s">
        <v>2670</v>
      </c>
      <c r="H8889" s="554">
        <v>0</v>
      </c>
      <c r="I8889" s="553" t="s">
        <v>2671</v>
      </c>
      <c r="J8889" s="554">
        <v>0</v>
      </c>
    </row>
    <row r="8890" spans="1:10" ht="14.45" thickBot="1">
      <c r="A8890" s="553"/>
      <c r="B8890" s="563"/>
      <c r="C8890" s="563"/>
      <c r="D8890" s="553"/>
      <c r="E8890" s="563" t="s">
        <v>2672</v>
      </c>
      <c r="F8890" s="566">
        <v>0</v>
      </c>
      <c r="G8890" s="553"/>
      <c r="H8890" s="595" t="s">
        <v>2673</v>
      </c>
      <c r="I8890" s="595"/>
      <c r="J8890" s="554">
        <v>10.06</v>
      </c>
    </row>
    <row r="8891" spans="1:10" ht="39.6" customHeight="1" thickTop="1">
      <c r="A8891" s="555"/>
      <c r="B8891" s="564"/>
      <c r="C8891" s="564"/>
      <c r="D8891" s="555"/>
      <c r="E8891" s="564"/>
      <c r="F8891" s="564"/>
      <c r="G8891" s="555"/>
      <c r="H8891" s="555"/>
      <c r="I8891" s="555"/>
      <c r="J8891" s="555"/>
    </row>
    <row r="8892" spans="1:10">
      <c r="A8892" s="543"/>
      <c r="B8892" s="461" t="s">
        <v>10</v>
      </c>
      <c r="C8892" s="461" t="s">
        <v>11</v>
      </c>
      <c r="D8892" s="543" t="s">
        <v>12</v>
      </c>
      <c r="E8892" s="589" t="s">
        <v>1209</v>
      </c>
      <c r="F8892" s="589"/>
      <c r="G8892" s="461" t="s">
        <v>13</v>
      </c>
      <c r="H8892" s="544" t="s">
        <v>14</v>
      </c>
      <c r="I8892" s="544" t="s">
        <v>1210</v>
      </c>
      <c r="J8892" s="544" t="s">
        <v>16</v>
      </c>
    </row>
    <row r="8893" spans="1:10" ht="39.6">
      <c r="A8893" s="545" t="s">
        <v>2661</v>
      </c>
      <c r="B8893" s="546" t="s">
        <v>4222</v>
      </c>
      <c r="C8893" s="546" t="s">
        <v>44</v>
      </c>
      <c r="D8893" s="545" t="s">
        <v>4223</v>
      </c>
      <c r="E8893" s="596" t="s">
        <v>3836</v>
      </c>
      <c r="F8893" s="596"/>
      <c r="G8893" s="546" t="s">
        <v>75</v>
      </c>
      <c r="H8893" s="547">
        <v>1</v>
      </c>
      <c r="I8893" s="548">
        <v>47.6</v>
      </c>
      <c r="J8893" s="548">
        <v>47.6</v>
      </c>
    </row>
    <row r="8894" spans="1:10" ht="14.45" customHeight="1">
      <c r="A8894" s="549" t="s">
        <v>2666</v>
      </c>
      <c r="B8894" s="550" t="s">
        <v>1641</v>
      </c>
      <c r="C8894" s="550" t="s">
        <v>44</v>
      </c>
      <c r="D8894" s="549" t="s">
        <v>1642</v>
      </c>
      <c r="E8894" s="593" t="s">
        <v>1540</v>
      </c>
      <c r="F8894" s="593"/>
      <c r="G8894" s="550" t="s">
        <v>26</v>
      </c>
      <c r="H8894" s="551">
        <v>6.9999999999999994E-5</v>
      </c>
      <c r="I8894" s="552">
        <v>680000</v>
      </c>
      <c r="J8894" s="552">
        <v>47.6</v>
      </c>
    </row>
    <row r="8895" spans="1:10">
      <c r="A8895" s="553"/>
      <c r="B8895" s="563"/>
      <c r="C8895" s="563"/>
      <c r="D8895" s="553"/>
      <c r="E8895" s="563" t="s">
        <v>2669</v>
      </c>
      <c r="F8895" s="566">
        <v>0</v>
      </c>
      <c r="G8895" s="553" t="s">
        <v>2670</v>
      </c>
      <c r="H8895" s="554">
        <v>0</v>
      </c>
      <c r="I8895" s="553" t="s">
        <v>2671</v>
      </c>
      <c r="J8895" s="554">
        <v>0</v>
      </c>
    </row>
    <row r="8896" spans="1:10" ht="14.45" thickBot="1">
      <c r="A8896" s="553"/>
      <c r="B8896" s="563"/>
      <c r="C8896" s="563"/>
      <c r="D8896" s="553"/>
      <c r="E8896" s="563" t="s">
        <v>2672</v>
      </c>
      <c r="F8896" s="566">
        <v>0</v>
      </c>
      <c r="G8896" s="553"/>
      <c r="H8896" s="595" t="s">
        <v>2673</v>
      </c>
      <c r="I8896" s="595"/>
      <c r="J8896" s="554">
        <v>47.6</v>
      </c>
    </row>
    <row r="8897" spans="1:10" ht="39.6" customHeight="1" thickTop="1">
      <c r="A8897" s="555"/>
      <c r="B8897" s="564"/>
      <c r="C8897" s="564"/>
      <c r="D8897" s="555"/>
      <c r="E8897" s="564"/>
      <c r="F8897" s="564"/>
      <c r="G8897" s="555"/>
      <c r="H8897" s="555"/>
      <c r="I8897" s="555"/>
      <c r="J8897" s="555"/>
    </row>
    <row r="8898" spans="1:10">
      <c r="A8898" s="543"/>
      <c r="B8898" s="461" t="s">
        <v>10</v>
      </c>
      <c r="C8898" s="461" t="s">
        <v>11</v>
      </c>
      <c r="D8898" s="543" t="s">
        <v>12</v>
      </c>
      <c r="E8898" s="589" t="s">
        <v>1209</v>
      </c>
      <c r="F8898" s="589"/>
      <c r="G8898" s="461" t="s">
        <v>13</v>
      </c>
      <c r="H8898" s="544" t="s">
        <v>14</v>
      </c>
      <c r="I8898" s="544" t="s">
        <v>1210</v>
      </c>
      <c r="J8898" s="544" t="s">
        <v>16</v>
      </c>
    </row>
    <row r="8899" spans="1:10" ht="39.6">
      <c r="A8899" s="545" t="s">
        <v>2661</v>
      </c>
      <c r="B8899" s="546" t="s">
        <v>4220</v>
      </c>
      <c r="C8899" s="546" t="s">
        <v>44</v>
      </c>
      <c r="D8899" s="545" t="s">
        <v>4221</v>
      </c>
      <c r="E8899" s="596" t="s">
        <v>3836</v>
      </c>
      <c r="F8899" s="596"/>
      <c r="G8899" s="546" t="s">
        <v>75</v>
      </c>
      <c r="H8899" s="547">
        <v>1</v>
      </c>
      <c r="I8899" s="548">
        <v>56.61</v>
      </c>
      <c r="J8899" s="548">
        <v>56.61</v>
      </c>
    </row>
    <row r="8900" spans="1:10" ht="14.45" customHeight="1">
      <c r="A8900" s="549" t="s">
        <v>2666</v>
      </c>
      <c r="B8900" s="550" t="s">
        <v>1497</v>
      </c>
      <c r="C8900" s="550" t="s">
        <v>44</v>
      </c>
      <c r="D8900" s="549" t="s">
        <v>1498</v>
      </c>
      <c r="E8900" s="593" t="s">
        <v>1220</v>
      </c>
      <c r="F8900" s="593"/>
      <c r="G8900" s="550" t="s">
        <v>1499</v>
      </c>
      <c r="H8900" s="551">
        <v>7.64</v>
      </c>
      <c r="I8900" s="552">
        <v>7.41</v>
      </c>
      <c r="J8900" s="552">
        <v>56.61</v>
      </c>
    </row>
    <row r="8901" spans="1:10">
      <c r="A8901" s="553"/>
      <c r="B8901" s="563"/>
      <c r="C8901" s="563"/>
      <c r="D8901" s="553"/>
      <c r="E8901" s="563" t="s">
        <v>2669</v>
      </c>
      <c r="F8901" s="566">
        <v>0</v>
      </c>
      <c r="G8901" s="553" t="s">
        <v>2670</v>
      </c>
      <c r="H8901" s="554">
        <v>0</v>
      </c>
      <c r="I8901" s="553" t="s">
        <v>2671</v>
      </c>
      <c r="J8901" s="554">
        <v>0</v>
      </c>
    </row>
    <row r="8902" spans="1:10" ht="14.45" thickBot="1">
      <c r="A8902" s="553"/>
      <c r="B8902" s="563"/>
      <c r="C8902" s="563"/>
      <c r="D8902" s="553"/>
      <c r="E8902" s="563" t="s">
        <v>2672</v>
      </c>
      <c r="F8902" s="566">
        <v>0</v>
      </c>
      <c r="G8902" s="553"/>
      <c r="H8902" s="595" t="s">
        <v>2673</v>
      </c>
      <c r="I8902" s="595"/>
      <c r="J8902" s="554">
        <v>56.61</v>
      </c>
    </row>
    <row r="8903" spans="1:10" ht="39.6" customHeight="1" thickTop="1">
      <c r="A8903" s="555"/>
      <c r="B8903" s="564"/>
      <c r="C8903" s="564"/>
      <c r="D8903" s="555"/>
      <c r="E8903" s="564"/>
      <c r="F8903" s="564"/>
      <c r="G8903" s="555"/>
      <c r="H8903" s="555"/>
      <c r="I8903" s="555"/>
      <c r="J8903" s="555"/>
    </row>
    <row r="8904" spans="1:10">
      <c r="A8904" s="543"/>
      <c r="B8904" s="461" t="s">
        <v>10</v>
      </c>
      <c r="C8904" s="461" t="s">
        <v>11</v>
      </c>
      <c r="D8904" s="543" t="s">
        <v>12</v>
      </c>
      <c r="E8904" s="589" t="s">
        <v>1209</v>
      </c>
      <c r="F8904" s="589"/>
      <c r="G8904" s="461" t="s">
        <v>13</v>
      </c>
      <c r="H8904" s="544" t="s">
        <v>14</v>
      </c>
      <c r="I8904" s="544" t="s">
        <v>1210</v>
      </c>
      <c r="J8904" s="544" t="s">
        <v>16</v>
      </c>
    </row>
    <row r="8905" spans="1:10" ht="52.9">
      <c r="A8905" s="545" t="s">
        <v>2661</v>
      </c>
      <c r="B8905" s="546" t="s">
        <v>3516</v>
      </c>
      <c r="C8905" s="546" t="s">
        <v>44</v>
      </c>
      <c r="D8905" s="545" t="s">
        <v>3517</v>
      </c>
      <c r="E8905" s="596" t="s">
        <v>2703</v>
      </c>
      <c r="F8905" s="596"/>
      <c r="G8905" s="546" t="s">
        <v>2704</v>
      </c>
      <c r="H8905" s="547">
        <v>1</v>
      </c>
      <c r="I8905" s="548">
        <v>57.6</v>
      </c>
      <c r="J8905" s="548">
        <v>57.6</v>
      </c>
    </row>
    <row r="8906" spans="1:10" ht="14.45" customHeight="1">
      <c r="A8906" s="556" t="s">
        <v>2674</v>
      </c>
      <c r="B8906" s="557" t="s">
        <v>4079</v>
      </c>
      <c r="C8906" s="557" t="s">
        <v>44</v>
      </c>
      <c r="D8906" s="556" t="s">
        <v>4080</v>
      </c>
      <c r="E8906" s="594" t="s">
        <v>1216</v>
      </c>
      <c r="F8906" s="594"/>
      <c r="G8906" s="557" t="s">
        <v>75</v>
      </c>
      <c r="H8906" s="558">
        <v>1</v>
      </c>
      <c r="I8906" s="559">
        <v>24.58</v>
      </c>
      <c r="J8906" s="559">
        <v>24.58</v>
      </c>
    </row>
    <row r="8907" spans="1:10" ht="52.9">
      <c r="A8907" s="556" t="s">
        <v>2674</v>
      </c>
      <c r="B8907" s="557" t="s">
        <v>4224</v>
      </c>
      <c r="C8907" s="557" t="s">
        <v>44</v>
      </c>
      <c r="D8907" s="556" t="s">
        <v>4225</v>
      </c>
      <c r="E8907" s="594" t="s">
        <v>3836</v>
      </c>
      <c r="F8907" s="594"/>
      <c r="G8907" s="557" t="s">
        <v>75</v>
      </c>
      <c r="H8907" s="558">
        <v>1</v>
      </c>
      <c r="I8907" s="559">
        <v>6.9</v>
      </c>
      <c r="J8907" s="559">
        <v>6.9</v>
      </c>
    </row>
    <row r="8908" spans="1:10" ht="52.9">
      <c r="A8908" s="556" t="s">
        <v>2674</v>
      </c>
      <c r="B8908" s="557" t="s">
        <v>4226</v>
      </c>
      <c r="C8908" s="557" t="s">
        <v>44</v>
      </c>
      <c r="D8908" s="556" t="s">
        <v>4227</v>
      </c>
      <c r="E8908" s="594" t="s">
        <v>3836</v>
      </c>
      <c r="F8908" s="594"/>
      <c r="G8908" s="557" t="s">
        <v>75</v>
      </c>
      <c r="H8908" s="558">
        <v>1</v>
      </c>
      <c r="I8908" s="559">
        <v>26.12</v>
      </c>
      <c r="J8908" s="559">
        <v>26.12</v>
      </c>
    </row>
    <row r="8909" spans="1:10" ht="39.6" customHeight="1">
      <c r="A8909" s="553"/>
      <c r="B8909" s="563"/>
      <c r="C8909" s="563"/>
      <c r="D8909" s="553"/>
      <c r="E8909" s="563" t="s">
        <v>2669</v>
      </c>
      <c r="F8909" s="566">
        <v>18.98</v>
      </c>
      <c r="G8909" s="553" t="s">
        <v>2670</v>
      </c>
      <c r="H8909" s="554">
        <v>0</v>
      </c>
      <c r="I8909" s="553" t="s">
        <v>2671</v>
      </c>
      <c r="J8909" s="554">
        <v>18.98</v>
      </c>
    </row>
    <row r="8910" spans="1:10" ht="14.45" thickBot="1">
      <c r="A8910" s="553"/>
      <c r="B8910" s="563"/>
      <c r="C8910" s="563"/>
      <c r="D8910" s="553"/>
      <c r="E8910" s="563" t="s">
        <v>2672</v>
      </c>
      <c r="F8910" s="566">
        <v>0</v>
      </c>
      <c r="G8910" s="553"/>
      <c r="H8910" s="595" t="s">
        <v>2673</v>
      </c>
      <c r="I8910" s="595"/>
      <c r="J8910" s="554">
        <v>57.6</v>
      </c>
    </row>
    <row r="8911" spans="1:10" ht="14.45" thickTop="1">
      <c r="A8911" s="555"/>
      <c r="B8911" s="564"/>
      <c r="C8911" s="564"/>
      <c r="D8911" s="555"/>
      <c r="E8911" s="564"/>
      <c r="F8911" s="564"/>
      <c r="G8911" s="555"/>
      <c r="H8911" s="555"/>
      <c r="I8911" s="555"/>
      <c r="J8911" s="555"/>
    </row>
    <row r="8912" spans="1:10" ht="14.45" customHeight="1">
      <c r="A8912" s="543"/>
      <c r="B8912" s="461" t="s">
        <v>10</v>
      </c>
      <c r="C8912" s="461" t="s">
        <v>11</v>
      </c>
      <c r="D8912" s="543" t="s">
        <v>12</v>
      </c>
      <c r="E8912" s="589" t="s">
        <v>1209</v>
      </c>
      <c r="F8912" s="589"/>
      <c r="G8912" s="461" t="s">
        <v>13</v>
      </c>
      <c r="H8912" s="544" t="s">
        <v>14</v>
      </c>
      <c r="I8912" s="544" t="s">
        <v>1210</v>
      </c>
      <c r="J8912" s="544" t="s">
        <v>16</v>
      </c>
    </row>
    <row r="8913" spans="1:10" ht="52.9">
      <c r="A8913" s="545" t="s">
        <v>2661</v>
      </c>
      <c r="B8913" s="546" t="s">
        <v>3520</v>
      </c>
      <c r="C8913" s="546" t="s">
        <v>44</v>
      </c>
      <c r="D8913" s="545" t="s">
        <v>3521</v>
      </c>
      <c r="E8913" s="596" t="s">
        <v>2703</v>
      </c>
      <c r="F8913" s="596"/>
      <c r="G8913" s="546" t="s">
        <v>2710</v>
      </c>
      <c r="H8913" s="547">
        <v>1</v>
      </c>
      <c r="I8913" s="548">
        <v>153.44999999999999</v>
      </c>
      <c r="J8913" s="548">
        <v>153.44999999999999</v>
      </c>
    </row>
    <row r="8914" spans="1:10" ht="52.9">
      <c r="A8914" s="556" t="s">
        <v>2674</v>
      </c>
      <c r="B8914" s="557" t="s">
        <v>4224</v>
      </c>
      <c r="C8914" s="557" t="s">
        <v>44</v>
      </c>
      <c r="D8914" s="556" t="s">
        <v>4225</v>
      </c>
      <c r="E8914" s="594" t="s">
        <v>3836</v>
      </c>
      <c r="F8914" s="594"/>
      <c r="G8914" s="557" t="s">
        <v>75</v>
      </c>
      <c r="H8914" s="558">
        <v>1</v>
      </c>
      <c r="I8914" s="559">
        <v>6.9</v>
      </c>
      <c r="J8914" s="559">
        <v>6.9</v>
      </c>
    </row>
    <row r="8915" spans="1:10" ht="52.9">
      <c r="A8915" s="556" t="s">
        <v>2674</v>
      </c>
      <c r="B8915" s="557" t="s">
        <v>4228</v>
      </c>
      <c r="C8915" s="557" t="s">
        <v>44</v>
      </c>
      <c r="D8915" s="556" t="s">
        <v>4229</v>
      </c>
      <c r="E8915" s="594" t="s">
        <v>3836</v>
      </c>
      <c r="F8915" s="594"/>
      <c r="G8915" s="557" t="s">
        <v>75</v>
      </c>
      <c r="H8915" s="558">
        <v>1</v>
      </c>
      <c r="I8915" s="559">
        <v>32.65</v>
      </c>
      <c r="J8915" s="559">
        <v>32.65</v>
      </c>
    </row>
    <row r="8916" spans="1:10" ht="26.45" customHeight="1">
      <c r="A8916" s="556" t="s">
        <v>2674</v>
      </c>
      <c r="B8916" s="557" t="s">
        <v>4226</v>
      </c>
      <c r="C8916" s="557" t="s">
        <v>44</v>
      </c>
      <c r="D8916" s="556" t="s">
        <v>4227</v>
      </c>
      <c r="E8916" s="594" t="s">
        <v>3836</v>
      </c>
      <c r="F8916" s="594"/>
      <c r="G8916" s="557" t="s">
        <v>75</v>
      </c>
      <c r="H8916" s="558">
        <v>1</v>
      </c>
      <c r="I8916" s="559">
        <v>26.12</v>
      </c>
      <c r="J8916" s="559">
        <v>26.12</v>
      </c>
    </row>
    <row r="8917" spans="1:10" ht="52.9" customHeight="1">
      <c r="A8917" s="556" t="s">
        <v>2674</v>
      </c>
      <c r="B8917" s="557" t="s">
        <v>4079</v>
      </c>
      <c r="C8917" s="557" t="s">
        <v>44</v>
      </c>
      <c r="D8917" s="556" t="s">
        <v>4080</v>
      </c>
      <c r="E8917" s="594" t="s">
        <v>1216</v>
      </c>
      <c r="F8917" s="594"/>
      <c r="G8917" s="557" t="s">
        <v>75</v>
      </c>
      <c r="H8917" s="558">
        <v>1</v>
      </c>
      <c r="I8917" s="559">
        <v>24.58</v>
      </c>
      <c r="J8917" s="559">
        <v>24.58</v>
      </c>
    </row>
    <row r="8918" spans="1:10" ht="52.9" customHeight="1">
      <c r="A8918" s="556" t="s">
        <v>2674</v>
      </c>
      <c r="B8918" s="557" t="s">
        <v>4230</v>
      </c>
      <c r="C8918" s="557" t="s">
        <v>44</v>
      </c>
      <c r="D8918" s="556" t="s">
        <v>4231</v>
      </c>
      <c r="E8918" s="594" t="s">
        <v>3836</v>
      </c>
      <c r="F8918" s="594"/>
      <c r="G8918" s="557" t="s">
        <v>75</v>
      </c>
      <c r="H8918" s="558">
        <v>1</v>
      </c>
      <c r="I8918" s="559">
        <v>63.2</v>
      </c>
      <c r="J8918" s="559">
        <v>63.2</v>
      </c>
    </row>
    <row r="8919" spans="1:10">
      <c r="A8919" s="553"/>
      <c r="B8919" s="563"/>
      <c r="C8919" s="563"/>
      <c r="D8919" s="553"/>
      <c r="E8919" s="563" t="s">
        <v>2669</v>
      </c>
      <c r="F8919" s="566">
        <v>18.98</v>
      </c>
      <c r="G8919" s="553" t="s">
        <v>2670</v>
      </c>
      <c r="H8919" s="554">
        <v>0</v>
      </c>
      <c r="I8919" s="553" t="s">
        <v>2671</v>
      </c>
      <c r="J8919" s="554">
        <v>18.98</v>
      </c>
    </row>
    <row r="8920" spans="1:10" ht="14.45" customHeight="1" thickBot="1">
      <c r="A8920" s="553"/>
      <c r="B8920" s="563"/>
      <c r="C8920" s="563"/>
      <c r="D8920" s="553"/>
      <c r="E8920" s="563" t="s">
        <v>2672</v>
      </c>
      <c r="F8920" s="566">
        <v>0</v>
      </c>
      <c r="G8920" s="553"/>
      <c r="H8920" s="595" t="s">
        <v>2673</v>
      </c>
      <c r="I8920" s="595"/>
      <c r="J8920" s="554">
        <v>153.44999999999999</v>
      </c>
    </row>
    <row r="8921" spans="1:10" ht="14.45" thickTop="1">
      <c r="A8921" s="555"/>
      <c r="B8921" s="564"/>
      <c r="C8921" s="564"/>
      <c r="D8921" s="555"/>
      <c r="E8921" s="564"/>
      <c r="F8921" s="564"/>
      <c r="G8921" s="555"/>
      <c r="H8921" s="555"/>
      <c r="I8921" s="555"/>
      <c r="J8921" s="555"/>
    </row>
    <row r="8922" spans="1:10">
      <c r="A8922" s="543"/>
      <c r="B8922" s="461" t="s">
        <v>10</v>
      </c>
      <c r="C8922" s="461" t="s">
        <v>11</v>
      </c>
      <c r="D8922" s="543" t="s">
        <v>12</v>
      </c>
      <c r="E8922" s="589" t="s">
        <v>1209</v>
      </c>
      <c r="F8922" s="589"/>
      <c r="G8922" s="461" t="s">
        <v>13</v>
      </c>
      <c r="H8922" s="544" t="s">
        <v>14</v>
      </c>
      <c r="I8922" s="544" t="s">
        <v>1210</v>
      </c>
      <c r="J8922" s="544" t="s">
        <v>16</v>
      </c>
    </row>
    <row r="8923" spans="1:10" ht="52.9">
      <c r="A8923" s="545" t="s">
        <v>2661</v>
      </c>
      <c r="B8923" s="546" t="s">
        <v>4226</v>
      </c>
      <c r="C8923" s="546" t="s">
        <v>44</v>
      </c>
      <c r="D8923" s="545" t="s">
        <v>4227</v>
      </c>
      <c r="E8923" s="596" t="s">
        <v>3836</v>
      </c>
      <c r="F8923" s="596"/>
      <c r="G8923" s="546" t="s">
        <v>75</v>
      </c>
      <c r="H8923" s="547">
        <v>1</v>
      </c>
      <c r="I8923" s="548">
        <v>26.12</v>
      </c>
      <c r="J8923" s="548">
        <v>26.12</v>
      </c>
    </row>
    <row r="8924" spans="1:10" ht="52.9" customHeight="1">
      <c r="A8924" s="549" t="s">
        <v>2666</v>
      </c>
      <c r="B8924" s="550" t="s">
        <v>2601</v>
      </c>
      <c r="C8924" s="550" t="s">
        <v>44</v>
      </c>
      <c r="D8924" s="549" t="s">
        <v>2602</v>
      </c>
      <c r="E8924" s="593" t="s">
        <v>1540</v>
      </c>
      <c r="F8924" s="593"/>
      <c r="G8924" s="550" t="s">
        <v>26</v>
      </c>
      <c r="H8924" s="551">
        <v>5.5999999999999999E-5</v>
      </c>
      <c r="I8924" s="552">
        <v>466463.38</v>
      </c>
      <c r="J8924" s="552">
        <v>26.12</v>
      </c>
    </row>
    <row r="8925" spans="1:10" ht="52.9" customHeight="1">
      <c r="A8925" s="553"/>
      <c r="B8925" s="563"/>
      <c r="C8925" s="563"/>
      <c r="D8925" s="553"/>
      <c r="E8925" s="563" t="s">
        <v>2669</v>
      </c>
      <c r="F8925" s="566">
        <v>0</v>
      </c>
      <c r="G8925" s="553" t="s">
        <v>2670</v>
      </c>
      <c r="H8925" s="554">
        <v>0</v>
      </c>
      <c r="I8925" s="553" t="s">
        <v>2671</v>
      </c>
      <c r="J8925" s="554">
        <v>0</v>
      </c>
    </row>
    <row r="8926" spans="1:10" ht="52.9" customHeight="1" thickBot="1">
      <c r="A8926" s="553"/>
      <c r="B8926" s="563"/>
      <c r="C8926" s="563"/>
      <c r="D8926" s="553"/>
      <c r="E8926" s="563" t="s">
        <v>2672</v>
      </c>
      <c r="F8926" s="566">
        <v>0</v>
      </c>
      <c r="G8926" s="553"/>
      <c r="H8926" s="595" t="s">
        <v>2673</v>
      </c>
      <c r="I8926" s="595"/>
      <c r="J8926" s="554">
        <v>26.12</v>
      </c>
    </row>
    <row r="8927" spans="1:10" ht="26.45" customHeight="1" thickTop="1">
      <c r="A8927" s="555"/>
      <c r="B8927" s="564"/>
      <c r="C8927" s="564"/>
      <c r="D8927" s="555"/>
      <c r="E8927" s="564"/>
      <c r="F8927" s="564"/>
      <c r="G8927" s="555"/>
      <c r="H8927" s="555"/>
      <c r="I8927" s="555"/>
      <c r="J8927" s="555"/>
    </row>
    <row r="8928" spans="1:10" ht="66" customHeight="1">
      <c r="A8928" s="543"/>
      <c r="B8928" s="461" t="s">
        <v>10</v>
      </c>
      <c r="C8928" s="461" t="s">
        <v>11</v>
      </c>
      <c r="D8928" s="543" t="s">
        <v>12</v>
      </c>
      <c r="E8928" s="589" t="s">
        <v>1209</v>
      </c>
      <c r="F8928" s="589"/>
      <c r="G8928" s="461" t="s">
        <v>13</v>
      </c>
      <c r="H8928" s="544" t="s">
        <v>14</v>
      </c>
      <c r="I8928" s="544" t="s">
        <v>1210</v>
      </c>
      <c r="J8928" s="544" t="s">
        <v>16</v>
      </c>
    </row>
    <row r="8929" spans="1:10" ht="52.9">
      <c r="A8929" s="545" t="s">
        <v>2661</v>
      </c>
      <c r="B8929" s="546" t="s">
        <v>4224</v>
      </c>
      <c r="C8929" s="546" t="s">
        <v>44</v>
      </c>
      <c r="D8929" s="545" t="s">
        <v>4225</v>
      </c>
      <c r="E8929" s="596" t="s">
        <v>3836</v>
      </c>
      <c r="F8929" s="596"/>
      <c r="G8929" s="546" t="s">
        <v>75</v>
      </c>
      <c r="H8929" s="547">
        <v>1</v>
      </c>
      <c r="I8929" s="548">
        <v>6.9</v>
      </c>
      <c r="J8929" s="548">
        <v>6.9</v>
      </c>
    </row>
    <row r="8930" spans="1:10" ht="14.45" customHeight="1">
      <c r="A8930" s="549" t="s">
        <v>2666</v>
      </c>
      <c r="B8930" s="550" t="s">
        <v>2601</v>
      </c>
      <c r="C8930" s="550" t="s">
        <v>44</v>
      </c>
      <c r="D8930" s="549" t="s">
        <v>2602</v>
      </c>
      <c r="E8930" s="593" t="s">
        <v>1540</v>
      </c>
      <c r="F8930" s="593"/>
      <c r="G8930" s="550" t="s">
        <v>26</v>
      </c>
      <c r="H8930" s="551">
        <v>1.4800000000000001E-5</v>
      </c>
      <c r="I8930" s="552">
        <v>466463.38</v>
      </c>
      <c r="J8930" s="552">
        <v>6.9</v>
      </c>
    </row>
    <row r="8931" spans="1:10">
      <c r="A8931" s="553"/>
      <c r="B8931" s="563"/>
      <c r="C8931" s="563"/>
      <c r="D8931" s="553"/>
      <c r="E8931" s="563" t="s">
        <v>2669</v>
      </c>
      <c r="F8931" s="566">
        <v>0</v>
      </c>
      <c r="G8931" s="553" t="s">
        <v>2670</v>
      </c>
      <c r="H8931" s="554">
        <v>0</v>
      </c>
      <c r="I8931" s="553" t="s">
        <v>2671</v>
      </c>
      <c r="J8931" s="554">
        <v>0</v>
      </c>
    </row>
    <row r="8932" spans="1:10" ht="14.45" thickBot="1">
      <c r="A8932" s="553"/>
      <c r="B8932" s="563"/>
      <c r="C8932" s="563"/>
      <c r="D8932" s="553"/>
      <c r="E8932" s="563" t="s">
        <v>2672</v>
      </c>
      <c r="F8932" s="566">
        <v>0</v>
      </c>
      <c r="G8932" s="553"/>
      <c r="H8932" s="595" t="s">
        <v>2673</v>
      </c>
      <c r="I8932" s="595"/>
      <c r="J8932" s="554">
        <v>6.9</v>
      </c>
    </row>
    <row r="8933" spans="1:10" ht="52.9" customHeight="1" thickTop="1">
      <c r="A8933" s="555"/>
      <c r="B8933" s="564"/>
      <c r="C8933" s="564"/>
      <c r="D8933" s="555"/>
      <c r="E8933" s="564"/>
      <c r="F8933" s="564"/>
      <c r="G8933" s="555"/>
      <c r="H8933" s="555"/>
      <c r="I8933" s="555"/>
      <c r="J8933" s="555"/>
    </row>
    <row r="8934" spans="1:10">
      <c r="A8934" s="543"/>
      <c r="B8934" s="461" t="s">
        <v>10</v>
      </c>
      <c r="C8934" s="461" t="s">
        <v>11</v>
      </c>
      <c r="D8934" s="543" t="s">
        <v>12</v>
      </c>
      <c r="E8934" s="589" t="s">
        <v>1209</v>
      </c>
      <c r="F8934" s="589"/>
      <c r="G8934" s="461" t="s">
        <v>13</v>
      </c>
      <c r="H8934" s="544" t="s">
        <v>14</v>
      </c>
      <c r="I8934" s="544" t="s">
        <v>1210</v>
      </c>
      <c r="J8934" s="544" t="s">
        <v>16</v>
      </c>
    </row>
    <row r="8935" spans="1:10" ht="52.9">
      <c r="A8935" s="545" t="s">
        <v>2661</v>
      </c>
      <c r="B8935" s="546" t="s">
        <v>4228</v>
      </c>
      <c r="C8935" s="546" t="s">
        <v>44</v>
      </c>
      <c r="D8935" s="545" t="s">
        <v>4229</v>
      </c>
      <c r="E8935" s="596" t="s">
        <v>3836</v>
      </c>
      <c r="F8935" s="596"/>
      <c r="G8935" s="546" t="s">
        <v>75</v>
      </c>
      <c r="H8935" s="547">
        <v>1</v>
      </c>
      <c r="I8935" s="548">
        <v>32.65</v>
      </c>
      <c r="J8935" s="548">
        <v>32.65</v>
      </c>
    </row>
    <row r="8936" spans="1:10" ht="14.45" customHeight="1">
      <c r="A8936" s="549" t="s">
        <v>2666</v>
      </c>
      <c r="B8936" s="550" t="s">
        <v>2601</v>
      </c>
      <c r="C8936" s="550" t="s">
        <v>44</v>
      </c>
      <c r="D8936" s="549" t="s">
        <v>2602</v>
      </c>
      <c r="E8936" s="593" t="s">
        <v>1540</v>
      </c>
      <c r="F8936" s="593"/>
      <c r="G8936" s="550" t="s">
        <v>26</v>
      </c>
      <c r="H8936" s="551">
        <v>6.9999999999999994E-5</v>
      </c>
      <c r="I8936" s="552">
        <v>466463.38</v>
      </c>
      <c r="J8936" s="552">
        <v>32.65</v>
      </c>
    </row>
    <row r="8937" spans="1:10">
      <c r="A8937" s="553"/>
      <c r="B8937" s="563"/>
      <c r="C8937" s="563"/>
      <c r="D8937" s="553"/>
      <c r="E8937" s="563" t="s">
        <v>2669</v>
      </c>
      <c r="F8937" s="566">
        <v>0</v>
      </c>
      <c r="G8937" s="553" t="s">
        <v>2670</v>
      </c>
      <c r="H8937" s="554">
        <v>0</v>
      </c>
      <c r="I8937" s="553" t="s">
        <v>2671</v>
      </c>
      <c r="J8937" s="554">
        <v>0</v>
      </c>
    </row>
    <row r="8938" spans="1:10" ht="14.45" thickBot="1">
      <c r="A8938" s="553"/>
      <c r="B8938" s="563"/>
      <c r="C8938" s="563"/>
      <c r="D8938" s="553"/>
      <c r="E8938" s="563" t="s">
        <v>2672</v>
      </c>
      <c r="F8938" s="566">
        <v>0</v>
      </c>
      <c r="G8938" s="553"/>
      <c r="H8938" s="595" t="s">
        <v>2673</v>
      </c>
      <c r="I8938" s="595"/>
      <c r="J8938" s="554">
        <v>32.65</v>
      </c>
    </row>
    <row r="8939" spans="1:10" ht="52.9" customHeight="1" thickTop="1">
      <c r="A8939" s="555"/>
      <c r="B8939" s="564"/>
      <c r="C8939" s="564"/>
      <c r="D8939" s="555"/>
      <c r="E8939" s="564"/>
      <c r="F8939" s="564"/>
      <c r="G8939" s="555"/>
      <c r="H8939" s="555"/>
      <c r="I8939" s="555"/>
      <c r="J8939" s="555"/>
    </row>
    <row r="8940" spans="1:10">
      <c r="A8940" s="543"/>
      <c r="B8940" s="461" t="s">
        <v>10</v>
      </c>
      <c r="C8940" s="461" t="s">
        <v>11</v>
      </c>
      <c r="D8940" s="543" t="s">
        <v>12</v>
      </c>
      <c r="E8940" s="589" t="s">
        <v>1209</v>
      </c>
      <c r="F8940" s="589"/>
      <c r="G8940" s="461" t="s">
        <v>13</v>
      </c>
      <c r="H8940" s="544" t="s">
        <v>14</v>
      </c>
      <c r="I8940" s="544" t="s">
        <v>1210</v>
      </c>
      <c r="J8940" s="544" t="s">
        <v>16</v>
      </c>
    </row>
    <row r="8941" spans="1:10" ht="66">
      <c r="A8941" s="545" t="s">
        <v>2661</v>
      </c>
      <c r="B8941" s="546" t="s">
        <v>4230</v>
      </c>
      <c r="C8941" s="546" t="s">
        <v>44</v>
      </c>
      <c r="D8941" s="545" t="s">
        <v>4231</v>
      </c>
      <c r="E8941" s="596" t="s">
        <v>3836</v>
      </c>
      <c r="F8941" s="596"/>
      <c r="G8941" s="546" t="s">
        <v>75</v>
      </c>
      <c r="H8941" s="547">
        <v>1</v>
      </c>
      <c r="I8941" s="548">
        <v>63.2</v>
      </c>
      <c r="J8941" s="548">
        <v>63.2</v>
      </c>
    </row>
    <row r="8942" spans="1:10" ht="14.45" customHeight="1">
      <c r="A8942" s="549" t="s">
        <v>2666</v>
      </c>
      <c r="B8942" s="550" t="s">
        <v>1497</v>
      </c>
      <c r="C8942" s="550" t="s">
        <v>44</v>
      </c>
      <c r="D8942" s="549" t="s">
        <v>1498</v>
      </c>
      <c r="E8942" s="593" t="s">
        <v>1220</v>
      </c>
      <c r="F8942" s="593"/>
      <c r="G8942" s="550" t="s">
        <v>1499</v>
      </c>
      <c r="H8942" s="551">
        <v>8.5299999999999994</v>
      </c>
      <c r="I8942" s="552">
        <v>7.41</v>
      </c>
      <c r="J8942" s="552">
        <v>63.2</v>
      </c>
    </row>
    <row r="8943" spans="1:10">
      <c r="A8943" s="553"/>
      <c r="B8943" s="563"/>
      <c r="C8943" s="563"/>
      <c r="D8943" s="553"/>
      <c r="E8943" s="563" t="s">
        <v>2669</v>
      </c>
      <c r="F8943" s="566">
        <v>0</v>
      </c>
      <c r="G8943" s="553" t="s">
        <v>2670</v>
      </c>
      <c r="H8943" s="554">
        <v>0</v>
      </c>
      <c r="I8943" s="553" t="s">
        <v>2671</v>
      </c>
      <c r="J8943" s="554">
        <v>0</v>
      </c>
    </row>
    <row r="8944" spans="1:10" ht="14.45" thickBot="1">
      <c r="A8944" s="553"/>
      <c r="B8944" s="563"/>
      <c r="C8944" s="563"/>
      <c r="D8944" s="553"/>
      <c r="E8944" s="563" t="s">
        <v>2672</v>
      </c>
      <c r="F8944" s="566">
        <v>0</v>
      </c>
      <c r="G8944" s="553"/>
      <c r="H8944" s="595" t="s">
        <v>2673</v>
      </c>
      <c r="I8944" s="595"/>
      <c r="J8944" s="554">
        <v>63.2</v>
      </c>
    </row>
    <row r="8945" spans="1:10" ht="52.9" customHeight="1" thickTop="1">
      <c r="A8945" s="555"/>
      <c r="B8945" s="564"/>
      <c r="C8945" s="564"/>
      <c r="D8945" s="555"/>
      <c r="E8945" s="564"/>
      <c r="F8945" s="564"/>
      <c r="G8945" s="555"/>
      <c r="H8945" s="555"/>
      <c r="I8945" s="555"/>
      <c r="J8945" s="555"/>
    </row>
    <row r="8946" spans="1:10">
      <c r="A8946" s="543"/>
      <c r="B8946" s="461" t="s">
        <v>10</v>
      </c>
      <c r="C8946" s="461" t="s">
        <v>11</v>
      </c>
      <c r="D8946" s="543" t="s">
        <v>12</v>
      </c>
      <c r="E8946" s="589" t="s">
        <v>1209</v>
      </c>
      <c r="F8946" s="589"/>
      <c r="G8946" s="461" t="s">
        <v>13</v>
      </c>
      <c r="H8946" s="544" t="s">
        <v>14</v>
      </c>
      <c r="I8946" s="544" t="s">
        <v>1210</v>
      </c>
      <c r="J8946" s="544" t="s">
        <v>16</v>
      </c>
    </row>
    <row r="8947" spans="1:10" ht="26.45">
      <c r="A8947" s="545" t="s">
        <v>2661</v>
      </c>
      <c r="B8947" s="546" t="s">
        <v>3979</v>
      </c>
      <c r="C8947" s="546" t="s">
        <v>55</v>
      </c>
      <c r="D8947" s="545" t="s">
        <v>3980</v>
      </c>
      <c r="E8947" s="596" t="s">
        <v>1413</v>
      </c>
      <c r="F8947" s="596"/>
      <c r="G8947" s="546" t="s">
        <v>46</v>
      </c>
      <c r="H8947" s="547">
        <v>1</v>
      </c>
      <c r="I8947" s="548">
        <v>41.59</v>
      </c>
      <c r="J8947" s="548">
        <v>41.59</v>
      </c>
    </row>
    <row r="8948" spans="1:10" ht="14.45" customHeight="1">
      <c r="A8948" s="543" t="s">
        <v>9</v>
      </c>
      <c r="B8948" s="461" t="s">
        <v>10</v>
      </c>
      <c r="C8948" s="461" t="s">
        <v>11</v>
      </c>
      <c r="D8948" s="543" t="s">
        <v>12</v>
      </c>
      <c r="E8948" s="589" t="s">
        <v>1209</v>
      </c>
      <c r="F8948" s="589"/>
      <c r="G8948" s="461" t="s">
        <v>13</v>
      </c>
      <c r="H8948" s="544" t="s">
        <v>14</v>
      </c>
      <c r="I8948" s="544" t="s">
        <v>1210</v>
      </c>
      <c r="J8948" s="544" t="s">
        <v>16</v>
      </c>
    </row>
    <row r="8949" spans="1:10" ht="26.45">
      <c r="A8949" s="549" t="s">
        <v>2666</v>
      </c>
      <c r="B8949" s="550" t="s">
        <v>1483</v>
      </c>
      <c r="C8949" s="550" t="s">
        <v>55</v>
      </c>
      <c r="D8949" s="549" t="s">
        <v>1484</v>
      </c>
      <c r="E8949" s="593" t="s">
        <v>1440</v>
      </c>
      <c r="F8949" s="593"/>
      <c r="G8949" s="550" t="s">
        <v>1451</v>
      </c>
      <c r="H8949" s="551">
        <v>0.6</v>
      </c>
      <c r="I8949" s="552" t="s">
        <v>2767</v>
      </c>
      <c r="J8949" s="561" t="s">
        <v>4157</v>
      </c>
    </row>
    <row r="8950" spans="1:10" ht="39.6">
      <c r="A8950" s="556" t="s">
        <v>2661</v>
      </c>
      <c r="B8950" s="557" t="s">
        <v>3818</v>
      </c>
      <c r="C8950" s="557" t="s">
        <v>55</v>
      </c>
      <c r="D8950" s="556" t="s">
        <v>3819</v>
      </c>
      <c r="E8950" s="594" t="s">
        <v>3371</v>
      </c>
      <c r="F8950" s="594"/>
      <c r="G8950" s="557" t="s">
        <v>115</v>
      </c>
      <c r="H8950" s="558">
        <v>0.02</v>
      </c>
      <c r="I8950" s="559" t="s">
        <v>4232</v>
      </c>
      <c r="J8950" s="560" t="s">
        <v>4233</v>
      </c>
    </row>
    <row r="8951" spans="1:10" ht="66" customHeight="1">
      <c r="A8951" s="556" t="s">
        <v>2661</v>
      </c>
      <c r="B8951" s="557" t="s">
        <v>2769</v>
      </c>
      <c r="C8951" s="557" t="s">
        <v>55</v>
      </c>
      <c r="D8951" s="556" t="s">
        <v>2770</v>
      </c>
      <c r="E8951" s="594" t="s">
        <v>1393</v>
      </c>
      <c r="F8951" s="594"/>
      <c r="G8951" s="557" t="s">
        <v>1451</v>
      </c>
      <c r="H8951" s="558">
        <v>0.6</v>
      </c>
      <c r="I8951" s="559" t="s">
        <v>2771</v>
      </c>
      <c r="J8951" s="560" t="s">
        <v>3585</v>
      </c>
    </row>
    <row r="8952" spans="1:10" ht="26.45">
      <c r="A8952" s="549" t="s">
        <v>2666</v>
      </c>
      <c r="B8952" s="550" t="s">
        <v>1449</v>
      </c>
      <c r="C8952" s="550" t="s">
        <v>55</v>
      </c>
      <c r="D8952" s="549" t="s">
        <v>1450</v>
      </c>
      <c r="E8952" s="593" t="s">
        <v>1440</v>
      </c>
      <c r="F8952" s="593"/>
      <c r="G8952" s="550" t="s">
        <v>1451</v>
      </c>
      <c r="H8952" s="551">
        <v>0.6</v>
      </c>
      <c r="I8952" s="552" t="s">
        <v>2742</v>
      </c>
      <c r="J8952" s="561" t="s">
        <v>4113</v>
      </c>
    </row>
    <row r="8953" spans="1:10">
      <c r="A8953" s="556" t="s">
        <v>2661</v>
      </c>
      <c r="B8953" s="557" t="s">
        <v>3353</v>
      </c>
      <c r="C8953" s="557" t="s">
        <v>55</v>
      </c>
      <c r="D8953" s="556" t="s">
        <v>3354</v>
      </c>
      <c r="E8953" s="594" t="s">
        <v>1393</v>
      </c>
      <c r="F8953" s="594"/>
      <c r="G8953" s="557" t="s">
        <v>1451</v>
      </c>
      <c r="H8953" s="558">
        <v>0.6</v>
      </c>
      <c r="I8953" s="559" t="s">
        <v>3355</v>
      </c>
      <c r="J8953" s="560" t="s">
        <v>4234</v>
      </c>
    </row>
    <row r="8954" spans="1:10" ht="14.45" customHeight="1">
      <c r="A8954" s="589" t="s">
        <v>2820</v>
      </c>
      <c r="B8954" s="597"/>
      <c r="C8954" s="597"/>
      <c r="D8954" s="597"/>
      <c r="E8954" s="597"/>
      <c r="F8954" s="597"/>
      <c r="G8954" s="597"/>
      <c r="H8954" s="597"/>
      <c r="I8954" s="597"/>
      <c r="J8954" s="597"/>
    </row>
    <row r="8955" spans="1:10">
      <c r="A8955" s="543" t="s">
        <v>9</v>
      </c>
      <c r="B8955" s="461" t="s">
        <v>10</v>
      </c>
      <c r="C8955" s="461" t="s">
        <v>11</v>
      </c>
      <c r="D8955" s="543" t="s">
        <v>12</v>
      </c>
      <c r="E8955" s="589" t="s">
        <v>1209</v>
      </c>
      <c r="F8955" s="589"/>
      <c r="G8955" s="461" t="s">
        <v>13</v>
      </c>
      <c r="H8955" s="544" t="s">
        <v>14</v>
      </c>
      <c r="I8955" s="544" t="s">
        <v>1210</v>
      </c>
      <c r="J8955" s="544" t="s">
        <v>16</v>
      </c>
    </row>
    <row r="8956" spans="1:10" ht="26.45">
      <c r="A8956" s="549" t="s">
        <v>2666</v>
      </c>
      <c r="B8956" s="550" t="s">
        <v>1483</v>
      </c>
      <c r="C8956" s="550" t="s">
        <v>55</v>
      </c>
      <c r="D8956" s="549" t="s">
        <v>1484</v>
      </c>
      <c r="E8956" s="593" t="s">
        <v>1440</v>
      </c>
      <c r="F8956" s="593"/>
      <c r="G8956" s="550" t="s">
        <v>1451</v>
      </c>
      <c r="H8956" s="551">
        <v>0.6</v>
      </c>
      <c r="I8956" s="552" t="s">
        <v>2767</v>
      </c>
      <c r="J8956" s="561" t="s">
        <v>4157</v>
      </c>
    </row>
    <row r="8957" spans="1:10" ht="26.45">
      <c r="A8957" s="549" t="s">
        <v>2666</v>
      </c>
      <c r="B8957" s="550" t="s">
        <v>2303</v>
      </c>
      <c r="C8957" s="550" t="s">
        <v>55</v>
      </c>
      <c r="D8957" s="549" t="s">
        <v>2304</v>
      </c>
      <c r="E8957" s="593" t="s">
        <v>1220</v>
      </c>
      <c r="F8957" s="593"/>
      <c r="G8957" s="550" t="s">
        <v>57</v>
      </c>
      <c r="H8957" s="551">
        <v>7.6800000000000002E-4</v>
      </c>
      <c r="I8957" s="552" t="s">
        <v>2821</v>
      </c>
      <c r="J8957" s="561" t="s">
        <v>2880</v>
      </c>
    </row>
    <row r="8958" spans="1:10">
      <c r="A8958" s="549" t="s">
        <v>2666</v>
      </c>
      <c r="B8958" s="550" t="s">
        <v>2412</v>
      </c>
      <c r="C8958" s="550" t="s">
        <v>55</v>
      </c>
      <c r="D8958" s="549" t="s">
        <v>2413</v>
      </c>
      <c r="E8958" s="593" t="s">
        <v>1220</v>
      </c>
      <c r="F8958" s="593"/>
      <c r="G8958" s="550" t="s">
        <v>57</v>
      </c>
      <c r="H8958" s="551">
        <v>2.04E-4</v>
      </c>
      <c r="I8958" s="552" t="s">
        <v>2823</v>
      </c>
      <c r="J8958" s="561" t="s">
        <v>2972</v>
      </c>
    </row>
    <row r="8959" spans="1:10">
      <c r="A8959" s="549" t="s">
        <v>2666</v>
      </c>
      <c r="B8959" s="550" t="s">
        <v>2169</v>
      </c>
      <c r="C8959" s="550" t="s">
        <v>55</v>
      </c>
      <c r="D8959" s="549" t="s">
        <v>2170</v>
      </c>
      <c r="E8959" s="593" t="s">
        <v>1220</v>
      </c>
      <c r="F8959" s="593"/>
      <c r="G8959" s="550" t="s">
        <v>57</v>
      </c>
      <c r="H8959" s="551">
        <v>5.7600000000000004E-3</v>
      </c>
      <c r="I8959" s="552" t="s">
        <v>2825</v>
      </c>
      <c r="J8959" s="561" t="s">
        <v>3254</v>
      </c>
    </row>
    <row r="8960" spans="1:10" ht="26.45">
      <c r="A8960" s="549" t="s">
        <v>2666</v>
      </c>
      <c r="B8960" s="550" t="s">
        <v>2391</v>
      </c>
      <c r="C8960" s="550" t="s">
        <v>55</v>
      </c>
      <c r="D8960" s="549" t="s">
        <v>2392</v>
      </c>
      <c r="E8960" s="593" t="s">
        <v>1220</v>
      </c>
      <c r="F8960" s="593"/>
      <c r="G8960" s="550" t="s">
        <v>57</v>
      </c>
      <c r="H8960" s="551">
        <v>2.5599999999999999E-4</v>
      </c>
      <c r="I8960" s="552" t="s">
        <v>2827</v>
      </c>
      <c r="J8960" s="561" t="s">
        <v>2972</v>
      </c>
    </row>
    <row r="8961" spans="1:10">
      <c r="A8961" s="549" t="s">
        <v>2666</v>
      </c>
      <c r="B8961" s="550" t="s">
        <v>1693</v>
      </c>
      <c r="C8961" s="550" t="s">
        <v>55</v>
      </c>
      <c r="D8961" s="549" t="s">
        <v>1694</v>
      </c>
      <c r="E8961" s="593" t="s">
        <v>1220</v>
      </c>
      <c r="F8961" s="593"/>
      <c r="G8961" s="550" t="s">
        <v>57</v>
      </c>
      <c r="H8961" s="551">
        <v>0.103228</v>
      </c>
      <c r="I8961" s="552" t="s">
        <v>2829</v>
      </c>
      <c r="J8961" s="561" t="s">
        <v>3288</v>
      </c>
    </row>
    <row r="8962" spans="1:10">
      <c r="A8962" s="549" t="s">
        <v>2666</v>
      </c>
      <c r="B8962" s="550" t="s">
        <v>2360</v>
      </c>
      <c r="C8962" s="550" t="s">
        <v>55</v>
      </c>
      <c r="D8962" s="549" t="s">
        <v>2361</v>
      </c>
      <c r="E8962" s="593" t="s">
        <v>1220</v>
      </c>
      <c r="F8962" s="593"/>
      <c r="G8962" s="550" t="s">
        <v>2362</v>
      </c>
      <c r="H8962" s="551">
        <v>1.024E-3</v>
      </c>
      <c r="I8962" s="552" t="s">
        <v>2831</v>
      </c>
      <c r="J8962" s="561" t="s">
        <v>2972</v>
      </c>
    </row>
    <row r="8963" spans="1:10">
      <c r="A8963" s="549" t="s">
        <v>2666</v>
      </c>
      <c r="B8963" s="550" t="s">
        <v>1729</v>
      </c>
      <c r="C8963" s="550" t="s">
        <v>55</v>
      </c>
      <c r="D8963" s="549" t="s">
        <v>1730</v>
      </c>
      <c r="E8963" s="593" t="s">
        <v>1220</v>
      </c>
      <c r="F8963" s="593"/>
      <c r="G8963" s="550" t="s">
        <v>57</v>
      </c>
      <c r="H8963" s="551">
        <v>1.92E-3</v>
      </c>
      <c r="I8963" s="552" t="s">
        <v>2833</v>
      </c>
      <c r="J8963" s="561" t="s">
        <v>3116</v>
      </c>
    </row>
    <row r="8964" spans="1:10" ht="13.9" customHeight="1">
      <c r="A8964" s="549" t="s">
        <v>2666</v>
      </c>
      <c r="B8964" s="550" t="s">
        <v>1587</v>
      </c>
      <c r="C8964" s="550" t="s">
        <v>55</v>
      </c>
      <c r="D8964" s="549" t="s">
        <v>1588</v>
      </c>
      <c r="E8964" s="593" t="s">
        <v>1220</v>
      </c>
      <c r="F8964" s="593"/>
      <c r="G8964" s="550" t="s">
        <v>57</v>
      </c>
      <c r="H8964" s="551">
        <v>5.7600000000000004E-3</v>
      </c>
      <c r="I8964" s="552" t="s">
        <v>2835</v>
      </c>
      <c r="J8964" s="561" t="s">
        <v>3093</v>
      </c>
    </row>
    <row r="8965" spans="1:10">
      <c r="A8965" s="549" t="s">
        <v>2666</v>
      </c>
      <c r="B8965" s="550" t="s">
        <v>2381</v>
      </c>
      <c r="C8965" s="550" t="s">
        <v>55</v>
      </c>
      <c r="D8965" s="549" t="s">
        <v>2382</v>
      </c>
      <c r="E8965" s="593" t="s">
        <v>1220</v>
      </c>
      <c r="F8965" s="593"/>
      <c r="G8965" s="550" t="s">
        <v>57</v>
      </c>
      <c r="H8965" s="551">
        <v>1.36E-4</v>
      </c>
      <c r="I8965" s="552" t="s">
        <v>2837</v>
      </c>
      <c r="J8965" s="561" t="s">
        <v>2972</v>
      </c>
    </row>
    <row r="8966" spans="1:10">
      <c r="A8966" s="549" t="s">
        <v>2666</v>
      </c>
      <c r="B8966" s="550" t="s">
        <v>1982</v>
      </c>
      <c r="C8966" s="550" t="s">
        <v>55</v>
      </c>
      <c r="D8966" s="549" t="s">
        <v>1983</v>
      </c>
      <c r="E8966" s="593" t="s">
        <v>1298</v>
      </c>
      <c r="F8966" s="593"/>
      <c r="G8966" s="550" t="s">
        <v>57</v>
      </c>
      <c r="H8966" s="551">
        <v>5.7600000000000004E-3</v>
      </c>
      <c r="I8966" s="552" t="s">
        <v>2839</v>
      </c>
      <c r="J8966" s="561" t="s">
        <v>3009</v>
      </c>
    </row>
    <row r="8967" spans="1:10">
      <c r="A8967" s="549" t="s">
        <v>2666</v>
      </c>
      <c r="B8967" s="550" t="s">
        <v>1855</v>
      </c>
      <c r="C8967" s="550" t="s">
        <v>55</v>
      </c>
      <c r="D8967" s="549" t="s">
        <v>1856</v>
      </c>
      <c r="E8967" s="593" t="s">
        <v>1298</v>
      </c>
      <c r="F8967" s="593"/>
      <c r="G8967" s="550" t="s">
        <v>1857</v>
      </c>
      <c r="H8967" s="551">
        <v>5.1199999999999998E-4</v>
      </c>
      <c r="I8967" s="552" t="s">
        <v>2841</v>
      </c>
      <c r="J8967" s="561" t="s">
        <v>2888</v>
      </c>
    </row>
    <row r="8968" spans="1:10" ht="26.45">
      <c r="A8968" s="549" t="s">
        <v>2666</v>
      </c>
      <c r="B8968" s="550" t="s">
        <v>2182</v>
      </c>
      <c r="C8968" s="550" t="s">
        <v>55</v>
      </c>
      <c r="D8968" s="549" t="s">
        <v>2183</v>
      </c>
      <c r="E8968" s="593" t="s">
        <v>1220</v>
      </c>
      <c r="F8968" s="593"/>
      <c r="G8968" s="550" t="s">
        <v>57</v>
      </c>
      <c r="H8968" s="551">
        <v>1.36E-4</v>
      </c>
      <c r="I8968" s="552" t="s">
        <v>2843</v>
      </c>
      <c r="J8968" s="561" t="s">
        <v>3254</v>
      </c>
    </row>
    <row r="8969" spans="1:10">
      <c r="A8969" s="549" t="s">
        <v>2666</v>
      </c>
      <c r="B8969" s="550" t="s">
        <v>1652</v>
      </c>
      <c r="C8969" s="550" t="s">
        <v>55</v>
      </c>
      <c r="D8969" s="549" t="s">
        <v>1653</v>
      </c>
      <c r="E8969" s="593" t="s">
        <v>1298</v>
      </c>
      <c r="F8969" s="593"/>
      <c r="G8969" s="550" t="s">
        <v>57</v>
      </c>
      <c r="H8969" s="551">
        <v>0.130304</v>
      </c>
      <c r="I8969" s="552" t="s">
        <v>2845</v>
      </c>
      <c r="J8969" s="561" t="s">
        <v>3698</v>
      </c>
    </row>
    <row r="8970" spans="1:10">
      <c r="A8970" s="549" t="s">
        <v>2666</v>
      </c>
      <c r="B8970" s="550" t="s">
        <v>2090</v>
      </c>
      <c r="C8970" s="550" t="s">
        <v>55</v>
      </c>
      <c r="D8970" s="549" t="s">
        <v>2091</v>
      </c>
      <c r="E8970" s="593" t="s">
        <v>1220</v>
      </c>
      <c r="F8970" s="593"/>
      <c r="G8970" s="550" t="s">
        <v>57</v>
      </c>
      <c r="H8970" s="551">
        <v>2.3040000000000001E-3</v>
      </c>
      <c r="I8970" s="552" t="s">
        <v>2847</v>
      </c>
      <c r="J8970" s="561" t="s">
        <v>3256</v>
      </c>
    </row>
    <row r="8971" spans="1:10">
      <c r="A8971" s="549" t="s">
        <v>2666</v>
      </c>
      <c r="B8971" s="550" t="s">
        <v>1543</v>
      </c>
      <c r="C8971" s="550" t="s">
        <v>55</v>
      </c>
      <c r="D8971" s="549" t="s">
        <v>1544</v>
      </c>
      <c r="E8971" s="593" t="s">
        <v>1220</v>
      </c>
      <c r="F8971" s="593"/>
      <c r="G8971" s="550" t="s">
        <v>57</v>
      </c>
      <c r="H8971" s="551">
        <v>0.130304</v>
      </c>
      <c r="I8971" s="552" t="s">
        <v>2849</v>
      </c>
      <c r="J8971" s="561" t="s">
        <v>4235</v>
      </c>
    </row>
    <row r="8972" spans="1:10">
      <c r="A8972" s="549" t="s">
        <v>2666</v>
      </c>
      <c r="B8972" s="550" t="s">
        <v>2442</v>
      </c>
      <c r="C8972" s="550" t="s">
        <v>55</v>
      </c>
      <c r="D8972" s="549" t="s">
        <v>2443</v>
      </c>
      <c r="E8972" s="593" t="s">
        <v>1220</v>
      </c>
      <c r="F8972" s="593"/>
      <c r="G8972" s="550" t="s">
        <v>57</v>
      </c>
      <c r="H8972" s="551">
        <v>6.7999999999999999E-5</v>
      </c>
      <c r="I8972" s="552" t="s">
        <v>2851</v>
      </c>
      <c r="J8972" s="561" t="s">
        <v>2972</v>
      </c>
    </row>
    <row r="8973" spans="1:10" ht="26.45">
      <c r="A8973" s="549" t="s">
        <v>2666</v>
      </c>
      <c r="B8973" s="550" t="s">
        <v>2139</v>
      </c>
      <c r="C8973" s="550" t="s">
        <v>55</v>
      </c>
      <c r="D8973" s="549" t="s">
        <v>2140</v>
      </c>
      <c r="E8973" s="593" t="s">
        <v>1220</v>
      </c>
      <c r="F8973" s="593"/>
      <c r="G8973" s="550" t="s">
        <v>1739</v>
      </c>
      <c r="H8973" s="551">
        <v>2.944E-3</v>
      </c>
      <c r="I8973" s="552" t="s">
        <v>2853</v>
      </c>
      <c r="J8973" s="561" t="s">
        <v>3133</v>
      </c>
    </row>
    <row r="8974" spans="1:10" ht="26.45">
      <c r="A8974" s="549" t="s">
        <v>2666</v>
      </c>
      <c r="B8974" s="550" t="s">
        <v>1978</v>
      </c>
      <c r="C8974" s="550" t="s">
        <v>55</v>
      </c>
      <c r="D8974" s="549" t="s">
        <v>1979</v>
      </c>
      <c r="E8974" s="593" t="s">
        <v>1220</v>
      </c>
      <c r="F8974" s="593"/>
      <c r="G8974" s="550" t="s">
        <v>1739</v>
      </c>
      <c r="H8974" s="551">
        <v>1.024E-3</v>
      </c>
      <c r="I8974" s="552" t="s">
        <v>2855</v>
      </c>
      <c r="J8974" s="561" t="s">
        <v>3009</v>
      </c>
    </row>
    <row r="8975" spans="1:10" ht="26.45">
      <c r="A8975" s="549" t="s">
        <v>2666</v>
      </c>
      <c r="B8975" s="550" t="s">
        <v>1449</v>
      </c>
      <c r="C8975" s="550" t="s">
        <v>55</v>
      </c>
      <c r="D8975" s="549" t="s">
        <v>1450</v>
      </c>
      <c r="E8975" s="593" t="s">
        <v>1440</v>
      </c>
      <c r="F8975" s="593"/>
      <c r="G8975" s="550" t="s">
        <v>1451</v>
      </c>
      <c r="H8975" s="551">
        <v>0.68</v>
      </c>
      <c r="I8975" s="552" t="s">
        <v>2742</v>
      </c>
      <c r="J8975" s="561" t="s">
        <v>4236</v>
      </c>
    </row>
    <row r="8976" spans="1:10">
      <c r="A8976" s="549" t="s">
        <v>2666</v>
      </c>
      <c r="B8976" s="550" t="s">
        <v>2469</v>
      </c>
      <c r="C8976" s="550" t="s">
        <v>55</v>
      </c>
      <c r="D8976" s="549" t="s">
        <v>2470</v>
      </c>
      <c r="E8976" s="593" t="s">
        <v>1220</v>
      </c>
      <c r="F8976" s="593"/>
      <c r="G8976" s="550" t="s">
        <v>1456</v>
      </c>
      <c r="H8976" s="551">
        <v>0.4</v>
      </c>
      <c r="I8976" s="552" t="s">
        <v>2999</v>
      </c>
      <c r="J8976" s="561" t="s">
        <v>4237</v>
      </c>
    </row>
    <row r="8977" spans="1:10" ht="26.45">
      <c r="A8977" s="549" t="s">
        <v>2666</v>
      </c>
      <c r="B8977" s="550" t="s">
        <v>1677</v>
      </c>
      <c r="C8977" s="550" t="s">
        <v>55</v>
      </c>
      <c r="D8977" s="549" t="s">
        <v>1678</v>
      </c>
      <c r="E8977" s="593" t="s">
        <v>1220</v>
      </c>
      <c r="F8977" s="593"/>
      <c r="G8977" s="550" t="s">
        <v>1456</v>
      </c>
      <c r="H8977" s="551">
        <v>9.0440000000000005</v>
      </c>
      <c r="I8977" s="552" t="s">
        <v>2969</v>
      </c>
      <c r="J8977" s="561" t="s">
        <v>4104</v>
      </c>
    </row>
    <row r="8978" spans="1:10" ht="26.45">
      <c r="A8978" s="549" t="s">
        <v>2666</v>
      </c>
      <c r="B8978" s="550" t="s">
        <v>2207</v>
      </c>
      <c r="C8978" s="550" t="s">
        <v>55</v>
      </c>
      <c r="D8978" s="549" t="s">
        <v>2208</v>
      </c>
      <c r="E8978" s="593" t="s">
        <v>1220</v>
      </c>
      <c r="F8978" s="593"/>
      <c r="G8978" s="550" t="s">
        <v>115</v>
      </c>
      <c r="H8978" s="551">
        <v>2.1600000000000001E-2</v>
      </c>
      <c r="I8978" s="552" t="s">
        <v>3001</v>
      </c>
      <c r="J8978" s="561" t="s">
        <v>4238</v>
      </c>
    </row>
    <row r="8979" spans="1:10">
      <c r="A8979" s="549" t="s">
        <v>2666</v>
      </c>
      <c r="B8979" s="550" t="s">
        <v>2567</v>
      </c>
      <c r="C8979" s="550" t="s">
        <v>55</v>
      </c>
      <c r="D8979" s="549" t="s">
        <v>2568</v>
      </c>
      <c r="E8979" s="593" t="s">
        <v>1220</v>
      </c>
      <c r="F8979" s="593"/>
      <c r="G8979" s="550" t="s">
        <v>57</v>
      </c>
      <c r="H8979" s="551">
        <v>1.2E-4</v>
      </c>
      <c r="I8979" s="552" t="s">
        <v>2974</v>
      </c>
      <c r="J8979" s="561" t="s">
        <v>2972</v>
      </c>
    </row>
    <row r="8980" spans="1:10">
      <c r="A8980" s="549" t="s">
        <v>2666</v>
      </c>
      <c r="B8980" s="550" t="s">
        <v>2551</v>
      </c>
      <c r="C8980" s="550" t="s">
        <v>55</v>
      </c>
      <c r="D8980" s="549" t="s">
        <v>2552</v>
      </c>
      <c r="E8980" s="593" t="s">
        <v>1220</v>
      </c>
      <c r="F8980" s="593"/>
      <c r="G8980" s="550" t="s">
        <v>57</v>
      </c>
      <c r="H8980" s="551">
        <v>1.2E-4</v>
      </c>
      <c r="I8980" s="552" t="s">
        <v>2976</v>
      </c>
      <c r="J8980" s="561" t="s">
        <v>2972</v>
      </c>
    </row>
    <row r="8981" spans="1:10">
      <c r="A8981" s="549" t="s">
        <v>2666</v>
      </c>
      <c r="B8981" s="550" t="s">
        <v>2513</v>
      </c>
      <c r="C8981" s="550" t="s">
        <v>55</v>
      </c>
      <c r="D8981" s="549" t="s">
        <v>2514</v>
      </c>
      <c r="E8981" s="593" t="s">
        <v>1220</v>
      </c>
      <c r="F8981" s="593"/>
      <c r="G8981" s="550" t="s">
        <v>233</v>
      </c>
      <c r="H8981" s="551">
        <v>4.2000000000000002E-4</v>
      </c>
      <c r="I8981" s="552" t="s">
        <v>2978</v>
      </c>
      <c r="J8981" s="561" t="s">
        <v>2972</v>
      </c>
    </row>
    <row r="8982" spans="1:10">
      <c r="A8982" s="549" t="s">
        <v>2666</v>
      </c>
      <c r="B8982" s="550" t="s">
        <v>2481</v>
      </c>
      <c r="C8982" s="550" t="s">
        <v>55</v>
      </c>
      <c r="D8982" s="549" t="s">
        <v>2482</v>
      </c>
      <c r="E8982" s="593" t="s">
        <v>1220</v>
      </c>
      <c r="F8982" s="593"/>
      <c r="G8982" s="550" t="s">
        <v>57</v>
      </c>
      <c r="H8982" s="551">
        <v>1.2E-4</v>
      </c>
      <c r="I8982" s="552" t="s">
        <v>2901</v>
      </c>
      <c r="J8982" s="561" t="s">
        <v>2972</v>
      </c>
    </row>
    <row r="8983" spans="1:10">
      <c r="A8983" s="549" t="s">
        <v>2666</v>
      </c>
      <c r="B8983" s="550" t="s">
        <v>2515</v>
      </c>
      <c r="C8983" s="550" t="s">
        <v>55</v>
      </c>
      <c r="D8983" s="549" t="s">
        <v>2516</v>
      </c>
      <c r="E8983" s="593" t="s">
        <v>1220</v>
      </c>
      <c r="F8983" s="593"/>
      <c r="G8983" s="550" t="s">
        <v>57</v>
      </c>
      <c r="H8983" s="551">
        <v>2.9999999999999997E-4</v>
      </c>
      <c r="I8983" s="552" t="s">
        <v>2883</v>
      </c>
      <c r="J8983" s="561" t="s">
        <v>2972</v>
      </c>
    </row>
    <row r="8984" spans="1:10">
      <c r="A8984" s="549" t="s">
        <v>2666</v>
      </c>
      <c r="B8984" s="550" t="s">
        <v>2509</v>
      </c>
      <c r="C8984" s="550" t="s">
        <v>55</v>
      </c>
      <c r="D8984" s="549" t="s">
        <v>2510</v>
      </c>
      <c r="E8984" s="593" t="s">
        <v>1220</v>
      </c>
      <c r="F8984" s="593"/>
      <c r="G8984" s="550" t="s">
        <v>57</v>
      </c>
      <c r="H8984" s="551">
        <v>2.4000000000000001E-4</v>
      </c>
      <c r="I8984" s="552" t="s">
        <v>2980</v>
      </c>
      <c r="J8984" s="561" t="s">
        <v>2972</v>
      </c>
    </row>
    <row r="8985" spans="1:10">
      <c r="A8985" s="549" t="s">
        <v>2666</v>
      </c>
      <c r="B8985" s="550" t="s">
        <v>2501</v>
      </c>
      <c r="C8985" s="550" t="s">
        <v>55</v>
      </c>
      <c r="D8985" s="549" t="s">
        <v>2502</v>
      </c>
      <c r="E8985" s="593" t="s">
        <v>1220</v>
      </c>
      <c r="F8985" s="593"/>
      <c r="G8985" s="550" t="s">
        <v>57</v>
      </c>
      <c r="H8985" s="551">
        <v>4.2000000000000002E-4</v>
      </c>
      <c r="I8985" s="552" t="s">
        <v>2982</v>
      </c>
      <c r="J8985" s="561" t="s">
        <v>2972</v>
      </c>
    </row>
    <row r="8986" spans="1:10">
      <c r="A8986" s="549" t="s">
        <v>2666</v>
      </c>
      <c r="B8986" s="550" t="s">
        <v>2565</v>
      </c>
      <c r="C8986" s="550" t="s">
        <v>55</v>
      </c>
      <c r="D8986" s="549" t="s">
        <v>2566</v>
      </c>
      <c r="E8986" s="593" t="s">
        <v>1220</v>
      </c>
      <c r="F8986" s="593"/>
      <c r="G8986" s="550" t="s">
        <v>57</v>
      </c>
      <c r="H8986" s="551">
        <v>6.0000000000000002E-5</v>
      </c>
      <c r="I8986" s="552" t="s">
        <v>2983</v>
      </c>
      <c r="J8986" s="561" t="s">
        <v>2972</v>
      </c>
    </row>
    <row r="8987" spans="1:10">
      <c r="A8987" s="549" t="s">
        <v>2666</v>
      </c>
      <c r="B8987" s="550" t="s">
        <v>2341</v>
      </c>
      <c r="C8987" s="550" t="s">
        <v>55</v>
      </c>
      <c r="D8987" s="549" t="s">
        <v>2342</v>
      </c>
      <c r="E8987" s="593" t="s">
        <v>1220</v>
      </c>
      <c r="F8987" s="593"/>
      <c r="G8987" s="550" t="s">
        <v>57</v>
      </c>
      <c r="H8987" s="551">
        <v>6.0000000000000002E-5</v>
      </c>
      <c r="I8987" s="552" t="s">
        <v>2984</v>
      </c>
      <c r="J8987" s="561" t="s">
        <v>2880</v>
      </c>
    </row>
    <row r="8988" spans="1:10">
      <c r="A8988" s="549" t="s">
        <v>2666</v>
      </c>
      <c r="B8988" s="550" t="s">
        <v>2569</v>
      </c>
      <c r="C8988" s="550" t="s">
        <v>55</v>
      </c>
      <c r="D8988" s="549" t="s">
        <v>2570</v>
      </c>
      <c r="E8988" s="593" t="s">
        <v>1220</v>
      </c>
      <c r="F8988" s="593"/>
      <c r="G8988" s="550" t="s">
        <v>57</v>
      </c>
      <c r="H8988" s="551">
        <v>6.0000000000000002E-5</v>
      </c>
      <c r="I8988" s="552" t="s">
        <v>2986</v>
      </c>
      <c r="J8988" s="561" t="s">
        <v>2972</v>
      </c>
    </row>
    <row r="8989" spans="1:10">
      <c r="A8989" s="549" t="s">
        <v>2666</v>
      </c>
      <c r="B8989" s="550" t="s">
        <v>2507</v>
      </c>
      <c r="C8989" s="550" t="s">
        <v>55</v>
      </c>
      <c r="D8989" s="549" t="s">
        <v>2508</v>
      </c>
      <c r="E8989" s="593" t="s">
        <v>1220</v>
      </c>
      <c r="F8989" s="593"/>
      <c r="G8989" s="550" t="s">
        <v>57</v>
      </c>
      <c r="H8989" s="551">
        <v>2.4000000000000001E-4</v>
      </c>
      <c r="I8989" s="552" t="s">
        <v>2937</v>
      </c>
      <c r="J8989" s="561" t="s">
        <v>2972</v>
      </c>
    </row>
    <row r="8990" spans="1:10">
      <c r="A8990" s="553"/>
      <c r="B8990" s="563"/>
      <c r="C8990" s="563"/>
      <c r="D8990" s="553"/>
      <c r="E8990" s="563" t="s">
        <v>2669</v>
      </c>
      <c r="F8990" s="566">
        <v>22.87</v>
      </c>
      <c r="G8990" s="553" t="s">
        <v>2670</v>
      </c>
      <c r="H8990" s="554">
        <v>0</v>
      </c>
      <c r="I8990" s="553" t="s">
        <v>2671</v>
      </c>
      <c r="J8990" s="554">
        <v>22.87</v>
      </c>
    </row>
    <row r="8991" spans="1:10" ht="14.45" thickBot="1">
      <c r="A8991" s="553"/>
      <c r="B8991" s="563"/>
      <c r="C8991" s="563"/>
      <c r="D8991" s="553"/>
      <c r="E8991" s="563" t="s">
        <v>2672</v>
      </c>
      <c r="F8991" s="566">
        <v>0</v>
      </c>
      <c r="G8991" s="553"/>
      <c r="H8991" s="595" t="s">
        <v>2673</v>
      </c>
      <c r="I8991" s="595"/>
      <c r="J8991" s="554">
        <v>41.59</v>
      </c>
    </row>
    <row r="8992" spans="1:10" ht="14.45" thickTop="1">
      <c r="A8992" s="555"/>
      <c r="B8992" s="564"/>
      <c r="C8992" s="564"/>
      <c r="D8992" s="555"/>
      <c r="E8992" s="564"/>
      <c r="F8992" s="564"/>
      <c r="G8992" s="555"/>
      <c r="H8992" s="555"/>
      <c r="I8992" s="555"/>
      <c r="J8992" s="555"/>
    </row>
    <row r="8993" spans="1:10">
      <c r="A8993" s="543"/>
      <c r="B8993" s="461" t="s">
        <v>10</v>
      </c>
      <c r="C8993" s="461" t="s">
        <v>11</v>
      </c>
      <c r="D8993" s="543" t="s">
        <v>12</v>
      </c>
      <c r="E8993" s="589" t="s">
        <v>1209</v>
      </c>
      <c r="F8993" s="589"/>
      <c r="G8993" s="461" t="s">
        <v>13</v>
      </c>
      <c r="H8993" s="544" t="s">
        <v>14</v>
      </c>
      <c r="I8993" s="544" t="s">
        <v>1210</v>
      </c>
      <c r="J8993" s="544" t="s">
        <v>16</v>
      </c>
    </row>
    <row r="8994" spans="1:10">
      <c r="A8994" s="545" t="s">
        <v>2661</v>
      </c>
      <c r="B8994" s="546" t="s">
        <v>2762</v>
      </c>
      <c r="C8994" s="546" t="s">
        <v>55</v>
      </c>
      <c r="D8994" s="545" t="s">
        <v>2763</v>
      </c>
      <c r="E8994" s="596" t="s">
        <v>2764</v>
      </c>
      <c r="F8994" s="596"/>
      <c r="G8994" s="546" t="s">
        <v>57</v>
      </c>
      <c r="H8994" s="547">
        <v>1</v>
      </c>
      <c r="I8994" s="548">
        <v>51.73</v>
      </c>
      <c r="J8994" s="548">
        <v>51.73</v>
      </c>
    </row>
    <row r="8995" spans="1:10">
      <c r="A8995" s="543" t="s">
        <v>9</v>
      </c>
      <c r="B8995" s="461" t="s">
        <v>10</v>
      </c>
      <c r="C8995" s="461" t="s">
        <v>11</v>
      </c>
      <c r="D8995" s="543" t="s">
        <v>12</v>
      </c>
      <c r="E8995" s="589" t="s">
        <v>1209</v>
      </c>
      <c r="F8995" s="589"/>
      <c r="G8995" s="461" t="s">
        <v>13</v>
      </c>
      <c r="H8995" s="544" t="s">
        <v>14</v>
      </c>
      <c r="I8995" s="544" t="s">
        <v>1210</v>
      </c>
      <c r="J8995" s="544" t="s">
        <v>16</v>
      </c>
    </row>
    <row r="8996" spans="1:10">
      <c r="A8996" s="549" t="s">
        <v>2666</v>
      </c>
      <c r="B8996" s="550" t="s">
        <v>2485</v>
      </c>
      <c r="C8996" s="550" t="s">
        <v>55</v>
      </c>
      <c r="D8996" s="549" t="s">
        <v>2486</v>
      </c>
      <c r="E8996" s="593" t="s">
        <v>1220</v>
      </c>
      <c r="F8996" s="593"/>
      <c r="G8996" s="550" t="s">
        <v>268</v>
      </c>
      <c r="H8996" s="551">
        <v>0.56000000000000005</v>
      </c>
      <c r="I8996" s="552" t="s">
        <v>2863</v>
      </c>
      <c r="J8996" s="561" t="s">
        <v>3117</v>
      </c>
    </row>
    <row r="8997" spans="1:10" ht="26.45">
      <c r="A8997" s="549" t="s">
        <v>2666</v>
      </c>
      <c r="B8997" s="550" t="s">
        <v>2237</v>
      </c>
      <c r="C8997" s="550" t="s">
        <v>55</v>
      </c>
      <c r="D8997" s="549" t="s">
        <v>2238</v>
      </c>
      <c r="E8997" s="593" t="s">
        <v>1220</v>
      </c>
      <c r="F8997" s="593"/>
      <c r="G8997" s="550" t="s">
        <v>57</v>
      </c>
      <c r="H8997" s="551">
        <v>1</v>
      </c>
      <c r="I8997" s="552" t="s">
        <v>3016</v>
      </c>
      <c r="J8997" s="561" t="s">
        <v>3016</v>
      </c>
    </row>
    <row r="8998" spans="1:10">
      <c r="A8998" s="556" t="s">
        <v>2661</v>
      </c>
      <c r="B8998" s="557" t="s">
        <v>2769</v>
      </c>
      <c r="C8998" s="557" t="s">
        <v>55</v>
      </c>
      <c r="D8998" s="556" t="s">
        <v>2770</v>
      </c>
      <c r="E8998" s="594" t="s">
        <v>1393</v>
      </c>
      <c r="F8998" s="594"/>
      <c r="G8998" s="557" t="s">
        <v>1451</v>
      </c>
      <c r="H8998" s="558">
        <v>0.54</v>
      </c>
      <c r="I8998" s="559" t="s">
        <v>2771</v>
      </c>
      <c r="J8998" s="560" t="s">
        <v>3508</v>
      </c>
    </row>
    <row r="8999" spans="1:10">
      <c r="A8999" s="556" t="s">
        <v>2661</v>
      </c>
      <c r="B8999" s="557" t="s">
        <v>2799</v>
      </c>
      <c r="C8999" s="557" t="s">
        <v>55</v>
      </c>
      <c r="D8999" s="556" t="s">
        <v>2800</v>
      </c>
      <c r="E8999" s="594" t="s">
        <v>1393</v>
      </c>
      <c r="F8999" s="594"/>
      <c r="G8999" s="557" t="s">
        <v>1451</v>
      </c>
      <c r="H8999" s="558">
        <v>0.54</v>
      </c>
      <c r="I8999" s="559" t="s">
        <v>2801</v>
      </c>
      <c r="J8999" s="560" t="s">
        <v>3472</v>
      </c>
    </row>
    <row r="9000" spans="1:10" ht="26.45">
      <c r="A9000" s="549" t="s">
        <v>2666</v>
      </c>
      <c r="B9000" s="550" t="s">
        <v>1449</v>
      </c>
      <c r="C9000" s="550" t="s">
        <v>55</v>
      </c>
      <c r="D9000" s="549" t="s">
        <v>1450</v>
      </c>
      <c r="E9000" s="593" t="s">
        <v>1440</v>
      </c>
      <c r="F9000" s="593"/>
      <c r="G9000" s="550" t="s">
        <v>1451</v>
      </c>
      <c r="H9000" s="551">
        <v>0.54</v>
      </c>
      <c r="I9000" s="552" t="s">
        <v>2742</v>
      </c>
      <c r="J9000" s="561" t="s">
        <v>3510</v>
      </c>
    </row>
    <row r="9001" spans="1:10" ht="14.45" customHeight="1">
      <c r="A9001" s="549" t="s">
        <v>2666</v>
      </c>
      <c r="B9001" s="550" t="s">
        <v>1685</v>
      </c>
      <c r="C9001" s="550" t="s">
        <v>55</v>
      </c>
      <c r="D9001" s="549" t="s">
        <v>1686</v>
      </c>
      <c r="E9001" s="593" t="s">
        <v>1440</v>
      </c>
      <c r="F9001" s="593"/>
      <c r="G9001" s="550" t="s">
        <v>1451</v>
      </c>
      <c r="H9001" s="551">
        <v>0.54</v>
      </c>
      <c r="I9001" s="552" t="s">
        <v>2767</v>
      </c>
      <c r="J9001" s="561" t="s">
        <v>4239</v>
      </c>
    </row>
    <row r="9002" spans="1:10">
      <c r="A9002" s="589" t="s">
        <v>2820</v>
      </c>
      <c r="B9002" s="597"/>
      <c r="C9002" s="597"/>
      <c r="D9002" s="597"/>
      <c r="E9002" s="597"/>
      <c r="F9002" s="597"/>
      <c r="G9002" s="597"/>
      <c r="H9002" s="597"/>
      <c r="I9002" s="597"/>
      <c r="J9002" s="597"/>
    </row>
    <row r="9003" spans="1:10">
      <c r="A9003" s="543" t="s">
        <v>9</v>
      </c>
      <c r="B9003" s="461" t="s">
        <v>10</v>
      </c>
      <c r="C9003" s="461" t="s">
        <v>11</v>
      </c>
      <c r="D9003" s="543" t="s">
        <v>12</v>
      </c>
      <c r="E9003" s="589" t="s">
        <v>1209</v>
      </c>
      <c r="F9003" s="589"/>
      <c r="G9003" s="461" t="s">
        <v>13</v>
      </c>
      <c r="H9003" s="544" t="s">
        <v>14</v>
      </c>
      <c r="I9003" s="544" t="s">
        <v>1210</v>
      </c>
      <c r="J9003" s="544" t="s">
        <v>16</v>
      </c>
    </row>
    <row r="9004" spans="1:10" ht="13.9" customHeight="1">
      <c r="A9004" s="549" t="s">
        <v>2666</v>
      </c>
      <c r="B9004" s="550" t="s">
        <v>2485</v>
      </c>
      <c r="C9004" s="550" t="s">
        <v>55</v>
      </c>
      <c r="D9004" s="549" t="s">
        <v>2486</v>
      </c>
      <c r="E9004" s="593" t="s">
        <v>1220</v>
      </c>
      <c r="F9004" s="593"/>
      <c r="G9004" s="550" t="s">
        <v>268</v>
      </c>
      <c r="H9004" s="551">
        <v>0.56000000000000005</v>
      </c>
      <c r="I9004" s="552" t="s">
        <v>2863</v>
      </c>
      <c r="J9004" s="561" t="s">
        <v>3117</v>
      </c>
    </row>
    <row r="9005" spans="1:10" ht="26.45">
      <c r="A9005" s="549" t="s">
        <v>2666</v>
      </c>
      <c r="B9005" s="550" t="s">
        <v>2237</v>
      </c>
      <c r="C9005" s="550" t="s">
        <v>55</v>
      </c>
      <c r="D9005" s="549" t="s">
        <v>2238</v>
      </c>
      <c r="E9005" s="593" t="s">
        <v>1220</v>
      </c>
      <c r="F9005" s="593"/>
      <c r="G9005" s="550" t="s">
        <v>57</v>
      </c>
      <c r="H9005" s="551">
        <v>1</v>
      </c>
      <c r="I9005" s="552" t="s">
        <v>3016</v>
      </c>
      <c r="J9005" s="561" t="s">
        <v>3016</v>
      </c>
    </row>
    <row r="9006" spans="1:10" ht="26.45">
      <c r="A9006" s="549" t="s">
        <v>2666</v>
      </c>
      <c r="B9006" s="550" t="s">
        <v>2303</v>
      </c>
      <c r="C9006" s="550" t="s">
        <v>55</v>
      </c>
      <c r="D9006" s="549" t="s">
        <v>2304</v>
      </c>
      <c r="E9006" s="593" t="s">
        <v>1220</v>
      </c>
      <c r="F9006" s="593"/>
      <c r="G9006" s="550" t="s">
        <v>57</v>
      </c>
      <c r="H9006" s="551">
        <v>6.4800000000000003E-4</v>
      </c>
      <c r="I9006" s="552" t="s">
        <v>2821</v>
      </c>
      <c r="J9006" s="561" t="s">
        <v>2972</v>
      </c>
    </row>
    <row r="9007" spans="1:10">
      <c r="A9007" s="549" t="s">
        <v>2666</v>
      </c>
      <c r="B9007" s="550" t="s">
        <v>2412</v>
      </c>
      <c r="C9007" s="550" t="s">
        <v>55</v>
      </c>
      <c r="D9007" s="549" t="s">
        <v>2413</v>
      </c>
      <c r="E9007" s="593" t="s">
        <v>1220</v>
      </c>
      <c r="F9007" s="593"/>
      <c r="G9007" s="550" t="s">
        <v>57</v>
      </c>
      <c r="H9007" s="551">
        <v>1.6200000000000001E-4</v>
      </c>
      <c r="I9007" s="552" t="s">
        <v>2823</v>
      </c>
      <c r="J9007" s="561" t="s">
        <v>2972</v>
      </c>
    </row>
    <row r="9008" spans="1:10">
      <c r="A9008" s="549" t="s">
        <v>2666</v>
      </c>
      <c r="B9008" s="550" t="s">
        <v>2169</v>
      </c>
      <c r="C9008" s="550" t="s">
        <v>55</v>
      </c>
      <c r="D9008" s="549" t="s">
        <v>2170</v>
      </c>
      <c r="E9008" s="593" t="s">
        <v>1220</v>
      </c>
      <c r="F9008" s="593"/>
      <c r="G9008" s="550" t="s">
        <v>57</v>
      </c>
      <c r="H9008" s="551">
        <v>4.8599999999999997E-3</v>
      </c>
      <c r="I9008" s="552" t="s">
        <v>2825</v>
      </c>
      <c r="J9008" s="561" t="s">
        <v>3254</v>
      </c>
    </row>
    <row r="9009" spans="1:10" ht="26.45">
      <c r="A9009" s="549" t="s">
        <v>2666</v>
      </c>
      <c r="B9009" s="550" t="s">
        <v>2391</v>
      </c>
      <c r="C9009" s="550" t="s">
        <v>55</v>
      </c>
      <c r="D9009" s="549" t="s">
        <v>2392</v>
      </c>
      <c r="E9009" s="593" t="s">
        <v>1220</v>
      </c>
      <c r="F9009" s="593"/>
      <c r="G9009" s="550" t="s">
        <v>57</v>
      </c>
      <c r="H9009" s="551">
        <v>2.1599999999999999E-4</v>
      </c>
      <c r="I9009" s="552" t="s">
        <v>2827</v>
      </c>
      <c r="J9009" s="561" t="s">
        <v>2972</v>
      </c>
    </row>
    <row r="9010" spans="1:10">
      <c r="A9010" s="549" t="s">
        <v>2666</v>
      </c>
      <c r="B9010" s="550" t="s">
        <v>1693</v>
      </c>
      <c r="C9010" s="550" t="s">
        <v>55</v>
      </c>
      <c r="D9010" s="549" t="s">
        <v>1694</v>
      </c>
      <c r="E9010" s="593" t="s">
        <v>1220</v>
      </c>
      <c r="F9010" s="593"/>
      <c r="G9010" s="550" t="s">
        <v>57</v>
      </c>
      <c r="H9010" s="551">
        <v>8.6129999999999998E-2</v>
      </c>
      <c r="I9010" s="552" t="s">
        <v>2829</v>
      </c>
      <c r="J9010" s="561" t="s">
        <v>3345</v>
      </c>
    </row>
    <row r="9011" spans="1:10">
      <c r="A9011" s="549" t="s">
        <v>2666</v>
      </c>
      <c r="B9011" s="550" t="s">
        <v>2360</v>
      </c>
      <c r="C9011" s="550" t="s">
        <v>55</v>
      </c>
      <c r="D9011" s="549" t="s">
        <v>2361</v>
      </c>
      <c r="E9011" s="593" t="s">
        <v>1220</v>
      </c>
      <c r="F9011" s="593"/>
      <c r="G9011" s="550" t="s">
        <v>2362</v>
      </c>
      <c r="H9011" s="551">
        <v>8.6399999999999997E-4</v>
      </c>
      <c r="I9011" s="552" t="s">
        <v>2831</v>
      </c>
      <c r="J9011" s="561" t="s">
        <v>2972</v>
      </c>
    </row>
    <row r="9012" spans="1:10" ht="13.9" customHeight="1">
      <c r="A9012" s="549" t="s">
        <v>2666</v>
      </c>
      <c r="B9012" s="550" t="s">
        <v>1729</v>
      </c>
      <c r="C9012" s="550" t="s">
        <v>55</v>
      </c>
      <c r="D9012" s="549" t="s">
        <v>1730</v>
      </c>
      <c r="E9012" s="593" t="s">
        <v>1220</v>
      </c>
      <c r="F9012" s="593"/>
      <c r="G9012" s="550" t="s">
        <v>57</v>
      </c>
      <c r="H9012" s="551">
        <v>1.6199999999999999E-3</v>
      </c>
      <c r="I9012" s="552" t="s">
        <v>2833</v>
      </c>
      <c r="J9012" s="561" t="s">
        <v>2863</v>
      </c>
    </row>
    <row r="9013" spans="1:10">
      <c r="A9013" s="549" t="s">
        <v>2666</v>
      </c>
      <c r="B9013" s="550" t="s">
        <v>1587</v>
      </c>
      <c r="C9013" s="550" t="s">
        <v>55</v>
      </c>
      <c r="D9013" s="549" t="s">
        <v>1588</v>
      </c>
      <c r="E9013" s="593" t="s">
        <v>1220</v>
      </c>
      <c r="F9013" s="593"/>
      <c r="G9013" s="550" t="s">
        <v>57</v>
      </c>
      <c r="H9013" s="551">
        <v>4.8599999999999997E-3</v>
      </c>
      <c r="I9013" s="552" t="s">
        <v>2835</v>
      </c>
      <c r="J9013" s="561" t="s">
        <v>3572</v>
      </c>
    </row>
    <row r="9014" spans="1:10">
      <c r="A9014" s="549" t="s">
        <v>2666</v>
      </c>
      <c r="B9014" s="550" t="s">
        <v>2381</v>
      </c>
      <c r="C9014" s="550" t="s">
        <v>55</v>
      </c>
      <c r="D9014" s="549" t="s">
        <v>2382</v>
      </c>
      <c r="E9014" s="593" t="s">
        <v>1220</v>
      </c>
      <c r="F9014" s="593"/>
      <c r="G9014" s="550" t="s">
        <v>57</v>
      </c>
      <c r="H9014" s="551">
        <v>1.08E-4</v>
      </c>
      <c r="I9014" s="552" t="s">
        <v>2837</v>
      </c>
      <c r="J9014" s="561" t="s">
        <v>2972</v>
      </c>
    </row>
    <row r="9015" spans="1:10">
      <c r="A9015" s="549" t="s">
        <v>2666</v>
      </c>
      <c r="B9015" s="550" t="s">
        <v>1982</v>
      </c>
      <c r="C9015" s="550" t="s">
        <v>55</v>
      </c>
      <c r="D9015" s="549" t="s">
        <v>1983</v>
      </c>
      <c r="E9015" s="593" t="s">
        <v>1298</v>
      </c>
      <c r="F9015" s="593"/>
      <c r="G9015" s="550" t="s">
        <v>57</v>
      </c>
      <c r="H9015" s="551">
        <v>4.8599999999999997E-3</v>
      </c>
      <c r="I9015" s="552" t="s">
        <v>2839</v>
      </c>
      <c r="J9015" s="561" t="s">
        <v>2886</v>
      </c>
    </row>
    <row r="9016" spans="1:10">
      <c r="A9016" s="549" t="s">
        <v>2666</v>
      </c>
      <c r="B9016" s="550" t="s">
        <v>1855</v>
      </c>
      <c r="C9016" s="550" t="s">
        <v>55</v>
      </c>
      <c r="D9016" s="549" t="s">
        <v>1856</v>
      </c>
      <c r="E9016" s="593" t="s">
        <v>1298</v>
      </c>
      <c r="F9016" s="593"/>
      <c r="G9016" s="550" t="s">
        <v>1857</v>
      </c>
      <c r="H9016" s="551">
        <v>4.3199999999999998E-4</v>
      </c>
      <c r="I9016" s="552" t="s">
        <v>2841</v>
      </c>
      <c r="J9016" s="561" t="s">
        <v>3126</v>
      </c>
    </row>
    <row r="9017" spans="1:10" ht="26.45">
      <c r="A9017" s="549" t="s">
        <v>2666</v>
      </c>
      <c r="B9017" s="550" t="s">
        <v>2182</v>
      </c>
      <c r="C9017" s="550" t="s">
        <v>55</v>
      </c>
      <c r="D9017" s="549" t="s">
        <v>2183</v>
      </c>
      <c r="E9017" s="593" t="s">
        <v>1220</v>
      </c>
      <c r="F9017" s="593"/>
      <c r="G9017" s="550" t="s">
        <v>57</v>
      </c>
      <c r="H9017" s="551">
        <v>1.08E-4</v>
      </c>
      <c r="I9017" s="552" t="s">
        <v>2843</v>
      </c>
      <c r="J9017" s="561" t="s">
        <v>2880</v>
      </c>
    </row>
    <row r="9018" spans="1:10">
      <c r="A9018" s="549" t="s">
        <v>2666</v>
      </c>
      <c r="B9018" s="550" t="s">
        <v>1652</v>
      </c>
      <c r="C9018" s="550" t="s">
        <v>55</v>
      </c>
      <c r="D9018" s="549" t="s">
        <v>1653</v>
      </c>
      <c r="E9018" s="593" t="s">
        <v>1298</v>
      </c>
      <c r="F9018" s="593"/>
      <c r="G9018" s="550" t="s">
        <v>57</v>
      </c>
      <c r="H9018" s="551">
        <v>0.109944</v>
      </c>
      <c r="I9018" s="552" t="s">
        <v>2845</v>
      </c>
      <c r="J9018" s="561" t="s">
        <v>3222</v>
      </c>
    </row>
    <row r="9019" spans="1:10">
      <c r="A9019" s="549" t="s">
        <v>2666</v>
      </c>
      <c r="B9019" s="550" t="s">
        <v>2090</v>
      </c>
      <c r="C9019" s="550" t="s">
        <v>55</v>
      </c>
      <c r="D9019" s="549" t="s">
        <v>2091</v>
      </c>
      <c r="E9019" s="593" t="s">
        <v>1220</v>
      </c>
      <c r="F9019" s="593"/>
      <c r="G9019" s="550" t="s">
        <v>57</v>
      </c>
      <c r="H9019" s="551">
        <v>1.944E-3</v>
      </c>
      <c r="I9019" s="552" t="s">
        <v>2847</v>
      </c>
      <c r="J9019" s="561" t="s">
        <v>3133</v>
      </c>
    </row>
    <row r="9020" spans="1:10">
      <c r="A9020" s="549" t="s">
        <v>2666</v>
      </c>
      <c r="B9020" s="550" t="s">
        <v>1543</v>
      </c>
      <c r="C9020" s="550" t="s">
        <v>55</v>
      </c>
      <c r="D9020" s="549" t="s">
        <v>1544</v>
      </c>
      <c r="E9020" s="593" t="s">
        <v>1220</v>
      </c>
      <c r="F9020" s="593"/>
      <c r="G9020" s="550" t="s">
        <v>57</v>
      </c>
      <c r="H9020" s="551">
        <v>0.109944</v>
      </c>
      <c r="I9020" s="552" t="s">
        <v>2849</v>
      </c>
      <c r="J9020" s="561" t="s">
        <v>4240</v>
      </c>
    </row>
    <row r="9021" spans="1:10">
      <c r="A9021" s="549" t="s">
        <v>2666</v>
      </c>
      <c r="B9021" s="550" t="s">
        <v>2442</v>
      </c>
      <c r="C9021" s="550" t="s">
        <v>55</v>
      </c>
      <c r="D9021" s="549" t="s">
        <v>2443</v>
      </c>
      <c r="E9021" s="593" t="s">
        <v>1220</v>
      </c>
      <c r="F9021" s="593"/>
      <c r="G9021" s="550" t="s">
        <v>57</v>
      </c>
      <c r="H9021" s="551">
        <v>5.3999999999999998E-5</v>
      </c>
      <c r="I9021" s="552" t="s">
        <v>2851</v>
      </c>
      <c r="J9021" s="561" t="s">
        <v>2972</v>
      </c>
    </row>
    <row r="9022" spans="1:10" ht="26.45">
      <c r="A9022" s="549" t="s">
        <v>2666</v>
      </c>
      <c r="B9022" s="550" t="s">
        <v>2139</v>
      </c>
      <c r="C9022" s="550" t="s">
        <v>55</v>
      </c>
      <c r="D9022" s="549" t="s">
        <v>2140</v>
      </c>
      <c r="E9022" s="593" t="s">
        <v>1220</v>
      </c>
      <c r="F9022" s="593"/>
      <c r="G9022" s="550" t="s">
        <v>1739</v>
      </c>
      <c r="H9022" s="551">
        <v>2.4840000000000001E-3</v>
      </c>
      <c r="I9022" s="552" t="s">
        <v>2853</v>
      </c>
      <c r="J9022" s="561" t="s">
        <v>3254</v>
      </c>
    </row>
    <row r="9023" spans="1:10" ht="26.45">
      <c r="A9023" s="549" t="s">
        <v>2666</v>
      </c>
      <c r="B9023" s="550" t="s">
        <v>1978</v>
      </c>
      <c r="C9023" s="550" t="s">
        <v>55</v>
      </c>
      <c r="D9023" s="549" t="s">
        <v>1979</v>
      </c>
      <c r="E9023" s="593" t="s">
        <v>1220</v>
      </c>
      <c r="F9023" s="593"/>
      <c r="G9023" s="550" t="s">
        <v>1739</v>
      </c>
      <c r="H9023" s="551">
        <v>8.6399999999999997E-4</v>
      </c>
      <c r="I9023" s="552" t="s">
        <v>2855</v>
      </c>
      <c r="J9023" s="561" t="s">
        <v>2886</v>
      </c>
    </row>
    <row r="9024" spans="1:10">
      <c r="A9024" s="549" t="s">
        <v>2666</v>
      </c>
      <c r="B9024" s="550" t="s">
        <v>2651</v>
      </c>
      <c r="C9024" s="550" t="s">
        <v>55</v>
      </c>
      <c r="D9024" s="549" t="s">
        <v>2652</v>
      </c>
      <c r="E9024" s="593" t="s">
        <v>1220</v>
      </c>
      <c r="F9024" s="593"/>
      <c r="G9024" s="550" t="s">
        <v>57</v>
      </c>
      <c r="H9024" s="551">
        <v>5.3999999999999998E-5</v>
      </c>
      <c r="I9024" s="552" t="s">
        <v>2922</v>
      </c>
      <c r="J9024" s="561" t="s">
        <v>2972</v>
      </c>
    </row>
    <row r="9025" spans="1:10">
      <c r="A9025" s="549" t="s">
        <v>2666</v>
      </c>
      <c r="B9025" s="550" t="s">
        <v>2587</v>
      </c>
      <c r="C9025" s="550" t="s">
        <v>55</v>
      </c>
      <c r="D9025" s="549" t="s">
        <v>2588</v>
      </c>
      <c r="E9025" s="593" t="s">
        <v>1220</v>
      </c>
      <c r="F9025" s="593"/>
      <c r="G9025" s="550" t="s">
        <v>57</v>
      </c>
      <c r="H9025" s="551">
        <v>3.7800000000000003E-4</v>
      </c>
      <c r="I9025" s="552" t="s">
        <v>2924</v>
      </c>
      <c r="J9025" s="561" t="s">
        <v>2880</v>
      </c>
    </row>
    <row r="9026" spans="1:10">
      <c r="A9026" s="549" t="s">
        <v>2666</v>
      </c>
      <c r="B9026" s="550" t="s">
        <v>2557</v>
      </c>
      <c r="C9026" s="550" t="s">
        <v>55</v>
      </c>
      <c r="D9026" s="549" t="s">
        <v>2558</v>
      </c>
      <c r="E9026" s="593" t="s">
        <v>1220</v>
      </c>
      <c r="F9026" s="593"/>
      <c r="G9026" s="550" t="s">
        <v>57</v>
      </c>
      <c r="H9026" s="551">
        <v>3.2400000000000001E-4</v>
      </c>
      <c r="I9026" s="552" t="s">
        <v>2925</v>
      </c>
      <c r="J9026" s="561" t="s">
        <v>2880</v>
      </c>
    </row>
    <row r="9027" spans="1:10">
      <c r="A9027" s="549" t="s">
        <v>2666</v>
      </c>
      <c r="B9027" s="550" t="s">
        <v>2611</v>
      </c>
      <c r="C9027" s="550" t="s">
        <v>55</v>
      </c>
      <c r="D9027" s="549" t="s">
        <v>2612</v>
      </c>
      <c r="E9027" s="593" t="s">
        <v>1220</v>
      </c>
      <c r="F9027" s="593"/>
      <c r="G9027" s="550" t="s">
        <v>57</v>
      </c>
      <c r="H9027" s="551">
        <v>2.1599999999999999E-4</v>
      </c>
      <c r="I9027" s="552" t="s">
        <v>2927</v>
      </c>
      <c r="J9027" s="561" t="s">
        <v>2972</v>
      </c>
    </row>
    <row r="9028" spans="1:10">
      <c r="A9028" s="549" t="s">
        <v>2666</v>
      </c>
      <c r="B9028" s="550" t="s">
        <v>2537</v>
      </c>
      <c r="C9028" s="550" t="s">
        <v>55</v>
      </c>
      <c r="D9028" s="549" t="s">
        <v>2538</v>
      </c>
      <c r="E9028" s="593" t="s">
        <v>1220</v>
      </c>
      <c r="F9028" s="593"/>
      <c r="G9028" s="550" t="s">
        <v>57</v>
      </c>
      <c r="H9028" s="551">
        <v>5.9400000000000002E-4</v>
      </c>
      <c r="I9028" s="552" t="s">
        <v>2929</v>
      </c>
      <c r="J9028" s="561" t="s">
        <v>3254</v>
      </c>
    </row>
    <row r="9029" spans="1:10">
      <c r="A9029" s="549" t="s">
        <v>2666</v>
      </c>
      <c r="B9029" s="550" t="s">
        <v>2541</v>
      </c>
      <c r="C9029" s="550" t="s">
        <v>55</v>
      </c>
      <c r="D9029" s="549" t="s">
        <v>2542</v>
      </c>
      <c r="E9029" s="593" t="s">
        <v>1220</v>
      </c>
      <c r="F9029" s="593"/>
      <c r="G9029" s="550" t="s">
        <v>57</v>
      </c>
      <c r="H9029" s="551">
        <v>2.1599999999999999E-4</v>
      </c>
      <c r="I9029" s="552" t="s">
        <v>2931</v>
      </c>
      <c r="J9029" s="561" t="s">
        <v>3254</v>
      </c>
    </row>
    <row r="9030" spans="1:10">
      <c r="A9030" s="549" t="s">
        <v>2666</v>
      </c>
      <c r="B9030" s="550" t="s">
        <v>2637</v>
      </c>
      <c r="C9030" s="550" t="s">
        <v>55</v>
      </c>
      <c r="D9030" s="549" t="s">
        <v>2638</v>
      </c>
      <c r="E9030" s="593" t="s">
        <v>1220</v>
      </c>
      <c r="F9030" s="593"/>
      <c r="G9030" s="550" t="s">
        <v>57</v>
      </c>
      <c r="H9030" s="551">
        <v>5.3999999999999998E-5</v>
      </c>
      <c r="I9030" s="552" t="s">
        <v>2933</v>
      </c>
      <c r="J9030" s="561" t="s">
        <v>2972</v>
      </c>
    </row>
    <row r="9031" spans="1:10" ht="26.45">
      <c r="A9031" s="549" t="s">
        <v>2666</v>
      </c>
      <c r="B9031" s="550" t="s">
        <v>1449</v>
      </c>
      <c r="C9031" s="550" t="s">
        <v>55</v>
      </c>
      <c r="D9031" s="549" t="s">
        <v>1450</v>
      </c>
      <c r="E9031" s="593" t="s">
        <v>1440</v>
      </c>
      <c r="F9031" s="593"/>
      <c r="G9031" s="550" t="s">
        <v>1451</v>
      </c>
      <c r="H9031" s="551">
        <v>0.54</v>
      </c>
      <c r="I9031" s="552" t="s">
        <v>2742</v>
      </c>
      <c r="J9031" s="561" t="s">
        <v>3510</v>
      </c>
    </row>
    <row r="9032" spans="1:10" ht="26.45">
      <c r="A9032" s="549" t="s">
        <v>2666</v>
      </c>
      <c r="B9032" s="550" t="s">
        <v>1685</v>
      </c>
      <c r="C9032" s="550" t="s">
        <v>55</v>
      </c>
      <c r="D9032" s="549" t="s">
        <v>1686</v>
      </c>
      <c r="E9032" s="593" t="s">
        <v>1440</v>
      </c>
      <c r="F9032" s="593"/>
      <c r="G9032" s="550" t="s">
        <v>1451</v>
      </c>
      <c r="H9032" s="551">
        <v>0.54</v>
      </c>
      <c r="I9032" s="552" t="s">
        <v>2767</v>
      </c>
      <c r="J9032" s="561" t="s">
        <v>4239</v>
      </c>
    </row>
    <row r="9033" spans="1:10">
      <c r="A9033" s="553"/>
      <c r="B9033" s="563"/>
      <c r="C9033" s="563"/>
      <c r="D9033" s="553"/>
      <c r="E9033" s="563" t="s">
        <v>2669</v>
      </c>
      <c r="F9033" s="566">
        <v>19.45</v>
      </c>
      <c r="G9033" s="553" t="s">
        <v>2670</v>
      </c>
      <c r="H9033" s="554">
        <v>0</v>
      </c>
      <c r="I9033" s="553" t="s">
        <v>2671</v>
      </c>
      <c r="J9033" s="554">
        <v>19.45</v>
      </c>
    </row>
    <row r="9034" spans="1:10" ht="14.45" thickBot="1">
      <c r="A9034" s="553"/>
      <c r="B9034" s="563"/>
      <c r="C9034" s="563"/>
      <c r="D9034" s="553"/>
      <c r="E9034" s="563" t="s">
        <v>2672</v>
      </c>
      <c r="F9034" s="566">
        <v>0</v>
      </c>
      <c r="G9034" s="553"/>
      <c r="H9034" s="595" t="s">
        <v>2673</v>
      </c>
      <c r="I9034" s="595"/>
      <c r="J9034" s="554">
        <v>51.73</v>
      </c>
    </row>
    <row r="9035" spans="1:10" ht="14.45" thickTop="1">
      <c r="A9035" s="555"/>
      <c r="B9035" s="564"/>
      <c r="C9035" s="564"/>
      <c r="D9035" s="555"/>
      <c r="E9035" s="564"/>
      <c r="F9035" s="564"/>
      <c r="G9035" s="555"/>
      <c r="H9035" s="555"/>
      <c r="I9035" s="555"/>
      <c r="J9035" s="555"/>
    </row>
    <row r="9036" spans="1:10">
      <c r="A9036" s="543"/>
      <c r="B9036" s="461" t="s">
        <v>10</v>
      </c>
      <c r="C9036" s="461" t="s">
        <v>11</v>
      </c>
      <c r="D9036" s="543" t="s">
        <v>12</v>
      </c>
      <c r="E9036" s="589" t="s">
        <v>1209</v>
      </c>
      <c r="F9036" s="589"/>
      <c r="G9036" s="461" t="s">
        <v>13</v>
      </c>
      <c r="H9036" s="544" t="s">
        <v>14</v>
      </c>
      <c r="I9036" s="544" t="s">
        <v>1210</v>
      </c>
      <c r="J9036" s="544" t="s">
        <v>16</v>
      </c>
    </row>
    <row r="9037" spans="1:10">
      <c r="A9037" s="545" t="s">
        <v>2661</v>
      </c>
      <c r="B9037" s="546" t="s">
        <v>2803</v>
      </c>
      <c r="C9037" s="546" t="s">
        <v>55</v>
      </c>
      <c r="D9037" s="545" t="s">
        <v>2804</v>
      </c>
      <c r="E9037" s="596" t="s">
        <v>2764</v>
      </c>
      <c r="F9037" s="596"/>
      <c r="G9037" s="546" t="s">
        <v>57</v>
      </c>
      <c r="H9037" s="547">
        <v>1</v>
      </c>
      <c r="I9037" s="548">
        <v>53.38</v>
      </c>
      <c r="J9037" s="548">
        <v>53.38</v>
      </c>
    </row>
    <row r="9038" spans="1:10">
      <c r="A9038" s="543" t="s">
        <v>9</v>
      </c>
      <c r="B9038" s="461" t="s">
        <v>10</v>
      </c>
      <c r="C9038" s="461" t="s">
        <v>11</v>
      </c>
      <c r="D9038" s="543" t="s">
        <v>12</v>
      </c>
      <c r="E9038" s="589" t="s">
        <v>1209</v>
      </c>
      <c r="F9038" s="589"/>
      <c r="G9038" s="461" t="s">
        <v>13</v>
      </c>
      <c r="H9038" s="544" t="s">
        <v>14</v>
      </c>
      <c r="I9038" s="544" t="s">
        <v>1210</v>
      </c>
      <c r="J9038" s="544" t="s">
        <v>16</v>
      </c>
    </row>
    <row r="9039" spans="1:10">
      <c r="A9039" s="549" t="s">
        <v>2666</v>
      </c>
      <c r="B9039" s="550" t="s">
        <v>2485</v>
      </c>
      <c r="C9039" s="550" t="s">
        <v>55</v>
      </c>
      <c r="D9039" s="549" t="s">
        <v>2486</v>
      </c>
      <c r="E9039" s="593" t="s">
        <v>1220</v>
      </c>
      <c r="F9039" s="593"/>
      <c r="G9039" s="550" t="s">
        <v>268</v>
      </c>
      <c r="H9039" s="551">
        <v>0.94</v>
      </c>
      <c r="I9039" s="552" t="s">
        <v>2863</v>
      </c>
      <c r="J9039" s="561" t="s">
        <v>3113</v>
      </c>
    </row>
    <row r="9040" spans="1:10" ht="26.45">
      <c r="A9040" s="549" t="s">
        <v>2666</v>
      </c>
      <c r="B9040" s="550" t="s">
        <v>1449</v>
      </c>
      <c r="C9040" s="550" t="s">
        <v>55</v>
      </c>
      <c r="D9040" s="549" t="s">
        <v>1450</v>
      </c>
      <c r="E9040" s="593" t="s">
        <v>1440</v>
      </c>
      <c r="F9040" s="593"/>
      <c r="G9040" s="550" t="s">
        <v>1451</v>
      </c>
      <c r="H9040" s="551">
        <v>0.54</v>
      </c>
      <c r="I9040" s="552" t="s">
        <v>2742</v>
      </c>
      <c r="J9040" s="561" t="s">
        <v>3510</v>
      </c>
    </row>
    <row r="9041" spans="1:10">
      <c r="A9041" s="556" t="s">
        <v>2661</v>
      </c>
      <c r="B9041" s="557" t="s">
        <v>2799</v>
      </c>
      <c r="C9041" s="557" t="s">
        <v>55</v>
      </c>
      <c r="D9041" s="556" t="s">
        <v>2800</v>
      </c>
      <c r="E9041" s="594" t="s">
        <v>1393</v>
      </c>
      <c r="F9041" s="594"/>
      <c r="G9041" s="557" t="s">
        <v>1451</v>
      </c>
      <c r="H9041" s="558">
        <v>0.54</v>
      </c>
      <c r="I9041" s="559" t="s">
        <v>2801</v>
      </c>
      <c r="J9041" s="560" t="s">
        <v>3472</v>
      </c>
    </row>
    <row r="9042" spans="1:10" ht="26.45">
      <c r="A9042" s="549" t="s">
        <v>2666</v>
      </c>
      <c r="B9042" s="550" t="s">
        <v>1685</v>
      </c>
      <c r="C9042" s="550" t="s">
        <v>55</v>
      </c>
      <c r="D9042" s="549" t="s">
        <v>1686</v>
      </c>
      <c r="E9042" s="593" t="s">
        <v>1440</v>
      </c>
      <c r="F9042" s="593"/>
      <c r="G9042" s="550" t="s">
        <v>1451</v>
      </c>
      <c r="H9042" s="551">
        <v>0.54</v>
      </c>
      <c r="I9042" s="552" t="s">
        <v>2767</v>
      </c>
      <c r="J9042" s="561" t="s">
        <v>4239</v>
      </c>
    </row>
    <row r="9043" spans="1:10" ht="26.45">
      <c r="A9043" s="549" t="s">
        <v>2666</v>
      </c>
      <c r="B9043" s="550" t="s">
        <v>2153</v>
      </c>
      <c r="C9043" s="550" t="s">
        <v>55</v>
      </c>
      <c r="D9043" s="549" t="s">
        <v>2154</v>
      </c>
      <c r="E9043" s="593" t="s">
        <v>1220</v>
      </c>
      <c r="F9043" s="593"/>
      <c r="G9043" s="550" t="s">
        <v>57</v>
      </c>
      <c r="H9043" s="551">
        <v>1</v>
      </c>
      <c r="I9043" s="552" t="s">
        <v>3050</v>
      </c>
      <c r="J9043" s="561" t="s">
        <v>3050</v>
      </c>
    </row>
    <row r="9044" spans="1:10" ht="14.45" customHeight="1">
      <c r="A9044" s="556" t="s">
        <v>2661</v>
      </c>
      <c r="B9044" s="557" t="s">
        <v>2769</v>
      </c>
      <c r="C9044" s="557" t="s">
        <v>55</v>
      </c>
      <c r="D9044" s="556" t="s">
        <v>2770</v>
      </c>
      <c r="E9044" s="594" t="s">
        <v>1393</v>
      </c>
      <c r="F9044" s="594"/>
      <c r="G9044" s="557" t="s">
        <v>1451</v>
      </c>
      <c r="H9044" s="558">
        <v>0.54</v>
      </c>
      <c r="I9044" s="559" t="s">
        <v>2771</v>
      </c>
      <c r="J9044" s="560" t="s">
        <v>3508</v>
      </c>
    </row>
    <row r="9045" spans="1:10">
      <c r="A9045" s="589" t="s">
        <v>2820</v>
      </c>
      <c r="B9045" s="597"/>
      <c r="C9045" s="597"/>
      <c r="D9045" s="597"/>
      <c r="E9045" s="597"/>
      <c r="F9045" s="597"/>
      <c r="G9045" s="597"/>
      <c r="H9045" s="597"/>
      <c r="I9045" s="597"/>
      <c r="J9045" s="597"/>
    </row>
    <row r="9046" spans="1:10">
      <c r="A9046" s="543" t="s">
        <v>9</v>
      </c>
      <c r="B9046" s="461" t="s">
        <v>10</v>
      </c>
      <c r="C9046" s="461" t="s">
        <v>11</v>
      </c>
      <c r="D9046" s="543" t="s">
        <v>12</v>
      </c>
      <c r="E9046" s="589" t="s">
        <v>1209</v>
      </c>
      <c r="F9046" s="589"/>
      <c r="G9046" s="461" t="s">
        <v>13</v>
      </c>
      <c r="H9046" s="544" t="s">
        <v>14</v>
      </c>
      <c r="I9046" s="544" t="s">
        <v>1210</v>
      </c>
      <c r="J9046" s="544" t="s">
        <v>16</v>
      </c>
    </row>
    <row r="9047" spans="1:10" ht="13.9" customHeight="1">
      <c r="A9047" s="549" t="s">
        <v>2666</v>
      </c>
      <c r="B9047" s="550" t="s">
        <v>2485</v>
      </c>
      <c r="C9047" s="550" t="s">
        <v>55</v>
      </c>
      <c r="D9047" s="549" t="s">
        <v>2486</v>
      </c>
      <c r="E9047" s="593" t="s">
        <v>1220</v>
      </c>
      <c r="F9047" s="593"/>
      <c r="G9047" s="550" t="s">
        <v>268</v>
      </c>
      <c r="H9047" s="551">
        <v>0.94</v>
      </c>
      <c r="I9047" s="552" t="s">
        <v>2863</v>
      </c>
      <c r="J9047" s="561" t="s">
        <v>3113</v>
      </c>
    </row>
    <row r="9048" spans="1:10" ht="26.45">
      <c r="A9048" s="549" t="s">
        <v>2666</v>
      </c>
      <c r="B9048" s="550" t="s">
        <v>1449</v>
      </c>
      <c r="C9048" s="550" t="s">
        <v>55</v>
      </c>
      <c r="D9048" s="549" t="s">
        <v>1450</v>
      </c>
      <c r="E9048" s="593" t="s">
        <v>1440</v>
      </c>
      <c r="F9048" s="593"/>
      <c r="G9048" s="550" t="s">
        <v>1451</v>
      </c>
      <c r="H9048" s="551">
        <v>0.54</v>
      </c>
      <c r="I9048" s="552" t="s">
        <v>2742</v>
      </c>
      <c r="J9048" s="561" t="s">
        <v>3510</v>
      </c>
    </row>
    <row r="9049" spans="1:10">
      <c r="A9049" s="549" t="s">
        <v>2666</v>
      </c>
      <c r="B9049" s="550" t="s">
        <v>2651</v>
      </c>
      <c r="C9049" s="550" t="s">
        <v>55</v>
      </c>
      <c r="D9049" s="549" t="s">
        <v>2652</v>
      </c>
      <c r="E9049" s="593" t="s">
        <v>1220</v>
      </c>
      <c r="F9049" s="593"/>
      <c r="G9049" s="550" t="s">
        <v>57</v>
      </c>
      <c r="H9049" s="551">
        <v>5.3999999999999998E-5</v>
      </c>
      <c r="I9049" s="552" t="s">
        <v>2922</v>
      </c>
      <c r="J9049" s="561" t="s">
        <v>2972</v>
      </c>
    </row>
    <row r="9050" spans="1:10" ht="26.45">
      <c r="A9050" s="549" t="s">
        <v>2666</v>
      </c>
      <c r="B9050" s="550" t="s">
        <v>1978</v>
      </c>
      <c r="C9050" s="550" t="s">
        <v>55</v>
      </c>
      <c r="D9050" s="549" t="s">
        <v>1979</v>
      </c>
      <c r="E9050" s="593" t="s">
        <v>1220</v>
      </c>
      <c r="F9050" s="593"/>
      <c r="G9050" s="550" t="s">
        <v>1739</v>
      </c>
      <c r="H9050" s="551">
        <v>8.6399999999999997E-4</v>
      </c>
      <c r="I9050" s="552" t="s">
        <v>2855</v>
      </c>
      <c r="J9050" s="561" t="s">
        <v>2886</v>
      </c>
    </row>
    <row r="9051" spans="1:10">
      <c r="A9051" s="549" t="s">
        <v>2666</v>
      </c>
      <c r="B9051" s="550" t="s">
        <v>1543</v>
      </c>
      <c r="C9051" s="550" t="s">
        <v>55</v>
      </c>
      <c r="D9051" s="549" t="s">
        <v>1544</v>
      </c>
      <c r="E9051" s="593" t="s">
        <v>1220</v>
      </c>
      <c r="F9051" s="593"/>
      <c r="G9051" s="550" t="s">
        <v>57</v>
      </c>
      <c r="H9051" s="551">
        <v>0.109944</v>
      </c>
      <c r="I9051" s="552" t="s">
        <v>2849</v>
      </c>
      <c r="J9051" s="561" t="s">
        <v>4240</v>
      </c>
    </row>
    <row r="9052" spans="1:10">
      <c r="A9052" s="549" t="s">
        <v>2666</v>
      </c>
      <c r="B9052" s="550" t="s">
        <v>2169</v>
      </c>
      <c r="C9052" s="550" t="s">
        <v>55</v>
      </c>
      <c r="D9052" s="549" t="s">
        <v>2170</v>
      </c>
      <c r="E9052" s="593" t="s">
        <v>1220</v>
      </c>
      <c r="F9052" s="593"/>
      <c r="G9052" s="550" t="s">
        <v>57</v>
      </c>
      <c r="H9052" s="551">
        <v>4.8599999999999997E-3</v>
      </c>
      <c r="I9052" s="552" t="s">
        <v>2825</v>
      </c>
      <c r="J9052" s="561" t="s">
        <v>3254</v>
      </c>
    </row>
    <row r="9053" spans="1:10">
      <c r="A9053" s="549" t="s">
        <v>2666</v>
      </c>
      <c r="B9053" s="550" t="s">
        <v>1855</v>
      </c>
      <c r="C9053" s="550" t="s">
        <v>55</v>
      </c>
      <c r="D9053" s="549" t="s">
        <v>1856</v>
      </c>
      <c r="E9053" s="593" t="s">
        <v>1298</v>
      </c>
      <c r="F9053" s="593"/>
      <c r="G9053" s="550" t="s">
        <v>1857</v>
      </c>
      <c r="H9053" s="551">
        <v>4.3199999999999998E-4</v>
      </c>
      <c r="I9053" s="552" t="s">
        <v>2841</v>
      </c>
      <c r="J9053" s="561" t="s">
        <v>3126</v>
      </c>
    </row>
    <row r="9054" spans="1:10">
      <c r="A9054" s="549" t="s">
        <v>2666</v>
      </c>
      <c r="B9054" s="550" t="s">
        <v>2587</v>
      </c>
      <c r="C9054" s="550" t="s">
        <v>55</v>
      </c>
      <c r="D9054" s="549" t="s">
        <v>2588</v>
      </c>
      <c r="E9054" s="593" t="s">
        <v>1220</v>
      </c>
      <c r="F9054" s="593"/>
      <c r="G9054" s="550" t="s">
        <v>57</v>
      </c>
      <c r="H9054" s="551">
        <v>3.7800000000000003E-4</v>
      </c>
      <c r="I9054" s="552" t="s">
        <v>2924</v>
      </c>
      <c r="J9054" s="561" t="s">
        <v>2880</v>
      </c>
    </row>
    <row r="9055" spans="1:10" ht="13.9" customHeight="1">
      <c r="A9055" s="549" t="s">
        <v>2666</v>
      </c>
      <c r="B9055" s="550" t="s">
        <v>2557</v>
      </c>
      <c r="C9055" s="550" t="s">
        <v>55</v>
      </c>
      <c r="D9055" s="549" t="s">
        <v>2558</v>
      </c>
      <c r="E9055" s="593" t="s">
        <v>1220</v>
      </c>
      <c r="F9055" s="593"/>
      <c r="G9055" s="550" t="s">
        <v>57</v>
      </c>
      <c r="H9055" s="551">
        <v>3.2400000000000001E-4</v>
      </c>
      <c r="I9055" s="552" t="s">
        <v>2925</v>
      </c>
      <c r="J9055" s="561" t="s">
        <v>2880</v>
      </c>
    </row>
    <row r="9056" spans="1:10">
      <c r="A9056" s="549" t="s">
        <v>2666</v>
      </c>
      <c r="B9056" s="550" t="s">
        <v>1982</v>
      </c>
      <c r="C9056" s="550" t="s">
        <v>55</v>
      </c>
      <c r="D9056" s="549" t="s">
        <v>1983</v>
      </c>
      <c r="E9056" s="593" t="s">
        <v>1298</v>
      </c>
      <c r="F9056" s="593"/>
      <c r="G9056" s="550" t="s">
        <v>57</v>
      </c>
      <c r="H9056" s="551">
        <v>4.8599999999999997E-3</v>
      </c>
      <c r="I9056" s="552" t="s">
        <v>2839</v>
      </c>
      <c r="J9056" s="561" t="s">
        <v>2886</v>
      </c>
    </row>
    <row r="9057" spans="1:10">
      <c r="A9057" s="549" t="s">
        <v>2666</v>
      </c>
      <c r="B9057" s="550" t="s">
        <v>1693</v>
      </c>
      <c r="C9057" s="550" t="s">
        <v>55</v>
      </c>
      <c r="D9057" s="549" t="s">
        <v>1694</v>
      </c>
      <c r="E9057" s="593" t="s">
        <v>1220</v>
      </c>
      <c r="F9057" s="593"/>
      <c r="G9057" s="550" t="s">
        <v>57</v>
      </c>
      <c r="H9057" s="551">
        <v>8.6129999999999998E-2</v>
      </c>
      <c r="I9057" s="552" t="s">
        <v>2829</v>
      </c>
      <c r="J9057" s="561" t="s">
        <v>3345</v>
      </c>
    </row>
    <row r="9058" spans="1:10">
      <c r="A9058" s="549" t="s">
        <v>2666</v>
      </c>
      <c r="B9058" s="550" t="s">
        <v>2611</v>
      </c>
      <c r="C9058" s="550" t="s">
        <v>55</v>
      </c>
      <c r="D9058" s="549" t="s">
        <v>2612</v>
      </c>
      <c r="E9058" s="593" t="s">
        <v>1220</v>
      </c>
      <c r="F9058" s="593"/>
      <c r="G9058" s="550" t="s">
        <v>57</v>
      </c>
      <c r="H9058" s="551">
        <v>2.1599999999999999E-4</v>
      </c>
      <c r="I9058" s="552" t="s">
        <v>2927</v>
      </c>
      <c r="J9058" s="561" t="s">
        <v>2972</v>
      </c>
    </row>
    <row r="9059" spans="1:10">
      <c r="A9059" s="549" t="s">
        <v>2666</v>
      </c>
      <c r="B9059" s="550" t="s">
        <v>1729</v>
      </c>
      <c r="C9059" s="550" t="s">
        <v>55</v>
      </c>
      <c r="D9059" s="549" t="s">
        <v>1730</v>
      </c>
      <c r="E9059" s="593" t="s">
        <v>1220</v>
      </c>
      <c r="F9059" s="593"/>
      <c r="G9059" s="550" t="s">
        <v>57</v>
      </c>
      <c r="H9059" s="551">
        <v>1.6199999999999999E-3</v>
      </c>
      <c r="I9059" s="552" t="s">
        <v>2833</v>
      </c>
      <c r="J9059" s="561" t="s">
        <v>2863</v>
      </c>
    </row>
    <row r="9060" spans="1:10">
      <c r="A9060" s="549" t="s">
        <v>2666</v>
      </c>
      <c r="B9060" s="550" t="s">
        <v>2360</v>
      </c>
      <c r="C9060" s="550" t="s">
        <v>55</v>
      </c>
      <c r="D9060" s="549" t="s">
        <v>2361</v>
      </c>
      <c r="E9060" s="593" t="s">
        <v>1220</v>
      </c>
      <c r="F9060" s="593"/>
      <c r="G9060" s="550" t="s">
        <v>2362</v>
      </c>
      <c r="H9060" s="551">
        <v>8.6399999999999997E-4</v>
      </c>
      <c r="I9060" s="552" t="s">
        <v>2831</v>
      </c>
      <c r="J9060" s="561" t="s">
        <v>2972</v>
      </c>
    </row>
    <row r="9061" spans="1:10">
      <c r="A9061" s="549" t="s">
        <v>2666</v>
      </c>
      <c r="B9061" s="550" t="s">
        <v>2090</v>
      </c>
      <c r="C9061" s="550" t="s">
        <v>55</v>
      </c>
      <c r="D9061" s="549" t="s">
        <v>2091</v>
      </c>
      <c r="E9061" s="593" t="s">
        <v>1220</v>
      </c>
      <c r="F9061" s="593"/>
      <c r="G9061" s="550" t="s">
        <v>57</v>
      </c>
      <c r="H9061" s="551">
        <v>1.944E-3</v>
      </c>
      <c r="I9061" s="552" t="s">
        <v>2847</v>
      </c>
      <c r="J9061" s="561" t="s">
        <v>3133</v>
      </c>
    </row>
    <row r="9062" spans="1:10" ht="26.45">
      <c r="A9062" s="549" t="s">
        <v>2666</v>
      </c>
      <c r="B9062" s="550" t="s">
        <v>2303</v>
      </c>
      <c r="C9062" s="550" t="s">
        <v>55</v>
      </c>
      <c r="D9062" s="549" t="s">
        <v>2304</v>
      </c>
      <c r="E9062" s="593" t="s">
        <v>1220</v>
      </c>
      <c r="F9062" s="593"/>
      <c r="G9062" s="550" t="s">
        <v>57</v>
      </c>
      <c r="H9062" s="551">
        <v>6.4800000000000003E-4</v>
      </c>
      <c r="I9062" s="552" t="s">
        <v>2821</v>
      </c>
      <c r="J9062" s="561" t="s">
        <v>2972</v>
      </c>
    </row>
    <row r="9063" spans="1:10">
      <c r="A9063" s="549" t="s">
        <v>2666</v>
      </c>
      <c r="B9063" s="550" t="s">
        <v>2537</v>
      </c>
      <c r="C9063" s="550" t="s">
        <v>55</v>
      </c>
      <c r="D9063" s="549" t="s">
        <v>2538</v>
      </c>
      <c r="E9063" s="593" t="s">
        <v>1220</v>
      </c>
      <c r="F9063" s="593"/>
      <c r="G9063" s="550" t="s">
        <v>57</v>
      </c>
      <c r="H9063" s="551">
        <v>5.9400000000000002E-4</v>
      </c>
      <c r="I9063" s="552" t="s">
        <v>2929</v>
      </c>
      <c r="J9063" s="561" t="s">
        <v>3254</v>
      </c>
    </row>
    <row r="9064" spans="1:10">
      <c r="A9064" s="549" t="s">
        <v>2666</v>
      </c>
      <c r="B9064" s="550" t="s">
        <v>2541</v>
      </c>
      <c r="C9064" s="550" t="s">
        <v>55</v>
      </c>
      <c r="D9064" s="549" t="s">
        <v>2542</v>
      </c>
      <c r="E9064" s="593" t="s">
        <v>1220</v>
      </c>
      <c r="F9064" s="593"/>
      <c r="G9064" s="550" t="s">
        <v>57</v>
      </c>
      <c r="H9064" s="551">
        <v>2.1599999999999999E-4</v>
      </c>
      <c r="I9064" s="552" t="s">
        <v>2931</v>
      </c>
      <c r="J9064" s="561" t="s">
        <v>3254</v>
      </c>
    </row>
    <row r="9065" spans="1:10">
      <c r="A9065" s="549" t="s">
        <v>2666</v>
      </c>
      <c r="B9065" s="550" t="s">
        <v>2637</v>
      </c>
      <c r="C9065" s="550" t="s">
        <v>55</v>
      </c>
      <c r="D9065" s="549" t="s">
        <v>2638</v>
      </c>
      <c r="E9065" s="593" t="s">
        <v>1220</v>
      </c>
      <c r="F9065" s="593"/>
      <c r="G9065" s="550" t="s">
        <v>57</v>
      </c>
      <c r="H9065" s="551">
        <v>5.3999999999999998E-5</v>
      </c>
      <c r="I9065" s="552" t="s">
        <v>2933</v>
      </c>
      <c r="J9065" s="561" t="s">
        <v>2972</v>
      </c>
    </row>
    <row r="9066" spans="1:10">
      <c r="A9066" s="549" t="s">
        <v>2666</v>
      </c>
      <c r="B9066" s="550" t="s">
        <v>1652</v>
      </c>
      <c r="C9066" s="550" t="s">
        <v>55</v>
      </c>
      <c r="D9066" s="549" t="s">
        <v>1653</v>
      </c>
      <c r="E9066" s="593" t="s">
        <v>1298</v>
      </c>
      <c r="F9066" s="593"/>
      <c r="G9066" s="550" t="s">
        <v>57</v>
      </c>
      <c r="H9066" s="551">
        <v>0.109944</v>
      </c>
      <c r="I9066" s="552" t="s">
        <v>2845</v>
      </c>
      <c r="J9066" s="561" t="s">
        <v>3222</v>
      </c>
    </row>
    <row r="9067" spans="1:10" ht="26.45">
      <c r="A9067" s="549" t="s">
        <v>2666</v>
      </c>
      <c r="B9067" s="550" t="s">
        <v>2139</v>
      </c>
      <c r="C9067" s="550" t="s">
        <v>55</v>
      </c>
      <c r="D9067" s="549" t="s">
        <v>2140</v>
      </c>
      <c r="E9067" s="593" t="s">
        <v>1220</v>
      </c>
      <c r="F9067" s="593"/>
      <c r="G9067" s="550" t="s">
        <v>1739</v>
      </c>
      <c r="H9067" s="551">
        <v>2.4840000000000001E-3</v>
      </c>
      <c r="I9067" s="552" t="s">
        <v>2853</v>
      </c>
      <c r="J9067" s="561" t="s">
        <v>3254</v>
      </c>
    </row>
    <row r="9068" spans="1:10">
      <c r="A9068" s="549" t="s">
        <v>2666</v>
      </c>
      <c r="B9068" s="550" t="s">
        <v>1587</v>
      </c>
      <c r="C9068" s="550" t="s">
        <v>55</v>
      </c>
      <c r="D9068" s="549" t="s">
        <v>1588</v>
      </c>
      <c r="E9068" s="593" t="s">
        <v>1220</v>
      </c>
      <c r="F9068" s="593"/>
      <c r="G9068" s="550" t="s">
        <v>57</v>
      </c>
      <c r="H9068" s="551">
        <v>4.8599999999999997E-3</v>
      </c>
      <c r="I9068" s="552" t="s">
        <v>2835</v>
      </c>
      <c r="J9068" s="561" t="s">
        <v>3572</v>
      </c>
    </row>
    <row r="9069" spans="1:10" ht="26.45">
      <c r="A9069" s="549" t="s">
        <v>2666</v>
      </c>
      <c r="B9069" s="550" t="s">
        <v>2391</v>
      </c>
      <c r="C9069" s="550" t="s">
        <v>55</v>
      </c>
      <c r="D9069" s="549" t="s">
        <v>2392</v>
      </c>
      <c r="E9069" s="593" t="s">
        <v>1220</v>
      </c>
      <c r="F9069" s="593"/>
      <c r="G9069" s="550" t="s">
        <v>57</v>
      </c>
      <c r="H9069" s="551">
        <v>2.1599999999999999E-4</v>
      </c>
      <c r="I9069" s="552" t="s">
        <v>2827</v>
      </c>
      <c r="J9069" s="561" t="s">
        <v>2972</v>
      </c>
    </row>
    <row r="9070" spans="1:10" ht="26.45">
      <c r="A9070" s="549" t="s">
        <v>2666</v>
      </c>
      <c r="B9070" s="550" t="s">
        <v>1685</v>
      </c>
      <c r="C9070" s="550" t="s">
        <v>55</v>
      </c>
      <c r="D9070" s="549" t="s">
        <v>1686</v>
      </c>
      <c r="E9070" s="593" t="s">
        <v>1440</v>
      </c>
      <c r="F9070" s="593"/>
      <c r="G9070" s="550" t="s">
        <v>1451</v>
      </c>
      <c r="H9070" s="551">
        <v>0.54</v>
      </c>
      <c r="I9070" s="552" t="s">
        <v>2767</v>
      </c>
      <c r="J9070" s="561" t="s">
        <v>4239</v>
      </c>
    </row>
    <row r="9071" spans="1:10" ht="26.45">
      <c r="A9071" s="549" t="s">
        <v>2666</v>
      </c>
      <c r="B9071" s="550" t="s">
        <v>2153</v>
      </c>
      <c r="C9071" s="550" t="s">
        <v>55</v>
      </c>
      <c r="D9071" s="549" t="s">
        <v>2154</v>
      </c>
      <c r="E9071" s="593" t="s">
        <v>1220</v>
      </c>
      <c r="F9071" s="593"/>
      <c r="G9071" s="550" t="s">
        <v>57</v>
      </c>
      <c r="H9071" s="551">
        <v>1</v>
      </c>
      <c r="I9071" s="552" t="s">
        <v>3050</v>
      </c>
      <c r="J9071" s="561" t="s">
        <v>3050</v>
      </c>
    </row>
    <row r="9072" spans="1:10">
      <c r="A9072" s="549" t="s">
        <v>2666</v>
      </c>
      <c r="B9072" s="550" t="s">
        <v>2412</v>
      </c>
      <c r="C9072" s="550" t="s">
        <v>55</v>
      </c>
      <c r="D9072" s="549" t="s">
        <v>2413</v>
      </c>
      <c r="E9072" s="593" t="s">
        <v>1220</v>
      </c>
      <c r="F9072" s="593"/>
      <c r="G9072" s="550" t="s">
        <v>57</v>
      </c>
      <c r="H9072" s="551">
        <v>1.6200000000000001E-4</v>
      </c>
      <c r="I9072" s="552" t="s">
        <v>2823</v>
      </c>
      <c r="J9072" s="561" t="s">
        <v>2972</v>
      </c>
    </row>
    <row r="9073" spans="1:10">
      <c r="A9073" s="549" t="s">
        <v>2666</v>
      </c>
      <c r="B9073" s="550" t="s">
        <v>2381</v>
      </c>
      <c r="C9073" s="550" t="s">
        <v>55</v>
      </c>
      <c r="D9073" s="549" t="s">
        <v>2382</v>
      </c>
      <c r="E9073" s="593" t="s">
        <v>1220</v>
      </c>
      <c r="F9073" s="593"/>
      <c r="G9073" s="550" t="s">
        <v>57</v>
      </c>
      <c r="H9073" s="551">
        <v>1.08E-4</v>
      </c>
      <c r="I9073" s="552" t="s">
        <v>2837</v>
      </c>
      <c r="J9073" s="561" t="s">
        <v>2972</v>
      </c>
    </row>
    <row r="9074" spans="1:10" ht="26.45">
      <c r="A9074" s="549" t="s">
        <v>2666</v>
      </c>
      <c r="B9074" s="550" t="s">
        <v>2182</v>
      </c>
      <c r="C9074" s="550" t="s">
        <v>55</v>
      </c>
      <c r="D9074" s="549" t="s">
        <v>2183</v>
      </c>
      <c r="E9074" s="593" t="s">
        <v>1220</v>
      </c>
      <c r="F9074" s="593"/>
      <c r="G9074" s="550" t="s">
        <v>57</v>
      </c>
      <c r="H9074" s="551">
        <v>1.08E-4</v>
      </c>
      <c r="I9074" s="552" t="s">
        <v>2843</v>
      </c>
      <c r="J9074" s="561" t="s">
        <v>2880</v>
      </c>
    </row>
    <row r="9075" spans="1:10">
      <c r="A9075" s="549" t="s">
        <v>2666</v>
      </c>
      <c r="B9075" s="550" t="s">
        <v>2442</v>
      </c>
      <c r="C9075" s="550" t="s">
        <v>55</v>
      </c>
      <c r="D9075" s="549" t="s">
        <v>2443</v>
      </c>
      <c r="E9075" s="593" t="s">
        <v>1220</v>
      </c>
      <c r="F9075" s="593"/>
      <c r="G9075" s="550" t="s">
        <v>57</v>
      </c>
      <c r="H9075" s="551">
        <v>5.3999999999999998E-5</v>
      </c>
      <c r="I9075" s="552" t="s">
        <v>2851</v>
      </c>
      <c r="J9075" s="561" t="s">
        <v>2972</v>
      </c>
    </row>
    <row r="9076" spans="1:10">
      <c r="A9076" s="553"/>
      <c r="B9076" s="563"/>
      <c r="C9076" s="563"/>
      <c r="D9076" s="553"/>
      <c r="E9076" s="563" t="s">
        <v>2669</v>
      </c>
      <c r="F9076" s="566">
        <v>19.45</v>
      </c>
      <c r="G9076" s="553" t="s">
        <v>2670</v>
      </c>
      <c r="H9076" s="554">
        <v>0</v>
      </c>
      <c r="I9076" s="553" t="s">
        <v>2671</v>
      </c>
      <c r="J9076" s="554">
        <v>19.45</v>
      </c>
    </row>
    <row r="9077" spans="1:10" ht="14.45" thickBot="1">
      <c r="A9077" s="553"/>
      <c r="B9077" s="563"/>
      <c r="C9077" s="563"/>
      <c r="D9077" s="553"/>
      <c r="E9077" s="563" t="s">
        <v>2672</v>
      </c>
      <c r="F9077" s="566">
        <v>0</v>
      </c>
      <c r="G9077" s="553"/>
      <c r="H9077" s="595" t="s">
        <v>2673</v>
      </c>
      <c r="I9077" s="595"/>
      <c r="J9077" s="554">
        <v>53.38</v>
      </c>
    </row>
    <row r="9078" spans="1:10" ht="14.45" thickTop="1">
      <c r="A9078" s="555"/>
      <c r="B9078" s="564"/>
      <c r="C9078" s="564"/>
      <c r="D9078" s="555"/>
      <c r="E9078" s="564"/>
      <c r="F9078" s="564"/>
      <c r="G9078" s="555"/>
      <c r="H9078" s="555"/>
      <c r="I9078" s="555"/>
      <c r="J9078" s="555"/>
    </row>
    <row r="9079" spans="1:10">
      <c r="A9079" s="543"/>
      <c r="B9079" s="461" t="s">
        <v>10</v>
      </c>
      <c r="C9079" s="461" t="s">
        <v>11</v>
      </c>
      <c r="D9079" s="543" t="s">
        <v>12</v>
      </c>
      <c r="E9079" s="589" t="s">
        <v>1209</v>
      </c>
      <c r="F9079" s="589"/>
      <c r="G9079" s="461" t="s">
        <v>13</v>
      </c>
      <c r="H9079" s="544" t="s">
        <v>14</v>
      </c>
      <c r="I9079" s="544" t="s">
        <v>1210</v>
      </c>
      <c r="J9079" s="544" t="s">
        <v>16</v>
      </c>
    </row>
    <row r="9080" spans="1:10" ht="26.45">
      <c r="A9080" s="545" t="s">
        <v>2661</v>
      </c>
      <c r="B9080" s="546" t="s">
        <v>2701</v>
      </c>
      <c r="C9080" s="546" t="s">
        <v>44</v>
      </c>
      <c r="D9080" s="545" t="s">
        <v>2702</v>
      </c>
      <c r="E9080" s="596" t="s">
        <v>2703</v>
      </c>
      <c r="F9080" s="596"/>
      <c r="G9080" s="546" t="s">
        <v>2704</v>
      </c>
      <c r="H9080" s="547">
        <v>1</v>
      </c>
      <c r="I9080" s="548">
        <v>22.78</v>
      </c>
      <c r="J9080" s="548">
        <v>22.78</v>
      </c>
    </row>
    <row r="9081" spans="1:10" ht="26.45">
      <c r="A9081" s="556" t="s">
        <v>2674</v>
      </c>
      <c r="B9081" s="557" t="s">
        <v>3911</v>
      </c>
      <c r="C9081" s="557" t="s">
        <v>44</v>
      </c>
      <c r="D9081" s="556" t="s">
        <v>3912</v>
      </c>
      <c r="E9081" s="594" t="s">
        <v>1216</v>
      </c>
      <c r="F9081" s="594"/>
      <c r="G9081" s="557" t="s">
        <v>75</v>
      </c>
      <c r="H9081" s="558">
        <v>1</v>
      </c>
      <c r="I9081" s="559">
        <v>22.68</v>
      </c>
      <c r="J9081" s="559">
        <v>22.68</v>
      </c>
    </row>
    <row r="9082" spans="1:10" ht="26.45">
      <c r="A9082" s="556" t="s">
        <v>2674</v>
      </c>
      <c r="B9082" s="557" t="s">
        <v>4241</v>
      </c>
      <c r="C9082" s="557" t="s">
        <v>44</v>
      </c>
      <c r="D9082" s="556" t="s">
        <v>4242</v>
      </c>
      <c r="E9082" s="594" t="s">
        <v>3836</v>
      </c>
      <c r="F9082" s="594"/>
      <c r="G9082" s="557" t="s">
        <v>75</v>
      </c>
      <c r="H9082" s="558">
        <v>1</v>
      </c>
      <c r="I9082" s="559">
        <v>0.01</v>
      </c>
      <c r="J9082" s="559">
        <v>0.01</v>
      </c>
    </row>
    <row r="9083" spans="1:10" ht="26.45">
      <c r="A9083" s="556" t="s">
        <v>2674</v>
      </c>
      <c r="B9083" s="557" t="s">
        <v>4243</v>
      </c>
      <c r="C9083" s="557" t="s">
        <v>44</v>
      </c>
      <c r="D9083" s="556" t="s">
        <v>4244</v>
      </c>
      <c r="E9083" s="594" t="s">
        <v>3836</v>
      </c>
      <c r="F9083" s="594"/>
      <c r="G9083" s="557" t="s">
        <v>75</v>
      </c>
      <c r="H9083" s="558">
        <v>1</v>
      </c>
      <c r="I9083" s="559">
        <v>0.09</v>
      </c>
      <c r="J9083" s="559">
        <v>0.09</v>
      </c>
    </row>
    <row r="9084" spans="1:10">
      <c r="A9084" s="553"/>
      <c r="B9084" s="563"/>
      <c r="C9084" s="563"/>
      <c r="D9084" s="553"/>
      <c r="E9084" s="563" t="s">
        <v>2669</v>
      </c>
      <c r="F9084" s="566">
        <v>17.079999999999998</v>
      </c>
      <c r="G9084" s="553" t="s">
        <v>2670</v>
      </c>
      <c r="H9084" s="554">
        <v>0</v>
      </c>
      <c r="I9084" s="553" t="s">
        <v>2671</v>
      </c>
      <c r="J9084" s="554">
        <v>17.079999999999998</v>
      </c>
    </row>
    <row r="9085" spans="1:10" ht="14.45" thickBot="1">
      <c r="A9085" s="553"/>
      <c r="B9085" s="563"/>
      <c r="C9085" s="563"/>
      <c r="D9085" s="553"/>
      <c r="E9085" s="563" t="s">
        <v>2672</v>
      </c>
      <c r="F9085" s="566">
        <v>0</v>
      </c>
      <c r="G9085" s="553"/>
      <c r="H9085" s="595" t="s">
        <v>2673</v>
      </c>
      <c r="I9085" s="595"/>
      <c r="J9085" s="554">
        <v>22.78</v>
      </c>
    </row>
    <row r="9086" spans="1:10" ht="14.45" thickTop="1">
      <c r="A9086" s="555"/>
      <c r="B9086" s="564"/>
      <c r="C9086" s="564"/>
      <c r="D9086" s="555"/>
      <c r="E9086" s="564"/>
      <c r="F9086" s="564"/>
      <c r="G9086" s="555"/>
      <c r="H9086" s="555"/>
      <c r="I9086" s="555"/>
      <c r="J9086" s="555"/>
    </row>
    <row r="9087" spans="1:10" ht="14.45" customHeight="1">
      <c r="A9087" s="543"/>
      <c r="B9087" s="461" t="s">
        <v>10</v>
      </c>
      <c r="C9087" s="461" t="s">
        <v>11</v>
      </c>
      <c r="D9087" s="543" t="s">
        <v>12</v>
      </c>
      <c r="E9087" s="589" t="s">
        <v>1209</v>
      </c>
      <c r="F9087" s="589"/>
      <c r="G9087" s="461" t="s">
        <v>13</v>
      </c>
      <c r="H9087" s="544" t="s">
        <v>14</v>
      </c>
      <c r="I9087" s="544" t="s">
        <v>1210</v>
      </c>
      <c r="J9087" s="544" t="s">
        <v>16</v>
      </c>
    </row>
    <row r="9088" spans="1:10" ht="26.45">
      <c r="A9088" s="545" t="s">
        <v>2661</v>
      </c>
      <c r="B9088" s="546" t="s">
        <v>2708</v>
      </c>
      <c r="C9088" s="546" t="s">
        <v>44</v>
      </c>
      <c r="D9088" s="545" t="s">
        <v>2709</v>
      </c>
      <c r="E9088" s="596" t="s">
        <v>2703</v>
      </c>
      <c r="F9088" s="596"/>
      <c r="G9088" s="546" t="s">
        <v>2710</v>
      </c>
      <c r="H9088" s="547">
        <v>1</v>
      </c>
      <c r="I9088" s="548">
        <v>24.22</v>
      </c>
      <c r="J9088" s="548">
        <v>24.22</v>
      </c>
    </row>
    <row r="9089" spans="1:10" ht="26.45">
      <c r="A9089" s="556" t="s">
        <v>2674</v>
      </c>
      <c r="B9089" s="557" t="s">
        <v>3911</v>
      </c>
      <c r="C9089" s="557" t="s">
        <v>44</v>
      </c>
      <c r="D9089" s="556" t="s">
        <v>3912</v>
      </c>
      <c r="E9089" s="594" t="s">
        <v>1216</v>
      </c>
      <c r="F9089" s="594"/>
      <c r="G9089" s="557" t="s">
        <v>75</v>
      </c>
      <c r="H9089" s="558">
        <v>1</v>
      </c>
      <c r="I9089" s="559">
        <v>22.68</v>
      </c>
      <c r="J9089" s="559">
        <v>22.68</v>
      </c>
    </row>
    <row r="9090" spans="1:10" ht="26.45" customHeight="1">
      <c r="A9090" s="556" t="s">
        <v>2674</v>
      </c>
      <c r="B9090" s="557" t="s">
        <v>4245</v>
      </c>
      <c r="C9090" s="557" t="s">
        <v>44</v>
      </c>
      <c r="D9090" s="556" t="s">
        <v>4246</v>
      </c>
      <c r="E9090" s="594" t="s">
        <v>3836</v>
      </c>
      <c r="F9090" s="594"/>
      <c r="G9090" s="557" t="s">
        <v>75</v>
      </c>
      <c r="H9090" s="558">
        <v>1</v>
      </c>
      <c r="I9090" s="559">
        <v>0.06</v>
      </c>
      <c r="J9090" s="559">
        <v>0.06</v>
      </c>
    </row>
    <row r="9091" spans="1:10" ht="26.45" customHeight="1">
      <c r="A9091" s="556" t="s">
        <v>2674</v>
      </c>
      <c r="B9091" s="557" t="s">
        <v>4243</v>
      </c>
      <c r="C9091" s="557" t="s">
        <v>44</v>
      </c>
      <c r="D9091" s="556" t="s">
        <v>4244</v>
      </c>
      <c r="E9091" s="594" t="s">
        <v>3836</v>
      </c>
      <c r="F9091" s="594"/>
      <c r="G9091" s="557" t="s">
        <v>75</v>
      </c>
      <c r="H9091" s="558">
        <v>1</v>
      </c>
      <c r="I9091" s="559">
        <v>0.09</v>
      </c>
      <c r="J9091" s="559">
        <v>0.09</v>
      </c>
    </row>
    <row r="9092" spans="1:10" ht="26.45" customHeight="1">
      <c r="A9092" s="556" t="s">
        <v>2674</v>
      </c>
      <c r="B9092" s="557" t="s">
        <v>4247</v>
      </c>
      <c r="C9092" s="557" t="s">
        <v>44</v>
      </c>
      <c r="D9092" s="556" t="s">
        <v>4248</v>
      </c>
      <c r="E9092" s="594" t="s">
        <v>3836</v>
      </c>
      <c r="F9092" s="594"/>
      <c r="G9092" s="557" t="s">
        <v>75</v>
      </c>
      <c r="H9092" s="558">
        <v>1</v>
      </c>
      <c r="I9092" s="559">
        <v>1.38</v>
      </c>
      <c r="J9092" s="559">
        <v>1.38</v>
      </c>
    </row>
    <row r="9093" spans="1:10" ht="26.45" customHeight="1">
      <c r="A9093" s="556" t="s">
        <v>2674</v>
      </c>
      <c r="B9093" s="557" t="s">
        <v>4241</v>
      </c>
      <c r="C9093" s="557" t="s">
        <v>44</v>
      </c>
      <c r="D9093" s="556" t="s">
        <v>4242</v>
      </c>
      <c r="E9093" s="594" t="s">
        <v>3836</v>
      </c>
      <c r="F9093" s="594"/>
      <c r="G9093" s="557" t="s">
        <v>75</v>
      </c>
      <c r="H9093" s="558">
        <v>1</v>
      </c>
      <c r="I9093" s="559">
        <v>0.01</v>
      </c>
      <c r="J9093" s="559">
        <v>0.01</v>
      </c>
    </row>
    <row r="9094" spans="1:10">
      <c r="A9094" s="553"/>
      <c r="B9094" s="563"/>
      <c r="C9094" s="563"/>
      <c r="D9094" s="553"/>
      <c r="E9094" s="563" t="s">
        <v>2669</v>
      </c>
      <c r="F9094" s="566">
        <v>17.079999999999998</v>
      </c>
      <c r="G9094" s="553" t="s">
        <v>2670</v>
      </c>
      <c r="H9094" s="554">
        <v>0</v>
      </c>
      <c r="I9094" s="553" t="s">
        <v>2671</v>
      </c>
      <c r="J9094" s="554">
        <v>17.079999999999998</v>
      </c>
    </row>
    <row r="9095" spans="1:10" ht="14.45" customHeight="1" thickBot="1">
      <c r="A9095" s="553"/>
      <c r="B9095" s="563"/>
      <c r="C9095" s="563"/>
      <c r="D9095" s="553"/>
      <c r="E9095" s="563" t="s">
        <v>2672</v>
      </c>
      <c r="F9095" s="566">
        <v>0</v>
      </c>
      <c r="G9095" s="553"/>
      <c r="H9095" s="595" t="s">
        <v>2673</v>
      </c>
      <c r="I9095" s="595"/>
      <c r="J9095" s="554">
        <v>24.22</v>
      </c>
    </row>
    <row r="9096" spans="1:10" ht="14.45" thickTop="1">
      <c r="A9096" s="555"/>
      <c r="B9096" s="564"/>
      <c r="C9096" s="564"/>
      <c r="D9096" s="555"/>
      <c r="E9096" s="564"/>
      <c r="F9096" s="564"/>
      <c r="G9096" s="555"/>
      <c r="H9096" s="555"/>
      <c r="I9096" s="555"/>
      <c r="J9096" s="555"/>
    </row>
    <row r="9097" spans="1:10">
      <c r="A9097" s="543"/>
      <c r="B9097" s="461" t="s">
        <v>10</v>
      </c>
      <c r="C9097" s="461" t="s">
        <v>11</v>
      </c>
      <c r="D9097" s="543" t="s">
        <v>12</v>
      </c>
      <c r="E9097" s="589" t="s">
        <v>1209</v>
      </c>
      <c r="F9097" s="589"/>
      <c r="G9097" s="461" t="s">
        <v>13</v>
      </c>
      <c r="H9097" s="544" t="s">
        <v>14</v>
      </c>
      <c r="I9097" s="544" t="s">
        <v>1210</v>
      </c>
      <c r="J9097" s="544" t="s">
        <v>16</v>
      </c>
    </row>
    <row r="9098" spans="1:10" ht="26.45" customHeight="1">
      <c r="A9098" s="545" t="s">
        <v>2661</v>
      </c>
      <c r="B9098" s="546" t="s">
        <v>4243</v>
      </c>
      <c r="C9098" s="546" t="s">
        <v>44</v>
      </c>
      <c r="D9098" s="545" t="s">
        <v>4244</v>
      </c>
      <c r="E9098" s="596" t="s">
        <v>3836</v>
      </c>
      <c r="F9098" s="596"/>
      <c r="G9098" s="546" t="s">
        <v>75</v>
      </c>
      <c r="H9098" s="547">
        <v>1</v>
      </c>
      <c r="I9098" s="548">
        <v>0.09</v>
      </c>
      <c r="J9098" s="548">
        <v>0.09</v>
      </c>
    </row>
    <row r="9099" spans="1:10" ht="26.45" customHeight="1">
      <c r="A9099" s="549" t="s">
        <v>2666</v>
      </c>
      <c r="B9099" s="550" t="s">
        <v>2597</v>
      </c>
      <c r="C9099" s="550" t="s">
        <v>44</v>
      </c>
      <c r="D9099" s="549" t="s">
        <v>2598</v>
      </c>
      <c r="E9099" s="593" t="s">
        <v>1540</v>
      </c>
      <c r="F9099" s="593"/>
      <c r="G9099" s="550" t="s">
        <v>26</v>
      </c>
      <c r="H9099" s="551">
        <v>7.2000000000000002E-5</v>
      </c>
      <c r="I9099" s="552">
        <v>1252.51</v>
      </c>
      <c r="J9099" s="552">
        <v>0.09</v>
      </c>
    </row>
    <row r="9100" spans="1:10" ht="26.45" customHeight="1">
      <c r="A9100" s="553"/>
      <c r="B9100" s="563"/>
      <c r="C9100" s="563"/>
      <c r="D9100" s="553"/>
      <c r="E9100" s="563" t="s">
        <v>2669</v>
      </c>
      <c r="F9100" s="566">
        <v>0</v>
      </c>
      <c r="G9100" s="553" t="s">
        <v>2670</v>
      </c>
      <c r="H9100" s="554">
        <v>0</v>
      </c>
      <c r="I9100" s="553" t="s">
        <v>2671</v>
      </c>
      <c r="J9100" s="554">
        <v>0</v>
      </c>
    </row>
    <row r="9101" spans="1:10" ht="26.45" customHeight="1" thickBot="1">
      <c r="A9101" s="553"/>
      <c r="B9101" s="563"/>
      <c r="C9101" s="563"/>
      <c r="D9101" s="553"/>
      <c r="E9101" s="563" t="s">
        <v>2672</v>
      </c>
      <c r="F9101" s="566">
        <v>0</v>
      </c>
      <c r="G9101" s="553"/>
      <c r="H9101" s="595" t="s">
        <v>2673</v>
      </c>
      <c r="I9101" s="595"/>
      <c r="J9101" s="554">
        <v>0.09</v>
      </c>
    </row>
    <row r="9102" spans="1:10" ht="39.6" customHeight="1" thickTop="1">
      <c r="A9102" s="555"/>
      <c r="B9102" s="564"/>
      <c r="C9102" s="564"/>
      <c r="D9102" s="555"/>
      <c r="E9102" s="564"/>
      <c r="F9102" s="564"/>
      <c r="G9102" s="555"/>
      <c r="H9102" s="555"/>
      <c r="I9102" s="555"/>
      <c r="J9102" s="555"/>
    </row>
    <row r="9103" spans="1:10" ht="26.45" customHeight="1">
      <c r="A9103" s="543"/>
      <c r="B9103" s="461" t="s">
        <v>10</v>
      </c>
      <c r="C9103" s="461" t="s">
        <v>11</v>
      </c>
      <c r="D9103" s="543" t="s">
        <v>12</v>
      </c>
      <c r="E9103" s="589" t="s">
        <v>1209</v>
      </c>
      <c r="F9103" s="589"/>
      <c r="G9103" s="461" t="s">
        <v>13</v>
      </c>
      <c r="H9103" s="544" t="s">
        <v>14</v>
      </c>
      <c r="I9103" s="544" t="s">
        <v>1210</v>
      </c>
      <c r="J9103" s="544" t="s">
        <v>16</v>
      </c>
    </row>
    <row r="9104" spans="1:10" ht="26.45">
      <c r="A9104" s="545" t="s">
        <v>2661</v>
      </c>
      <c r="B9104" s="546" t="s">
        <v>4241</v>
      </c>
      <c r="C9104" s="546" t="s">
        <v>44</v>
      </c>
      <c r="D9104" s="545" t="s">
        <v>4242</v>
      </c>
      <c r="E9104" s="596" t="s">
        <v>3836</v>
      </c>
      <c r="F9104" s="596"/>
      <c r="G9104" s="546" t="s">
        <v>75</v>
      </c>
      <c r="H9104" s="547">
        <v>1</v>
      </c>
      <c r="I9104" s="548">
        <v>0.01</v>
      </c>
      <c r="J9104" s="548">
        <v>0.01</v>
      </c>
    </row>
    <row r="9105" spans="1:10" ht="14.45" customHeight="1">
      <c r="A9105" s="549" t="s">
        <v>2666</v>
      </c>
      <c r="B9105" s="550" t="s">
        <v>2597</v>
      </c>
      <c r="C9105" s="550" t="s">
        <v>44</v>
      </c>
      <c r="D9105" s="549" t="s">
        <v>2598</v>
      </c>
      <c r="E9105" s="593" t="s">
        <v>1540</v>
      </c>
      <c r="F9105" s="593"/>
      <c r="G9105" s="550" t="s">
        <v>26</v>
      </c>
      <c r="H9105" s="551">
        <v>1.4800000000000001E-5</v>
      </c>
      <c r="I9105" s="552">
        <v>1252.51</v>
      </c>
      <c r="J9105" s="552">
        <v>0.01</v>
      </c>
    </row>
    <row r="9106" spans="1:10">
      <c r="A9106" s="553"/>
      <c r="B9106" s="563"/>
      <c r="C9106" s="563"/>
      <c r="D9106" s="553"/>
      <c r="E9106" s="563" t="s">
        <v>2669</v>
      </c>
      <c r="F9106" s="566">
        <v>0</v>
      </c>
      <c r="G9106" s="553" t="s">
        <v>2670</v>
      </c>
      <c r="H9106" s="554">
        <v>0</v>
      </c>
      <c r="I9106" s="553" t="s">
        <v>2671</v>
      </c>
      <c r="J9106" s="554">
        <v>0</v>
      </c>
    </row>
    <row r="9107" spans="1:10" ht="14.45" thickBot="1">
      <c r="A9107" s="553"/>
      <c r="B9107" s="563"/>
      <c r="C9107" s="563"/>
      <c r="D9107" s="553"/>
      <c r="E9107" s="563" t="s">
        <v>2672</v>
      </c>
      <c r="F9107" s="566">
        <v>0</v>
      </c>
      <c r="G9107" s="553"/>
      <c r="H9107" s="595" t="s">
        <v>2673</v>
      </c>
      <c r="I9107" s="595"/>
      <c r="J9107" s="554">
        <v>0.01</v>
      </c>
    </row>
    <row r="9108" spans="1:10" ht="26.45" customHeight="1" thickTop="1">
      <c r="A9108" s="555"/>
      <c r="B9108" s="564"/>
      <c r="C9108" s="564"/>
      <c r="D9108" s="555"/>
      <c r="E9108" s="564"/>
      <c r="F9108" s="564"/>
      <c r="G9108" s="555"/>
      <c r="H9108" s="555"/>
      <c r="I9108" s="555"/>
      <c r="J9108" s="555"/>
    </row>
    <row r="9109" spans="1:10" ht="26.45" customHeight="1">
      <c r="A9109" s="543"/>
      <c r="B9109" s="461" t="s">
        <v>10</v>
      </c>
      <c r="C9109" s="461" t="s">
        <v>11</v>
      </c>
      <c r="D9109" s="543" t="s">
        <v>12</v>
      </c>
      <c r="E9109" s="589" t="s">
        <v>1209</v>
      </c>
      <c r="F9109" s="589"/>
      <c r="G9109" s="461" t="s">
        <v>13</v>
      </c>
      <c r="H9109" s="544" t="s">
        <v>14</v>
      </c>
      <c r="I9109" s="544" t="s">
        <v>1210</v>
      </c>
      <c r="J9109" s="544" t="s">
        <v>16</v>
      </c>
    </row>
    <row r="9110" spans="1:10" ht="26.45">
      <c r="A9110" s="545" t="s">
        <v>2661</v>
      </c>
      <c r="B9110" s="546" t="s">
        <v>4245</v>
      </c>
      <c r="C9110" s="546" t="s">
        <v>44</v>
      </c>
      <c r="D9110" s="545" t="s">
        <v>4246</v>
      </c>
      <c r="E9110" s="596" t="s">
        <v>3836</v>
      </c>
      <c r="F9110" s="596"/>
      <c r="G9110" s="546" t="s">
        <v>75</v>
      </c>
      <c r="H9110" s="547">
        <v>1</v>
      </c>
      <c r="I9110" s="548">
        <v>0.06</v>
      </c>
      <c r="J9110" s="548">
        <v>0.06</v>
      </c>
    </row>
    <row r="9111" spans="1:10" ht="14.45" customHeight="1">
      <c r="A9111" s="549" t="s">
        <v>2666</v>
      </c>
      <c r="B9111" s="550" t="s">
        <v>2597</v>
      </c>
      <c r="C9111" s="550" t="s">
        <v>44</v>
      </c>
      <c r="D9111" s="549" t="s">
        <v>2598</v>
      </c>
      <c r="E9111" s="593" t="s">
        <v>1540</v>
      </c>
      <c r="F9111" s="593"/>
      <c r="G9111" s="550" t="s">
        <v>26</v>
      </c>
      <c r="H9111" s="551">
        <v>5.0000000000000002E-5</v>
      </c>
      <c r="I9111" s="552">
        <v>1252.51</v>
      </c>
      <c r="J9111" s="552">
        <v>0.06</v>
      </c>
    </row>
    <row r="9112" spans="1:10">
      <c r="A9112" s="553"/>
      <c r="B9112" s="563"/>
      <c r="C9112" s="563"/>
      <c r="D9112" s="553"/>
      <c r="E9112" s="563" t="s">
        <v>2669</v>
      </c>
      <c r="F9112" s="566">
        <v>0</v>
      </c>
      <c r="G9112" s="553" t="s">
        <v>2670</v>
      </c>
      <c r="H9112" s="554">
        <v>0</v>
      </c>
      <c r="I9112" s="553" t="s">
        <v>2671</v>
      </c>
      <c r="J9112" s="554">
        <v>0</v>
      </c>
    </row>
    <row r="9113" spans="1:10" ht="14.45" thickBot="1">
      <c r="A9113" s="553"/>
      <c r="B9113" s="563"/>
      <c r="C9113" s="563"/>
      <c r="D9113" s="553"/>
      <c r="E9113" s="563" t="s">
        <v>2672</v>
      </c>
      <c r="F9113" s="566">
        <v>0</v>
      </c>
      <c r="G9113" s="553"/>
      <c r="H9113" s="595" t="s">
        <v>2673</v>
      </c>
      <c r="I9113" s="595"/>
      <c r="J9113" s="554">
        <v>0.06</v>
      </c>
    </row>
    <row r="9114" spans="1:10" ht="26.45" customHeight="1" thickTop="1">
      <c r="A9114" s="555"/>
      <c r="B9114" s="564"/>
      <c r="C9114" s="564"/>
      <c r="D9114" s="555"/>
      <c r="E9114" s="564"/>
      <c r="F9114" s="564"/>
      <c r="G9114" s="555"/>
      <c r="H9114" s="555"/>
      <c r="I9114" s="555"/>
      <c r="J9114" s="555"/>
    </row>
    <row r="9115" spans="1:10" ht="26.45" customHeight="1">
      <c r="A9115" s="543"/>
      <c r="B9115" s="461" t="s">
        <v>10</v>
      </c>
      <c r="C9115" s="461" t="s">
        <v>11</v>
      </c>
      <c r="D9115" s="543" t="s">
        <v>12</v>
      </c>
      <c r="E9115" s="589" t="s">
        <v>1209</v>
      </c>
      <c r="F9115" s="589"/>
      <c r="G9115" s="461" t="s">
        <v>13</v>
      </c>
      <c r="H9115" s="544" t="s">
        <v>14</v>
      </c>
      <c r="I9115" s="544" t="s">
        <v>1210</v>
      </c>
      <c r="J9115" s="544" t="s">
        <v>16</v>
      </c>
    </row>
    <row r="9116" spans="1:10" ht="39.6">
      <c r="A9116" s="545" t="s">
        <v>2661</v>
      </c>
      <c r="B9116" s="546" t="s">
        <v>4247</v>
      </c>
      <c r="C9116" s="546" t="s">
        <v>44</v>
      </c>
      <c r="D9116" s="545" t="s">
        <v>4248</v>
      </c>
      <c r="E9116" s="596" t="s">
        <v>3836</v>
      </c>
      <c r="F9116" s="596"/>
      <c r="G9116" s="546" t="s">
        <v>75</v>
      </c>
      <c r="H9116" s="547">
        <v>1</v>
      </c>
      <c r="I9116" s="548">
        <v>1.38</v>
      </c>
      <c r="J9116" s="548">
        <v>1.38</v>
      </c>
    </row>
    <row r="9117" spans="1:10" ht="14.45" customHeight="1">
      <c r="A9117" s="549" t="s">
        <v>2666</v>
      </c>
      <c r="B9117" s="550" t="s">
        <v>2068</v>
      </c>
      <c r="C9117" s="550" t="s">
        <v>44</v>
      </c>
      <c r="D9117" s="549" t="s">
        <v>2069</v>
      </c>
      <c r="E9117" s="593" t="s">
        <v>2070</v>
      </c>
      <c r="F9117" s="593"/>
      <c r="G9117" s="550" t="s">
        <v>2071</v>
      </c>
      <c r="H9117" s="551">
        <v>1.36</v>
      </c>
      <c r="I9117" s="552">
        <v>1.02</v>
      </c>
      <c r="J9117" s="552">
        <v>1.38</v>
      </c>
    </row>
    <row r="9118" spans="1:10">
      <c r="A9118" s="553"/>
      <c r="B9118" s="563"/>
      <c r="C9118" s="563"/>
      <c r="D9118" s="553"/>
      <c r="E9118" s="563" t="s">
        <v>2669</v>
      </c>
      <c r="F9118" s="566">
        <v>0</v>
      </c>
      <c r="G9118" s="553" t="s">
        <v>2670</v>
      </c>
      <c r="H9118" s="554">
        <v>0</v>
      </c>
      <c r="I9118" s="553" t="s">
        <v>2671</v>
      </c>
      <c r="J9118" s="554">
        <v>0</v>
      </c>
    </row>
    <row r="9119" spans="1:10" ht="14.45" thickBot="1">
      <c r="A9119" s="553"/>
      <c r="B9119" s="563"/>
      <c r="C9119" s="563"/>
      <c r="D9119" s="553"/>
      <c r="E9119" s="563" t="s">
        <v>2672</v>
      </c>
      <c r="F9119" s="566">
        <v>0</v>
      </c>
      <c r="G9119" s="553"/>
      <c r="H9119" s="595" t="s">
        <v>2673</v>
      </c>
      <c r="I9119" s="595"/>
      <c r="J9119" s="554">
        <v>1.38</v>
      </c>
    </row>
    <row r="9120" spans="1:10" ht="26.45" customHeight="1" thickTop="1">
      <c r="A9120" s="555"/>
      <c r="B9120" s="564"/>
      <c r="C9120" s="564"/>
      <c r="D9120" s="555"/>
      <c r="E9120" s="564"/>
      <c r="F9120" s="564"/>
      <c r="G9120" s="555"/>
      <c r="H9120" s="555"/>
      <c r="I9120" s="555"/>
      <c r="J9120" s="555"/>
    </row>
    <row r="9121" spans="1:10" ht="26.45" customHeight="1">
      <c r="A9121" s="543"/>
      <c r="B9121" s="461" t="s">
        <v>10</v>
      </c>
      <c r="C9121" s="461" t="s">
        <v>11</v>
      </c>
      <c r="D9121" s="543" t="s">
        <v>12</v>
      </c>
      <c r="E9121" s="589" t="s">
        <v>1209</v>
      </c>
      <c r="F9121" s="589"/>
      <c r="G9121" s="461" t="s">
        <v>13</v>
      </c>
      <c r="H9121" s="544" t="s">
        <v>14</v>
      </c>
      <c r="I9121" s="544" t="s">
        <v>1210</v>
      </c>
      <c r="J9121" s="544" t="s">
        <v>16</v>
      </c>
    </row>
    <row r="9122" spans="1:10">
      <c r="A9122" s="545" t="s">
        <v>2661</v>
      </c>
      <c r="B9122" s="546" t="s">
        <v>3442</v>
      </c>
      <c r="C9122" s="546" t="s">
        <v>44</v>
      </c>
      <c r="D9122" s="545" t="s">
        <v>3443</v>
      </c>
      <c r="E9122" s="596" t="s">
        <v>1216</v>
      </c>
      <c r="F9122" s="596"/>
      <c r="G9122" s="546" t="s">
        <v>75</v>
      </c>
      <c r="H9122" s="547">
        <v>1</v>
      </c>
      <c r="I9122" s="548">
        <v>27.58</v>
      </c>
      <c r="J9122" s="548">
        <v>27.58</v>
      </c>
    </row>
    <row r="9123" spans="1:10" ht="14.45" customHeight="1">
      <c r="A9123" s="556" t="s">
        <v>2674</v>
      </c>
      <c r="B9123" s="557" t="s">
        <v>3971</v>
      </c>
      <c r="C9123" s="557" t="s">
        <v>44</v>
      </c>
      <c r="D9123" s="556" t="s">
        <v>3972</v>
      </c>
      <c r="E9123" s="594" t="s">
        <v>1216</v>
      </c>
      <c r="F9123" s="594"/>
      <c r="G9123" s="557" t="s">
        <v>75</v>
      </c>
      <c r="H9123" s="558">
        <v>1</v>
      </c>
      <c r="I9123" s="559">
        <v>0.23</v>
      </c>
      <c r="J9123" s="559">
        <v>0.23</v>
      </c>
    </row>
    <row r="9124" spans="1:10" ht="26.45">
      <c r="A9124" s="549" t="s">
        <v>2666</v>
      </c>
      <c r="B9124" s="550" t="s">
        <v>1571</v>
      </c>
      <c r="C9124" s="550" t="s">
        <v>44</v>
      </c>
      <c r="D9124" s="549" t="s">
        <v>1572</v>
      </c>
      <c r="E9124" s="593" t="s">
        <v>1459</v>
      </c>
      <c r="F9124" s="593"/>
      <c r="G9124" s="550" t="s">
        <v>75</v>
      </c>
      <c r="H9124" s="551">
        <v>1</v>
      </c>
      <c r="I9124" s="552">
        <v>1.45</v>
      </c>
      <c r="J9124" s="552">
        <v>1.45</v>
      </c>
    </row>
    <row r="9125" spans="1:10" ht="26.45">
      <c r="A9125" s="549" t="s">
        <v>2666</v>
      </c>
      <c r="B9125" s="550" t="s">
        <v>1457</v>
      </c>
      <c r="C9125" s="550" t="s">
        <v>44</v>
      </c>
      <c r="D9125" s="549" t="s">
        <v>1458</v>
      </c>
      <c r="E9125" s="593" t="s">
        <v>1459</v>
      </c>
      <c r="F9125" s="593"/>
      <c r="G9125" s="550" t="s">
        <v>75</v>
      </c>
      <c r="H9125" s="551">
        <v>1</v>
      </c>
      <c r="I9125" s="552">
        <v>2.68</v>
      </c>
      <c r="J9125" s="552">
        <v>2.68</v>
      </c>
    </row>
    <row r="9126" spans="1:10" ht="39.6" customHeight="1">
      <c r="A9126" s="549" t="s">
        <v>2666</v>
      </c>
      <c r="B9126" s="550" t="s">
        <v>1479</v>
      </c>
      <c r="C9126" s="550" t="s">
        <v>44</v>
      </c>
      <c r="D9126" s="549" t="s">
        <v>1480</v>
      </c>
      <c r="E9126" s="593" t="s">
        <v>1459</v>
      </c>
      <c r="F9126" s="593"/>
      <c r="G9126" s="550" t="s">
        <v>75</v>
      </c>
      <c r="H9126" s="551">
        <v>1</v>
      </c>
      <c r="I9126" s="552">
        <v>1.4</v>
      </c>
      <c r="J9126" s="552">
        <v>1.4</v>
      </c>
    </row>
    <row r="9127" spans="1:10" ht="26.45">
      <c r="A9127" s="549" t="s">
        <v>2666</v>
      </c>
      <c r="B9127" s="550" t="s">
        <v>1567</v>
      </c>
      <c r="C9127" s="550" t="s">
        <v>44</v>
      </c>
      <c r="D9127" s="549" t="s">
        <v>1568</v>
      </c>
      <c r="E9127" s="593" t="s">
        <v>1459</v>
      </c>
      <c r="F9127" s="593"/>
      <c r="G9127" s="550" t="s">
        <v>75</v>
      </c>
      <c r="H9127" s="551">
        <v>1</v>
      </c>
      <c r="I9127" s="552">
        <v>0.48</v>
      </c>
      <c r="J9127" s="552">
        <v>0.48</v>
      </c>
    </row>
    <row r="9128" spans="1:10">
      <c r="A9128" s="549" t="s">
        <v>2666</v>
      </c>
      <c r="B9128" s="550" t="s">
        <v>1516</v>
      </c>
      <c r="C9128" s="550" t="s">
        <v>44</v>
      </c>
      <c r="D9128" s="549" t="s">
        <v>1517</v>
      </c>
      <c r="E9128" s="593" t="s">
        <v>1440</v>
      </c>
      <c r="F9128" s="593"/>
      <c r="G9128" s="550" t="s">
        <v>75</v>
      </c>
      <c r="H9128" s="551">
        <v>1</v>
      </c>
      <c r="I9128" s="552">
        <v>20.63</v>
      </c>
      <c r="J9128" s="552">
        <v>20.63</v>
      </c>
    </row>
    <row r="9129" spans="1:10" ht="14.45" customHeight="1">
      <c r="A9129" s="549" t="s">
        <v>2666</v>
      </c>
      <c r="B9129" s="550" t="s">
        <v>1711</v>
      </c>
      <c r="C9129" s="550" t="s">
        <v>44</v>
      </c>
      <c r="D9129" s="549" t="s">
        <v>1712</v>
      </c>
      <c r="E9129" s="593" t="s">
        <v>1459</v>
      </c>
      <c r="F9129" s="593"/>
      <c r="G9129" s="550" t="s">
        <v>75</v>
      </c>
      <c r="H9129" s="551">
        <v>1</v>
      </c>
      <c r="I9129" s="552">
        <v>0.11</v>
      </c>
      <c r="J9129" s="552">
        <v>0.11</v>
      </c>
    </row>
    <row r="9130" spans="1:10" ht="26.45">
      <c r="A9130" s="549" t="s">
        <v>2666</v>
      </c>
      <c r="B9130" s="550" t="s">
        <v>1657</v>
      </c>
      <c r="C9130" s="550" t="s">
        <v>44</v>
      </c>
      <c r="D9130" s="549" t="s">
        <v>1658</v>
      </c>
      <c r="E9130" s="593" t="s">
        <v>1459</v>
      </c>
      <c r="F9130" s="593"/>
      <c r="G9130" s="550" t="s">
        <v>75</v>
      </c>
      <c r="H9130" s="551">
        <v>1</v>
      </c>
      <c r="I9130" s="552">
        <v>0.6</v>
      </c>
      <c r="J9130" s="552">
        <v>0.6</v>
      </c>
    </row>
    <row r="9131" spans="1:10">
      <c r="A9131" s="553"/>
      <c r="B9131" s="563"/>
      <c r="C9131" s="563"/>
      <c r="D9131" s="553"/>
      <c r="E9131" s="563" t="s">
        <v>2669</v>
      </c>
      <c r="F9131" s="566">
        <v>20.86</v>
      </c>
      <c r="G9131" s="553" t="s">
        <v>2670</v>
      </c>
      <c r="H9131" s="554">
        <v>0</v>
      </c>
      <c r="I9131" s="553" t="s">
        <v>2671</v>
      </c>
      <c r="J9131" s="554">
        <v>20.86</v>
      </c>
    </row>
    <row r="9132" spans="1:10" ht="13.9" customHeight="1" thickBot="1">
      <c r="A9132" s="553"/>
      <c r="B9132" s="563"/>
      <c r="C9132" s="563"/>
      <c r="D9132" s="553"/>
      <c r="E9132" s="563" t="s">
        <v>2672</v>
      </c>
      <c r="F9132" s="566">
        <v>0</v>
      </c>
      <c r="G9132" s="553"/>
      <c r="H9132" s="595" t="s">
        <v>2673</v>
      </c>
      <c r="I9132" s="595"/>
      <c r="J9132" s="554">
        <v>27.58</v>
      </c>
    </row>
    <row r="9133" spans="1:10" ht="26.45" customHeight="1" thickTop="1">
      <c r="A9133" s="555"/>
      <c r="B9133" s="564"/>
      <c r="C9133" s="564"/>
      <c r="D9133" s="555"/>
      <c r="E9133" s="564"/>
      <c r="F9133" s="564"/>
      <c r="G9133" s="555"/>
      <c r="H9133" s="555"/>
      <c r="I9133" s="555"/>
      <c r="J9133" s="555"/>
    </row>
    <row r="9134" spans="1:10">
      <c r="A9134" s="543"/>
      <c r="B9134" s="461" t="s">
        <v>10</v>
      </c>
      <c r="C9134" s="461" t="s">
        <v>11</v>
      </c>
      <c r="D9134" s="543" t="s">
        <v>12</v>
      </c>
      <c r="E9134" s="589" t="s">
        <v>1209</v>
      </c>
      <c r="F9134" s="589"/>
      <c r="G9134" s="461" t="s">
        <v>13</v>
      </c>
      <c r="H9134" s="544" t="s">
        <v>14</v>
      </c>
      <c r="I9134" s="544" t="s">
        <v>1210</v>
      </c>
      <c r="J9134" s="544" t="s">
        <v>16</v>
      </c>
    </row>
    <row r="9135" spans="1:10">
      <c r="A9135" s="545" t="s">
        <v>2661</v>
      </c>
      <c r="B9135" s="546" t="s">
        <v>2684</v>
      </c>
      <c r="C9135" s="546" t="s">
        <v>44</v>
      </c>
      <c r="D9135" s="545" t="s">
        <v>2685</v>
      </c>
      <c r="E9135" s="596" t="s">
        <v>1216</v>
      </c>
      <c r="F9135" s="596"/>
      <c r="G9135" s="546" t="s">
        <v>75</v>
      </c>
      <c r="H9135" s="547">
        <v>1</v>
      </c>
      <c r="I9135" s="548">
        <v>21.72</v>
      </c>
      <c r="J9135" s="548">
        <v>21.72</v>
      </c>
    </row>
    <row r="9136" spans="1:10" ht="26.45">
      <c r="A9136" s="556" t="s">
        <v>2674</v>
      </c>
      <c r="B9136" s="557" t="s">
        <v>3973</v>
      </c>
      <c r="C9136" s="557" t="s">
        <v>44</v>
      </c>
      <c r="D9136" s="556" t="s">
        <v>3974</v>
      </c>
      <c r="E9136" s="594" t="s">
        <v>1216</v>
      </c>
      <c r="F9136" s="594"/>
      <c r="G9136" s="557" t="s">
        <v>75</v>
      </c>
      <c r="H9136" s="558">
        <v>1</v>
      </c>
      <c r="I9136" s="559">
        <v>0.31</v>
      </c>
      <c r="J9136" s="559">
        <v>0.31</v>
      </c>
    </row>
    <row r="9137" spans="1:10" ht="26.45">
      <c r="A9137" s="549" t="s">
        <v>2666</v>
      </c>
      <c r="B9137" s="550" t="s">
        <v>1581</v>
      </c>
      <c r="C9137" s="550" t="s">
        <v>44</v>
      </c>
      <c r="D9137" s="549" t="s">
        <v>1582</v>
      </c>
      <c r="E9137" s="593" t="s">
        <v>1459</v>
      </c>
      <c r="F9137" s="593"/>
      <c r="G9137" s="550" t="s">
        <v>75</v>
      </c>
      <c r="H9137" s="551">
        <v>1</v>
      </c>
      <c r="I9137" s="552">
        <v>1.52</v>
      </c>
      <c r="J9137" s="552">
        <v>1.52</v>
      </c>
    </row>
    <row r="9138" spans="1:10" ht="26.45">
      <c r="A9138" s="549" t="s">
        <v>2666</v>
      </c>
      <c r="B9138" s="550" t="s">
        <v>1567</v>
      </c>
      <c r="C9138" s="550" t="s">
        <v>44</v>
      </c>
      <c r="D9138" s="549" t="s">
        <v>1568</v>
      </c>
      <c r="E9138" s="593" t="s">
        <v>1459</v>
      </c>
      <c r="F9138" s="593"/>
      <c r="G9138" s="550" t="s">
        <v>75</v>
      </c>
      <c r="H9138" s="551">
        <v>1</v>
      </c>
      <c r="I9138" s="552">
        <v>0.48</v>
      </c>
      <c r="J9138" s="552">
        <v>0.48</v>
      </c>
    </row>
    <row r="9139" spans="1:10" ht="26.45">
      <c r="A9139" s="549" t="s">
        <v>2666</v>
      </c>
      <c r="B9139" s="550" t="s">
        <v>1721</v>
      </c>
      <c r="C9139" s="550" t="s">
        <v>44</v>
      </c>
      <c r="D9139" s="549" t="s">
        <v>1722</v>
      </c>
      <c r="E9139" s="593" t="s">
        <v>1459</v>
      </c>
      <c r="F9139" s="593"/>
      <c r="G9139" s="550" t="s">
        <v>75</v>
      </c>
      <c r="H9139" s="551">
        <v>1</v>
      </c>
      <c r="I9139" s="552">
        <v>0.48</v>
      </c>
      <c r="J9139" s="552">
        <v>0.48</v>
      </c>
    </row>
    <row r="9140" spans="1:10" ht="26.45">
      <c r="A9140" s="549" t="s">
        <v>2666</v>
      </c>
      <c r="B9140" s="550" t="s">
        <v>1711</v>
      </c>
      <c r="C9140" s="550" t="s">
        <v>44</v>
      </c>
      <c r="D9140" s="549" t="s">
        <v>1712</v>
      </c>
      <c r="E9140" s="593" t="s">
        <v>1459</v>
      </c>
      <c r="F9140" s="593"/>
      <c r="G9140" s="550" t="s">
        <v>75</v>
      </c>
      <c r="H9140" s="551">
        <v>1</v>
      </c>
      <c r="I9140" s="552">
        <v>0.11</v>
      </c>
      <c r="J9140" s="552">
        <v>0.11</v>
      </c>
    </row>
    <row r="9141" spans="1:10">
      <c r="A9141" s="549" t="s">
        <v>2666</v>
      </c>
      <c r="B9141" s="550" t="s">
        <v>1452</v>
      </c>
      <c r="C9141" s="550" t="s">
        <v>44</v>
      </c>
      <c r="D9141" s="549" t="s">
        <v>1453</v>
      </c>
      <c r="E9141" s="593" t="s">
        <v>1440</v>
      </c>
      <c r="F9141" s="593"/>
      <c r="G9141" s="550" t="s">
        <v>75</v>
      </c>
      <c r="H9141" s="551">
        <v>1</v>
      </c>
      <c r="I9141" s="552">
        <v>14.74</v>
      </c>
      <c r="J9141" s="552">
        <v>14.74</v>
      </c>
    </row>
    <row r="9142" spans="1:10" ht="14.45" customHeight="1">
      <c r="A9142" s="549" t="s">
        <v>2666</v>
      </c>
      <c r="B9142" s="550" t="s">
        <v>1457</v>
      </c>
      <c r="C9142" s="550" t="s">
        <v>44</v>
      </c>
      <c r="D9142" s="549" t="s">
        <v>1458</v>
      </c>
      <c r="E9142" s="593" t="s">
        <v>1459</v>
      </c>
      <c r="F9142" s="593"/>
      <c r="G9142" s="550" t="s">
        <v>75</v>
      </c>
      <c r="H9142" s="551">
        <v>1</v>
      </c>
      <c r="I9142" s="552">
        <v>2.68</v>
      </c>
      <c r="J9142" s="552">
        <v>2.68</v>
      </c>
    </row>
    <row r="9143" spans="1:10" ht="26.45">
      <c r="A9143" s="549" t="s">
        <v>2666</v>
      </c>
      <c r="B9143" s="550" t="s">
        <v>1479</v>
      </c>
      <c r="C9143" s="550" t="s">
        <v>44</v>
      </c>
      <c r="D9143" s="549" t="s">
        <v>1480</v>
      </c>
      <c r="E9143" s="593" t="s">
        <v>1459</v>
      </c>
      <c r="F9143" s="593"/>
      <c r="G9143" s="550" t="s">
        <v>75</v>
      </c>
      <c r="H9143" s="551">
        <v>1</v>
      </c>
      <c r="I9143" s="552">
        <v>1.4</v>
      </c>
      <c r="J9143" s="552">
        <v>1.4</v>
      </c>
    </row>
    <row r="9144" spans="1:10">
      <c r="A9144" s="553"/>
      <c r="B9144" s="563"/>
      <c r="C9144" s="563"/>
      <c r="D9144" s="553"/>
      <c r="E9144" s="563" t="s">
        <v>2669</v>
      </c>
      <c r="F9144" s="566">
        <v>15.05</v>
      </c>
      <c r="G9144" s="553" t="s">
        <v>2670</v>
      </c>
      <c r="H9144" s="554">
        <v>0</v>
      </c>
      <c r="I9144" s="553" t="s">
        <v>2671</v>
      </c>
      <c r="J9144" s="554">
        <v>15.05</v>
      </c>
    </row>
    <row r="9145" spans="1:10" ht="13.9" customHeight="1" thickBot="1">
      <c r="A9145" s="553"/>
      <c r="B9145" s="563"/>
      <c r="C9145" s="563"/>
      <c r="D9145" s="553"/>
      <c r="E9145" s="563" t="s">
        <v>2672</v>
      </c>
      <c r="F9145" s="566">
        <v>0</v>
      </c>
      <c r="G9145" s="553"/>
      <c r="H9145" s="595" t="s">
        <v>2673</v>
      </c>
      <c r="I9145" s="595"/>
      <c r="J9145" s="554">
        <v>21.72</v>
      </c>
    </row>
    <row r="9146" spans="1:10" ht="26.45" customHeight="1" thickTop="1">
      <c r="A9146" s="555"/>
      <c r="B9146" s="564"/>
      <c r="C9146" s="564"/>
      <c r="D9146" s="555"/>
      <c r="E9146" s="564"/>
      <c r="F9146" s="564"/>
      <c r="G9146" s="555"/>
      <c r="H9146" s="555"/>
      <c r="I9146" s="555"/>
      <c r="J9146" s="555"/>
    </row>
    <row r="9147" spans="1:10">
      <c r="A9147" s="543"/>
      <c r="B9147" s="461" t="s">
        <v>10</v>
      </c>
      <c r="C9147" s="461" t="s">
        <v>11</v>
      </c>
      <c r="D9147" s="543" t="s">
        <v>12</v>
      </c>
      <c r="E9147" s="589" t="s">
        <v>1209</v>
      </c>
      <c r="F9147" s="589"/>
      <c r="G9147" s="461" t="s">
        <v>13</v>
      </c>
      <c r="H9147" s="544" t="s">
        <v>14</v>
      </c>
      <c r="I9147" s="544" t="s">
        <v>1210</v>
      </c>
      <c r="J9147" s="544" t="s">
        <v>16</v>
      </c>
    </row>
    <row r="9148" spans="1:10" ht="39.6">
      <c r="A9148" s="545" t="s">
        <v>2661</v>
      </c>
      <c r="B9148" s="546" t="s">
        <v>3611</v>
      </c>
      <c r="C9148" s="546" t="s">
        <v>44</v>
      </c>
      <c r="D9148" s="545" t="s">
        <v>3612</v>
      </c>
      <c r="E9148" s="596" t="s">
        <v>1250</v>
      </c>
      <c r="F9148" s="596"/>
      <c r="G9148" s="546" t="s">
        <v>26</v>
      </c>
      <c r="H9148" s="547">
        <v>1</v>
      </c>
      <c r="I9148" s="548">
        <v>12.74</v>
      </c>
      <c r="J9148" s="548">
        <v>12.74</v>
      </c>
    </row>
    <row r="9149" spans="1:10" ht="26.45">
      <c r="A9149" s="556" t="s">
        <v>2674</v>
      </c>
      <c r="B9149" s="557" t="s">
        <v>2680</v>
      </c>
      <c r="C9149" s="557" t="s">
        <v>44</v>
      </c>
      <c r="D9149" s="556" t="s">
        <v>2681</v>
      </c>
      <c r="E9149" s="594" t="s">
        <v>1216</v>
      </c>
      <c r="F9149" s="594"/>
      <c r="G9149" s="557" t="s">
        <v>75</v>
      </c>
      <c r="H9149" s="558">
        <v>0.128</v>
      </c>
      <c r="I9149" s="559">
        <v>23.15</v>
      </c>
      <c r="J9149" s="559">
        <v>2.96</v>
      </c>
    </row>
    <row r="9150" spans="1:10" ht="26.45">
      <c r="A9150" s="556" t="s">
        <v>2674</v>
      </c>
      <c r="B9150" s="557" t="s">
        <v>2682</v>
      </c>
      <c r="C9150" s="557" t="s">
        <v>44</v>
      </c>
      <c r="D9150" s="556" t="s">
        <v>2683</v>
      </c>
      <c r="E9150" s="594" t="s">
        <v>1216</v>
      </c>
      <c r="F9150" s="594"/>
      <c r="G9150" s="557" t="s">
        <v>75</v>
      </c>
      <c r="H9150" s="558">
        <v>0.128</v>
      </c>
      <c r="I9150" s="559">
        <v>31.37</v>
      </c>
      <c r="J9150" s="559">
        <v>4.01</v>
      </c>
    </row>
    <row r="9151" spans="1:10" ht="26.45">
      <c r="A9151" s="549" t="s">
        <v>2666</v>
      </c>
      <c r="B9151" s="550" t="s">
        <v>2115</v>
      </c>
      <c r="C9151" s="550" t="s">
        <v>44</v>
      </c>
      <c r="D9151" s="549" t="s">
        <v>2116</v>
      </c>
      <c r="E9151" s="593" t="s">
        <v>1220</v>
      </c>
      <c r="F9151" s="593"/>
      <c r="G9151" s="550" t="s">
        <v>26</v>
      </c>
      <c r="H9151" s="551">
        <v>1</v>
      </c>
      <c r="I9151" s="552">
        <v>3.8</v>
      </c>
      <c r="J9151" s="552">
        <v>3.8</v>
      </c>
    </row>
    <row r="9152" spans="1:10" ht="39.6">
      <c r="A9152" s="549" t="s">
        <v>2666</v>
      </c>
      <c r="B9152" s="550" t="s">
        <v>2223</v>
      </c>
      <c r="C9152" s="550" t="s">
        <v>44</v>
      </c>
      <c r="D9152" s="549" t="s">
        <v>2224</v>
      </c>
      <c r="E9152" s="593" t="s">
        <v>1220</v>
      </c>
      <c r="F9152" s="593"/>
      <c r="G9152" s="550" t="s">
        <v>26</v>
      </c>
      <c r="H9152" s="551">
        <v>1</v>
      </c>
      <c r="I9152" s="552">
        <v>1.97</v>
      </c>
      <c r="J9152" s="552">
        <v>1.97</v>
      </c>
    </row>
    <row r="9153" spans="1:10">
      <c r="A9153" s="553"/>
      <c r="B9153" s="563"/>
      <c r="C9153" s="563"/>
      <c r="D9153" s="553"/>
      <c r="E9153" s="563" t="s">
        <v>2669</v>
      </c>
      <c r="F9153" s="566">
        <v>5.23</v>
      </c>
      <c r="G9153" s="553" t="s">
        <v>2670</v>
      </c>
      <c r="H9153" s="554">
        <v>0</v>
      </c>
      <c r="I9153" s="553" t="s">
        <v>2671</v>
      </c>
      <c r="J9153" s="554">
        <v>5.23</v>
      </c>
    </row>
    <row r="9154" spans="1:10" ht="14.45" thickBot="1">
      <c r="A9154" s="553"/>
      <c r="B9154" s="563"/>
      <c r="C9154" s="563"/>
      <c r="D9154" s="553"/>
      <c r="E9154" s="563" t="s">
        <v>2672</v>
      </c>
      <c r="F9154" s="566">
        <v>0</v>
      </c>
      <c r="G9154" s="553"/>
      <c r="H9154" s="595" t="s">
        <v>2673</v>
      </c>
      <c r="I9154" s="595"/>
      <c r="J9154" s="554">
        <v>12.74</v>
      </c>
    </row>
    <row r="9155" spans="1:10" ht="14.45" customHeight="1" thickTop="1">
      <c r="A9155" s="555"/>
      <c r="B9155" s="564"/>
      <c r="C9155" s="564"/>
      <c r="D9155" s="555"/>
      <c r="E9155" s="564"/>
      <c r="F9155" s="564"/>
      <c r="G9155" s="555"/>
      <c r="H9155" s="555"/>
      <c r="I9155" s="555"/>
      <c r="J9155" s="555"/>
    </row>
    <row r="9156" spans="1:10">
      <c r="A9156" s="543"/>
      <c r="B9156" s="461" t="s">
        <v>10</v>
      </c>
      <c r="C9156" s="461" t="s">
        <v>11</v>
      </c>
      <c r="D9156" s="543" t="s">
        <v>12</v>
      </c>
      <c r="E9156" s="589" t="s">
        <v>1209</v>
      </c>
      <c r="F9156" s="589"/>
      <c r="G9156" s="461" t="s">
        <v>13</v>
      </c>
      <c r="H9156" s="544" t="s">
        <v>14</v>
      </c>
      <c r="I9156" s="544" t="s">
        <v>1210</v>
      </c>
      <c r="J9156" s="544" t="s">
        <v>16</v>
      </c>
    </row>
    <row r="9157" spans="1:10" ht="26.45">
      <c r="A9157" s="545" t="s">
        <v>2661</v>
      </c>
      <c r="B9157" s="546" t="s">
        <v>2779</v>
      </c>
      <c r="C9157" s="546" t="s">
        <v>55</v>
      </c>
      <c r="D9157" s="545" t="s">
        <v>2780</v>
      </c>
      <c r="E9157" s="596" t="s">
        <v>2781</v>
      </c>
      <c r="F9157" s="596"/>
      <c r="G9157" s="546" t="s">
        <v>57</v>
      </c>
      <c r="H9157" s="547">
        <v>1</v>
      </c>
      <c r="I9157" s="548">
        <v>1538.14</v>
      </c>
      <c r="J9157" s="548">
        <v>1538.14</v>
      </c>
    </row>
    <row r="9158" spans="1:10" ht="39.6" customHeight="1">
      <c r="A9158" s="543" t="s">
        <v>9</v>
      </c>
      <c r="B9158" s="461" t="s">
        <v>10</v>
      </c>
      <c r="C9158" s="461" t="s">
        <v>11</v>
      </c>
      <c r="D9158" s="543" t="s">
        <v>12</v>
      </c>
      <c r="E9158" s="589" t="s">
        <v>1209</v>
      </c>
      <c r="F9158" s="589"/>
      <c r="G9158" s="461" t="s">
        <v>13</v>
      </c>
      <c r="H9158" s="544" t="s">
        <v>14</v>
      </c>
      <c r="I9158" s="544" t="s">
        <v>1210</v>
      </c>
      <c r="J9158" s="544" t="s">
        <v>16</v>
      </c>
    </row>
    <row r="9159" spans="1:10" ht="26.45" customHeight="1">
      <c r="A9159" s="556" t="s">
        <v>2661</v>
      </c>
      <c r="B9159" s="557" t="s">
        <v>4114</v>
      </c>
      <c r="C9159" s="557" t="s">
        <v>55</v>
      </c>
      <c r="D9159" s="556" t="s">
        <v>4115</v>
      </c>
      <c r="E9159" s="594" t="s">
        <v>4116</v>
      </c>
      <c r="F9159" s="594"/>
      <c r="G9159" s="557" t="s">
        <v>46</v>
      </c>
      <c r="H9159" s="558">
        <v>1.62</v>
      </c>
      <c r="I9159" s="559" t="s">
        <v>4249</v>
      </c>
      <c r="J9159" s="560" t="s">
        <v>4250</v>
      </c>
    </row>
    <row r="9160" spans="1:10" ht="26.45" customHeight="1">
      <c r="A9160" s="549" t="s">
        <v>2666</v>
      </c>
      <c r="B9160" s="550" t="s">
        <v>1794</v>
      </c>
      <c r="C9160" s="550" t="s">
        <v>55</v>
      </c>
      <c r="D9160" s="549" t="s">
        <v>1795</v>
      </c>
      <c r="E9160" s="593" t="s">
        <v>1220</v>
      </c>
      <c r="F9160" s="593"/>
      <c r="G9160" s="550" t="s">
        <v>115</v>
      </c>
      <c r="H9160" s="551">
        <v>1.08</v>
      </c>
      <c r="I9160" s="552" t="s">
        <v>3029</v>
      </c>
      <c r="J9160" s="561" t="s">
        <v>3030</v>
      </c>
    </row>
    <row r="9161" spans="1:10" ht="26.45">
      <c r="A9161" s="556" t="s">
        <v>2661</v>
      </c>
      <c r="B9161" s="557" t="s">
        <v>3767</v>
      </c>
      <c r="C9161" s="557" t="s">
        <v>55</v>
      </c>
      <c r="D9161" s="556" t="s">
        <v>3768</v>
      </c>
      <c r="E9161" s="594" t="s">
        <v>3769</v>
      </c>
      <c r="F9161" s="594"/>
      <c r="G9161" s="557" t="s">
        <v>46</v>
      </c>
      <c r="H9161" s="558">
        <v>4.8</v>
      </c>
      <c r="I9161" s="559" t="s">
        <v>4251</v>
      </c>
      <c r="J9161" s="560" t="s">
        <v>4252</v>
      </c>
    </row>
    <row r="9162" spans="1:10" ht="39.6">
      <c r="A9162" s="556" t="s">
        <v>2661</v>
      </c>
      <c r="B9162" s="557" t="s">
        <v>3784</v>
      </c>
      <c r="C9162" s="557" t="s">
        <v>55</v>
      </c>
      <c r="D9162" s="556" t="s">
        <v>3785</v>
      </c>
      <c r="E9162" s="594" t="s">
        <v>2750</v>
      </c>
      <c r="F9162" s="594"/>
      <c r="G9162" s="557" t="s">
        <v>115</v>
      </c>
      <c r="H9162" s="558">
        <v>0.432</v>
      </c>
      <c r="I9162" s="559" t="s">
        <v>4253</v>
      </c>
      <c r="J9162" s="560" t="s">
        <v>4254</v>
      </c>
    </row>
    <row r="9163" spans="1:10">
      <c r="A9163" s="556" t="s">
        <v>2661</v>
      </c>
      <c r="B9163" s="557" t="s">
        <v>4128</v>
      </c>
      <c r="C9163" s="557" t="s">
        <v>55</v>
      </c>
      <c r="D9163" s="556" t="s">
        <v>4129</v>
      </c>
      <c r="E9163" s="594" t="s">
        <v>4130</v>
      </c>
      <c r="F9163" s="594"/>
      <c r="G9163" s="557" t="s">
        <v>115</v>
      </c>
      <c r="H9163" s="558">
        <v>0.22500000000000001</v>
      </c>
      <c r="I9163" s="559" t="s">
        <v>4255</v>
      </c>
      <c r="J9163" s="560" t="s">
        <v>4256</v>
      </c>
    </row>
    <row r="9164" spans="1:10" ht="14.45" customHeight="1">
      <c r="A9164" s="556" t="s">
        <v>2661</v>
      </c>
      <c r="B9164" s="557" t="s">
        <v>3995</v>
      </c>
      <c r="C9164" s="557" t="s">
        <v>55</v>
      </c>
      <c r="D9164" s="556" t="s">
        <v>3996</v>
      </c>
      <c r="E9164" s="594" t="s">
        <v>3997</v>
      </c>
      <c r="F9164" s="594"/>
      <c r="G9164" s="557" t="s">
        <v>115</v>
      </c>
      <c r="H9164" s="558">
        <v>1.97</v>
      </c>
      <c r="I9164" s="559" t="s">
        <v>3998</v>
      </c>
      <c r="J9164" s="560" t="s">
        <v>4257</v>
      </c>
    </row>
    <row r="9165" spans="1:10" ht="26.45">
      <c r="A9165" s="556" t="s">
        <v>2661</v>
      </c>
      <c r="B9165" s="557" t="s">
        <v>4069</v>
      </c>
      <c r="C9165" s="557" t="s">
        <v>55</v>
      </c>
      <c r="D9165" s="556" t="s">
        <v>4070</v>
      </c>
      <c r="E9165" s="594" t="s">
        <v>2750</v>
      </c>
      <c r="F9165" s="594"/>
      <c r="G9165" s="557" t="s">
        <v>115</v>
      </c>
      <c r="H9165" s="558">
        <v>1.2E-2</v>
      </c>
      <c r="I9165" s="559" t="s">
        <v>4258</v>
      </c>
      <c r="J9165" s="560" t="s">
        <v>4259</v>
      </c>
    </row>
    <row r="9166" spans="1:10">
      <c r="A9166" s="589" t="s">
        <v>2820</v>
      </c>
      <c r="B9166" s="597"/>
      <c r="C9166" s="597"/>
      <c r="D9166" s="597"/>
      <c r="E9166" s="597"/>
      <c r="F9166" s="597"/>
      <c r="G9166" s="597"/>
      <c r="H9166" s="597"/>
      <c r="I9166" s="597"/>
      <c r="J9166" s="597"/>
    </row>
    <row r="9167" spans="1:10">
      <c r="A9167" s="543" t="s">
        <v>9</v>
      </c>
      <c r="B9167" s="461" t="s">
        <v>10</v>
      </c>
      <c r="C9167" s="461" t="s">
        <v>11</v>
      </c>
      <c r="D9167" s="543" t="s">
        <v>12</v>
      </c>
      <c r="E9167" s="589" t="s">
        <v>1209</v>
      </c>
      <c r="F9167" s="589"/>
      <c r="G9167" s="461" t="s">
        <v>13</v>
      </c>
      <c r="H9167" s="544" t="s">
        <v>14</v>
      </c>
      <c r="I9167" s="544" t="s">
        <v>1210</v>
      </c>
      <c r="J9167" s="544" t="s">
        <v>16</v>
      </c>
    </row>
    <row r="9168" spans="1:10">
      <c r="A9168" s="549" t="s">
        <v>2666</v>
      </c>
      <c r="B9168" s="550" t="s">
        <v>2567</v>
      </c>
      <c r="C9168" s="550" t="s">
        <v>55</v>
      </c>
      <c r="D9168" s="549" t="s">
        <v>2568</v>
      </c>
      <c r="E9168" s="593" t="s">
        <v>1220</v>
      </c>
      <c r="F9168" s="593"/>
      <c r="G9168" s="550" t="s">
        <v>57</v>
      </c>
      <c r="H9168" s="551">
        <v>2.2964639999999998E-3</v>
      </c>
      <c r="I9168" s="552" t="s">
        <v>2974</v>
      </c>
      <c r="J9168" s="561" t="s">
        <v>3133</v>
      </c>
    </row>
    <row r="9169" spans="1:10" ht="26.45" customHeight="1">
      <c r="A9169" s="549" t="s">
        <v>2666</v>
      </c>
      <c r="B9169" s="550" t="s">
        <v>2139</v>
      </c>
      <c r="C9169" s="550" t="s">
        <v>55</v>
      </c>
      <c r="D9169" s="549" t="s">
        <v>2140</v>
      </c>
      <c r="E9169" s="593" t="s">
        <v>1220</v>
      </c>
      <c r="F9169" s="593"/>
      <c r="G9169" s="550" t="s">
        <v>1739</v>
      </c>
      <c r="H9169" s="551">
        <v>6.7461300000000002E-2</v>
      </c>
      <c r="I9169" s="552" t="s">
        <v>2853</v>
      </c>
      <c r="J9169" s="561" t="s">
        <v>3300</v>
      </c>
    </row>
    <row r="9170" spans="1:10">
      <c r="A9170" s="549" t="s">
        <v>2666</v>
      </c>
      <c r="B9170" s="550" t="s">
        <v>1587</v>
      </c>
      <c r="C9170" s="550" t="s">
        <v>55</v>
      </c>
      <c r="D9170" s="549" t="s">
        <v>1588</v>
      </c>
      <c r="E9170" s="593" t="s">
        <v>1220</v>
      </c>
      <c r="F9170" s="593"/>
      <c r="G9170" s="550" t="s">
        <v>57</v>
      </c>
      <c r="H9170" s="551">
        <v>0.13198950000000001</v>
      </c>
      <c r="I9170" s="552" t="s">
        <v>2835</v>
      </c>
      <c r="J9170" s="561" t="s">
        <v>4260</v>
      </c>
    </row>
    <row r="9171" spans="1:10">
      <c r="A9171" s="549" t="s">
        <v>2666</v>
      </c>
      <c r="B9171" s="550" t="s">
        <v>2090</v>
      </c>
      <c r="C9171" s="550" t="s">
        <v>55</v>
      </c>
      <c r="D9171" s="549" t="s">
        <v>2091</v>
      </c>
      <c r="E9171" s="593" t="s">
        <v>1220</v>
      </c>
      <c r="F9171" s="593"/>
      <c r="G9171" s="550" t="s">
        <v>57</v>
      </c>
      <c r="H9171" s="551">
        <v>5.2795799999999997E-2</v>
      </c>
      <c r="I9171" s="552" t="s">
        <v>2847</v>
      </c>
      <c r="J9171" s="561" t="s">
        <v>3413</v>
      </c>
    </row>
    <row r="9172" spans="1:10">
      <c r="A9172" s="549" t="s">
        <v>2666</v>
      </c>
      <c r="B9172" s="550" t="s">
        <v>2551</v>
      </c>
      <c r="C9172" s="550" t="s">
        <v>55</v>
      </c>
      <c r="D9172" s="549" t="s">
        <v>2552</v>
      </c>
      <c r="E9172" s="593" t="s">
        <v>1220</v>
      </c>
      <c r="F9172" s="593"/>
      <c r="G9172" s="550" t="s">
        <v>57</v>
      </c>
      <c r="H9172" s="551">
        <v>2.2964639999999998E-3</v>
      </c>
      <c r="I9172" s="552" t="s">
        <v>2976</v>
      </c>
      <c r="J9172" s="561" t="s">
        <v>3133</v>
      </c>
    </row>
    <row r="9173" spans="1:10" ht="13.9" customHeight="1">
      <c r="A9173" s="549" t="s">
        <v>2666</v>
      </c>
      <c r="B9173" s="550" t="s">
        <v>2360</v>
      </c>
      <c r="C9173" s="550" t="s">
        <v>55</v>
      </c>
      <c r="D9173" s="549" t="s">
        <v>2361</v>
      </c>
      <c r="E9173" s="593" t="s">
        <v>1220</v>
      </c>
      <c r="F9173" s="593"/>
      <c r="G9173" s="550" t="s">
        <v>2362</v>
      </c>
      <c r="H9173" s="551">
        <v>2.3394708E-2</v>
      </c>
      <c r="I9173" s="552" t="s">
        <v>2831</v>
      </c>
      <c r="J9173" s="561" t="s">
        <v>3347</v>
      </c>
    </row>
    <row r="9174" spans="1:10" ht="26.45">
      <c r="A9174" s="549" t="s">
        <v>2666</v>
      </c>
      <c r="B9174" s="550" t="s">
        <v>1978</v>
      </c>
      <c r="C9174" s="550" t="s">
        <v>55</v>
      </c>
      <c r="D9174" s="549" t="s">
        <v>1979</v>
      </c>
      <c r="E9174" s="593" t="s">
        <v>1220</v>
      </c>
      <c r="F9174" s="593"/>
      <c r="G9174" s="550" t="s">
        <v>1739</v>
      </c>
      <c r="H9174" s="551">
        <v>2.3394708E-2</v>
      </c>
      <c r="I9174" s="552" t="s">
        <v>2855</v>
      </c>
      <c r="J9174" s="561" t="s">
        <v>4261</v>
      </c>
    </row>
    <row r="9175" spans="1:10" ht="26.45" customHeight="1">
      <c r="A9175" s="549" t="s">
        <v>2666</v>
      </c>
      <c r="B9175" s="550" t="s">
        <v>2513</v>
      </c>
      <c r="C9175" s="550" t="s">
        <v>55</v>
      </c>
      <c r="D9175" s="549" t="s">
        <v>2514</v>
      </c>
      <c r="E9175" s="593" t="s">
        <v>1220</v>
      </c>
      <c r="F9175" s="593"/>
      <c r="G9175" s="550" t="s">
        <v>233</v>
      </c>
      <c r="H9175" s="551">
        <v>8.0376240000000002E-3</v>
      </c>
      <c r="I9175" s="552" t="s">
        <v>2978</v>
      </c>
      <c r="J9175" s="561" t="s">
        <v>2975</v>
      </c>
    </row>
    <row r="9176" spans="1:10" ht="13.9" customHeight="1">
      <c r="A9176" s="549" t="s">
        <v>2666</v>
      </c>
      <c r="B9176" s="550" t="s">
        <v>2481</v>
      </c>
      <c r="C9176" s="550" t="s">
        <v>55</v>
      </c>
      <c r="D9176" s="549" t="s">
        <v>2482</v>
      </c>
      <c r="E9176" s="593" t="s">
        <v>1220</v>
      </c>
      <c r="F9176" s="593"/>
      <c r="G9176" s="550" t="s">
        <v>57</v>
      </c>
      <c r="H9176" s="551">
        <v>2.2964639999999998E-3</v>
      </c>
      <c r="I9176" s="552" t="s">
        <v>2901</v>
      </c>
      <c r="J9176" s="561" t="s">
        <v>3114</v>
      </c>
    </row>
    <row r="9177" spans="1:10">
      <c r="A9177" s="549" t="s">
        <v>2666</v>
      </c>
      <c r="B9177" s="550" t="s">
        <v>1693</v>
      </c>
      <c r="C9177" s="550" t="s">
        <v>55</v>
      </c>
      <c r="D9177" s="549" t="s">
        <v>1694</v>
      </c>
      <c r="E9177" s="593" t="s">
        <v>1220</v>
      </c>
      <c r="F9177" s="593"/>
      <c r="G9177" s="550" t="s">
        <v>57</v>
      </c>
      <c r="H9177" s="551">
        <v>2.4088383119999999</v>
      </c>
      <c r="I9177" s="552" t="s">
        <v>2829</v>
      </c>
      <c r="J9177" s="561" t="s">
        <v>4262</v>
      </c>
    </row>
    <row r="9178" spans="1:10" ht="26.45">
      <c r="A9178" s="549" t="s">
        <v>2666</v>
      </c>
      <c r="B9178" s="550" t="s">
        <v>2303</v>
      </c>
      <c r="C9178" s="550" t="s">
        <v>55</v>
      </c>
      <c r="D9178" s="549" t="s">
        <v>2304</v>
      </c>
      <c r="E9178" s="593" t="s">
        <v>1220</v>
      </c>
      <c r="F9178" s="593"/>
      <c r="G9178" s="550" t="s">
        <v>57</v>
      </c>
      <c r="H9178" s="551">
        <v>1.7598599999999999E-2</v>
      </c>
      <c r="I9178" s="552" t="s">
        <v>2821</v>
      </c>
      <c r="J9178" s="561" t="s">
        <v>2900</v>
      </c>
    </row>
    <row r="9179" spans="1:10">
      <c r="A9179" s="549" t="s">
        <v>2666</v>
      </c>
      <c r="B9179" s="550" t="s">
        <v>2169</v>
      </c>
      <c r="C9179" s="550" t="s">
        <v>55</v>
      </c>
      <c r="D9179" s="549" t="s">
        <v>2170</v>
      </c>
      <c r="E9179" s="593" t="s">
        <v>1220</v>
      </c>
      <c r="F9179" s="593"/>
      <c r="G9179" s="550" t="s">
        <v>57</v>
      </c>
      <c r="H9179" s="551">
        <v>0.13198950000000001</v>
      </c>
      <c r="I9179" s="552" t="s">
        <v>2825</v>
      </c>
      <c r="J9179" s="561" t="s">
        <v>4263</v>
      </c>
    </row>
    <row r="9180" spans="1:10">
      <c r="A9180" s="549" t="s">
        <v>2666</v>
      </c>
      <c r="B9180" s="550" t="s">
        <v>1982</v>
      </c>
      <c r="C9180" s="550" t="s">
        <v>55</v>
      </c>
      <c r="D9180" s="549" t="s">
        <v>1983</v>
      </c>
      <c r="E9180" s="593" t="s">
        <v>1298</v>
      </c>
      <c r="F9180" s="593"/>
      <c r="G9180" s="550" t="s">
        <v>57</v>
      </c>
      <c r="H9180" s="551">
        <v>0.13198950000000001</v>
      </c>
      <c r="I9180" s="552" t="s">
        <v>2839</v>
      </c>
      <c r="J9180" s="561" t="s">
        <v>4264</v>
      </c>
    </row>
    <row r="9181" spans="1:10">
      <c r="A9181" s="549" t="s">
        <v>2666</v>
      </c>
      <c r="B9181" s="550" t="s">
        <v>1543</v>
      </c>
      <c r="C9181" s="550" t="s">
        <v>55</v>
      </c>
      <c r="D9181" s="549" t="s">
        <v>1544</v>
      </c>
      <c r="E9181" s="593" t="s">
        <v>1220</v>
      </c>
      <c r="F9181" s="593"/>
      <c r="G9181" s="550" t="s">
        <v>57</v>
      </c>
      <c r="H9181" s="551">
        <v>2.9858958000000002</v>
      </c>
      <c r="I9181" s="552" t="s">
        <v>2849</v>
      </c>
      <c r="J9181" s="561" t="s">
        <v>4265</v>
      </c>
    </row>
    <row r="9182" spans="1:10">
      <c r="A9182" s="549" t="s">
        <v>2666</v>
      </c>
      <c r="B9182" s="550" t="s">
        <v>2515</v>
      </c>
      <c r="C9182" s="550" t="s">
        <v>55</v>
      </c>
      <c r="D9182" s="549" t="s">
        <v>2516</v>
      </c>
      <c r="E9182" s="593" t="s">
        <v>1220</v>
      </c>
      <c r="F9182" s="593"/>
      <c r="G9182" s="550" t="s">
        <v>57</v>
      </c>
      <c r="H9182" s="551">
        <v>5.7411600000000004E-3</v>
      </c>
      <c r="I9182" s="552" t="s">
        <v>2883</v>
      </c>
      <c r="J9182" s="561" t="s">
        <v>3009</v>
      </c>
    </row>
    <row r="9183" spans="1:10">
      <c r="A9183" s="549" t="s">
        <v>2666</v>
      </c>
      <c r="B9183" s="550" t="s">
        <v>2509</v>
      </c>
      <c r="C9183" s="550" t="s">
        <v>55</v>
      </c>
      <c r="D9183" s="549" t="s">
        <v>2510</v>
      </c>
      <c r="E9183" s="593" t="s">
        <v>1220</v>
      </c>
      <c r="F9183" s="593"/>
      <c r="G9183" s="550" t="s">
        <v>57</v>
      </c>
      <c r="H9183" s="551">
        <v>4.5929279999999996E-3</v>
      </c>
      <c r="I9183" s="552" t="s">
        <v>2980</v>
      </c>
      <c r="J9183" s="561" t="s">
        <v>2975</v>
      </c>
    </row>
    <row r="9184" spans="1:10">
      <c r="A9184" s="549" t="s">
        <v>2666</v>
      </c>
      <c r="B9184" s="550" t="s">
        <v>1855</v>
      </c>
      <c r="C9184" s="550" t="s">
        <v>55</v>
      </c>
      <c r="D9184" s="549" t="s">
        <v>1856</v>
      </c>
      <c r="E9184" s="593" t="s">
        <v>1298</v>
      </c>
      <c r="F9184" s="593"/>
      <c r="G9184" s="550" t="s">
        <v>1857</v>
      </c>
      <c r="H9184" s="551">
        <v>1.17324E-2</v>
      </c>
      <c r="I9184" s="552" t="s">
        <v>2841</v>
      </c>
      <c r="J9184" s="561" t="s">
        <v>3804</v>
      </c>
    </row>
    <row r="9185" spans="1:10">
      <c r="A9185" s="549" t="s">
        <v>2666</v>
      </c>
      <c r="B9185" s="550" t="s">
        <v>1652</v>
      </c>
      <c r="C9185" s="550" t="s">
        <v>55</v>
      </c>
      <c r="D9185" s="549" t="s">
        <v>1653</v>
      </c>
      <c r="E9185" s="593" t="s">
        <v>1298</v>
      </c>
      <c r="F9185" s="593"/>
      <c r="G9185" s="550" t="s">
        <v>57</v>
      </c>
      <c r="H9185" s="551">
        <v>2.9858958000000002</v>
      </c>
      <c r="I9185" s="552" t="s">
        <v>2845</v>
      </c>
      <c r="J9185" s="561" t="s">
        <v>4266</v>
      </c>
    </row>
    <row r="9186" spans="1:10">
      <c r="A9186" s="549" t="s">
        <v>2666</v>
      </c>
      <c r="B9186" s="550" t="s">
        <v>2501</v>
      </c>
      <c r="C9186" s="550" t="s">
        <v>55</v>
      </c>
      <c r="D9186" s="549" t="s">
        <v>2502</v>
      </c>
      <c r="E9186" s="593" t="s">
        <v>1220</v>
      </c>
      <c r="F9186" s="593"/>
      <c r="G9186" s="550" t="s">
        <v>57</v>
      </c>
      <c r="H9186" s="551">
        <v>8.0376240000000002E-3</v>
      </c>
      <c r="I9186" s="552" t="s">
        <v>2982</v>
      </c>
      <c r="J9186" s="561" t="s">
        <v>2977</v>
      </c>
    </row>
    <row r="9187" spans="1:10">
      <c r="A9187" s="549" t="s">
        <v>2666</v>
      </c>
      <c r="B9187" s="550" t="s">
        <v>2565</v>
      </c>
      <c r="C9187" s="550" t="s">
        <v>55</v>
      </c>
      <c r="D9187" s="549" t="s">
        <v>2566</v>
      </c>
      <c r="E9187" s="593" t="s">
        <v>1220</v>
      </c>
      <c r="F9187" s="593"/>
      <c r="G9187" s="550" t="s">
        <v>57</v>
      </c>
      <c r="H9187" s="551">
        <v>1.1482319999999999E-3</v>
      </c>
      <c r="I9187" s="552" t="s">
        <v>2983</v>
      </c>
      <c r="J9187" s="561" t="s">
        <v>3133</v>
      </c>
    </row>
    <row r="9188" spans="1:10">
      <c r="A9188" s="549" t="s">
        <v>2666</v>
      </c>
      <c r="B9188" s="550" t="s">
        <v>1729</v>
      </c>
      <c r="C9188" s="550" t="s">
        <v>55</v>
      </c>
      <c r="D9188" s="549" t="s">
        <v>1730</v>
      </c>
      <c r="E9188" s="593" t="s">
        <v>1220</v>
      </c>
      <c r="F9188" s="593"/>
      <c r="G9188" s="550" t="s">
        <v>57</v>
      </c>
      <c r="H9188" s="551">
        <v>4.3996500000000001E-2</v>
      </c>
      <c r="I9188" s="552" t="s">
        <v>2833</v>
      </c>
      <c r="J9188" s="561" t="s">
        <v>4267</v>
      </c>
    </row>
    <row r="9189" spans="1:10" ht="26.45">
      <c r="A9189" s="549" t="s">
        <v>2666</v>
      </c>
      <c r="B9189" s="550" t="s">
        <v>2391</v>
      </c>
      <c r="C9189" s="550" t="s">
        <v>55</v>
      </c>
      <c r="D9189" s="549" t="s">
        <v>2392</v>
      </c>
      <c r="E9189" s="593" t="s">
        <v>1220</v>
      </c>
      <c r="F9189" s="593"/>
      <c r="G9189" s="550" t="s">
        <v>57</v>
      </c>
      <c r="H9189" s="551">
        <v>5.8662000000000002E-3</v>
      </c>
      <c r="I9189" s="552" t="s">
        <v>2827</v>
      </c>
      <c r="J9189" s="561" t="s">
        <v>2902</v>
      </c>
    </row>
    <row r="9190" spans="1:10">
      <c r="A9190" s="549" t="s">
        <v>2666</v>
      </c>
      <c r="B9190" s="550" t="s">
        <v>2341</v>
      </c>
      <c r="C9190" s="550" t="s">
        <v>55</v>
      </c>
      <c r="D9190" s="549" t="s">
        <v>2342</v>
      </c>
      <c r="E9190" s="593" t="s">
        <v>1220</v>
      </c>
      <c r="F9190" s="593"/>
      <c r="G9190" s="550" t="s">
        <v>57</v>
      </c>
      <c r="H9190" s="551">
        <v>1.1482319999999999E-3</v>
      </c>
      <c r="I9190" s="552" t="s">
        <v>2984</v>
      </c>
      <c r="J9190" s="561" t="s">
        <v>2998</v>
      </c>
    </row>
    <row r="9191" spans="1:10">
      <c r="A9191" s="549" t="s">
        <v>2666</v>
      </c>
      <c r="B9191" s="550" t="s">
        <v>2569</v>
      </c>
      <c r="C9191" s="550" t="s">
        <v>55</v>
      </c>
      <c r="D9191" s="549" t="s">
        <v>2570</v>
      </c>
      <c r="E9191" s="593" t="s">
        <v>1220</v>
      </c>
      <c r="F9191" s="593"/>
      <c r="G9191" s="550" t="s">
        <v>57</v>
      </c>
      <c r="H9191" s="551">
        <v>1.1482319999999999E-3</v>
      </c>
      <c r="I9191" s="552" t="s">
        <v>2986</v>
      </c>
      <c r="J9191" s="561" t="s">
        <v>3254</v>
      </c>
    </row>
    <row r="9192" spans="1:10">
      <c r="A9192" s="549" t="s">
        <v>2666</v>
      </c>
      <c r="B9192" s="550" t="s">
        <v>2507</v>
      </c>
      <c r="C9192" s="550" t="s">
        <v>55</v>
      </c>
      <c r="D9192" s="549" t="s">
        <v>2508</v>
      </c>
      <c r="E9192" s="593" t="s">
        <v>1220</v>
      </c>
      <c r="F9192" s="593"/>
      <c r="G9192" s="550" t="s">
        <v>57</v>
      </c>
      <c r="H9192" s="551">
        <v>4.5929279999999996E-3</v>
      </c>
      <c r="I9192" s="552" t="s">
        <v>2937</v>
      </c>
      <c r="J9192" s="561" t="s">
        <v>2975</v>
      </c>
    </row>
    <row r="9193" spans="1:10">
      <c r="A9193" s="549" t="s">
        <v>2666</v>
      </c>
      <c r="B9193" s="550" t="s">
        <v>2593</v>
      </c>
      <c r="C9193" s="550" t="s">
        <v>55</v>
      </c>
      <c r="D9193" s="549" t="s">
        <v>2594</v>
      </c>
      <c r="E9193" s="593" t="s">
        <v>1220</v>
      </c>
      <c r="F9193" s="593"/>
      <c r="G9193" s="550" t="s">
        <v>57</v>
      </c>
      <c r="H9193" s="551">
        <v>1.4018400000000001E-4</v>
      </c>
      <c r="I9193" s="552" t="s">
        <v>2862</v>
      </c>
      <c r="J9193" s="561" t="s">
        <v>2972</v>
      </c>
    </row>
    <row r="9194" spans="1:10">
      <c r="A9194" s="549" t="s">
        <v>2666</v>
      </c>
      <c r="B9194" s="550" t="s">
        <v>2549</v>
      </c>
      <c r="C9194" s="550" t="s">
        <v>55</v>
      </c>
      <c r="D9194" s="549" t="s">
        <v>2550</v>
      </c>
      <c r="E9194" s="593" t="s">
        <v>1220</v>
      </c>
      <c r="F9194" s="593"/>
      <c r="G9194" s="550" t="s">
        <v>57</v>
      </c>
      <c r="H9194" s="551">
        <v>1.4018400000000001E-4</v>
      </c>
      <c r="I9194" s="552" t="s">
        <v>2864</v>
      </c>
      <c r="J9194" s="561" t="s">
        <v>2972</v>
      </c>
    </row>
    <row r="9195" spans="1:10">
      <c r="A9195" s="549" t="s">
        <v>2666</v>
      </c>
      <c r="B9195" s="550" t="s">
        <v>2466</v>
      </c>
      <c r="C9195" s="550" t="s">
        <v>55</v>
      </c>
      <c r="D9195" s="549" t="s">
        <v>2467</v>
      </c>
      <c r="E9195" s="593" t="s">
        <v>2313</v>
      </c>
      <c r="F9195" s="593"/>
      <c r="G9195" s="550" t="s">
        <v>57</v>
      </c>
      <c r="H9195" s="551">
        <v>7.0092000000000006E-5</v>
      </c>
      <c r="I9195" s="552" t="s">
        <v>2866</v>
      </c>
      <c r="J9195" s="561" t="s">
        <v>2880</v>
      </c>
    </row>
    <row r="9196" spans="1:10">
      <c r="A9196" s="549" t="s">
        <v>2666</v>
      </c>
      <c r="B9196" s="550" t="s">
        <v>2607</v>
      </c>
      <c r="C9196" s="550" t="s">
        <v>55</v>
      </c>
      <c r="D9196" s="549" t="s">
        <v>2608</v>
      </c>
      <c r="E9196" s="593" t="s">
        <v>1220</v>
      </c>
      <c r="F9196" s="593"/>
      <c r="G9196" s="550" t="s">
        <v>57</v>
      </c>
      <c r="H9196" s="551">
        <v>7.0092000000000006E-5</v>
      </c>
      <c r="I9196" s="552" t="s">
        <v>2868</v>
      </c>
      <c r="J9196" s="561" t="s">
        <v>2972</v>
      </c>
    </row>
    <row r="9197" spans="1:10">
      <c r="A9197" s="549" t="s">
        <v>2666</v>
      </c>
      <c r="B9197" s="550" t="s">
        <v>2311</v>
      </c>
      <c r="C9197" s="550" t="s">
        <v>55</v>
      </c>
      <c r="D9197" s="549" t="s">
        <v>2312</v>
      </c>
      <c r="E9197" s="593" t="s">
        <v>2313</v>
      </c>
      <c r="F9197" s="593"/>
      <c r="G9197" s="550" t="s">
        <v>57</v>
      </c>
      <c r="H9197" s="551">
        <v>7.0092000000000006E-5</v>
      </c>
      <c r="I9197" s="552" t="s">
        <v>2870</v>
      </c>
      <c r="J9197" s="561" t="s">
        <v>2886</v>
      </c>
    </row>
    <row r="9198" spans="1:10">
      <c r="A9198" s="549" t="s">
        <v>2666</v>
      </c>
      <c r="B9198" s="550" t="s">
        <v>2525</v>
      </c>
      <c r="C9198" s="550" t="s">
        <v>55</v>
      </c>
      <c r="D9198" s="549" t="s">
        <v>2526</v>
      </c>
      <c r="E9198" s="593" t="s">
        <v>1220</v>
      </c>
      <c r="F9198" s="593"/>
      <c r="G9198" s="550" t="s">
        <v>57</v>
      </c>
      <c r="H9198" s="551">
        <v>1.4018400000000001E-4</v>
      </c>
      <c r="I9198" s="552" t="s">
        <v>2872</v>
      </c>
      <c r="J9198" s="561" t="s">
        <v>2972</v>
      </c>
    </row>
    <row r="9199" spans="1:10" ht="26.45">
      <c r="A9199" s="549" t="s">
        <v>2666</v>
      </c>
      <c r="B9199" s="550" t="s">
        <v>2042</v>
      </c>
      <c r="C9199" s="550" t="s">
        <v>55</v>
      </c>
      <c r="D9199" s="549" t="s">
        <v>2043</v>
      </c>
      <c r="E9199" s="593" t="s">
        <v>1220</v>
      </c>
      <c r="F9199" s="593"/>
      <c r="G9199" s="550" t="s">
        <v>115</v>
      </c>
      <c r="H9199" s="551">
        <v>2.2356000000000001E-2</v>
      </c>
      <c r="I9199" s="552" t="s">
        <v>2967</v>
      </c>
      <c r="J9199" s="561" t="s">
        <v>4268</v>
      </c>
    </row>
    <row r="9200" spans="1:10" ht="26.45">
      <c r="A9200" s="549" t="s">
        <v>2666</v>
      </c>
      <c r="B9200" s="550" t="s">
        <v>1536</v>
      </c>
      <c r="C9200" s="550" t="s">
        <v>55</v>
      </c>
      <c r="D9200" s="549" t="s">
        <v>1537</v>
      </c>
      <c r="E9200" s="593" t="s">
        <v>1440</v>
      </c>
      <c r="F9200" s="593"/>
      <c r="G9200" s="550" t="s">
        <v>1451</v>
      </c>
      <c r="H9200" s="551">
        <v>0.70091999999999999</v>
      </c>
      <c r="I9200" s="552" t="s">
        <v>2767</v>
      </c>
      <c r="J9200" s="561" t="s">
        <v>4269</v>
      </c>
    </row>
    <row r="9201" spans="1:10" ht="26.45">
      <c r="A9201" s="549" t="s">
        <v>2666</v>
      </c>
      <c r="B9201" s="550" t="s">
        <v>1483</v>
      </c>
      <c r="C9201" s="550" t="s">
        <v>55</v>
      </c>
      <c r="D9201" s="549" t="s">
        <v>1484</v>
      </c>
      <c r="E9201" s="593" t="s">
        <v>1440</v>
      </c>
      <c r="F9201" s="593"/>
      <c r="G9201" s="550" t="s">
        <v>1451</v>
      </c>
      <c r="H9201" s="551">
        <v>11.48232</v>
      </c>
      <c r="I9201" s="552" t="s">
        <v>2767</v>
      </c>
      <c r="J9201" s="561" t="s">
        <v>4270</v>
      </c>
    </row>
    <row r="9202" spans="1:10">
      <c r="A9202" s="549" t="s">
        <v>2666</v>
      </c>
      <c r="B9202" s="550" t="s">
        <v>2403</v>
      </c>
      <c r="C9202" s="550" t="s">
        <v>55</v>
      </c>
      <c r="D9202" s="549" t="s">
        <v>2404</v>
      </c>
      <c r="E9202" s="593" t="s">
        <v>1220</v>
      </c>
      <c r="F9202" s="593"/>
      <c r="G9202" s="550" t="s">
        <v>268</v>
      </c>
      <c r="H9202" s="551">
        <v>1.1988000000000001</v>
      </c>
      <c r="I9202" s="552" t="s">
        <v>2861</v>
      </c>
      <c r="J9202" s="561" t="s">
        <v>3022</v>
      </c>
    </row>
    <row r="9203" spans="1:10">
      <c r="A9203" s="549" t="s">
        <v>2666</v>
      </c>
      <c r="B9203" s="550" t="s">
        <v>1629</v>
      </c>
      <c r="C9203" s="550" t="s">
        <v>55</v>
      </c>
      <c r="D9203" s="549" t="s">
        <v>1630</v>
      </c>
      <c r="E9203" s="593" t="s">
        <v>1220</v>
      </c>
      <c r="F9203" s="593"/>
      <c r="G9203" s="550" t="s">
        <v>268</v>
      </c>
      <c r="H9203" s="551">
        <v>1.6362000000000001</v>
      </c>
      <c r="I9203" s="552" t="s">
        <v>2720</v>
      </c>
      <c r="J9203" s="561" t="s">
        <v>4271</v>
      </c>
    </row>
    <row r="9204" spans="1:10">
      <c r="A9204" s="549" t="s">
        <v>2666</v>
      </c>
      <c r="B9204" s="550" t="s">
        <v>2412</v>
      </c>
      <c r="C9204" s="550" t="s">
        <v>55</v>
      </c>
      <c r="D9204" s="549" t="s">
        <v>2413</v>
      </c>
      <c r="E9204" s="593" t="s">
        <v>1220</v>
      </c>
      <c r="F9204" s="593"/>
      <c r="G9204" s="550" t="s">
        <v>57</v>
      </c>
      <c r="H9204" s="551">
        <v>5.128128E-3</v>
      </c>
      <c r="I9204" s="552" t="s">
        <v>2823</v>
      </c>
      <c r="J9204" s="561" t="s">
        <v>2977</v>
      </c>
    </row>
    <row r="9205" spans="1:10">
      <c r="A9205" s="549" t="s">
        <v>2666</v>
      </c>
      <c r="B9205" s="550" t="s">
        <v>2381</v>
      </c>
      <c r="C9205" s="550" t="s">
        <v>55</v>
      </c>
      <c r="D9205" s="549" t="s">
        <v>2382</v>
      </c>
      <c r="E9205" s="593" t="s">
        <v>1220</v>
      </c>
      <c r="F9205" s="593"/>
      <c r="G9205" s="550" t="s">
        <v>57</v>
      </c>
      <c r="H9205" s="551">
        <v>3.4187520000000002E-3</v>
      </c>
      <c r="I9205" s="552" t="s">
        <v>2837</v>
      </c>
      <c r="J9205" s="561" t="s">
        <v>3126</v>
      </c>
    </row>
    <row r="9206" spans="1:10" ht="26.45">
      <c r="A9206" s="549" t="s">
        <v>2666</v>
      </c>
      <c r="B9206" s="550" t="s">
        <v>2182</v>
      </c>
      <c r="C9206" s="550" t="s">
        <v>55</v>
      </c>
      <c r="D9206" s="549" t="s">
        <v>2183</v>
      </c>
      <c r="E9206" s="593" t="s">
        <v>1220</v>
      </c>
      <c r="F9206" s="593"/>
      <c r="G9206" s="550" t="s">
        <v>57</v>
      </c>
      <c r="H9206" s="551">
        <v>3.4187520000000002E-3</v>
      </c>
      <c r="I9206" s="552" t="s">
        <v>2843</v>
      </c>
      <c r="J9206" s="561" t="s">
        <v>3136</v>
      </c>
    </row>
    <row r="9207" spans="1:10">
      <c r="A9207" s="549" t="s">
        <v>2666</v>
      </c>
      <c r="B9207" s="550" t="s">
        <v>2442</v>
      </c>
      <c r="C9207" s="550" t="s">
        <v>55</v>
      </c>
      <c r="D9207" s="549" t="s">
        <v>2443</v>
      </c>
      <c r="E9207" s="593" t="s">
        <v>1220</v>
      </c>
      <c r="F9207" s="593"/>
      <c r="G9207" s="550" t="s">
        <v>57</v>
      </c>
      <c r="H9207" s="551">
        <v>1.7093760000000001E-3</v>
      </c>
      <c r="I9207" s="552" t="s">
        <v>2851</v>
      </c>
      <c r="J9207" s="561" t="s">
        <v>2886</v>
      </c>
    </row>
    <row r="9208" spans="1:10" ht="26.45">
      <c r="A9208" s="549" t="s">
        <v>2666</v>
      </c>
      <c r="B9208" s="550" t="s">
        <v>1449</v>
      </c>
      <c r="C9208" s="550" t="s">
        <v>55</v>
      </c>
      <c r="D9208" s="549" t="s">
        <v>1450</v>
      </c>
      <c r="E9208" s="593" t="s">
        <v>1440</v>
      </c>
      <c r="F9208" s="593"/>
      <c r="G9208" s="550" t="s">
        <v>1451</v>
      </c>
      <c r="H9208" s="551">
        <v>17.09376</v>
      </c>
      <c r="I9208" s="552" t="s">
        <v>2742</v>
      </c>
      <c r="J9208" s="561" t="s">
        <v>4272</v>
      </c>
    </row>
    <row r="9209" spans="1:10" ht="26.45">
      <c r="A9209" s="549" t="s">
        <v>2666</v>
      </c>
      <c r="B9209" s="550" t="s">
        <v>2038</v>
      </c>
      <c r="C9209" s="550" t="s">
        <v>55</v>
      </c>
      <c r="D9209" s="549" t="s">
        <v>2039</v>
      </c>
      <c r="E9209" s="593" t="s">
        <v>1220</v>
      </c>
      <c r="F9209" s="593"/>
      <c r="G9209" s="550" t="s">
        <v>46</v>
      </c>
      <c r="H9209" s="551">
        <v>1.62</v>
      </c>
      <c r="I9209" s="552" t="s">
        <v>3023</v>
      </c>
      <c r="J9209" s="561" t="s">
        <v>3024</v>
      </c>
    </row>
    <row r="9210" spans="1:10" ht="26.45">
      <c r="A9210" s="549" t="s">
        <v>2666</v>
      </c>
      <c r="B9210" s="550" t="s">
        <v>1677</v>
      </c>
      <c r="C9210" s="550" t="s">
        <v>55</v>
      </c>
      <c r="D9210" s="549" t="s">
        <v>1678</v>
      </c>
      <c r="E9210" s="593" t="s">
        <v>1220</v>
      </c>
      <c r="F9210" s="593"/>
      <c r="G9210" s="550" t="s">
        <v>1456</v>
      </c>
      <c r="H9210" s="551">
        <v>110.15664</v>
      </c>
      <c r="I9210" s="552" t="s">
        <v>2969</v>
      </c>
      <c r="J9210" s="561" t="s">
        <v>4273</v>
      </c>
    </row>
    <row r="9211" spans="1:10" ht="26.45">
      <c r="A9211" s="549" t="s">
        <v>2666</v>
      </c>
      <c r="B9211" s="550" t="s">
        <v>1804</v>
      </c>
      <c r="C9211" s="550" t="s">
        <v>55</v>
      </c>
      <c r="D9211" s="549" t="s">
        <v>1805</v>
      </c>
      <c r="E9211" s="593" t="s">
        <v>1220</v>
      </c>
      <c r="F9211" s="593"/>
      <c r="G9211" s="550" t="s">
        <v>115</v>
      </c>
      <c r="H9211" s="551">
        <v>0.47746632</v>
      </c>
      <c r="I9211" s="552" t="s">
        <v>2965</v>
      </c>
      <c r="J9211" s="561" t="s">
        <v>4274</v>
      </c>
    </row>
    <row r="9212" spans="1:10" ht="26.45">
      <c r="A9212" s="549" t="s">
        <v>2666</v>
      </c>
      <c r="B9212" s="550" t="s">
        <v>2301</v>
      </c>
      <c r="C9212" s="550" t="s">
        <v>55</v>
      </c>
      <c r="D9212" s="549" t="s">
        <v>2302</v>
      </c>
      <c r="E9212" s="593" t="s">
        <v>1220</v>
      </c>
      <c r="F9212" s="593"/>
      <c r="G9212" s="550" t="s">
        <v>1456</v>
      </c>
      <c r="H9212" s="551">
        <v>3.2399999999999998E-2</v>
      </c>
      <c r="I9212" s="552" t="s">
        <v>2860</v>
      </c>
      <c r="J9212" s="561" t="s">
        <v>3125</v>
      </c>
    </row>
    <row r="9213" spans="1:10" ht="26.45">
      <c r="A9213" s="549" t="s">
        <v>2666</v>
      </c>
      <c r="B9213" s="550" t="s">
        <v>2487</v>
      </c>
      <c r="C9213" s="550" t="s">
        <v>55</v>
      </c>
      <c r="D9213" s="549" t="s">
        <v>2488</v>
      </c>
      <c r="E9213" s="593" t="s">
        <v>1220</v>
      </c>
      <c r="F9213" s="593"/>
      <c r="G9213" s="550" t="s">
        <v>1456</v>
      </c>
      <c r="H9213" s="551">
        <v>1.2959999999999999E-2</v>
      </c>
      <c r="I9213" s="552" t="s">
        <v>2996</v>
      </c>
      <c r="J9213" s="561" t="s">
        <v>3714</v>
      </c>
    </row>
    <row r="9214" spans="1:10" ht="26.45">
      <c r="A9214" s="549" t="s">
        <v>2666</v>
      </c>
      <c r="B9214" s="550" t="s">
        <v>2571</v>
      </c>
      <c r="C9214" s="550" t="s">
        <v>55</v>
      </c>
      <c r="D9214" s="549" t="s">
        <v>2572</v>
      </c>
      <c r="E9214" s="593" t="s">
        <v>1220</v>
      </c>
      <c r="F9214" s="593"/>
      <c r="G9214" s="550" t="s">
        <v>57</v>
      </c>
      <c r="H9214" s="551">
        <v>0.25919999999999999</v>
      </c>
      <c r="I9214" s="552" t="s">
        <v>2998</v>
      </c>
      <c r="J9214" s="561" t="s">
        <v>2977</v>
      </c>
    </row>
    <row r="9215" spans="1:10">
      <c r="A9215" s="549" t="s">
        <v>2666</v>
      </c>
      <c r="B9215" s="550" t="s">
        <v>2180</v>
      </c>
      <c r="C9215" s="550" t="s">
        <v>55</v>
      </c>
      <c r="D9215" s="549" t="s">
        <v>2181</v>
      </c>
      <c r="E9215" s="593" t="s">
        <v>1220</v>
      </c>
      <c r="F9215" s="593"/>
      <c r="G9215" s="550" t="s">
        <v>1456</v>
      </c>
      <c r="H9215" s="551">
        <v>0.64800000000000002</v>
      </c>
      <c r="I9215" s="552" t="s">
        <v>3025</v>
      </c>
      <c r="J9215" s="561" t="s">
        <v>3026</v>
      </c>
    </row>
    <row r="9216" spans="1:10" ht="26.45">
      <c r="A9216" s="549" t="s">
        <v>2666</v>
      </c>
      <c r="B9216" s="550" t="s">
        <v>2605</v>
      </c>
      <c r="C9216" s="550" t="s">
        <v>55</v>
      </c>
      <c r="D9216" s="549" t="s">
        <v>2606</v>
      </c>
      <c r="E9216" s="593" t="s">
        <v>1220</v>
      </c>
      <c r="F9216" s="593"/>
      <c r="G9216" s="550" t="s">
        <v>57</v>
      </c>
      <c r="H9216" s="551">
        <v>0.25919999999999999</v>
      </c>
      <c r="I9216" s="552" t="s">
        <v>2884</v>
      </c>
      <c r="J9216" s="561" t="s">
        <v>2923</v>
      </c>
    </row>
    <row r="9217" spans="1:10">
      <c r="A9217" s="549" t="s">
        <v>2666</v>
      </c>
      <c r="B9217" s="550" t="s">
        <v>2657</v>
      </c>
      <c r="C9217" s="550" t="s">
        <v>55</v>
      </c>
      <c r="D9217" s="549" t="s">
        <v>2658</v>
      </c>
      <c r="E9217" s="593" t="s">
        <v>1220</v>
      </c>
      <c r="F9217" s="593"/>
      <c r="G9217" s="550" t="s">
        <v>57</v>
      </c>
      <c r="H9217" s="551">
        <v>1.08E-5</v>
      </c>
      <c r="I9217" s="552" t="s">
        <v>2971</v>
      </c>
      <c r="J9217" s="561" t="s">
        <v>2972</v>
      </c>
    </row>
    <row r="9218" spans="1:10">
      <c r="A9218" s="549" t="s">
        <v>2666</v>
      </c>
      <c r="B9218" s="550" t="s">
        <v>2653</v>
      </c>
      <c r="C9218" s="550" t="s">
        <v>55</v>
      </c>
      <c r="D9218" s="549" t="s">
        <v>2654</v>
      </c>
      <c r="E9218" s="593" t="s">
        <v>1220</v>
      </c>
      <c r="F9218" s="593"/>
      <c r="G9218" s="550" t="s">
        <v>57</v>
      </c>
      <c r="H9218" s="551">
        <v>1.08E-5</v>
      </c>
      <c r="I9218" s="552" t="s">
        <v>2973</v>
      </c>
      <c r="J9218" s="561" t="s">
        <v>2972</v>
      </c>
    </row>
    <row r="9219" spans="1:10" ht="26.45">
      <c r="A9219" s="549" t="s">
        <v>2666</v>
      </c>
      <c r="B9219" s="550" t="s">
        <v>2186</v>
      </c>
      <c r="C9219" s="550" t="s">
        <v>55</v>
      </c>
      <c r="D9219" s="549" t="s">
        <v>2187</v>
      </c>
      <c r="E9219" s="593" t="s">
        <v>1440</v>
      </c>
      <c r="F9219" s="593"/>
      <c r="G9219" s="550" t="s">
        <v>1451</v>
      </c>
      <c r="H9219" s="551">
        <v>5.3999999999999999E-2</v>
      </c>
      <c r="I9219" s="552" t="s">
        <v>2767</v>
      </c>
      <c r="J9219" s="561" t="s">
        <v>3031</v>
      </c>
    </row>
    <row r="9220" spans="1:10" ht="26.45">
      <c r="A9220" s="549" t="s">
        <v>2666</v>
      </c>
      <c r="B9220" s="550" t="s">
        <v>2343</v>
      </c>
      <c r="C9220" s="550" t="s">
        <v>55</v>
      </c>
      <c r="D9220" s="549" t="s">
        <v>2344</v>
      </c>
      <c r="E9220" s="593" t="s">
        <v>1220</v>
      </c>
      <c r="F9220" s="593"/>
      <c r="G9220" s="550" t="s">
        <v>268</v>
      </c>
      <c r="H9220" s="551">
        <v>0.53459999999999996</v>
      </c>
      <c r="I9220" s="552" t="s">
        <v>3027</v>
      </c>
      <c r="J9220" s="561" t="s">
        <v>3028</v>
      </c>
    </row>
    <row r="9221" spans="1:10" ht="26.45">
      <c r="A9221" s="549" t="s">
        <v>2666</v>
      </c>
      <c r="B9221" s="550" t="s">
        <v>1858</v>
      </c>
      <c r="C9221" s="550" t="s">
        <v>55</v>
      </c>
      <c r="D9221" s="549" t="s">
        <v>1859</v>
      </c>
      <c r="E9221" s="593" t="s">
        <v>1220</v>
      </c>
      <c r="F9221" s="593"/>
      <c r="G9221" s="550" t="s">
        <v>115</v>
      </c>
      <c r="H9221" s="551">
        <v>6.7068000000000003E-2</v>
      </c>
      <c r="I9221" s="552" t="s">
        <v>2963</v>
      </c>
      <c r="J9221" s="561" t="s">
        <v>4275</v>
      </c>
    </row>
    <row r="9222" spans="1:10">
      <c r="A9222" s="549" t="s">
        <v>2666</v>
      </c>
      <c r="B9222" s="550" t="s">
        <v>1794</v>
      </c>
      <c r="C9222" s="550" t="s">
        <v>55</v>
      </c>
      <c r="D9222" s="549" t="s">
        <v>1795</v>
      </c>
      <c r="E9222" s="593" t="s">
        <v>1220</v>
      </c>
      <c r="F9222" s="593"/>
      <c r="G9222" s="550" t="s">
        <v>115</v>
      </c>
      <c r="H9222" s="551">
        <v>1.08</v>
      </c>
      <c r="I9222" s="552" t="s">
        <v>3029</v>
      </c>
      <c r="J9222" s="561" t="s">
        <v>3030</v>
      </c>
    </row>
    <row r="9223" spans="1:10">
      <c r="A9223" s="549" t="s">
        <v>2666</v>
      </c>
      <c r="B9223" s="550" t="s">
        <v>1767</v>
      </c>
      <c r="C9223" s="550" t="s">
        <v>55</v>
      </c>
      <c r="D9223" s="549" t="s">
        <v>1768</v>
      </c>
      <c r="E9223" s="593" t="s">
        <v>1220</v>
      </c>
      <c r="F9223" s="593"/>
      <c r="G9223" s="550" t="s">
        <v>57</v>
      </c>
      <c r="H9223" s="551">
        <v>225.6</v>
      </c>
      <c r="I9223" s="552" t="s">
        <v>3031</v>
      </c>
      <c r="J9223" s="561" t="s">
        <v>3032</v>
      </c>
    </row>
    <row r="9224" spans="1:10" ht="26.45">
      <c r="A9224" s="549" t="s">
        <v>2666</v>
      </c>
      <c r="B9224" s="550" t="s">
        <v>1946</v>
      </c>
      <c r="C9224" s="550" t="s">
        <v>55</v>
      </c>
      <c r="D9224" s="549" t="s">
        <v>1947</v>
      </c>
      <c r="E9224" s="593" t="s">
        <v>1220</v>
      </c>
      <c r="F9224" s="593"/>
      <c r="G9224" s="550" t="s">
        <v>1456</v>
      </c>
      <c r="H9224" s="551">
        <v>56.696640000000002</v>
      </c>
      <c r="I9224" s="552" t="s">
        <v>3012</v>
      </c>
      <c r="J9224" s="561" t="s">
        <v>4276</v>
      </c>
    </row>
    <row r="9225" spans="1:10" ht="26.45">
      <c r="A9225" s="549" t="s">
        <v>2666</v>
      </c>
      <c r="B9225" s="550" t="s">
        <v>1992</v>
      </c>
      <c r="C9225" s="550" t="s">
        <v>55</v>
      </c>
      <c r="D9225" s="549" t="s">
        <v>1993</v>
      </c>
      <c r="E9225" s="593" t="s">
        <v>1220</v>
      </c>
      <c r="F9225" s="593"/>
      <c r="G9225" s="550" t="s">
        <v>115</v>
      </c>
      <c r="H9225" s="551">
        <v>0.51839999999999997</v>
      </c>
      <c r="I9225" s="552" t="s">
        <v>3033</v>
      </c>
      <c r="J9225" s="561" t="s">
        <v>3034</v>
      </c>
    </row>
    <row r="9226" spans="1:10" ht="26.45">
      <c r="A9226" s="549" t="s">
        <v>2666</v>
      </c>
      <c r="B9226" s="550" t="s">
        <v>2207</v>
      </c>
      <c r="C9226" s="550" t="s">
        <v>55</v>
      </c>
      <c r="D9226" s="549" t="s">
        <v>2208</v>
      </c>
      <c r="E9226" s="593" t="s">
        <v>1220</v>
      </c>
      <c r="F9226" s="593"/>
      <c r="G9226" s="550" t="s">
        <v>115</v>
      </c>
      <c r="H9226" s="551">
        <v>0.13996800000000001</v>
      </c>
      <c r="I9226" s="552" t="s">
        <v>3001</v>
      </c>
      <c r="J9226" s="561" t="s">
        <v>4277</v>
      </c>
    </row>
    <row r="9227" spans="1:10" ht="26.45">
      <c r="A9227" s="549" t="s">
        <v>2666</v>
      </c>
      <c r="B9227" s="550" t="s">
        <v>2123</v>
      </c>
      <c r="C9227" s="550" t="s">
        <v>55</v>
      </c>
      <c r="D9227" s="549" t="s">
        <v>2124</v>
      </c>
      <c r="E9227" s="593" t="s">
        <v>1220</v>
      </c>
      <c r="F9227" s="593"/>
      <c r="G9227" s="550" t="s">
        <v>115</v>
      </c>
      <c r="H9227" s="551">
        <v>0.27</v>
      </c>
      <c r="I9227" s="552" t="s">
        <v>3035</v>
      </c>
      <c r="J9227" s="561" t="s">
        <v>3036</v>
      </c>
    </row>
    <row r="9228" spans="1:10" ht="26.45">
      <c r="A9228" s="549" t="s">
        <v>2666</v>
      </c>
      <c r="B9228" s="550" t="s">
        <v>1831</v>
      </c>
      <c r="C9228" s="550" t="s">
        <v>55</v>
      </c>
      <c r="D9228" s="549" t="s">
        <v>1832</v>
      </c>
      <c r="E9228" s="593" t="s">
        <v>1220</v>
      </c>
      <c r="F9228" s="593"/>
      <c r="G9228" s="550" t="s">
        <v>115</v>
      </c>
      <c r="H9228" s="551">
        <v>1.2E-2</v>
      </c>
      <c r="I9228" s="552" t="s">
        <v>3020</v>
      </c>
      <c r="J9228" s="561" t="s">
        <v>3483</v>
      </c>
    </row>
    <row r="9229" spans="1:10">
      <c r="A9229" s="549" t="s">
        <v>2666</v>
      </c>
      <c r="B9229" s="550" t="s">
        <v>2377</v>
      </c>
      <c r="C9229" s="550" t="s">
        <v>55</v>
      </c>
      <c r="D9229" s="549" t="s">
        <v>2378</v>
      </c>
      <c r="E9229" s="593" t="s">
        <v>1220</v>
      </c>
      <c r="F9229" s="593"/>
      <c r="G9229" s="550" t="s">
        <v>115</v>
      </c>
      <c r="H9229" s="551">
        <v>1.2E-2</v>
      </c>
      <c r="I9229" s="552" t="s">
        <v>3037</v>
      </c>
      <c r="J9229" s="561" t="s">
        <v>3038</v>
      </c>
    </row>
    <row r="9230" spans="1:10">
      <c r="A9230" s="553"/>
      <c r="B9230" s="563"/>
      <c r="C9230" s="563"/>
      <c r="D9230" s="553"/>
      <c r="E9230" s="563" t="s">
        <v>2669</v>
      </c>
      <c r="F9230" s="566">
        <v>516.73</v>
      </c>
      <c r="G9230" s="553" t="s">
        <v>2670</v>
      </c>
      <c r="H9230" s="554">
        <v>0</v>
      </c>
      <c r="I9230" s="553" t="s">
        <v>2671</v>
      </c>
      <c r="J9230" s="554">
        <v>516.73</v>
      </c>
    </row>
    <row r="9231" spans="1:10" ht="14.45" thickBot="1">
      <c r="A9231" s="553"/>
      <c r="B9231" s="563"/>
      <c r="C9231" s="563"/>
      <c r="D9231" s="553"/>
      <c r="E9231" s="563" t="s">
        <v>2672</v>
      </c>
      <c r="F9231" s="566">
        <v>0</v>
      </c>
      <c r="G9231" s="553"/>
      <c r="H9231" s="595" t="s">
        <v>2673</v>
      </c>
      <c r="I9231" s="595"/>
      <c r="J9231" s="554">
        <v>1538.14</v>
      </c>
    </row>
    <row r="9232" spans="1:10" ht="14.45" thickTop="1">
      <c r="A9232" s="555"/>
      <c r="B9232" s="564"/>
      <c r="C9232" s="564"/>
      <c r="D9232" s="555"/>
      <c r="E9232" s="564"/>
      <c r="F9232" s="564"/>
      <c r="G9232" s="555"/>
      <c r="H9232" s="555"/>
      <c r="I9232" s="555"/>
      <c r="J9232" s="555"/>
    </row>
    <row r="9233" spans="1:10">
      <c r="A9233" s="543"/>
      <c r="B9233" s="461" t="s">
        <v>10</v>
      </c>
      <c r="C9233" s="461" t="s">
        <v>11</v>
      </c>
      <c r="D9233" s="543" t="s">
        <v>12</v>
      </c>
      <c r="E9233" s="589" t="s">
        <v>1209</v>
      </c>
      <c r="F9233" s="589"/>
      <c r="G9233" s="461" t="s">
        <v>13</v>
      </c>
      <c r="H9233" s="544" t="s">
        <v>14</v>
      </c>
      <c r="I9233" s="544" t="s">
        <v>1210</v>
      </c>
      <c r="J9233" s="544" t="s">
        <v>16</v>
      </c>
    </row>
    <row r="9234" spans="1:10" ht="26.45">
      <c r="A9234" s="545" t="s">
        <v>2661</v>
      </c>
      <c r="B9234" s="546" t="s">
        <v>3619</v>
      </c>
      <c r="C9234" s="546" t="s">
        <v>44</v>
      </c>
      <c r="D9234" s="545" t="s">
        <v>3620</v>
      </c>
      <c r="E9234" s="596" t="s">
        <v>1250</v>
      </c>
      <c r="F9234" s="596"/>
      <c r="G9234" s="546" t="s">
        <v>26</v>
      </c>
      <c r="H9234" s="547">
        <v>1</v>
      </c>
      <c r="I9234" s="548">
        <v>30.33</v>
      </c>
      <c r="J9234" s="548">
        <v>30.33</v>
      </c>
    </row>
    <row r="9235" spans="1:10" ht="26.45">
      <c r="A9235" s="556" t="s">
        <v>2674</v>
      </c>
      <c r="B9235" s="557" t="s">
        <v>2680</v>
      </c>
      <c r="C9235" s="557" t="s">
        <v>44</v>
      </c>
      <c r="D9235" s="556" t="s">
        <v>2681</v>
      </c>
      <c r="E9235" s="594" t="s">
        <v>1216</v>
      </c>
      <c r="F9235" s="594"/>
      <c r="G9235" s="557" t="s">
        <v>75</v>
      </c>
      <c r="H9235" s="558">
        <v>0.317</v>
      </c>
      <c r="I9235" s="559">
        <v>23.15</v>
      </c>
      <c r="J9235" s="559">
        <v>7.33</v>
      </c>
    </row>
    <row r="9236" spans="1:10" ht="26.45">
      <c r="A9236" s="556" t="s">
        <v>2674</v>
      </c>
      <c r="B9236" s="557" t="s">
        <v>2682</v>
      </c>
      <c r="C9236" s="557" t="s">
        <v>44</v>
      </c>
      <c r="D9236" s="556" t="s">
        <v>2683</v>
      </c>
      <c r="E9236" s="594" t="s">
        <v>1216</v>
      </c>
      <c r="F9236" s="594"/>
      <c r="G9236" s="557" t="s">
        <v>75</v>
      </c>
      <c r="H9236" s="558">
        <v>0.317</v>
      </c>
      <c r="I9236" s="559">
        <v>31.37</v>
      </c>
      <c r="J9236" s="559">
        <v>9.94</v>
      </c>
    </row>
    <row r="9237" spans="1:10">
      <c r="A9237" s="549" t="s">
        <v>2666</v>
      </c>
      <c r="B9237" s="550" t="s">
        <v>1786</v>
      </c>
      <c r="C9237" s="550" t="s">
        <v>44</v>
      </c>
      <c r="D9237" s="549" t="s">
        <v>1787</v>
      </c>
      <c r="E9237" s="593" t="s">
        <v>1220</v>
      </c>
      <c r="F9237" s="593"/>
      <c r="G9237" s="550" t="s">
        <v>26</v>
      </c>
      <c r="H9237" s="551">
        <v>1</v>
      </c>
      <c r="I9237" s="552">
        <v>13.06</v>
      </c>
      <c r="J9237" s="552">
        <v>13.06</v>
      </c>
    </row>
    <row r="9238" spans="1:10">
      <c r="A9238" s="553"/>
      <c r="B9238" s="563"/>
      <c r="C9238" s="563"/>
      <c r="D9238" s="553"/>
      <c r="E9238" s="563" t="s">
        <v>2669</v>
      </c>
      <c r="F9238" s="566">
        <v>12.97</v>
      </c>
      <c r="G9238" s="553" t="s">
        <v>2670</v>
      </c>
      <c r="H9238" s="554">
        <v>0</v>
      </c>
      <c r="I9238" s="553" t="s">
        <v>2671</v>
      </c>
      <c r="J9238" s="554">
        <v>12.97</v>
      </c>
    </row>
    <row r="9239" spans="1:10" ht="14.45" thickBot="1">
      <c r="A9239" s="553"/>
      <c r="B9239" s="563"/>
      <c r="C9239" s="563"/>
      <c r="D9239" s="553"/>
      <c r="E9239" s="563" t="s">
        <v>2672</v>
      </c>
      <c r="F9239" s="566">
        <v>0</v>
      </c>
      <c r="G9239" s="553"/>
      <c r="H9239" s="595" t="s">
        <v>2673</v>
      </c>
      <c r="I9239" s="595"/>
      <c r="J9239" s="554">
        <v>30.33</v>
      </c>
    </row>
    <row r="9240" spans="1:10" ht="14.45" thickTop="1">
      <c r="A9240" s="555"/>
      <c r="B9240" s="564"/>
      <c r="C9240" s="564"/>
      <c r="D9240" s="555"/>
      <c r="E9240" s="564"/>
      <c r="F9240" s="564"/>
      <c r="G9240" s="555"/>
      <c r="H9240" s="555"/>
      <c r="I9240" s="555"/>
      <c r="J9240" s="555"/>
    </row>
    <row r="9241" spans="1:10" ht="14.45" customHeight="1">
      <c r="A9241" s="543"/>
      <c r="B9241" s="461" t="s">
        <v>10</v>
      </c>
      <c r="C9241" s="461" t="s">
        <v>11</v>
      </c>
      <c r="D9241" s="543" t="s">
        <v>12</v>
      </c>
      <c r="E9241" s="589" t="s">
        <v>1209</v>
      </c>
      <c r="F9241" s="589"/>
      <c r="G9241" s="461" t="s">
        <v>13</v>
      </c>
      <c r="H9241" s="544" t="s">
        <v>14</v>
      </c>
      <c r="I9241" s="544" t="s">
        <v>1210</v>
      </c>
      <c r="J9241" s="544" t="s">
        <v>16</v>
      </c>
    </row>
    <row r="9242" spans="1:10" ht="26.45">
      <c r="A9242" s="545" t="s">
        <v>2661</v>
      </c>
      <c r="B9242" s="546" t="s">
        <v>3621</v>
      </c>
      <c r="C9242" s="546" t="s">
        <v>44</v>
      </c>
      <c r="D9242" s="545" t="s">
        <v>3622</v>
      </c>
      <c r="E9242" s="596" t="s">
        <v>1250</v>
      </c>
      <c r="F9242" s="596"/>
      <c r="G9242" s="546" t="s">
        <v>26</v>
      </c>
      <c r="H9242" s="547">
        <v>1</v>
      </c>
      <c r="I9242" s="548">
        <v>57.3</v>
      </c>
      <c r="J9242" s="548">
        <v>57.3</v>
      </c>
    </row>
    <row r="9243" spans="1:10" ht="26.45">
      <c r="A9243" s="556" t="s">
        <v>2674</v>
      </c>
      <c r="B9243" s="557" t="s">
        <v>2680</v>
      </c>
      <c r="C9243" s="557" t="s">
        <v>44</v>
      </c>
      <c r="D9243" s="556" t="s">
        <v>2681</v>
      </c>
      <c r="E9243" s="594" t="s">
        <v>1216</v>
      </c>
      <c r="F9243" s="594"/>
      <c r="G9243" s="557" t="s">
        <v>75</v>
      </c>
      <c r="H9243" s="558">
        <v>0.57199999999999995</v>
      </c>
      <c r="I9243" s="559">
        <v>23.15</v>
      </c>
      <c r="J9243" s="559">
        <v>13.24</v>
      </c>
    </row>
    <row r="9244" spans="1:10" ht="26.45" customHeight="1">
      <c r="A9244" s="556" t="s">
        <v>2674</v>
      </c>
      <c r="B9244" s="557" t="s">
        <v>2682</v>
      </c>
      <c r="C9244" s="557" t="s">
        <v>44</v>
      </c>
      <c r="D9244" s="556" t="s">
        <v>2683</v>
      </c>
      <c r="E9244" s="594" t="s">
        <v>1216</v>
      </c>
      <c r="F9244" s="594"/>
      <c r="G9244" s="557" t="s">
        <v>75</v>
      </c>
      <c r="H9244" s="558">
        <v>0.57199999999999995</v>
      </c>
      <c r="I9244" s="559">
        <v>31.37</v>
      </c>
      <c r="J9244" s="559">
        <v>17.940000000000001</v>
      </c>
    </row>
    <row r="9245" spans="1:10" ht="26.45" customHeight="1">
      <c r="A9245" s="549" t="s">
        <v>2666</v>
      </c>
      <c r="B9245" s="550" t="s">
        <v>1786</v>
      </c>
      <c r="C9245" s="550" t="s">
        <v>44</v>
      </c>
      <c r="D9245" s="549" t="s">
        <v>1787</v>
      </c>
      <c r="E9245" s="593" t="s">
        <v>1220</v>
      </c>
      <c r="F9245" s="593"/>
      <c r="G9245" s="550" t="s">
        <v>26</v>
      </c>
      <c r="H9245" s="551">
        <v>2</v>
      </c>
      <c r="I9245" s="552">
        <v>13.06</v>
      </c>
      <c r="J9245" s="552">
        <v>26.12</v>
      </c>
    </row>
    <row r="9246" spans="1:10" ht="26.45" customHeight="1">
      <c r="A9246" s="553"/>
      <c r="B9246" s="563"/>
      <c r="C9246" s="563"/>
      <c r="D9246" s="553"/>
      <c r="E9246" s="563" t="s">
        <v>2669</v>
      </c>
      <c r="F9246" s="566">
        <v>23.42</v>
      </c>
      <c r="G9246" s="553" t="s">
        <v>2670</v>
      </c>
      <c r="H9246" s="554">
        <v>0</v>
      </c>
      <c r="I9246" s="553" t="s">
        <v>2671</v>
      </c>
      <c r="J9246" s="554">
        <v>23.42</v>
      </c>
    </row>
    <row r="9247" spans="1:10" ht="14.45" thickBot="1">
      <c r="A9247" s="553"/>
      <c r="B9247" s="563"/>
      <c r="C9247" s="563"/>
      <c r="D9247" s="553"/>
      <c r="E9247" s="563" t="s">
        <v>2672</v>
      </c>
      <c r="F9247" s="566">
        <v>0</v>
      </c>
      <c r="G9247" s="553"/>
      <c r="H9247" s="595" t="s">
        <v>2673</v>
      </c>
      <c r="I9247" s="595"/>
      <c r="J9247" s="554">
        <v>57.3</v>
      </c>
    </row>
    <row r="9248" spans="1:10" ht="14.45" thickTop="1">
      <c r="A9248" s="555"/>
      <c r="B9248" s="564"/>
      <c r="C9248" s="564"/>
      <c r="D9248" s="555"/>
      <c r="E9248" s="564"/>
      <c r="F9248" s="564"/>
      <c r="G9248" s="555"/>
      <c r="H9248" s="555"/>
      <c r="I9248" s="555"/>
      <c r="J9248" s="555"/>
    </row>
    <row r="9249" spans="1:10" ht="14.45" customHeight="1">
      <c r="A9249" s="543"/>
      <c r="B9249" s="461" t="s">
        <v>10</v>
      </c>
      <c r="C9249" s="461" t="s">
        <v>11</v>
      </c>
      <c r="D9249" s="543" t="s">
        <v>12</v>
      </c>
      <c r="E9249" s="589" t="s">
        <v>1209</v>
      </c>
      <c r="F9249" s="589"/>
      <c r="G9249" s="461" t="s">
        <v>13</v>
      </c>
      <c r="H9249" s="544" t="s">
        <v>14</v>
      </c>
      <c r="I9249" s="544" t="s">
        <v>1210</v>
      </c>
      <c r="J9249" s="544" t="s">
        <v>16</v>
      </c>
    </row>
    <row r="9250" spans="1:10">
      <c r="A9250" s="545" t="s">
        <v>2661</v>
      </c>
      <c r="B9250" s="546" t="s">
        <v>3179</v>
      </c>
      <c r="C9250" s="546" t="s">
        <v>55</v>
      </c>
      <c r="D9250" s="545" t="s">
        <v>3180</v>
      </c>
      <c r="E9250" s="596" t="s">
        <v>1242</v>
      </c>
      <c r="F9250" s="596"/>
      <c r="G9250" s="546" t="s">
        <v>57</v>
      </c>
      <c r="H9250" s="547">
        <v>1</v>
      </c>
      <c r="I9250" s="548">
        <v>123.33</v>
      </c>
      <c r="J9250" s="548">
        <v>123.33</v>
      </c>
    </row>
    <row r="9251" spans="1:10">
      <c r="A9251" s="543" t="s">
        <v>9</v>
      </c>
      <c r="B9251" s="461" t="s">
        <v>10</v>
      </c>
      <c r="C9251" s="461" t="s">
        <v>11</v>
      </c>
      <c r="D9251" s="543" t="s">
        <v>12</v>
      </c>
      <c r="E9251" s="589" t="s">
        <v>1209</v>
      </c>
      <c r="F9251" s="589"/>
      <c r="G9251" s="461" t="s">
        <v>13</v>
      </c>
      <c r="H9251" s="544" t="s">
        <v>14</v>
      </c>
      <c r="I9251" s="544" t="s">
        <v>1210</v>
      </c>
      <c r="J9251" s="544" t="s">
        <v>16</v>
      </c>
    </row>
    <row r="9252" spans="1:10" ht="26.45" customHeight="1">
      <c r="A9252" s="556" t="s">
        <v>2661</v>
      </c>
      <c r="B9252" s="557" t="s">
        <v>2732</v>
      </c>
      <c r="C9252" s="557" t="s">
        <v>55</v>
      </c>
      <c r="D9252" s="556" t="s">
        <v>2733</v>
      </c>
      <c r="E9252" s="594" t="s">
        <v>1393</v>
      </c>
      <c r="F9252" s="594"/>
      <c r="G9252" s="557" t="s">
        <v>1451</v>
      </c>
      <c r="H9252" s="558">
        <v>1.2</v>
      </c>
      <c r="I9252" s="559" t="s">
        <v>2734</v>
      </c>
      <c r="J9252" s="560" t="s">
        <v>4278</v>
      </c>
    </row>
    <row r="9253" spans="1:10" ht="26.45" customHeight="1">
      <c r="A9253" s="549" t="s">
        <v>2666</v>
      </c>
      <c r="B9253" s="550" t="s">
        <v>1449</v>
      </c>
      <c r="C9253" s="550" t="s">
        <v>55</v>
      </c>
      <c r="D9253" s="549" t="s">
        <v>1450</v>
      </c>
      <c r="E9253" s="593" t="s">
        <v>1440</v>
      </c>
      <c r="F9253" s="593"/>
      <c r="G9253" s="550" t="s">
        <v>1451</v>
      </c>
      <c r="H9253" s="551">
        <v>1.2</v>
      </c>
      <c r="I9253" s="552" t="s">
        <v>2742</v>
      </c>
      <c r="J9253" s="561" t="s">
        <v>4279</v>
      </c>
    </row>
    <row r="9254" spans="1:10" ht="26.45" customHeight="1">
      <c r="A9254" s="556" t="s">
        <v>2661</v>
      </c>
      <c r="B9254" s="557" t="s">
        <v>3858</v>
      </c>
      <c r="C9254" s="557" t="s">
        <v>55</v>
      </c>
      <c r="D9254" s="556" t="s">
        <v>3859</v>
      </c>
      <c r="E9254" s="594" t="s">
        <v>3860</v>
      </c>
      <c r="F9254" s="594"/>
      <c r="G9254" s="557" t="s">
        <v>46</v>
      </c>
      <c r="H9254" s="558">
        <v>0.93</v>
      </c>
      <c r="I9254" s="559" t="s">
        <v>3861</v>
      </c>
      <c r="J9254" s="560" t="s">
        <v>4280</v>
      </c>
    </row>
    <row r="9255" spans="1:10">
      <c r="A9255" s="549" t="s">
        <v>2666</v>
      </c>
      <c r="B9255" s="550" t="s">
        <v>1629</v>
      </c>
      <c r="C9255" s="550" t="s">
        <v>55</v>
      </c>
      <c r="D9255" s="549" t="s">
        <v>1630</v>
      </c>
      <c r="E9255" s="593" t="s">
        <v>1220</v>
      </c>
      <c r="F9255" s="593"/>
      <c r="G9255" s="550" t="s">
        <v>268</v>
      </c>
      <c r="H9255" s="551">
        <v>2.2000000000000002</v>
      </c>
      <c r="I9255" s="552" t="s">
        <v>2720</v>
      </c>
      <c r="J9255" s="561" t="s">
        <v>4281</v>
      </c>
    </row>
    <row r="9256" spans="1:10" ht="26.45">
      <c r="A9256" s="549" t="s">
        <v>2666</v>
      </c>
      <c r="B9256" s="550" t="s">
        <v>1715</v>
      </c>
      <c r="C9256" s="550" t="s">
        <v>55</v>
      </c>
      <c r="D9256" s="549" t="s">
        <v>1716</v>
      </c>
      <c r="E9256" s="593" t="s">
        <v>1220</v>
      </c>
      <c r="F9256" s="593"/>
      <c r="G9256" s="550" t="s">
        <v>268</v>
      </c>
      <c r="H9256" s="551">
        <v>1.2</v>
      </c>
      <c r="I9256" s="552" t="s">
        <v>2857</v>
      </c>
      <c r="J9256" s="561" t="s">
        <v>4282</v>
      </c>
    </row>
    <row r="9257" spans="1:10" ht="14.45" customHeight="1">
      <c r="A9257" s="549" t="s">
        <v>2666</v>
      </c>
      <c r="B9257" s="550" t="s">
        <v>1536</v>
      </c>
      <c r="C9257" s="550" t="s">
        <v>55</v>
      </c>
      <c r="D9257" s="549" t="s">
        <v>1537</v>
      </c>
      <c r="E9257" s="593" t="s">
        <v>1440</v>
      </c>
      <c r="F9257" s="593"/>
      <c r="G9257" s="550" t="s">
        <v>1451</v>
      </c>
      <c r="H9257" s="551">
        <v>1.2</v>
      </c>
      <c r="I9257" s="552" t="s">
        <v>2767</v>
      </c>
      <c r="J9257" s="561" t="s">
        <v>4283</v>
      </c>
    </row>
    <row r="9258" spans="1:10">
      <c r="A9258" s="556" t="s">
        <v>2661</v>
      </c>
      <c r="B9258" s="557" t="s">
        <v>2769</v>
      </c>
      <c r="C9258" s="557" t="s">
        <v>55</v>
      </c>
      <c r="D9258" s="556" t="s">
        <v>2770</v>
      </c>
      <c r="E9258" s="594" t="s">
        <v>1393</v>
      </c>
      <c r="F9258" s="594"/>
      <c r="G9258" s="557" t="s">
        <v>1451</v>
      </c>
      <c r="H9258" s="558">
        <v>1.2</v>
      </c>
      <c r="I9258" s="559" t="s">
        <v>2771</v>
      </c>
      <c r="J9258" s="560" t="s">
        <v>4284</v>
      </c>
    </row>
    <row r="9259" spans="1:10" ht="26.45">
      <c r="A9259" s="549" t="s">
        <v>2666</v>
      </c>
      <c r="B9259" s="550" t="s">
        <v>2301</v>
      </c>
      <c r="C9259" s="550" t="s">
        <v>55</v>
      </c>
      <c r="D9259" s="549" t="s">
        <v>2302</v>
      </c>
      <c r="E9259" s="593" t="s">
        <v>1220</v>
      </c>
      <c r="F9259" s="593"/>
      <c r="G9259" s="550" t="s">
        <v>1456</v>
      </c>
      <c r="H9259" s="551">
        <v>7.0000000000000007E-2</v>
      </c>
      <c r="I9259" s="552" t="s">
        <v>2860</v>
      </c>
      <c r="J9259" s="561" t="s">
        <v>4285</v>
      </c>
    </row>
    <row r="9260" spans="1:10" ht="13.9" customHeight="1">
      <c r="A9260" s="589" t="s">
        <v>2820</v>
      </c>
      <c r="B9260" s="597"/>
      <c r="C9260" s="597"/>
      <c r="D9260" s="597"/>
      <c r="E9260" s="597"/>
      <c r="F9260" s="597"/>
      <c r="G9260" s="597"/>
      <c r="H9260" s="597"/>
      <c r="I9260" s="597"/>
      <c r="J9260" s="597"/>
    </row>
    <row r="9261" spans="1:10">
      <c r="A9261" s="543" t="s">
        <v>9</v>
      </c>
      <c r="B9261" s="461" t="s">
        <v>10</v>
      </c>
      <c r="C9261" s="461" t="s">
        <v>11</v>
      </c>
      <c r="D9261" s="543" t="s">
        <v>12</v>
      </c>
      <c r="E9261" s="589" t="s">
        <v>1209</v>
      </c>
      <c r="F9261" s="589"/>
      <c r="G9261" s="461" t="s">
        <v>13</v>
      </c>
      <c r="H9261" s="544" t="s">
        <v>14</v>
      </c>
      <c r="I9261" s="544" t="s">
        <v>1210</v>
      </c>
      <c r="J9261" s="544" t="s">
        <v>16</v>
      </c>
    </row>
    <row r="9262" spans="1:10" ht="26.45">
      <c r="A9262" s="549" t="s">
        <v>2666</v>
      </c>
      <c r="B9262" s="550" t="s">
        <v>2391</v>
      </c>
      <c r="C9262" s="550" t="s">
        <v>55</v>
      </c>
      <c r="D9262" s="549" t="s">
        <v>2392</v>
      </c>
      <c r="E9262" s="593" t="s">
        <v>1220</v>
      </c>
      <c r="F9262" s="593"/>
      <c r="G9262" s="550" t="s">
        <v>57</v>
      </c>
      <c r="H9262" s="551">
        <v>6.4740000000000002E-4</v>
      </c>
      <c r="I9262" s="552" t="s">
        <v>2827</v>
      </c>
      <c r="J9262" s="561" t="s">
        <v>2880</v>
      </c>
    </row>
    <row r="9263" spans="1:10">
      <c r="A9263" s="549" t="s">
        <v>2666</v>
      </c>
      <c r="B9263" s="550" t="s">
        <v>2593</v>
      </c>
      <c r="C9263" s="550" t="s">
        <v>55</v>
      </c>
      <c r="D9263" s="549" t="s">
        <v>2594</v>
      </c>
      <c r="E9263" s="593" t="s">
        <v>1220</v>
      </c>
      <c r="F9263" s="593"/>
      <c r="G9263" s="550" t="s">
        <v>57</v>
      </c>
      <c r="H9263" s="551">
        <v>2.4000000000000001E-4</v>
      </c>
      <c r="I9263" s="552" t="s">
        <v>2862</v>
      </c>
      <c r="J9263" s="561" t="s">
        <v>2972</v>
      </c>
    </row>
    <row r="9264" spans="1:10">
      <c r="A9264" s="549" t="s">
        <v>2666</v>
      </c>
      <c r="B9264" s="550" t="s">
        <v>1855</v>
      </c>
      <c r="C9264" s="550" t="s">
        <v>55</v>
      </c>
      <c r="D9264" s="549" t="s">
        <v>1856</v>
      </c>
      <c r="E9264" s="593" t="s">
        <v>1298</v>
      </c>
      <c r="F9264" s="593"/>
      <c r="G9264" s="550" t="s">
        <v>1857</v>
      </c>
      <c r="H9264" s="551">
        <v>1.2948E-3</v>
      </c>
      <c r="I9264" s="552" t="s">
        <v>2841</v>
      </c>
      <c r="J9264" s="561" t="s">
        <v>3345</v>
      </c>
    </row>
    <row r="9265" spans="1:10" ht="26.45">
      <c r="A9265" s="549" t="s">
        <v>2666</v>
      </c>
      <c r="B9265" s="550" t="s">
        <v>2303</v>
      </c>
      <c r="C9265" s="550" t="s">
        <v>55</v>
      </c>
      <c r="D9265" s="549" t="s">
        <v>2304</v>
      </c>
      <c r="E9265" s="593" t="s">
        <v>1220</v>
      </c>
      <c r="F9265" s="593"/>
      <c r="G9265" s="550" t="s">
        <v>57</v>
      </c>
      <c r="H9265" s="551">
        <v>1.9422E-3</v>
      </c>
      <c r="I9265" s="552" t="s">
        <v>2821</v>
      </c>
      <c r="J9265" s="561" t="s">
        <v>3254</v>
      </c>
    </row>
    <row r="9266" spans="1:10">
      <c r="A9266" s="549" t="s">
        <v>2666</v>
      </c>
      <c r="B9266" s="550" t="s">
        <v>2169</v>
      </c>
      <c r="C9266" s="550" t="s">
        <v>55</v>
      </c>
      <c r="D9266" s="549" t="s">
        <v>2170</v>
      </c>
      <c r="E9266" s="593" t="s">
        <v>1220</v>
      </c>
      <c r="F9266" s="593"/>
      <c r="G9266" s="550" t="s">
        <v>57</v>
      </c>
      <c r="H9266" s="551">
        <v>1.45665E-2</v>
      </c>
      <c r="I9266" s="552" t="s">
        <v>2825</v>
      </c>
      <c r="J9266" s="561" t="s">
        <v>3009</v>
      </c>
    </row>
    <row r="9267" spans="1:10" ht="26.45">
      <c r="A9267" s="549" t="s">
        <v>2666</v>
      </c>
      <c r="B9267" s="550" t="s">
        <v>1978</v>
      </c>
      <c r="C9267" s="550" t="s">
        <v>55</v>
      </c>
      <c r="D9267" s="549" t="s">
        <v>1979</v>
      </c>
      <c r="E9267" s="593" t="s">
        <v>1220</v>
      </c>
      <c r="F9267" s="593"/>
      <c r="G9267" s="550" t="s">
        <v>1739</v>
      </c>
      <c r="H9267" s="551">
        <v>2.4696000000000002E-3</v>
      </c>
      <c r="I9267" s="552" t="s">
        <v>2855</v>
      </c>
      <c r="J9267" s="561" t="s">
        <v>3366</v>
      </c>
    </row>
    <row r="9268" spans="1:10">
      <c r="A9268" s="549" t="s">
        <v>2666</v>
      </c>
      <c r="B9268" s="550" t="s">
        <v>2549</v>
      </c>
      <c r="C9268" s="550" t="s">
        <v>55</v>
      </c>
      <c r="D9268" s="549" t="s">
        <v>2550</v>
      </c>
      <c r="E9268" s="593" t="s">
        <v>1220</v>
      </c>
      <c r="F9268" s="593"/>
      <c r="G9268" s="550" t="s">
        <v>57</v>
      </c>
      <c r="H9268" s="551">
        <v>2.4000000000000001E-4</v>
      </c>
      <c r="I9268" s="552" t="s">
        <v>2864</v>
      </c>
      <c r="J9268" s="561" t="s">
        <v>2972</v>
      </c>
    </row>
    <row r="9269" spans="1:10">
      <c r="A9269" s="549" t="s">
        <v>2666</v>
      </c>
      <c r="B9269" s="550" t="s">
        <v>1982</v>
      </c>
      <c r="C9269" s="550" t="s">
        <v>55</v>
      </c>
      <c r="D9269" s="549" t="s">
        <v>1983</v>
      </c>
      <c r="E9269" s="593" t="s">
        <v>1298</v>
      </c>
      <c r="F9269" s="593"/>
      <c r="G9269" s="550" t="s">
        <v>57</v>
      </c>
      <c r="H9269" s="551">
        <v>1.45665E-2</v>
      </c>
      <c r="I9269" s="552" t="s">
        <v>2839</v>
      </c>
      <c r="J9269" s="561" t="s">
        <v>3366</v>
      </c>
    </row>
    <row r="9270" spans="1:10" ht="13.9" customHeight="1">
      <c r="A9270" s="549" t="s">
        <v>2666</v>
      </c>
      <c r="B9270" s="550" t="s">
        <v>1543</v>
      </c>
      <c r="C9270" s="550" t="s">
        <v>55</v>
      </c>
      <c r="D9270" s="549" t="s">
        <v>1544</v>
      </c>
      <c r="E9270" s="593" t="s">
        <v>1220</v>
      </c>
      <c r="F9270" s="593"/>
      <c r="G9270" s="550" t="s">
        <v>57</v>
      </c>
      <c r="H9270" s="551">
        <v>0.3295266</v>
      </c>
      <c r="I9270" s="552" t="s">
        <v>2849</v>
      </c>
      <c r="J9270" s="561" t="s">
        <v>3395</v>
      </c>
    </row>
    <row r="9271" spans="1:10">
      <c r="A9271" s="549" t="s">
        <v>2666</v>
      </c>
      <c r="B9271" s="550" t="s">
        <v>1587</v>
      </c>
      <c r="C9271" s="550" t="s">
        <v>55</v>
      </c>
      <c r="D9271" s="549" t="s">
        <v>1588</v>
      </c>
      <c r="E9271" s="593" t="s">
        <v>1220</v>
      </c>
      <c r="F9271" s="593"/>
      <c r="G9271" s="550" t="s">
        <v>57</v>
      </c>
      <c r="H9271" s="551">
        <v>1.45665E-2</v>
      </c>
      <c r="I9271" s="552" t="s">
        <v>2835</v>
      </c>
      <c r="J9271" s="561" t="s">
        <v>3699</v>
      </c>
    </row>
    <row r="9272" spans="1:10">
      <c r="A9272" s="549" t="s">
        <v>2666</v>
      </c>
      <c r="B9272" s="550" t="s">
        <v>2466</v>
      </c>
      <c r="C9272" s="550" t="s">
        <v>55</v>
      </c>
      <c r="D9272" s="549" t="s">
        <v>2467</v>
      </c>
      <c r="E9272" s="593" t="s">
        <v>2313</v>
      </c>
      <c r="F9272" s="593"/>
      <c r="G9272" s="550" t="s">
        <v>57</v>
      </c>
      <c r="H9272" s="551">
        <v>1.2E-4</v>
      </c>
      <c r="I9272" s="552" t="s">
        <v>2866</v>
      </c>
      <c r="J9272" s="561" t="s">
        <v>3254</v>
      </c>
    </row>
    <row r="9273" spans="1:10">
      <c r="A9273" s="549" t="s">
        <v>2666</v>
      </c>
      <c r="B9273" s="550" t="s">
        <v>2360</v>
      </c>
      <c r="C9273" s="550" t="s">
        <v>55</v>
      </c>
      <c r="D9273" s="549" t="s">
        <v>2361</v>
      </c>
      <c r="E9273" s="593" t="s">
        <v>1220</v>
      </c>
      <c r="F9273" s="593"/>
      <c r="G9273" s="550" t="s">
        <v>2362</v>
      </c>
      <c r="H9273" s="551">
        <v>2.4696000000000002E-3</v>
      </c>
      <c r="I9273" s="552" t="s">
        <v>2831</v>
      </c>
      <c r="J9273" s="561" t="s">
        <v>2880</v>
      </c>
    </row>
    <row r="9274" spans="1:10">
      <c r="A9274" s="549" t="s">
        <v>2666</v>
      </c>
      <c r="B9274" s="550" t="s">
        <v>2090</v>
      </c>
      <c r="C9274" s="550" t="s">
        <v>55</v>
      </c>
      <c r="D9274" s="549" t="s">
        <v>2091</v>
      </c>
      <c r="E9274" s="593" t="s">
        <v>1220</v>
      </c>
      <c r="F9274" s="593"/>
      <c r="G9274" s="550" t="s">
        <v>57</v>
      </c>
      <c r="H9274" s="551">
        <v>5.8266000000000004E-3</v>
      </c>
      <c r="I9274" s="552" t="s">
        <v>2847</v>
      </c>
      <c r="J9274" s="561" t="s">
        <v>3114</v>
      </c>
    </row>
    <row r="9275" spans="1:10">
      <c r="A9275" s="549" t="s">
        <v>2666</v>
      </c>
      <c r="B9275" s="550" t="s">
        <v>1652</v>
      </c>
      <c r="C9275" s="550" t="s">
        <v>55</v>
      </c>
      <c r="D9275" s="549" t="s">
        <v>1653</v>
      </c>
      <c r="E9275" s="593" t="s">
        <v>1298</v>
      </c>
      <c r="F9275" s="593"/>
      <c r="G9275" s="550" t="s">
        <v>57</v>
      </c>
      <c r="H9275" s="551">
        <v>0.3295266</v>
      </c>
      <c r="I9275" s="552" t="s">
        <v>2845</v>
      </c>
      <c r="J9275" s="561" t="s">
        <v>3202</v>
      </c>
    </row>
    <row r="9276" spans="1:10">
      <c r="A9276" s="549" t="s">
        <v>2666</v>
      </c>
      <c r="B9276" s="550" t="s">
        <v>2607</v>
      </c>
      <c r="C9276" s="550" t="s">
        <v>55</v>
      </c>
      <c r="D9276" s="549" t="s">
        <v>2608</v>
      </c>
      <c r="E9276" s="593" t="s">
        <v>1220</v>
      </c>
      <c r="F9276" s="593"/>
      <c r="G9276" s="550" t="s">
        <v>57</v>
      </c>
      <c r="H9276" s="551">
        <v>1.2E-4</v>
      </c>
      <c r="I9276" s="552" t="s">
        <v>2868</v>
      </c>
      <c r="J9276" s="561" t="s">
        <v>2972</v>
      </c>
    </row>
    <row r="9277" spans="1:10">
      <c r="A9277" s="549" t="s">
        <v>2666</v>
      </c>
      <c r="B9277" s="550" t="s">
        <v>1693</v>
      </c>
      <c r="C9277" s="550" t="s">
        <v>55</v>
      </c>
      <c r="D9277" s="549" t="s">
        <v>1694</v>
      </c>
      <c r="E9277" s="593" t="s">
        <v>1220</v>
      </c>
      <c r="F9277" s="593"/>
      <c r="G9277" s="550" t="s">
        <v>57</v>
      </c>
      <c r="H9277" s="551">
        <v>0.25414710000000001</v>
      </c>
      <c r="I9277" s="552" t="s">
        <v>2829</v>
      </c>
      <c r="J9277" s="561" t="s">
        <v>3115</v>
      </c>
    </row>
    <row r="9278" spans="1:10" ht="26.45">
      <c r="A9278" s="549" t="s">
        <v>2666</v>
      </c>
      <c r="B9278" s="550" t="s">
        <v>2139</v>
      </c>
      <c r="C9278" s="550" t="s">
        <v>55</v>
      </c>
      <c r="D9278" s="549" t="s">
        <v>2140</v>
      </c>
      <c r="E9278" s="593" t="s">
        <v>1220</v>
      </c>
      <c r="F9278" s="593"/>
      <c r="G9278" s="550" t="s">
        <v>1739</v>
      </c>
      <c r="H9278" s="551">
        <v>7.4450999999999996E-3</v>
      </c>
      <c r="I9278" s="552" t="s">
        <v>2853</v>
      </c>
      <c r="J9278" s="561" t="s">
        <v>2975</v>
      </c>
    </row>
    <row r="9279" spans="1:10">
      <c r="A9279" s="549" t="s">
        <v>2666</v>
      </c>
      <c r="B9279" s="550" t="s">
        <v>2311</v>
      </c>
      <c r="C9279" s="550" t="s">
        <v>55</v>
      </c>
      <c r="D9279" s="549" t="s">
        <v>2312</v>
      </c>
      <c r="E9279" s="593" t="s">
        <v>2313</v>
      </c>
      <c r="F9279" s="593"/>
      <c r="G9279" s="550" t="s">
        <v>57</v>
      </c>
      <c r="H9279" s="551">
        <v>1.2E-4</v>
      </c>
      <c r="I9279" s="552" t="s">
        <v>2870</v>
      </c>
      <c r="J9279" s="561" t="s">
        <v>2902</v>
      </c>
    </row>
    <row r="9280" spans="1:10">
      <c r="A9280" s="549" t="s">
        <v>2666</v>
      </c>
      <c r="B9280" s="550" t="s">
        <v>2525</v>
      </c>
      <c r="C9280" s="550" t="s">
        <v>55</v>
      </c>
      <c r="D9280" s="549" t="s">
        <v>2526</v>
      </c>
      <c r="E9280" s="593" t="s">
        <v>1220</v>
      </c>
      <c r="F9280" s="593"/>
      <c r="G9280" s="550" t="s">
        <v>57</v>
      </c>
      <c r="H9280" s="551">
        <v>2.4000000000000001E-4</v>
      </c>
      <c r="I9280" s="552" t="s">
        <v>2872</v>
      </c>
      <c r="J9280" s="561" t="s">
        <v>2972</v>
      </c>
    </row>
    <row r="9281" spans="1:10">
      <c r="A9281" s="549" t="s">
        <v>2666</v>
      </c>
      <c r="B9281" s="550" t="s">
        <v>1729</v>
      </c>
      <c r="C9281" s="550" t="s">
        <v>55</v>
      </c>
      <c r="D9281" s="549" t="s">
        <v>1730</v>
      </c>
      <c r="E9281" s="593" t="s">
        <v>1220</v>
      </c>
      <c r="F9281" s="593"/>
      <c r="G9281" s="550" t="s">
        <v>57</v>
      </c>
      <c r="H9281" s="551">
        <v>4.8554999999999996E-3</v>
      </c>
      <c r="I9281" s="552" t="s">
        <v>2833</v>
      </c>
      <c r="J9281" s="561" t="s">
        <v>4286</v>
      </c>
    </row>
    <row r="9282" spans="1:10" ht="26.45">
      <c r="A9282" s="549" t="s">
        <v>2666</v>
      </c>
      <c r="B9282" s="550" t="s">
        <v>1449</v>
      </c>
      <c r="C9282" s="550" t="s">
        <v>55</v>
      </c>
      <c r="D9282" s="549" t="s">
        <v>1450</v>
      </c>
      <c r="E9282" s="593" t="s">
        <v>1440</v>
      </c>
      <c r="F9282" s="593"/>
      <c r="G9282" s="550" t="s">
        <v>1451</v>
      </c>
      <c r="H9282" s="551">
        <v>1.4790000000000001</v>
      </c>
      <c r="I9282" s="552" t="s">
        <v>2742</v>
      </c>
      <c r="J9282" s="561" t="s">
        <v>4287</v>
      </c>
    </row>
    <row r="9283" spans="1:10">
      <c r="A9283" s="549" t="s">
        <v>2666</v>
      </c>
      <c r="B9283" s="550" t="s">
        <v>2412</v>
      </c>
      <c r="C9283" s="550" t="s">
        <v>55</v>
      </c>
      <c r="D9283" s="549" t="s">
        <v>2413</v>
      </c>
      <c r="E9283" s="593" t="s">
        <v>1220</v>
      </c>
      <c r="F9283" s="593"/>
      <c r="G9283" s="550" t="s">
        <v>57</v>
      </c>
      <c r="H9283" s="551">
        <v>4.437E-4</v>
      </c>
      <c r="I9283" s="552" t="s">
        <v>2823</v>
      </c>
      <c r="J9283" s="561" t="s">
        <v>2972</v>
      </c>
    </row>
    <row r="9284" spans="1:10">
      <c r="A9284" s="549" t="s">
        <v>2666</v>
      </c>
      <c r="B9284" s="550" t="s">
        <v>2381</v>
      </c>
      <c r="C9284" s="550" t="s">
        <v>55</v>
      </c>
      <c r="D9284" s="549" t="s">
        <v>2382</v>
      </c>
      <c r="E9284" s="593" t="s">
        <v>1220</v>
      </c>
      <c r="F9284" s="593"/>
      <c r="G9284" s="550" t="s">
        <v>57</v>
      </c>
      <c r="H9284" s="551">
        <v>2.9579999999999998E-4</v>
      </c>
      <c r="I9284" s="552" t="s">
        <v>2837</v>
      </c>
      <c r="J9284" s="561" t="s">
        <v>2880</v>
      </c>
    </row>
    <row r="9285" spans="1:10" ht="26.45">
      <c r="A9285" s="549" t="s">
        <v>2666</v>
      </c>
      <c r="B9285" s="550" t="s">
        <v>2182</v>
      </c>
      <c r="C9285" s="550" t="s">
        <v>55</v>
      </c>
      <c r="D9285" s="549" t="s">
        <v>2183</v>
      </c>
      <c r="E9285" s="593" t="s">
        <v>1220</v>
      </c>
      <c r="F9285" s="593"/>
      <c r="G9285" s="550" t="s">
        <v>57</v>
      </c>
      <c r="H9285" s="551">
        <v>2.9579999999999998E-4</v>
      </c>
      <c r="I9285" s="552" t="s">
        <v>2843</v>
      </c>
      <c r="J9285" s="561" t="s">
        <v>2923</v>
      </c>
    </row>
    <row r="9286" spans="1:10">
      <c r="A9286" s="549" t="s">
        <v>2666</v>
      </c>
      <c r="B9286" s="550" t="s">
        <v>2442</v>
      </c>
      <c r="C9286" s="550" t="s">
        <v>55</v>
      </c>
      <c r="D9286" s="549" t="s">
        <v>2443</v>
      </c>
      <c r="E9286" s="593" t="s">
        <v>1220</v>
      </c>
      <c r="F9286" s="593"/>
      <c r="G9286" s="550" t="s">
        <v>57</v>
      </c>
      <c r="H9286" s="551">
        <v>1.4789999999999999E-4</v>
      </c>
      <c r="I9286" s="552" t="s">
        <v>2851</v>
      </c>
      <c r="J9286" s="561" t="s">
        <v>2972</v>
      </c>
    </row>
    <row r="9287" spans="1:10">
      <c r="A9287" s="549" t="s">
        <v>2666</v>
      </c>
      <c r="B9287" s="550" t="s">
        <v>1893</v>
      </c>
      <c r="C9287" s="550" t="s">
        <v>55</v>
      </c>
      <c r="D9287" s="549" t="s">
        <v>1894</v>
      </c>
      <c r="E9287" s="593" t="s">
        <v>1220</v>
      </c>
      <c r="F9287" s="593"/>
      <c r="G9287" s="550" t="s">
        <v>1476</v>
      </c>
      <c r="H9287" s="551">
        <v>0.16739999999999999</v>
      </c>
      <c r="I9287" s="552" t="s">
        <v>2875</v>
      </c>
      <c r="J9287" s="561" t="s">
        <v>4288</v>
      </c>
    </row>
    <row r="9288" spans="1:10" ht="26.45">
      <c r="A9288" s="549" t="s">
        <v>2666</v>
      </c>
      <c r="B9288" s="550" t="s">
        <v>2268</v>
      </c>
      <c r="C9288" s="550" t="s">
        <v>55</v>
      </c>
      <c r="D9288" s="549" t="s">
        <v>2269</v>
      </c>
      <c r="E9288" s="593" t="s">
        <v>1220</v>
      </c>
      <c r="F9288" s="593"/>
      <c r="G9288" s="550" t="s">
        <v>57</v>
      </c>
      <c r="H9288" s="551">
        <v>0.27900000000000003</v>
      </c>
      <c r="I9288" s="552" t="s">
        <v>2877</v>
      </c>
      <c r="J9288" s="561" t="s">
        <v>3705</v>
      </c>
    </row>
    <row r="9289" spans="1:10">
      <c r="A9289" s="549" t="s">
        <v>2666</v>
      </c>
      <c r="B9289" s="550" t="s">
        <v>2639</v>
      </c>
      <c r="C9289" s="550" t="s">
        <v>55</v>
      </c>
      <c r="D9289" s="549" t="s">
        <v>2640</v>
      </c>
      <c r="E9289" s="593" t="s">
        <v>1220</v>
      </c>
      <c r="F9289" s="593"/>
      <c r="G9289" s="550" t="s">
        <v>57</v>
      </c>
      <c r="H9289" s="551">
        <v>2.232E-4</v>
      </c>
      <c r="I9289" s="552" t="s">
        <v>2879</v>
      </c>
      <c r="J9289" s="561" t="s">
        <v>2972</v>
      </c>
    </row>
    <row r="9290" spans="1:10">
      <c r="A9290" s="549" t="s">
        <v>2666</v>
      </c>
      <c r="B9290" s="550" t="s">
        <v>2579</v>
      </c>
      <c r="C9290" s="550" t="s">
        <v>55</v>
      </c>
      <c r="D9290" s="549" t="s">
        <v>2580</v>
      </c>
      <c r="E9290" s="593" t="s">
        <v>1220</v>
      </c>
      <c r="F9290" s="593"/>
      <c r="G9290" s="550" t="s">
        <v>57</v>
      </c>
      <c r="H9290" s="551">
        <v>2.5110000000000002E-3</v>
      </c>
      <c r="I9290" s="552" t="s">
        <v>2881</v>
      </c>
      <c r="J9290" s="561" t="s">
        <v>3133</v>
      </c>
    </row>
    <row r="9291" spans="1:10">
      <c r="A9291" s="549" t="s">
        <v>2666</v>
      </c>
      <c r="B9291" s="550" t="s">
        <v>2515</v>
      </c>
      <c r="C9291" s="550" t="s">
        <v>55</v>
      </c>
      <c r="D9291" s="549" t="s">
        <v>2516</v>
      </c>
      <c r="E9291" s="593" t="s">
        <v>1220</v>
      </c>
      <c r="F9291" s="593"/>
      <c r="G9291" s="550" t="s">
        <v>57</v>
      </c>
      <c r="H9291" s="551">
        <v>2.7900000000000001E-4</v>
      </c>
      <c r="I9291" s="552" t="s">
        <v>2883</v>
      </c>
      <c r="J9291" s="561" t="s">
        <v>2972</v>
      </c>
    </row>
    <row r="9292" spans="1:10">
      <c r="A9292" s="549" t="s">
        <v>2666</v>
      </c>
      <c r="B9292" s="550" t="s">
        <v>2617</v>
      </c>
      <c r="C9292" s="550" t="s">
        <v>55</v>
      </c>
      <c r="D9292" s="549" t="s">
        <v>2618</v>
      </c>
      <c r="E9292" s="593" t="s">
        <v>1220</v>
      </c>
      <c r="F9292" s="593"/>
      <c r="G9292" s="550" t="s">
        <v>57</v>
      </c>
      <c r="H9292" s="551">
        <v>5.5800000000000001E-5</v>
      </c>
      <c r="I9292" s="552" t="s">
        <v>2885</v>
      </c>
      <c r="J9292" s="561" t="s">
        <v>2880</v>
      </c>
    </row>
    <row r="9293" spans="1:10">
      <c r="A9293" s="549" t="s">
        <v>2666</v>
      </c>
      <c r="B9293" s="550" t="s">
        <v>2573</v>
      </c>
      <c r="C9293" s="550" t="s">
        <v>55</v>
      </c>
      <c r="D9293" s="549" t="s">
        <v>2574</v>
      </c>
      <c r="E9293" s="593" t="s">
        <v>1220</v>
      </c>
      <c r="F9293" s="593"/>
      <c r="G9293" s="550" t="s">
        <v>57</v>
      </c>
      <c r="H9293" s="551">
        <v>1.2834000000000001E-3</v>
      </c>
      <c r="I9293" s="552" t="s">
        <v>2887</v>
      </c>
      <c r="J9293" s="561" t="s">
        <v>3133</v>
      </c>
    </row>
    <row r="9294" spans="1:10">
      <c r="A9294" s="549" t="s">
        <v>2666</v>
      </c>
      <c r="B9294" s="550" t="s">
        <v>2535</v>
      </c>
      <c r="C9294" s="550" t="s">
        <v>55</v>
      </c>
      <c r="D9294" s="549" t="s">
        <v>2536</v>
      </c>
      <c r="E9294" s="593" t="s">
        <v>1220</v>
      </c>
      <c r="F9294" s="593"/>
      <c r="G9294" s="550" t="s">
        <v>57</v>
      </c>
      <c r="H9294" s="551">
        <v>2.5110000000000002E-3</v>
      </c>
      <c r="I9294" s="552" t="s">
        <v>2889</v>
      </c>
      <c r="J9294" s="561" t="s">
        <v>2886</v>
      </c>
    </row>
    <row r="9295" spans="1:10" ht="26.45">
      <c r="A9295" s="549" t="s">
        <v>2666</v>
      </c>
      <c r="B9295" s="550" t="s">
        <v>1807</v>
      </c>
      <c r="C9295" s="550" t="s">
        <v>55</v>
      </c>
      <c r="D9295" s="549" t="s">
        <v>1808</v>
      </c>
      <c r="E9295" s="593" t="s">
        <v>1440</v>
      </c>
      <c r="F9295" s="593"/>
      <c r="G9295" s="550" t="s">
        <v>1451</v>
      </c>
      <c r="H9295" s="551">
        <v>0.55800000000000005</v>
      </c>
      <c r="I9295" s="552" t="s">
        <v>2767</v>
      </c>
      <c r="J9295" s="561" t="s">
        <v>4289</v>
      </c>
    </row>
    <row r="9296" spans="1:10" ht="26.45">
      <c r="A9296" s="549" t="s">
        <v>2666</v>
      </c>
      <c r="B9296" s="550" t="s">
        <v>2339</v>
      </c>
      <c r="C9296" s="550" t="s">
        <v>55</v>
      </c>
      <c r="D9296" s="549" t="s">
        <v>2340</v>
      </c>
      <c r="E9296" s="593" t="s">
        <v>1220</v>
      </c>
      <c r="F9296" s="593"/>
      <c r="G9296" s="550" t="s">
        <v>57</v>
      </c>
      <c r="H9296" s="551">
        <v>0.23250000000000001</v>
      </c>
      <c r="I9296" s="552" t="s">
        <v>2892</v>
      </c>
      <c r="J9296" s="561" t="s">
        <v>2884</v>
      </c>
    </row>
    <row r="9297" spans="1:10">
      <c r="A9297" s="549" t="s">
        <v>2666</v>
      </c>
      <c r="B9297" s="550" t="s">
        <v>2219</v>
      </c>
      <c r="C9297" s="550" t="s">
        <v>55</v>
      </c>
      <c r="D9297" s="549" t="s">
        <v>2220</v>
      </c>
      <c r="E9297" s="593" t="s">
        <v>1220</v>
      </c>
      <c r="F9297" s="593"/>
      <c r="G9297" s="550" t="s">
        <v>1476</v>
      </c>
      <c r="H9297" s="551">
        <v>8.3699999999999997E-2</v>
      </c>
      <c r="I9297" s="552" t="s">
        <v>2894</v>
      </c>
      <c r="J9297" s="561" t="s">
        <v>2838</v>
      </c>
    </row>
    <row r="9298" spans="1:10">
      <c r="A9298" s="549" t="s">
        <v>2666</v>
      </c>
      <c r="B9298" s="550" t="s">
        <v>1629</v>
      </c>
      <c r="C9298" s="550" t="s">
        <v>55</v>
      </c>
      <c r="D9298" s="549" t="s">
        <v>1630</v>
      </c>
      <c r="E9298" s="593" t="s">
        <v>1220</v>
      </c>
      <c r="F9298" s="593"/>
      <c r="G9298" s="550" t="s">
        <v>268</v>
      </c>
      <c r="H9298" s="551">
        <v>2.2000000000000002</v>
      </c>
      <c r="I9298" s="552" t="s">
        <v>2720</v>
      </c>
      <c r="J9298" s="561" t="s">
        <v>4281</v>
      </c>
    </row>
    <row r="9299" spans="1:10" ht="26.45">
      <c r="A9299" s="549" t="s">
        <v>2666</v>
      </c>
      <c r="B9299" s="550" t="s">
        <v>1715</v>
      </c>
      <c r="C9299" s="550" t="s">
        <v>55</v>
      </c>
      <c r="D9299" s="549" t="s">
        <v>1716</v>
      </c>
      <c r="E9299" s="593" t="s">
        <v>1220</v>
      </c>
      <c r="F9299" s="593"/>
      <c r="G9299" s="550" t="s">
        <v>268</v>
      </c>
      <c r="H9299" s="551">
        <v>1.2</v>
      </c>
      <c r="I9299" s="552" t="s">
        <v>2857</v>
      </c>
      <c r="J9299" s="561" t="s">
        <v>4282</v>
      </c>
    </row>
    <row r="9300" spans="1:10" ht="26.45">
      <c r="A9300" s="549" t="s">
        <v>2666</v>
      </c>
      <c r="B9300" s="550" t="s">
        <v>1536</v>
      </c>
      <c r="C9300" s="550" t="s">
        <v>55</v>
      </c>
      <c r="D9300" s="549" t="s">
        <v>1537</v>
      </c>
      <c r="E9300" s="593" t="s">
        <v>1440</v>
      </c>
      <c r="F9300" s="593"/>
      <c r="G9300" s="550" t="s">
        <v>1451</v>
      </c>
      <c r="H9300" s="551">
        <v>1.2</v>
      </c>
      <c r="I9300" s="552" t="s">
        <v>2767</v>
      </c>
      <c r="J9300" s="561" t="s">
        <v>4283</v>
      </c>
    </row>
    <row r="9301" spans="1:10" ht="26.45">
      <c r="A9301" s="549" t="s">
        <v>2666</v>
      </c>
      <c r="B9301" s="550" t="s">
        <v>2301</v>
      </c>
      <c r="C9301" s="550" t="s">
        <v>55</v>
      </c>
      <c r="D9301" s="549" t="s">
        <v>2302</v>
      </c>
      <c r="E9301" s="593" t="s">
        <v>1220</v>
      </c>
      <c r="F9301" s="593"/>
      <c r="G9301" s="550" t="s">
        <v>1456</v>
      </c>
      <c r="H9301" s="551">
        <v>7.0000000000000007E-2</v>
      </c>
      <c r="I9301" s="552" t="s">
        <v>2860</v>
      </c>
      <c r="J9301" s="561" t="s">
        <v>4285</v>
      </c>
    </row>
    <row r="9302" spans="1:10">
      <c r="A9302" s="553"/>
      <c r="B9302" s="563"/>
      <c r="C9302" s="563"/>
      <c r="D9302" s="553"/>
      <c r="E9302" s="563" t="s">
        <v>2669</v>
      </c>
      <c r="F9302" s="566">
        <v>59</v>
      </c>
      <c r="G9302" s="553" t="s">
        <v>2670</v>
      </c>
      <c r="H9302" s="554">
        <v>0</v>
      </c>
      <c r="I9302" s="553" t="s">
        <v>2671</v>
      </c>
      <c r="J9302" s="554">
        <v>59</v>
      </c>
    </row>
    <row r="9303" spans="1:10" ht="14.45" thickBot="1">
      <c r="A9303" s="553"/>
      <c r="B9303" s="563"/>
      <c r="C9303" s="563"/>
      <c r="D9303" s="553"/>
      <c r="E9303" s="563" t="s">
        <v>2672</v>
      </c>
      <c r="F9303" s="566">
        <v>0</v>
      </c>
      <c r="G9303" s="553"/>
      <c r="H9303" s="595" t="s">
        <v>2673</v>
      </c>
      <c r="I9303" s="595"/>
      <c r="J9303" s="554">
        <v>123.33</v>
      </c>
    </row>
    <row r="9304" spans="1:10" ht="14.45" thickTop="1">
      <c r="A9304" s="555"/>
      <c r="B9304" s="564"/>
      <c r="C9304" s="564"/>
      <c r="D9304" s="555"/>
      <c r="E9304" s="564"/>
      <c r="F9304" s="564"/>
      <c r="G9304" s="555"/>
      <c r="H9304" s="555"/>
      <c r="I9304" s="555"/>
      <c r="J9304" s="555"/>
    </row>
    <row r="9305" spans="1:10">
      <c r="A9305" s="543"/>
      <c r="B9305" s="461" t="s">
        <v>10</v>
      </c>
      <c r="C9305" s="461" t="s">
        <v>11</v>
      </c>
      <c r="D9305" s="543" t="s">
        <v>12</v>
      </c>
      <c r="E9305" s="589" t="s">
        <v>1209</v>
      </c>
      <c r="F9305" s="589"/>
      <c r="G9305" s="461" t="s">
        <v>13</v>
      </c>
      <c r="H9305" s="544" t="s">
        <v>14</v>
      </c>
      <c r="I9305" s="544" t="s">
        <v>1210</v>
      </c>
      <c r="J9305" s="544" t="s">
        <v>16</v>
      </c>
    </row>
    <row r="9306" spans="1:10">
      <c r="A9306" s="545" t="s">
        <v>2661</v>
      </c>
      <c r="B9306" s="546" t="s">
        <v>2808</v>
      </c>
      <c r="C9306" s="546" t="s">
        <v>55</v>
      </c>
      <c r="D9306" s="545" t="s">
        <v>2809</v>
      </c>
      <c r="E9306" s="596" t="s">
        <v>2810</v>
      </c>
      <c r="F9306" s="596"/>
      <c r="G9306" s="546" t="s">
        <v>46</v>
      </c>
      <c r="H9306" s="547">
        <v>1</v>
      </c>
      <c r="I9306" s="548">
        <v>37.630000000000003</v>
      </c>
      <c r="J9306" s="548">
        <v>37.630000000000003</v>
      </c>
    </row>
    <row r="9307" spans="1:10">
      <c r="A9307" s="543" t="s">
        <v>9</v>
      </c>
      <c r="B9307" s="461" t="s">
        <v>10</v>
      </c>
      <c r="C9307" s="461" t="s">
        <v>11</v>
      </c>
      <c r="D9307" s="543" t="s">
        <v>12</v>
      </c>
      <c r="E9307" s="589" t="s">
        <v>1209</v>
      </c>
      <c r="F9307" s="589"/>
      <c r="G9307" s="461" t="s">
        <v>13</v>
      </c>
      <c r="H9307" s="544" t="s">
        <v>14</v>
      </c>
      <c r="I9307" s="544" t="s">
        <v>1210</v>
      </c>
      <c r="J9307" s="544" t="s">
        <v>16</v>
      </c>
    </row>
    <row r="9308" spans="1:10">
      <c r="A9308" s="549" t="s">
        <v>2666</v>
      </c>
      <c r="B9308" s="550" t="s">
        <v>1554</v>
      </c>
      <c r="C9308" s="550" t="s">
        <v>55</v>
      </c>
      <c r="D9308" s="549" t="s">
        <v>1555</v>
      </c>
      <c r="E9308" s="593" t="s">
        <v>1220</v>
      </c>
      <c r="F9308" s="593"/>
      <c r="G9308" s="550" t="s">
        <v>46</v>
      </c>
      <c r="H9308" s="551">
        <v>1.17</v>
      </c>
      <c r="I9308" s="552" t="s">
        <v>3051</v>
      </c>
      <c r="J9308" s="561" t="s">
        <v>4290</v>
      </c>
    </row>
    <row r="9309" spans="1:10" ht="26.45">
      <c r="A9309" s="549" t="s">
        <v>2666</v>
      </c>
      <c r="B9309" s="550" t="s">
        <v>1449</v>
      </c>
      <c r="C9309" s="550" t="s">
        <v>55</v>
      </c>
      <c r="D9309" s="549" t="s">
        <v>1450</v>
      </c>
      <c r="E9309" s="593" t="s">
        <v>1440</v>
      </c>
      <c r="F9309" s="593"/>
      <c r="G9309" s="550" t="s">
        <v>1451</v>
      </c>
      <c r="H9309" s="551">
        <v>0.22</v>
      </c>
      <c r="I9309" s="552" t="s">
        <v>2742</v>
      </c>
      <c r="J9309" s="561" t="s">
        <v>4291</v>
      </c>
    </row>
    <row r="9310" spans="1:10">
      <c r="A9310" s="556" t="s">
        <v>2661</v>
      </c>
      <c r="B9310" s="557" t="s">
        <v>2732</v>
      </c>
      <c r="C9310" s="557" t="s">
        <v>55</v>
      </c>
      <c r="D9310" s="556" t="s">
        <v>2733</v>
      </c>
      <c r="E9310" s="594" t="s">
        <v>1393</v>
      </c>
      <c r="F9310" s="594"/>
      <c r="G9310" s="557" t="s">
        <v>1451</v>
      </c>
      <c r="H9310" s="558">
        <v>0.22</v>
      </c>
      <c r="I9310" s="559" t="s">
        <v>2734</v>
      </c>
      <c r="J9310" s="560" t="s">
        <v>3780</v>
      </c>
    </row>
    <row r="9311" spans="1:10">
      <c r="A9311" s="556" t="s">
        <v>2661</v>
      </c>
      <c r="B9311" s="557" t="s">
        <v>2769</v>
      </c>
      <c r="C9311" s="557" t="s">
        <v>55</v>
      </c>
      <c r="D9311" s="556" t="s">
        <v>2770</v>
      </c>
      <c r="E9311" s="594" t="s">
        <v>1393</v>
      </c>
      <c r="F9311" s="594"/>
      <c r="G9311" s="557" t="s">
        <v>1451</v>
      </c>
      <c r="H9311" s="558">
        <v>0.22</v>
      </c>
      <c r="I9311" s="559" t="s">
        <v>2771</v>
      </c>
      <c r="J9311" s="560" t="s">
        <v>3824</v>
      </c>
    </row>
    <row r="9312" spans="1:10" ht="26.45">
      <c r="A9312" s="549" t="s">
        <v>2666</v>
      </c>
      <c r="B9312" s="550" t="s">
        <v>1879</v>
      </c>
      <c r="C9312" s="550" t="s">
        <v>55</v>
      </c>
      <c r="D9312" s="549" t="s">
        <v>1880</v>
      </c>
      <c r="E9312" s="593" t="s">
        <v>1220</v>
      </c>
      <c r="F9312" s="593"/>
      <c r="G9312" s="550" t="s">
        <v>57</v>
      </c>
      <c r="H9312" s="551">
        <v>1.42</v>
      </c>
      <c r="I9312" s="552" t="s">
        <v>3053</v>
      </c>
      <c r="J9312" s="561" t="s">
        <v>3564</v>
      </c>
    </row>
    <row r="9313" spans="1:10" ht="14.45" customHeight="1">
      <c r="A9313" s="549" t="s">
        <v>2666</v>
      </c>
      <c r="B9313" s="550" t="s">
        <v>2194</v>
      </c>
      <c r="C9313" s="550" t="s">
        <v>55</v>
      </c>
      <c r="D9313" s="549" t="s">
        <v>2195</v>
      </c>
      <c r="E9313" s="593" t="s">
        <v>1220</v>
      </c>
      <c r="F9313" s="593"/>
      <c r="G9313" s="550" t="s">
        <v>1857</v>
      </c>
      <c r="H9313" s="551">
        <v>1.42</v>
      </c>
      <c r="I9313" s="552" t="s">
        <v>2979</v>
      </c>
      <c r="J9313" s="561" t="s">
        <v>2928</v>
      </c>
    </row>
    <row r="9314" spans="1:10" ht="26.45">
      <c r="A9314" s="549" t="s">
        <v>2666</v>
      </c>
      <c r="B9314" s="550" t="s">
        <v>1536</v>
      </c>
      <c r="C9314" s="550" t="s">
        <v>55</v>
      </c>
      <c r="D9314" s="549" t="s">
        <v>1537</v>
      </c>
      <c r="E9314" s="593" t="s">
        <v>1440</v>
      </c>
      <c r="F9314" s="593"/>
      <c r="G9314" s="550" t="s">
        <v>1451</v>
      </c>
      <c r="H9314" s="551">
        <v>0.22</v>
      </c>
      <c r="I9314" s="552" t="s">
        <v>2767</v>
      </c>
      <c r="J9314" s="561" t="s">
        <v>4124</v>
      </c>
    </row>
    <row r="9315" spans="1:10">
      <c r="A9315" s="589" t="s">
        <v>2820</v>
      </c>
      <c r="B9315" s="597"/>
      <c r="C9315" s="597"/>
      <c r="D9315" s="597"/>
      <c r="E9315" s="597"/>
      <c r="F9315" s="597"/>
      <c r="G9315" s="597"/>
      <c r="H9315" s="597"/>
      <c r="I9315" s="597"/>
      <c r="J9315" s="597"/>
    </row>
    <row r="9316" spans="1:10">
      <c r="A9316" s="543" t="s">
        <v>9</v>
      </c>
      <c r="B9316" s="461" t="s">
        <v>10</v>
      </c>
      <c r="C9316" s="461" t="s">
        <v>11</v>
      </c>
      <c r="D9316" s="543" t="s">
        <v>12</v>
      </c>
      <c r="E9316" s="589" t="s">
        <v>1209</v>
      </c>
      <c r="F9316" s="589"/>
      <c r="G9316" s="461" t="s">
        <v>13</v>
      </c>
      <c r="H9316" s="544" t="s">
        <v>14</v>
      </c>
      <c r="I9316" s="544" t="s">
        <v>1210</v>
      </c>
      <c r="J9316" s="544" t="s">
        <v>16</v>
      </c>
    </row>
    <row r="9317" spans="1:10">
      <c r="A9317" s="549" t="s">
        <v>2666</v>
      </c>
      <c r="B9317" s="550" t="s">
        <v>1554</v>
      </c>
      <c r="C9317" s="550" t="s">
        <v>55</v>
      </c>
      <c r="D9317" s="549" t="s">
        <v>1555</v>
      </c>
      <c r="E9317" s="593" t="s">
        <v>1220</v>
      </c>
      <c r="F9317" s="593"/>
      <c r="G9317" s="550" t="s">
        <v>46</v>
      </c>
      <c r="H9317" s="551">
        <v>1.17</v>
      </c>
      <c r="I9317" s="552" t="s">
        <v>3051</v>
      </c>
      <c r="J9317" s="561" t="s">
        <v>4290</v>
      </c>
    </row>
    <row r="9318" spans="1:10" ht="26.45">
      <c r="A9318" s="549" t="s">
        <v>2666</v>
      </c>
      <c r="B9318" s="550" t="s">
        <v>1449</v>
      </c>
      <c r="C9318" s="550" t="s">
        <v>55</v>
      </c>
      <c r="D9318" s="549" t="s">
        <v>1450</v>
      </c>
      <c r="E9318" s="593" t="s">
        <v>1440</v>
      </c>
      <c r="F9318" s="593"/>
      <c r="G9318" s="550" t="s">
        <v>1451</v>
      </c>
      <c r="H9318" s="551">
        <v>0.22</v>
      </c>
      <c r="I9318" s="552" t="s">
        <v>2742</v>
      </c>
      <c r="J9318" s="561" t="s">
        <v>4291</v>
      </c>
    </row>
    <row r="9319" spans="1:10" ht="26.45">
      <c r="A9319" s="549" t="s">
        <v>2666</v>
      </c>
      <c r="B9319" s="550" t="s">
        <v>2391</v>
      </c>
      <c r="C9319" s="550" t="s">
        <v>55</v>
      </c>
      <c r="D9319" s="549" t="s">
        <v>2392</v>
      </c>
      <c r="E9319" s="593" t="s">
        <v>1220</v>
      </c>
      <c r="F9319" s="593"/>
      <c r="G9319" s="550" t="s">
        <v>57</v>
      </c>
      <c r="H9319" s="551">
        <v>8.7999999999999998E-5</v>
      </c>
      <c r="I9319" s="552" t="s">
        <v>2827</v>
      </c>
      <c r="J9319" s="561" t="s">
        <v>2972</v>
      </c>
    </row>
    <row r="9320" spans="1:10">
      <c r="A9320" s="549" t="s">
        <v>2666</v>
      </c>
      <c r="B9320" s="550" t="s">
        <v>2593</v>
      </c>
      <c r="C9320" s="550" t="s">
        <v>55</v>
      </c>
      <c r="D9320" s="549" t="s">
        <v>2594</v>
      </c>
      <c r="E9320" s="593" t="s">
        <v>1220</v>
      </c>
      <c r="F9320" s="593"/>
      <c r="G9320" s="550" t="s">
        <v>57</v>
      </c>
      <c r="H9320" s="551">
        <v>4.3999999999999999E-5</v>
      </c>
      <c r="I9320" s="552" t="s">
        <v>2862</v>
      </c>
      <c r="J9320" s="561" t="s">
        <v>2972</v>
      </c>
    </row>
    <row r="9321" spans="1:10">
      <c r="A9321" s="549" t="s">
        <v>2666</v>
      </c>
      <c r="B9321" s="550" t="s">
        <v>1855</v>
      </c>
      <c r="C9321" s="550" t="s">
        <v>55</v>
      </c>
      <c r="D9321" s="549" t="s">
        <v>1856</v>
      </c>
      <c r="E9321" s="593" t="s">
        <v>1298</v>
      </c>
      <c r="F9321" s="593"/>
      <c r="G9321" s="550" t="s">
        <v>1857</v>
      </c>
      <c r="H9321" s="551">
        <v>1.76E-4</v>
      </c>
      <c r="I9321" s="552" t="s">
        <v>2841</v>
      </c>
      <c r="J9321" s="561" t="s">
        <v>2923</v>
      </c>
    </row>
    <row r="9322" spans="1:10" ht="26.45">
      <c r="A9322" s="549" t="s">
        <v>2666</v>
      </c>
      <c r="B9322" s="550" t="s">
        <v>2303</v>
      </c>
      <c r="C9322" s="550" t="s">
        <v>55</v>
      </c>
      <c r="D9322" s="549" t="s">
        <v>2304</v>
      </c>
      <c r="E9322" s="593" t="s">
        <v>1220</v>
      </c>
      <c r="F9322" s="593"/>
      <c r="G9322" s="550" t="s">
        <v>57</v>
      </c>
      <c r="H9322" s="551">
        <v>2.6400000000000002E-4</v>
      </c>
      <c r="I9322" s="552" t="s">
        <v>2821</v>
      </c>
      <c r="J9322" s="561" t="s">
        <v>2972</v>
      </c>
    </row>
    <row r="9323" spans="1:10">
      <c r="A9323" s="549" t="s">
        <v>2666</v>
      </c>
      <c r="B9323" s="550" t="s">
        <v>2169</v>
      </c>
      <c r="C9323" s="550" t="s">
        <v>55</v>
      </c>
      <c r="D9323" s="549" t="s">
        <v>2170</v>
      </c>
      <c r="E9323" s="593" t="s">
        <v>1220</v>
      </c>
      <c r="F9323" s="593"/>
      <c r="G9323" s="550" t="s">
        <v>57</v>
      </c>
      <c r="H9323" s="551">
        <v>1.98E-3</v>
      </c>
      <c r="I9323" s="552" t="s">
        <v>2825</v>
      </c>
      <c r="J9323" s="561" t="s">
        <v>2972</v>
      </c>
    </row>
    <row r="9324" spans="1:10" ht="26.45">
      <c r="A9324" s="549" t="s">
        <v>2666</v>
      </c>
      <c r="B9324" s="550" t="s">
        <v>1978</v>
      </c>
      <c r="C9324" s="550" t="s">
        <v>55</v>
      </c>
      <c r="D9324" s="549" t="s">
        <v>1979</v>
      </c>
      <c r="E9324" s="593" t="s">
        <v>1220</v>
      </c>
      <c r="F9324" s="593"/>
      <c r="G9324" s="550" t="s">
        <v>1739</v>
      </c>
      <c r="H9324" s="551">
        <v>3.3E-4</v>
      </c>
      <c r="I9324" s="552" t="s">
        <v>2855</v>
      </c>
      <c r="J9324" s="561" t="s">
        <v>3254</v>
      </c>
    </row>
    <row r="9325" spans="1:10" ht="13.9" customHeight="1">
      <c r="A9325" s="549" t="s">
        <v>2666</v>
      </c>
      <c r="B9325" s="550" t="s">
        <v>2549</v>
      </c>
      <c r="C9325" s="550" t="s">
        <v>55</v>
      </c>
      <c r="D9325" s="549" t="s">
        <v>2550</v>
      </c>
      <c r="E9325" s="593" t="s">
        <v>1220</v>
      </c>
      <c r="F9325" s="593"/>
      <c r="G9325" s="550" t="s">
        <v>57</v>
      </c>
      <c r="H9325" s="551">
        <v>4.3999999999999999E-5</v>
      </c>
      <c r="I9325" s="552" t="s">
        <v>2864</v>
      </c>
      <c r="J9325" s="561" t="s">
        <v>2972</v>
      </c>
    </row>
    <row r="9326" spans="1:10">
      <c r="A9326" s="549" t="s">
        <v>2666</v>
      </c>
      <c r="B9326" s="550" t="s">
        <v>1982</v>
      </c>
      <c r="C9326" s="550" t="s">
        <v>55</v>
      </c>
      <c r="D9326" s="549" t="s">
        <v>1983</v>
      </c>
      <c r="E9326" s="593" t="s">
        <v>1298</v>
      </c>
      <c r="F9326" s="593"/>
      <c r="G9326" s="550" t="s">
        <v>57</v>
      </c>
      <c r="H9326" s="551">
        <v>1.98E-3</v>
      </c>
      <c r="I9326" s="552" t="s">
        <v>2839</v>
      </c>
      <c r="J9326" s="561" t="s">
        <v>3254</v>
      </c>
    </row>
    <row r="9327" spans="1:10">
      <c r="A9327" s="549" t="s">
        <v>2666</v>
      </c>
      <c r="B9327" s="550" t="s">
        <v>1543</v>
      </c>
      <c r="C9327" s="550" t="s">
        <v>55</v>
      </c>
      <c r="D9327" s="549" t="s">
        <v>1544</v>
      </c>
      <c r="E9327" s="593" t="s">
        <v>1220</v>
      </c>
      <c r="F9327" s="593"/>
      <c r="G9327" s="550" t="s">
        <v>57</v>
      </c>
      <c r="H9327" s="551">
        <v>4.4791999999999998E-2</v>
      </c>
      <c r="I9327" s="552" t="s">
        <v>2849</v>
      </c>
      <c r="J9327" s="561" t="s">
        <v>3223</v>
      </c>
    </row>
    <row r="9328" spans="1:10">
      <c r="A9328" s="549" t="s">
        <v>2666</v>
      </c>
      <c r="B9328" s="550" t="s">
        <v>1587</v>
      </c>
      <c r="C9328" s="550" t="s">
        <v>55</v>
      </c>
      <c r="D9328" s="549" t="s">
        <v>1588</v>
      </c>
      <c r="E9328" s="593" t="s">
        <v>1220</v>
      </c>
      <c r="F9328" s="593"/>
      <c r="G9328" s="550" t="s">
        <v>57</v>
      </c>
      <c r="H9328" s="551">
        <v>1.98E-3</v>
      </c>
      <c r="I9328" s="552" t="s">
        <v>2835</v>
      </c>
      <c r="J9328" s="561" t="s">
        <v>3335</v>
      </c>
    </row>
    <row r="9329" spans="1:10">
      <c r="A9329" s="549" t="s">
        <v>2666</v>
      </c>
      <c r="B9329" s="550" t="s">
        <v>2466</v>
      </c>
      <c r="C9329" s="550" t="s">
        <v>55</v>
      </c>
      <c r="D9329" s="549" t="s">
        <v>2467</v>
      </c>
      <c r="E9329" s="593" t="s">
        <v>2313</v>
      </c>
      <c r="F9329" s="593"/>
      <c r="G9329" s="550" t="s">
        <v>57</v>
      </c>
      <c r="H9329" s="551">
        <v>2.1999999999999999E-5</v>
      </c>
      <c r="I9329" s="552" t="s">
        <v>2866</v>
      </c>
      <c r="J9329" s="561" t="s">
        <v>2972</v>
      </c>
    </row>
    <row r="9330" spans="1:10">
      <c r="A9330" s="549" t="s">
        <v>2666</v>
      </c>
      <c r="B9330" s="550" t="s">
        <v>2360</v>
      </c>
      <c r="C9330" s="550" t="s">
        <v>55</v>
      </c>
      <c r="D9330" s="549" t="s">
        <v>2361</v>
      </c>
      <c r="E9330" s="593" t="s">
        <v>1220</v>
      </c>
      <c r="F9330" s="593"/>
      <c r="G9330" s="550" t="s">
        <v>2362</v>
      </c>
      <c r="H9330" s="551">
        <v>3.3E-4</v>
      </c>
      <c r="I9330" s="552" t="s">
        <v>2831</v>
      </c>
      <c r="J9330" s="561" t="s">
        <v>2972</v>
      </c>
    </row>
    <row r="9331" spans="1:10">
      <c r="A9331" s="549" t="s">
        <v>2666</v>
      </c>
      <c r="B9331" s="550" t="s">
        <v>2090</v>
      </c>
      <c r="C9331" s="550" t="s">
        <v>55</v>
      </c>
      <c r="D9331" s="549" t="s">
        <v>2091</v>
      </c>
      <c r="E9331" s="593" t="s">
        <v>1220</v>
      </c>
      <c r="F9331" s="593"/>
      <c r="G9331" s="550" t="s">
        <v>57</v>
      </c>
      <c r="H9331" s="551">
        <v>7.9199999999999995E-4</v>
      </c>
      <c r="I9331" s="552" t="s">
        <v>2847</v>
      </c>
      <c r="J9331" s="561" t="s">
        <v>2880</v>
      </c>
    </row>
    <row r="9332" spans="1:10">
      <c r="A9332" s="549" t="s">
        <v>2666</v>
      </c>
      <c r="B9332" s="550" t="s">
        <v>1652</v>
      </c>
      <c r="C9332" s="550" t="s">
        <v>55</v>
      </c>
      <c r="D9332" s="549" t="s">
        <v>1653</v>
      </c>
      <c r="E9332" s="593" t="s">
        <v>1298</v>
      </c>
      <c r="F9332" s="593"/>
      <c r="G9332" s="550" t="s">
        <v>57</v>
      </c>
      <c r="H9332" s="551">
        <v>4.4791999999999998E-2</v>
      </c>
      <c r="I9332" s="552" t="s">
        <v>2845</v>
      </c>
      <c r="J9332" s="561" t="s">
        <v>2884</v>
      </c>
    </row>
    <row r="9333" spans="1:10">
      <c r="A9333" s="549" t="s">
        <v>2666</v>
      </c>
      <c r="B9333" s="550" t="s">
        <v>2607</v>
      </c>
      <c r="C9333" s="550" t="s">
        <v>55</v>
      </c>
      <c r="D9333" s="549" t="s">
        <v>2608</v>
      </c>
      <c r="E9333" s="593" t="s">
        <v>1220</v>
      </c>
      <c r="F9333" s="593"/>
      <c r="G9333" s="550" t="s">
        <v>57</v>
      </c>
      <c r="H9333" s="551">
        <v>2.1999999999999999E-5</v>
      </c>
      <c r="I9333" s="552" t="s">
        <v>2868</v>
      </c>
      <c r="J9333" s="561" t="s">
        <v>2972</v>
      </c>
    </row>
    <row r="9334" spans="1:10">
      <c r="A9334" s="549" t="s">
        <v>2666</v>
      </c>
      <c r="B9334" s="550" t="s">
        <v>1693</v>
      </c>
      <c r="C9334" s="550" t="s">
        <v>55</v>
      </c>
      <c r="D9334" s="549" t="s">
        <v>1694</v>
      </c>
      <c r="E9334" s="593" t="s">
        <v>1220</v>
      </c>
      <c r="F9334" s="593"/>
      <c r="G9334" s="550" t="s">
        <v>57</v>
      </c>
      <c r="H9334" s="551">
        <v>3.5090000000000003E-2</v>
      </c>
      <c r="I9334" s="552" t="s">
        <v>2829</v>
      </c>
      <c r="J9334" s="561" t="s">
        <v>2888</v>
      </c>
    </row>
    <row r="9335" spans="1:10" ht="26.45">
      <c r="A9335" s="549" t="s">
        <v>2666</v>
      </c>
      <c r="B9335" s="550" t="s">
        <v>2139</v>
      </c>
      <c r="C9335" s="550" t="s">
        <v>55</v>
      </c>
      <c r="D9335" s="549" t="s">
        <v>2140</v>
      </c>
      <c r="E9335" s="593" t="s">
        <v>1220</v>
      </c>
      <c r="F9335" s="593"/>
      <c r="G9335" s="550" t="s">
        <v>1739</v>
      </c>
      <c r="H9335" s="551">
        <v>1.0120000000000001E-3</v>
      </c>
      <c r="I9335" s="552" t="s">
        <v>2853</v>
      </c>
      <c r="J9335" s="561" t="s">
        <v>2880</v>
      </c>
    </row>
    <row r="9336" spans="1:10">
      <c r="A9336" s="549" t="s">
        <v>2666</v>
      </c>
      <c r="B9336" s="550" t="s">
        <v>2311</v>
      </c>
      <c r="C9336" s="550" t="s">
        <v>55</v>
      </c>
      <c r="D9336" s="549" t="s">
        <v>2312</v>
      </c>
      <c r="E9336" s="593" t="s">
        <v>2313</v>
      </c>
      <c r="F9336" s="593"/>
      <c r="G9336" s="550" t="s">
        <v>57</v>
      </c>
      <c r="H9336" s="551">
        <v>2.1999999999999999E-5</v>
      </c>
      <c r="I9336" s="552" t="s">
        <v>2870</v>
      </c>
      <c r="J9336" s="561" t="s">
        <v>3254</v>
      </c>
    </row>
    <row r="9337" spans="1:10">
      <c r="A9337" s="549" t="s">
        <v>2666</v>
      </c>
      <c r="B9337" s="550" t="s">
        <v>2525</v>
      </c>
      <c r="C9337" s="550" t="s">
        <v>55</v>
      </c>
      <c r="D9337" s="549" t="s">
        <v>2526</v>
      </c>
      <c r="E9337" s="593" t="s">
        <v>1220</v>
      </c>
      <c r="F9337" s="593"/>
      <c r="G9337" s="550" t="s">
        <v>57</v>
      </c>
      <c r="H9337" s="551">
        <v>4.3999999999999999E-5</v>
      </c>
      <c r="I9337" s="552" t="s">
        <v>2872</v>
      </c>
      <c r="J9337" s="561" t="s">
        <v>2972</v>
      </c>
    </row>
    <row r="9338" spans="1:10">
      <c r="A9338" s="549" t="s">
        <v>2666</v>
      </c>
      <c r="B9338" s="550" t="s">
        <v>1729</v>
      </c>
      <c r="C9338" s="550" t="s">
        <v>55</v>
      </c>
      <c r="D9338" s="549" t="s">
        <v>1730</v>
      </c>
      <c r="E9338" s="593" t="s">
        <v>1220</v>
      </c>
      <c r="F9338" s="593"/>
      <c r="G9338" s="550" t="s">
        <v>57</v>
      </c>
      <c r="H9338" s="551">
        <v>6.6E-4</v>
      </c>
      <c r="I9338" s="552" t="s">
        <v>2833</v>
      </c>
      <c r="J9338" s="561" t="s">
        <v>3126</v>
      </c>
    </row>
    <row r="9339" spans="1:10">
      <c r="A9339" s="549" t="s">
        <v>2666</v>
      </c>
      <c r="B9339" s="550" t="s">
        <v>2412</v>
      </c>
      <c r="C9339" s="550" t="s">
        <v>55</v>
      </c>
      <c r="D9339" s="549" t="s">
        <v>2413</v>
      </c>
      <c r="E9339" s="593" t="s">
        <v>1220</v>
      </c>
      <c r="F9339" s="593"/>
      <c r="G9339" s="550" t="s">
        <v>57</v>
      </c>
      <c r="H9339" s="551">
        <v>6.6000000000000005E-5</v>
      </c>
      <c r="I9339" s="552" t="s">
        <v>2823</v>
      </c>
      <c r="J9339" s="561" t="s">
        <v>2972</v>
      </c>
    </row>
    <row r="9340" spans="1:10">
      <c r="A9340" s="549" t="s">
        <v>2666</v>
      </c>
      <c r="B9340" s="550" t="s">
        <v>2381</v>
      </c>
      <c r="C9340" s="550" t="s">
        <v>55</v>
      </c>
      <c r="D9340" s="549" t="s">
        <v>2382</v>
      </c>
      <c r="E9340" s="593" t="s">
        <v>1220</v>
      </c>
      <c r="F9340" s="593"/>
      <c r="G9340" s="550" t="s">
        <v>57</v>
      </c>
      <c r="H9340" s="551">
        <v>4.3999999999999999E-5</v>
      </c>
      <c r="I9340" s="552" t="s">
        <v>2837</v>
      </c>
      <c r="J9340" s="561" t="s">
        <v>2972</v>
      </c>
    </row>
    <row r="9341" spans="1:10" ht="26.45">
      <c r="A9341" s="549" t="s">
        <v>2666</v>
      </c>
      <c r="B9341" s="550" t="s">
        <v>2182</v>
      </c>
      <c r="C9341" s="550" t="s">
        <v>55</v>
      </c>
      <c r="D9341" s="549" t="s">
        <v>2183</v>
      </c>
      <c r="E9341" s="593" t="s">
        <v>1220</v>
      </c>
      <c r="F9341" s="593"/>
      <c r="G9341" s="550" t="s">
        <v>57</v>
      </c>
      <c r="H9341" s="551">
        <v>4.3999999999999999E-5</v>
      </c>
      <c r="I9341" s="552" t="s">
        <v>2843</v>
      </c>
      <c r="J9341" s="561" t="s">
        <v>2972</v>
      </c>
    </row>
    <row r="9342" spans="1:10">
      <c r="A9342" s="549" t="s">
        <v>2666</v>
      </c>
      <c r="B9342" s="550" t="s">
        <v>2442</v>
      </c>
      <c r="C9342" s="550" t="s">
        <v>55</v>
      </c>
      <c r="D9342" s="549" t="s">
        <v>2443</v>
      </c>
      <c r="E9342" s="593" t="s">
        <v>1220</v>
      </c>
      <c r="F9342" s="593"/>
      <c r="G9342" s="550" t="s">
        <v>57</v>
      </c>
      <c r="H9342" s="551">
        <v>2.1999999999999999E-5</v>
      </c>
      <c r="I9342" s="552" t="s">
        <v>2851</v>
      </c>
      <c r="J9342" s="561" t="s">
        <v>2972</v>
      </c>
    </row>
    <row r="9343" spans="1:10" ht="26.45">
      <c r="A9343" s="549" t="s">
        <v>2666</v>
      </c>
      <c r="B9343" s="550" t="s">
        <v>1879</v>
      </c>
      <c r="C9343" s="550" t="s">
        <v>55</v>
      </c>
      <c r="D9343" s="549" t="s">
        <v>1880</v>
      </c>
      <c r="E9343" s="593" t="s">
        <v>1220</v>
      </c>
      <c r="F9343" s="593"/>
      <c r="G9343" s="550" t="s">
        <v>57</v>
      </c>
      <c r="H9343" s="551">
        <v>1.42</v>
      </c>
      <c r="I9343" s="552" t="s">
        <v>3053</v>
      </c>
      <c r="J9343" s="561" t="s">
        <v>3564</v>
      </c>
    </row>
    <row r="9344" spans="1:10" ht="26.45">
      <c r="A9344" s="549" t="s">
        <v>2666</v>
      </c>
      <c r="B9344" s="550" t="s">
        <v>2194</v>
      </c>
      <c r="C9344" s="550" t="s">
        <v>55</v>
      </c>
      <c r="D9344" s="549" t="s">
        <v>2195</v>
      </c>
      <c r="E9344" s="593" t="s">
        <v>1220</v>
      </c>
      <c r="F9344" s="593"/>
      <c r="G9344" s="550" t="s">
        <v>1857</v>
      </c>
      <c r="H9344" s="551">
        <v>1.42</v>
      </c>
      <c r="I9344" s="552" t="s">
        <v>2979</v>
      </c>
      <c r="J9344" s="561" t="s">
        <v>2928</v>
      </c>
    </row>
    <row r="9345" spans="1:10" ht="26.45">
      <c r="A9345" s="549" t="s">
        <v>2666</v>
      </c>
      <c r="B9345" s="550" t="s">
        <v>1536</v>
      </c>
      <c r="C9345" s="550" t="s">
        <v>55</v>
      </c>
      <c r="D9345" s="549" t="s">
        <v>1537</v>
      </c>
      <c r="E9345" s="593" t="s">
        <v>1440</v>
      </c>
      <c r="F9345" s="593"/>
      <c r="G9345" s="550" t="s">
        <v>1451</v>
      </c>
      <c r="H9345" s="551">
        <v>0.22</v>
      </c>
      <c r="I9345" s="552" t="s">
        <v>2767</v>
      </c>
      <c r="J9345" s="561" t="s">
        <v>4124</v>
      </c>
    </row>
    <row r="9346" spans="1:10">
      <c r="A9346" s="553"/>
      <c r="B9346" s="563"/>
      <c r="C9346" s="563"/>
      <c r="D9346" s="553"/>
      <c r="E9346" s="563" t="s">
        <v>2669</v>
      </c>
      <c r="F9346" s="566">
        <v>7.91</v>
      </c>
      <c r="G9346" s="553" t="s">
        <v>2670</v>
      </c>
      <c r="H9346" s="554">
        <v>0</v>
      </c>
      <c r="I9346" s="553" t="s">
        <v>2671</v>
      </c>
      <c r="J9346" s="554">
        <v>7.91</v>
      </c>
    </row>
    <row r="9347" spans="1:10" ht="14.45" thickBot="1">
      <c r="A9347" s="553"/>
      <c r="B9347" s="563"/>
      <c r="C9347" s="563"/>
      <c r="D9347" s="553"/>
      <c r="E9347" s="563" t="s">
        <v>2672</v>
      </c>
      <c r="F9347" s="566">
        <v>0</v>
      </c>
      <c r="G9347" s="553"/>
      <c r="H9347" s="595" t="s">
        <v>2673</v>
      </c>
      <c r="I9347" s="595"/>
      <c r="J9347" s="554">
        <v>37.630000000000003</v>
      </c>
    </row>
    <row r="9348" spans="1:10" ht="14.45" thickTop="1">
      <c r="A9348" s="555"/>
      <c r="B9348" s="564"/>
      <c r="C9348" s="564"/>
      <c r="D9348" s="555"/>
      <c r="E9348" s="564"/>
      <c r="F9348" s="564"/>
      <c r="G9348" s="555"/>
      <c r="H9348" s="555"/>
      <c r="I9348" s="555"/>
      <c r="J9348" s="555"/>
    </row>
    <row r="9349" spans="1:10">
      <c r="A9349" s="543"/>
      <c r="B9349" s="461" t="s">
        <v>10</v>
      </c>
      <c r="C9349" s="461" t="s">
        <v>11</v>
      </c>
      <c r="D9349" s="543" t="s">
        <v>12</v>
      </c>
      <c r="E9349" s="589" t="s">
        <v>1209</v>
      </c>
      <c r="F9349" s="589"/>
      <c r="G9349" s="461" t="s">
        <v>13</v>
      </c>
      <c r="H9349" s="544" t="s">
        <v>14</v>
      </c>
      <c r="I9349" s="544" t="s">
        <v>1210</v>
      </c>
      <c r="J9349" s="544" t="s">
        <v>16</v>
      </c>
    </row>
    <row r="9350" spans="1:10">
      <c r="A9350" s="545" t="s">
        <v>2661</v>
      </c>
      <c r="B9350" s="546" t="s">
        <v>3183</v>
      </c>
      <c r="C9350" s="546" t="s">
        <v>55</v>
      </c>
      <c r="D9350" s="545" t="s">
        <v>3184</v>
      </c>
      <c r="E9350" s="596" t="s">
        <v>2738</v>
      </c>
      <c r="F9350" s="596"/>
      <c r="G9350" s="546" t="s">
        <v>268</v>
      </c>
      <c r="H9350" s="547">
        <v>1</v>
      </c>
      <c r="I9350" s="548">
        <v>24.3</v>
      </c>
      <c r="J9350" s="548">
        <v>24.3</v>
      </c>
    </row>
    <row r="9351" spans="1:10">
      <c r="A9351" s="543" t="s">
        <v>9</v>
      </c>
      <c r="B9351" s="461" t="s">
        <v>10</v>
      </c>
      <c r="C9351" s="461" t="s">
        <v>11</v>
      </c>
      <c r="D9351" s="543" t="s">
        <v>12</v>
      </c>
      <c r="E9351" s="589" t="s">
        <v>1209</v>
      </c>
      <c r="F9351" s="589"/>
      <c r="G9351" s="461" t="s">
        <v>13</v>
      </c>
      <c r="H9351" s="544" t="s">
        <v>14</v>
      </c>
      <c r="I9351" s="544" t="s">
        <v>1210</v>
      </c>
      <c r="J9351" s="544" t="s">
        <v>16</v>
      </c>
    </row>
    <row r="9352" spans="1:10" ht="26.45">
      <c r="A9352" s="549" t="s">
        <v>2666</v>
      </c>
      <c r="B9352" s="550" t="s">
        <v>1449</v>
      </c>
      <c r="C9352" s="550" t="s">
        <v>55</v>
      </c>
      <c r="D9352" s="549" t="s">
        <v>1450</v>
      </c>
      <c r="E9352" s="593" t="s">
        <v>1440</v>
      </c>
      <c r="F9352" s="593"/>
      <c r="G9352" s="550" t="s">
        <v>1451</v>
      </c>
      <c r="H9352" s="551">
        <v>0.3</v>
      </c>
      <c r="I9352" s="552" t="s">
        <v>2742</v>
      </c>
      <c r="J9352" s="561" t="s">
        <v>3502</v>
      </c>
    </row>
    <row r="9353" spans="1:10" ht="26.45">
      <c r="A9353" s="549" t="s">
        <v>2666</v>
      </c>
      <c r="B9353" s="550" t="s">
        <v>1685</v>
      </c>
      <c r="C9353" s="550" t="s">
        <v>55</v>
      </c>
      <c r="D9353" s="549" t="s">
        <v>1686</v>
      </c>
      <c r="E9353" s="593" t="s">
        <v>1440</v>
      </c>
      <c r="F9353" s="593"/>
      <c r="G9353" s="550" t="s">
        <v>1451</v>
      </c>
      <c r="H9353" s="551">
        <v>0.3</v>
      </c>
      <c r="I9353" s="552" t="s">
        <v>2767</v>
      </c>
      <c r="J9353" s="561" t="s">
        <v>3439</v>
      </c>
    </row>
    <row r="9354" spans="1:10" ht="26.45">
      <c r="A9354" s="549" t="s">
        <v>2666</v>
      </c>
      <c r="B9354" s="550" t="s">
        <v>2563</v>
      </c>
      <c r="C9354" s="550" t="s">
        <v>55</v>
      </c>
      <c r="D9354" s="549" t="s">
        <v>2564</v>
      </c>
      <c r="E9354" s="593" t="s">
        <v>1220</v>
      </c>
      <c r="F9354" s="593"/>
      <c r="G9354" s="550" t="s">
        <v>57</v>
      </c>
      <c r="H9354" s="551">
        <v>0.17</v>
      </c>
      <c r="I9354" s="552" t="s">
        <v>3156</v>
      </c>
      <c r="J9354" s="561" t="s">
        <v>2979</v>
      </c>
    </row>
    <row r="9355" spans="1:10">
      <c r="A9355" s="556" t="s">
        <v>2661</v>
      </c>
      <c r="B9355" s="557" t="s">
        <v>2799</v>
      </c>
      <c r="C9355" s="557" t="s">
        <v>55</v>
      </c>
      <c r="D9355" s="556" t="s">
        <v>2800</v>
      </c>
      <c r="E9355" s="594" t="s">
        <v>1393</v>
      </c>
      <c r="F9355" s="594"/>
      <c r="G9355" s="557" t="s">
        <v>1451</v>
      </c>
      <c r="H9355" s="558">
        <v>0.3</v>
      </c>
      <c r="I9355" s="559" t="s">
        <v>2801</v>
      </c>
      <c r="J9355" s="560" t="s">
        <v>3115</v>
      </c>
    </row>
    <row r="9356" spans="1:10">
      <c r="A9356" s="556" t="s">
        <v>2661</v>
      </c>
      <c r="B9356" s="557" t="s">
        <v>2769</v>
      </c>
      <c r="C9356" s="557" t="s">
        <v>55</v>
      </c>
      <c r="D9356" s="556" t="s">
        <v>2770</v>
      </c>
      <c r="E9356" s="594" t="s">
        <v>1393</v>
      </c>
      <c r="F9356" s="594"/>
      <c r="G9356" s="557" t="s">
        <v>1451</v>
      </c>
      <c r="H9356" s="558">
        <v>0.3</v>
      </c>
      <c r="I9356" s="559" t="s">
        <v>2771</v>
      </c>
      <c r="J9356" s="560" t="s">
        <v>2914</v>
      </c>
    </row>
    <row r="9357" spans="1:10" ht="14.45" customHeight="1">
      <c r="A9357" s="549" t="s">
        <v>2666</v>
      </c>
      <c r="B9357" s="550" t="s">
        <v>2199</v>
      </c>
      <c r="C9357" s="550" t="s">
        <v>55</v>
      </c>
      <c r="D9357" s="549" t="s">
        <v>2200</v>
      </c>
      <c r="E9357" s="593" t="s">
        <v>1220</v>
      </c>
      <c r="F9357" s="593"/>
      <c r="G9357" s="550" t="s">
        <v>268</v>
      </c>
      <c r="H9357" s="551">
        <v>1.01</v>
      </c>
      <c r="I9357" s="552" t="s">
        <v>2978</v>
      </c>
      <c r="J9357" s="561" t="s">
        <v>4292</v>
      </c>
    </row>
    <row r="9358" spans="1:10">
      <c r="A9358" s="549" t="s">
        <v>2666</v>
      </c>
      <c r="B9358" s="550" t="s">
        <v>2322</v>
      </c>
      <c r="C9358" s="550" t="s">
        <v>55</v>
      </c>
      <c r="D9358" s="549" t="s">
        <v>2323</v>
      </c>
      <c r="E9358" s="593" t="s">
        <v>1220</v>
      </c>
      <c r="F9358" s="593"/>
      <c r="G9358" s="550" t="s">
        <v>1456</v>
      </c>
      <c r="H9358" s="551">
        <v>0.01</v>
      </c>
      <c r="I9358" s="552" t="s">
        <v>2991</v>
      </c>
      <c r="J9358" s="561" t="s">
        <v>4263</v>
      </c>
    </row>
    <row r="9359" spans="1:10">
      <c r="A9359" s="589" t="s">
        <v>2820</v>
      </c>
      <c r="B9359" s="597"/>
      <c r="C9359" s="597"/>
      <c r="D9359" s="597"/>
      <c r="E9359" s="597"/>
      <c r="F9359" s="597"/>
      <c r="G9359" s="597"/>
      <c r="H9359" s="597"/>
      <c r="I9359" s="597"/>
      <c r="J9359" s="597"/>
    </row>
    <row r="9360" spans="1:10" ht="13.9" customHeight="1">
      <c r="A9360" s="543" t="s">
        <v>9</v>
      </c>
      <c r="B9360" s="461" t="s">
        <v>10</v>
      </c>
      <c r="C9360" s="461" t="s">
        <v>11</v>
      </c>
      <c r="D9360" s="543" t="s">
        <v>12</v>
      </c>
      <c r="E9360" s="589" t="s">
        <v>1209</v>
      </c>
      <c r="F9360" s="589"/>
      <c r="G9360" s="461" t="s">
        <v>13</v>
      </c>
      <c r="H9360" s="544" t="s">
        <v>14</v>
      </c>
      <c r="I9360" s="544" t="s">
        <v>1210</v>
      </c>
      <c r="J9360" s="544" t="s">
        <v>16</v>
      </c>
    </row>
    <row r="9361" spans="1:10" ht="26.45">
      <c r="A9361" s="549" t="s">
        <v>2666</v>
      </c>
      <c r="B9361" s="550" t="s">
        <v>1449</v>
      </c>
      <c r="C9361" s="550" t="s">
        <v>55</v>
      </c>
      <c r="D9361" s="549" t="s">
        <v>1450</v>
      </c>
      <c r="E9361" s="593" t="s">
        <v>1440</v>
      </c>
      <c r="F9361" s="593"/>
      <c r="G9361" s="550" t="s">
        <v>1451</v>
      </c>
      <c r="H9361" s="551">
        <v>0.3</v>
      </c>
      <c r="I9361" s="552" t="s">
        <v>2742</v>
      </c>
      <c r="J9361" s="561" t="s">
        <v>3502</v>
      </c>
    </row>
    <row r="9362" spans="1:10" ht="26.45">
      <c r="A9362" s="549" t="s">
        <v>2666</v>
      </c>
      <c r="B9362" s="550" t="s">
        <v>1685</v>
      </c>
      <c r="C9362" s="550" t="s">
        <v>55</v>
      </c>
      <c r="D9362" s="549" t="s">
        <v>1686</v>
      </c>
      <c r="E9362" s="593" t="s">
        <v>1440</v>
      </c>
      <c r="F9362" s="593"/>
      <c r="G9362" s="550" t="s">
        <v>1451</v>
      </c>
      <c r="H9362" s="551">
        <v>0.3</v>
      </c>
      <c r="I9362" s="552" t="s">
        <v>2767</v>
      </c>
      <c r="J9362" s="561" t="s">
        <v>3439</v>
      </c>
    </row>
    <row r="9363" spans="1:10" ht="26.45">
      <c r="A9363" s="549" t="s">
        <v>2666</v>
      </c>
      <c r="B9363" s="550" t="s">
        <v>2563</v>
      </c>
      <c r="C9363" s="550" t="s">
        <v>55</v>
      </c>
      <c r="D9363" s="549" t="s">
        <v>2564</v>
      </c>
      <c r="E9363" s="593" t="s">
        <v>1220</v>
      </c>
      <c r="F9363" s="593"/>
      <c r="G9363" s="550" t="s">
        <v>57</v>
      </c>
      <c r="H9363" s="551">
        <v>0.17</v>
      </c>
      <c r="I9363" s="552" t="s">
        <v>3156</v>
      </c>
      <c r="J9363" s="561" t="s">
        <v>2979</v>
      </c>
    </row>
    <row r="9364" spans="1:10">
      <c r="A9364" s="549" t="s">
        <v>2666</v>
      </c>
      <c r="B9364" s="550" t="s">
        <v>2651</v>
      </c>
      <c r="C9364" s="550" t="s">
        <v>55</v>
      </c>
      <c r="D9364" s="549" t="s">
        <v>2652</v>
      </c>
      <c r="E9364" s="593" t="s">
        <v>1220</v>
      </c>
      <c r="F9364" s="593"/>
      <c r="G9364" s="550" t="s">
        <v>57</v>
      </c>
      <c r="H9364" s="551">
        <v>3.0000000000000001E-5</v>
      </c>
      <c r="I9364" s="552" t="s">
        <v>2922</v>
      </c>
      <c r="J9364" s="561" t="s">
        <v>2972</v>
      </c>
    </row>
    <row r="9365" spans="1:10" ht="26.45">
      <c r="A9365" s="549" t="s">
        <v>2666</v>
      </c>
      <c r="B9365" s="550" t="s">
        <v>1978</v>
      </c>
      <c r="C9365" s="550" t="s">
        <v>55</v>
      </c>
      <c r="D9365" s="549" t="s">
        <v>1979</v>
      </c>
      <c r="E9365" s="593" t="s">
        <v>1220</v>
      </c>
      <c r="F9365" s="593"/>
      <c r="G9365" s="550" t="s">
        <v>1739</v>
      </c>
      <c r="H9365" s="551">
        <v>4.8000000000000001E-4</v>
      </c>
      <c r="I9365" s="552" t="s">
        <v>2855</v>
      </c>
      <c r="J9365" s="561" t="s">
        <v>3133</v>
      </c>
    </row>
    <row r="9366" spans="1:10">
      <c r="A9366" s="549" t="s">
        <v>2666</v>
      </c>
      <c r="B9366" s="550" t="s">
        <v>1543</v>
      </c>
      <c r="C9366" s="550" t="s">
        <v>55</v>
      </c>
      <c r="D9366" s="549" t="s">
        <v>1544</v>
      </c>
      <c r="E9366" s="593" t="s">
        <v>1220</v>
      </c>
      <c r="F9366" s="593"/>
      <c r="G9366" s="550" t="s">
        <v>57</v>
      </c>
      <c r="H9366" s="551">
        <v>6.1080000000000002E-2</v>
      </c>
      <c r="I9366" s="552" t="s">
        <v>2849</v>
      </c>
      <c r="J9366" s="561" t="s">
        <v>3505</v>
      </c>
    </row>
    <row r="9367" spans="1:10">
      <c r="A9367" s="549" t="s">
        <v>2666</v>
      </c>
      <c r="B9367" s="550" t="s">
        <v>2169</v>
      </c>
      <c r="C9367" s="550" t="s">
        <v>55</v>
      </c>
      <c r="D9367" s="549" t="s">
        <v>2170</v>
      </c>
      <c r="E9367" s="593" t="s">
        <v>1220</v>
      </c>
      <c r="F9367" s="593"/>
      <c r="G9367" s="550" t="s">
        <v>57</v>
      </c>
      <c r="H9367" s="551">
        <v>2.7000000000000001E-3</v>
      </c>
      <c r="I9367" s="552" t="s">
        <v>2825</v>
      </c>
      <c r="J9367" s="561" t="s">
        <v>2880</v>
      </c>
    </row>
    <row r="9368" spans="1:10">
      <c r="A9368" s="549" t="s">
        <v>2666</v>
      </c>
      <c r="B9368" s="550" t="s">
        <v>1855</v>
      </c>
      <c r="C9368" s="550" t="s">
        <v>55</v>
      </c>
      <c r="D9368" s="549" t="s">
        <v>1856</v>
      </c>
      <c r="E9368" s="593" t="s">
        <v>1298</v>
      </c>
      <c r="F9368" s="593"/>
      <c r="G9368" s="550" t="s">
        <v>1857</v>
      </c>
      <c r="H9368" s="551">
        <v>2.4000000000000001E-4</v>
      </c>
      <c r="I9368" s="552" t="s">
        <v>2841</v>
      </c>
      <c r="J9368" s="561" t="s">
        <v>3009</v>
      </c>
    </row>
    <row r="9369" spans="1:10" ht="13.9" customHeight="1">
      <c r="A9369" s="549" t="s">
        <v>2666</v>
      </c>
      <c r="B9369" s="550" t="s">
        <v>2587</v>
      </c>
      <c r="C9369" s="550" t="s">
        <v>55</v>
      </c>
      <c r="D9369" s="549" t="s">
        <v>2588</v>
      </c>
      <c r="E9369" s="593" t="s">
        <v>1220</v>
      </c>
      <c r="F9369" s="593"/>
      <c r="G9369" s="550" t="s">
        <v>57</v>
      </c>
      <c r="H9369" s="551">
        <v>2.1000000000000001E-4</v>
      </c>
      <c r="I9369" s="552" t="s">
        <v>2924</v>
      </c>
      <c r="J9369" s="561" t="s">
        <v>2972</v>
      </c>
    </row>
    <row r="9370" spans="1:10">
      <c r="A9370" s="549" t="s">
        <v>2666</v>
      </c>
      <c r="B9370" s="550" t="s">
        <v>2557</v>
      </c>
      <c r="C9370" s="550" t="s">
        <v>55</v>
      </c>
      <c r="D9370" s="549" t="s">
        <v>2558</v>
      </c>
      <c r="E9370" s="593" t="s">
        <v>1220</v>
      </c>
      <c r="F9370" s="593"/>
      <c r="G9370" s="550" t="s">
        <v>57</v>
      </c>
      <c r="H9370" s="551">
        <v>1.8000000000000001E-4</v>
      </c>
      <c r="I9370" s="552" t="s">
        <v>2925</v>
      </c>
      <c r="J9370" s="561" t="s">
        <v>2972</v>
      </c>
    </row>
    <row r="9371" spans="1:10">
      <c r="A9371" s="549" t="s">
        <v>2666</v>
      </c>
      <c r="B9371" s="550" t="s">
        <v>1982</v>
      </c>
      <c r="C9371" s="550" t="s">
        <v>55</v>
      </c>
      <c r="D9371" s="549" t="s">
        <v>1983</v>
      </c>
      <c r="E9371" s="593" t="s">
        <v>1298</v>
      </c>
      <c r="F9371" s="593"/>
      <c r="G9371" s="550" t="s">
        <v>57</v>
      </c>
      <c r="H9371" s="551">
        <v>2.7000000000000001E-3</v>
      </c>
      <c r="I9371" s="552" t="s">
        <v>2839</v>
      </c>
      <c r="J9371" s="561" t="s">
        <v>3133</v>
      </c>
    </row>
    <row r="9372" spans="1:10">
      <c r="A9372" s="549" t="s">
        <v>2666</v>
      </c>
      <c r="B9372" s="550" t="s">
        <v>1693</v>
      </c>
      <c r="C9372" s="550" t="s">
        <v>55</v>
      </c>
      <c r="D9372" s="549" t="s">
        <v>1694</v>
      </c>
      <c r="E9372" s="593" t="s">
        <v>1220</v>
      </c>
      <c r="F9372" s="593"/>
      <c r="G9372" s="550" t="s">
        <v>57</v>
      </c>
      <c r="H9372" s="551">
        <v>4.7849999999999997E-2</v>
      </c>
      <c r="I9372" s="552" t="s">
        <v>2829</v>
      </c>
      <c r="J9372" s="561" t="s">
        <v>3224</v>
      </c>
    </row>
    <row r="9373" spans="1:10">
      <c r="A9373" s="549" t="s">
        <v>2666</v>
      </c>
      <c r="B9373" s="550" t="s">
        <v>2611</v>
      </c>
      <c r="C9373" s="550" t="s">
        <v>55</v>
      </c>
      <c r="D9373" s="549" t="s">
        <v>2612</v>
      </c>
      <c r="E9373" s="593" t="s">
        <v>1220</v>
      </c>
      <c r="F9373" s="593"/>
      <c r="G9373" s="550" t="s">
        <v>57</v>
      </c>
      <c r="H9373" s="551">
        <v>1.2E-4</v>
      </c>
      <c r="I9373" s="552" t="s">
        <v>2927</v>
      </c>
      <c r="J9373" s="561" t="s">
        <v>2972</v>
      </c>
    </row>
    <row r="9374" spans="1:10">
      <c r="A9374" s="549" t="s">
        <v>2666</v>
      </c>
      <c r="B9374" s="550" t="s">
        <v>1729</v>
      </c>
      <c r="C9374" s="550" t="s">
        <v>55</v>
      </c>
      <c r="D9374" s="549" t="s">
        <v>1730</v>
      </c>
      <c r="E9374" s="593" t="s">
        <v>1220</v>
      </c>
      <c r="F9374" s="593"/>
      <c r="G9374" s="550" t="s">
        <v>57</v>
      </c>
      <c r="H9374" s="551">
        <v>8.9999999999999998E-4</v>
      </c>
      <c r="I9374" s="552" t="s">
        <v>2833</v>
      </c>
      <c r="J9374" s="561" t="s">
        <v>3117</v>
      </c>
    </row>
    <row r="9375" spans="1:10">
      <c r="A9375" s="549" t="s">
        <v>2666</v>
      </c>
      <c r="B9375" s="550" t="s">
        <v>2360</v>
      </c>
      <c r="C9375" s="550" t="s">
        <v>55</v>
      </c>
      <c r="D9375" s="549" t="s">
        <v>2361</v>
      </c>
      <c r="E9375" s="593" t="s">
        <v>1220</v>
      </c>
      <c r="F9375" s="593"/>
      <c r="G9375" s="550" t="s">
        <v>2362</v>
      </c>
      <c r="H9375" s="551">
        <v>4.8000000000000001E-4</v>
      </c>
      <c r="I9375" s="552" t="s">
        <v>2831</v>
      </c>
      <c r="J9375" s="561" t="s">
        <v>2972</v>
      </c>
    </row>
    <row r="9376" spans="1:10">
      <c r="A9376" s="549" t="s">
        <v>2666</v>
      </c>
      <c r="B9376" s="550" t="s">
        <v>2090</v>
      </c>
      <c r="C9376" s="550" t="s">
        <v>55</v>
      </c>
      <c r="D9376" s="549" t="s">
        <v>2091</v>
      </c>
      <c r="E9376" s="593" t="s">
        <v>1220</v>
      </c>
      <c r="F9376" s="593"/>
      <c r="G9376" s="550" t="s">
        <v>57</v>
      </c>
      <c r="H9376" s="551">
        <v>1.08E-3</v>
      </c>
      <c r="I9376" s="552" t="s">
        <v>2847</v>
      </c>
      <c r="J9376" s="561" t="s">
        <v>2880</v>
      </c>
    </row>
    <row r="9377" spans="1:10" ht="26.45">
      <c r="A9377" s="549" t="s">
        <v>2666</v>
      </c>
      <c r="B9377" s="550" t="s">
        <v>2303</v>
      </c>
      <c r="C9377" s="550" t="s">
        <v>55</v>
      </c>
      <c r="D9377" s="549" t="s">
        <v>2304</v>
      </c>
      <c r="E9377" s="593" t="s">
        <v>1220</v>
      </c>
      <c r="F9377" s="593"/>
      <c r="G9377" s="550" t="s">
        <v>57</v>
      </c>
      <c r="H9377" s="551">
        <v>3.6000000000000002E-4</v>
      </c>
      <c r="I9377" s="552" t="s">
        <v>2821</v>
      </c>
      <c r="J9377" s="561" t="s">
        <v>2972</v>
      </c>
    </row>
    <row r="9378" spans="1:10">
      <c r="A9378" s="549" t="s">
        <v>2666</v>
      </c>
      <c r="B9378" s="550" t="s">
        <v>2537</v>
      </c>
      <c r="C9378" s="550" t="s">
        <v>55</v>
      </c>
      <c r="D9378" s="549" t="s">
        <v>2538</v>
      </c>
      <c r="E9378" s="593" t="s">
        <v>1220</v>
      </c>
      <c r="F9378" s="593"/>
      <c r="G9378" s="550" t="s">
        <v>57</v>
      </c>
      <c r="H9378" s="551">
        <v>3.3E-4</v>
      </c>
      <c r="I9378" s="552" t="s">
        <v>2929</v>
      </c>
      <c r="J9378" s="561" t="s">
        <v>2880</v>
      </c>
    </row>
    <row r="9379" spans="1:10">
      <c r="A9379" s="549" t="s">
        <v>2666</v>
      </c>
      <c r="B9379" s="550" t="s">
        <v>2541</v>
      </c>
      <c r="C9379" s="550" t="s">
        <v>55</v>
      </c>
      <c r="D9379" s="549" t="s">
        <v>2542</v>
      </c>
      <c r="E9379" s="593" t="s">
        <v>1220</v>
      </c>
      <c r="F9379" s="593"/>
      <c r="G9379" s="550" t="s">
        <v>57</v>
      </c>
      <c r="H9379" s="551">
        <v>1.2E-4</v>
      </c>
      <c r="I9379" s="552" t="s">
        <v>2931</v>
      </c>
      <c r="J9379" s="561" t="s">
        <v>2880</v>
      </c>
    </row>
    <row r="9380" spans="1:10">
      <c r="A9380" s="549" t="s">
        <v>2666</v>
      </c>
      <c r="B9380" s="550" t="s">
        <v>2637</v>
      </c>
      <c r="C9380" s="550" t="s">
        <v>55</v>
      </c>
      <c r="D9380" s="549" t="s">
        <v>2638</v>
      </c>
      <c r="E9380" s="593" t="s">
        <v>1220</v>
      </c>
      <c r="F9380" s="593"/>
      <c r="G9380" s="550" t="s">
        <v>57</v>
      </c>
      <c r="H9380" s="551">
        <v>3.0000000000000001E-5</v>
      </c>
      <c r="I9380" s="552" t="s">
        <v>2933</v>
      </c>
      <c r="J9380" s="561" t="s">
        <v>2972</v>
      </c>
    </row>
    <row r="9381" spans="1:10">
      <c r="A9381" s="549" t="s">
        <v>2666</v>
      </c>
      <c r="B9381" s="550" t="s">
        <v>1652</v>
      </c>
      <c r="C9381" s="550" t="s">
        <v>55</v>
      </c>
      <c r="D9381" s="549" t="s">
        <v>1653</v>
      </c>
      <c r="E9381" s="593" t="s">
        <v>1298</v>
      </c>
      <c r="F9381" s="593"/>
      <c r="G9381" s="550" t="s">
        <v>57</v>
      </c>
      <c r="H9381" s="551">
        <v>6.1080000000000002E-2</v>
      </c>
      <c r="I9381" s="552" t="s">
        <v>2845</v>
      </c>
      <c r="J9381" s="561" t="s">
        <v>2890</v>
      </c>
    </row>
    <row r="9382" spans="1:10" ht="26.45">
      <c r="A9382" s="549" t="s">
        <v>2666</v>
      </c>
      <c r="B9382" s="550" t="s">
        <v>2139</v>
      </c>
      <c r="C9382" s="550" t="s">
        <v>55</v>
      </c>
      <c r="D9382" s="549" t="s">
        <v>2140</v>
      </c>
      <c r="E9382" s="593" t="s">
        <v>1220</v>
      </c>
      <c r="F9382" s="593"/>
      <c r="G9382" s="550" t="s">
        <v>1739</v>
      </c>
      <c r="H9382" s="551">
        <v>1.3799999999999999E-3</v>
      </c>
      <c r="I9382" s="552" t="s">
        <v>2853</v>
      </c>
      <c r="J9382" s="561" t="s">
        <v>2880</v>
      </c>
    </row>
    <row r="9383" spans="1:10">
      <c r="A9383" s="549" t="s">
        <v>2666</v>
      </c>
      <c r="B9383" s="550" t="s">
        <v>1587</v>
      </c>
      <c r="C9383" s="550" t="s">
        <v>55</v>
      </c>
      <c r="D9383" s="549" t="s">
        <v>1588</v>
      </c>
      <c r="E9383" s="593" t="s">
        <v>1220</v>
      </c>
      <c r="F9383" s="593"/>
      <c r="G9383" s="550" t="s">
        <v>57</v>
      </c>
      <c r="H9383" s="551">
        <v>2.7000000000000001E-3</v>
      </c>
      <c r="I9383" s="552" t="s">
        <v>2835</v>
      </c>
      <c r="J9383" s="561" t="s">
        <v>3299</v>
      </c>
    </row>
    <row r="9384" spans="1:10" ht="26.45">
      <c r="A9384" s="549" t="s">
        <v>2666</v>
      </c>
      <c r="B9384" s="550" t="s">
        <v>2391</v>
      </c>
      <c r="C9384" s="550" t="s">
        <v>55</v>
      </c>
      <c r="D9384" s="549" t="s">
        <v>2392</v>
      </c>
      <c r="E9384" s="593" t="s">
        <v>1220</v>
      </c>
      <c r="F9384" s="593"/>
      <c r="G9384" s="550" t="s">
        <v>57</v>
      </c>
      <c r="H9384" s="551">
        <v>1.2E-4</v>
      </c>
      <c r="I9384" s="552" t="s">
        <v>2827</v>
      </c>
      <c r="J9384" s="561" t="s">
        <v>2972</v>
      </c>
    </row>
    <row r="9385" spans="1:10">
      <c r="A9385" s="549" t="s">
        <v>2666</v>
      </c>
      <c r="B9385" s="550" t="s">
        <v>2412</v>
      </c>
      <c r="C9385" s="550" t="s">
        <v>55</v>
      </c>
      <c r="D9385" s="549" t="s">
        <v>2413</v>
      </c>
      <c r="E9385" s="593" t="s">
        <v>1220</v>
      </c>
      <c r="F9385" s="593"/>
      <c r="G9385" s="550" t="s">
        <v>57</v>
      </c>
      <c r="H9385" s="551">
        <v>9.0000000000000006E-5</v>
      </c>
      <c r="I9385" s="552" t="s">
        <v>2823</v>
      </c>
      <c r="J9385" s="561" t="s">
        <v>2972</v>
      </c>
    </row>
    <row r="9386" spans="1:10">
      <c r="A9386" s="549" t="s">
        <v>2666</v>
      </c>
      <c r="B9386" s="550" t="s">
        <v>2381</v>
      </c>
      <c r="C9386" s="550" t="s">
        <v>55</v>
      </c>
      <c r="D9386" s="549" t="s">
        <v>2382</v>
      </c>
      <c r="E9386" s="593" t="s">
        <v>1220</v>
      </c>
      <c r="F9386" s="593"/>
      <c r="G9386" s="550" t="s">
        <v>57</v>
      </c>
      <c r="H9386" s="551">
        <v>6.0000000000000002E-5</v>
      </c>
      <c r="I9386" s="552" t="s">
        <v>2837</v>
      </c>
      <c r="J9386" s="561" t="s">
        <v>2972</v>
      </c>
    </row>
    <row r="9387" spans="1:10" ht="26.45">
      <c r="A9387" s="549" t="s">
        <v>2666</v>
      </c>
      <c r="B9387" s="550" t="s">
        <v>2182</v>
      </c>
      <c r="C9387" s="550" t="s">
        <v>55</v>
      </c>
      <c r="D9387" s="549" t="s">
        <v>2183</v>
      </c>
      <c r="E9387" s="593" t="s">
        <v>1220</v>
      </c>
      <c r="F9387" s="593"/>
      <c r="G9387" s="550" t="s">
        <v>57</v>
      </c>
      <c r="H9387" s="551">
        <v>6.0000000000000002E-5</v>
      </c>
      <c r="I9387" s="552" t="s">
        <v>2843</v>
      </c>
      <c r="J9387" s="561" t="s">
        <v>2880</v>
      </c>
    </row>
    <row r="9388" spans="1:10">
      <c r="A9388" s="549" t="s">
        <v>2666</v>
      </c>
      <c r="B9388" s="550" t="s">
        <v>2442</v>
      </c>
      <c r="C9388" s="550" t="s">
        <v>55</v>
      </c>
      <c r="D9388" s="549" t="s">
        <v>2443</v>
      </c>
      <c r="E9388" s="593" t="s">
        <v>1220</v>
      </c>
      <c r="F9388" s="593"/>
      <c r="G9388" s="550" t="s">
        <v>57</v>
      </c>
      <c r="H9388" s="551">
        <v>3.0000000000000001E-5</v>
      </c>
      <c r="I9388" s="552" t="s">
        <v>2851</v>
      </c>
      <c r="J9388" s="561" t="s">
        <v>2972</v>
      </c>
    </row>
    <row r="9389" spans="1:10" ht="26.45">
      <c r="A9389" s="549" t="s">
        <v>2666</v>
      </c>
      <c r="B9389" s="550" t="s">
        <v>2199</v>
      </c>
      <c r="C9389" s="550" t="s">
        <v>55</v>
      </c>
      <c r="D9389" s="549" t="s">
        <v>2200</v>
      </c>
      <c r="E9389" s="593" t="s">
        <v>1220</v>
      </c>
      <c r="F9389" s="593"/>
      <c r="G9389" s="550" t="s">
        <v>268</v>
      </c>
      <c r="H9389" s="551">
        <v>1.01</v>
      </c>
      <c r="I9389" s="552" t="s">
        <v>2978</v>
      </c>
      <c r="J9389" s="561" t="s">
        <v>4292</v>
      </c>
    </row>
    <row r="9390" spans="1:10">
      <c r="A9390" s="549" t="s">
        <v>2666</v>
      </c>
      <c r="B9390" s="550" t="s">
        <v>2322</v>
      </c>
      <c r="C9390" s="550" t="s">
        <v>55</v>
      </c>
      <c r="D9390" s="549" t="s">
        <v>2323</v>
      </c>
      <c r="E9390" s="593" t="s">
        <v>1220</v>
      </c>
      <c r="F9390" s="593"/>
      <c r="G9390" s="550" t="s">
        <v>1456</v>
      </c>
      <c r="H9390" s="551">
        <v>0.01</v>
      </c>
      <c r="I9390" s="552" t="s">
        <v>2991</v>
      </c>
      <c r="J9390" s="561" t="s">
        <v>4263</v>
      </c>
    </row>
    <row r="9391" spans="1:10">
      <c r="A9391" s="553"/>
      <c r="B9391" s="563"/>
      <c r="C9391" s="563"/>
      <c r="D9391" s="553"/>
      <c r="E9391" s="563" t="s">
        <v>2669</v>
      </c>
      <c r="F9391" s="566">
        <v>10.8</v>
      </c>
      <c r="G9391" s="553" t="s">
        <v>2670</v>
      </c>
      <c r="H9391" s="554">
        <v>0</v>
      </c>
      <c r="I9391" s="553" t="s">
        <v>2671</v>
      </c>
      <c r="J9391" s="554">
        <v>10.8</v>
      </c>
    </row>
    <row r="9392" spans="1:10" ht="14.45" thickBot="1">
      <c r="A9392" s="553"/>
      <c r="B9392" s="563"/>
      <c r="C9392" s="563"/>
      <c r="D9392" s="553"/>
      <c r="E9392" s="563" t="s">
        <v>2672</v>
      </c>
      <c r="F9392" s="566">
        <v>0</v>
      </c>
      <c r="G9392" s="553"/>
      <c r="H9392" s="595" t="s">
        <v>2673</v>
      </c>
      <c r="I9392" s="595"/>
      <c r="J9392" s="554">
        <v>24.3</v>
      </c>
    </row>
    <row r="9393" spans="1:10" ht="14.45" thickTop="1">
      <c r="A9393" s="555"/>
      <c r="B9393" s="564"/>
      <c r="C9393" s="564"/>
      <c r="D9393" s="555"/>
      <c r="E9393" s="564"/>
      <c r="F9393" s="564"/>
      <c r="G9393" s="555"/>
      <c r="H9393" s="555"/>
      <c r="I9393" s="555"/>
      <c r="J9393" s="555"/>
    </row>
    <row r="9394" spans="1:10">
      <c r="A9394" s="543"/>
      <c r="B9394" s="461" t="s">
        <v>10</v>
      </c>
      <c r="C9394" s="461" t="s">
        <v>11</v>
      </c>
      <c r="D9394" s="543" t="s">
        <v>12</v>
      </c>
      <c r="E9394" s="589" t="s">
        <v>1209</v>
      </c>
      <c r="F9394" s="589"/>
      <c r="G9394" s="461" t="s">
        <v>13</v>
      </c>
      <c r="H9394" s="544" t="s">
        <v>14</v>
      </c>
      <c r="I9394" s="544" t="s">
        <v>1210</v>
      </c>
      <c r="J9394" s="544" t="s">
        <v>16</v>
      </c>
    </row>
    <row r="9395" spans="1:10">
      <c r="A9395" s="545" t="s">
        <v>2661</v>
      </c>
      <c r="B9395" s="546" t="s">
        <v>2753</v>
      </c>
      <c r="C9395" s="546" t="s">
        <v>55</v>
      </c>
      <c r="D9395" s="545" t="s">
        <v>2754</v>
      </c>
      <c r="E9395" s="596" t="s">
        <v>2738</v>
      </c>
      <c r="F9395" s="596"/>
      <c r="G9395" s="546" t="s">
        <v>268</v>
      </c>
      <c r="H9395" s="547">
        <v>1</v>
      </c>
      <c r="I9395" s="548">
        <v>38.979999999999997</v>
      </c>
      <c r="J9395" s="548">
        <v>38.979999999999997</v>
      </c>
    </row>
    <row r="9396" spans="1:10">
      <c r="A9396" s="543" t="s">
        <v>9</v>
      </c>
      <c r="B9396" s="461" t="s">
        <v>10</v>
      </c>
      <c r="C9396" s="461" t="s">
        <v>11</v>
      </c>
      <c r="D9396" s="543" t="s">
        <v>12</v>
      </c>
      <c r="E9396" s="589" t="s">
        <v>1209</v>
      </c>
      <c r="F9396" s="589"/>
      <c r="G9396" s="461" t="s">
        <v>13</v>
      </c>
      <c r="H9396" s="544" t="s">
        <v>14</v>
      </c>
      <c r="I9396" s="544" t="s">
        <v>1210</v>
      </c>
      <c r="J9396" s="544" t="s">
        <v>16</v>
      </c>
    </row>
    <row r="9397" spans="1:10">
      <c r="A9397" s="556" t="s">
        <v>2661</v>
      </c>
      <c r="B9397" s="557" t="s">
        <v>2769</v>
      </c>
      <c r="C9397" s="557" t="s">
        <v>55</v>
      </c>
      <c r="D9397" s="556" t="s">
        <v>2770</v>
      </c>
      <c r="E9397" s="594" t="s">
        <v>1393</v>
      </c>
      <c r="F9397" s="594"/>
      <c r="G9397" s="557" t="s">
        <v>1451</v>
      </c>
      <c r="H9397" s="558">
        <v>0.52</v>
      </c>
      <c r="I9397" s="559" t="s">
        <v>2771</v>
      </c>
      <c r="J9397" s="560" t="s">
        <v>3709</v>
      </c>
    </row>
    <row r="9398" spans="1:10" ht="26.45">
      <c r="A9398" s="549" t="s">
        <v>2666</v>
      </c>
      <c r="B9398" s="550" t="s">
        <v>1877</v>
      </c>
      <c r="C9398" s="550" t="s">
        <v>55</v>
      </c>
      <c r="D9398" s="549" t="s">
        <v>1878</v>
      </c>
      <c r="E9398" s="593" t="s">
        <v>1220</v>
      </c>
      <c r="F9398" s="593"/>
      <c r="G9398" s="550" t="s">
        <v>268</v>
      </c>
      <c r="H9398" s="551">
        <v>1.01</v>
      </c>
      <c r="I9398" s="552" t="s">
        <v>2950</v>
      </c>
      <c r="J9398" s="561" t="s">
        <v>3684</v>
      </c>
    </row>
    <row r="9399" spans="1:10" ht="26.45">
      <c r="A9399" s="549" t="s">
        <v>2666</v>
      </c>
      <c r="B9399" s="550" t="s">
        <v>2446</v>
      </c>
      <c r="C9399" s="550" t="s">
        <v>55</v>
      </c>
      <c r="D9399" s="549" t="s">
        <v>2447</v>
      </c>
      <c r="E9399" s="593" t="s">
        <v>1220</v>
      </c>
      <c r="F9399" s="593"/>
      <c r="G9399" s="550" t="s">
        <v>57</v>
      </c>
      <c r="H9399" s="551">
        <v>0.17</v>
      </c>
      <c r="I9399" s="552" t="s">
        <v>2989</v>
      </c>
      <c r="J9399" s="561" t="s">
        <v>3125</v>
      </c>
    </row>
    <row r="9400" spans="1:10" ht="26.45">
      <c r="A9400" s="549" t="s">
        <v>2666</v>
      </c>
      <c r="B9400" s="550" t="s">
        <v>1449</v>
      </c>
      <c r="C9400" s="550" t="s">
        <v>55</v>
      </c>
      <c r="D9400" s="549" t="s">
        <v>1450</v>
      </c>
      <c r="E9400" s="593" t="s">
        <v>1440</v>
      </c>
      <c r="F9400" s="593"/>
      <c r="G9400" s="550" t="s">
        <v>1451</v>
      </c>
      <c r="H9400" s="551">
        <v>0.52</v>
      </c>
      <c r="I9400" s="552" t="s">
        <v>2742</v>
      </c>
      <c r="J9400" s="561" t="s">
        <v>3707</v>
      </c>
    </row>
    <row r="9401" spans="1:10" ht="26.45">
      <c r="A9401" s="549" t="s">
        <v>2666</v>
      </c>
      <c r="B9401" s="550" t="s">
        <v>1685</v>
      </c>
      <c r="C9401" s="550" t="s">
        <v>55</v>
      </c>
      <c r="D9401" s="549" t="s">
        <v>1686</v>
      </c>
      <c r="E9401" s="593" t="s">
        <v>1440</v>
      </c>
      <c r="F9401" s="593"/>
      <c r="G9401" s="550" t="s">
        <v>1451</v>
      </c>
      <c r="H9401" s="551">
        <v>0.52</v>
      </c>
      <c r="I9401" s="552" t="s">
        <v>2767</v>
      </c>
      <c r="J9401" s="561" t="s">
        <v>3711</v>
      </c>
    </row>
    <row r="9402" spans="1:10" ht="14.45" customHeight="1">
      <c r="A9402" s="549" t="s">
        <v>2666</v>
      </c>
      <c r="B9402" s="550" t="s">
        <v>2322</v>
      </c>
      <c r="C9402" s="550" t="s">
        <v>55</v>
      </c>
      <c r="D9402" s="549" t="s">
        <v>2323</v>
      </c>
      <c r="E9402" s="593" t="s">
        <v>1220</v>
      </c>
      <c r="F9402" s="593"/>
      <c r="G9402" s="550" t="s">
        <v>1456</v>
      </c>
      <c r="H9402" s="551">
        <v>2.3E-2</v>
      </c>
      <c r="I9402" s="552" t="s">
        <v>2991</v>
      </c>
      <c r="J9402" s="561" t="s">
        <v>3781</v>
      </c>
    </row>
    <row r="9403" spans="1:10">
      <c r="A9403" s="556" t="s">
        <v>2661</v>
      </c>
      <c r="B9403" s="557" t="s">
        <v>2799</v>
      </c>
      <c r="C9403" s="557" t="s">
        <v>55</v>
      </c>
      <c r="D9403" s="556" t="s">
        <v>2800</v>
      </c>
      <c r="E9403" s="594" t="s">
        <v>1393</v>
      </c>
      <c r="F9403" s="594"/>
      <c r="G9403" s="557" t="s">
        <v>1451</v>
      </c>
      <c r="H9403" s="558">
        <v>0.52</v>
      </c>
      <c r="I9403" s="559" t="s">
        <v>2801</v>
      </c>
      <c r="J9403" s="560" t="s">
        <v>4136</v>
      </c>
    </row>
    <row r="9404" spans="1:10">
      <c r="A9404" s="589" t="s">
        <v>2820</v>
      </c>
      <c r="B9404" s="597"/>
      <c r="C9404" s="597"/>
      <c r="D9404" s="597"/>
      <c r="E9404" s="597"/>
      <c r="F9404" s="597"/>
      <c r="G9404" s="597"/>
      <c r="H9404" s="597"/>
      <c r="I9404" s="597"/>
      <c r="J9404" s="597"/>
    </row>
    <row r="9405" spans="1:10" ht="13.9" customHeight="1">
      <c r="A9405" s="543" t="s">
        <v>9</v>
      </c>
      <c r="B9405" s="461" t="s">
        <v>10</v>
      </c>
      <c r="C9405" s="461" t="s">
        <v>11</v>
      </c>
      <c r="D9405" s="543" t="s">
        <v>12</v>
      </c>
      <c r="E9405" s="589" t="s">
        <v>1209</v>
      </c>
      <c r="F9405" s="589"/>
      <c r="G9405" s="461" t="s">
        <v>13</v>
      </c>
      <c r="H9405" s="544" t="s">
        <v>14</v>
      </c>
      <c r="I9405" s="544" t="s">
        <v>1210</v>
      </c>
      <c r="J9405" s="544" t="s">
        <v>16</v>
      </c>
    </row>
    <row r="9406" spans="1:10" ht="26.45">
      <c r="A9406" s="549" t="s">
        <v>2666</v>
      </c>
      <c r="B9406" s="550" t="s">
        <v>2303</v>
      </c>
      <c r="C9406" s="550" t="s">
        <v>55</v>
      </c>
      <c r="D9406" s="549" t="s">
        <v>2304</v>
      </c>
      <c r="E9406" s="593" t="s">
        <v>1220</v>
      </c>
      <c r="F9406" s="593"/>
      <c r="G9406" s="550" t="s">
        <v>57</v>
      </c>
      <c r="H9406" s="551">
        <v>6.2399999999999999E-4</v>
      </c>
      <c r="I9406" s="552" t="s">
        <v>2821</v>
      </c>
      <c r="J9406" s="561" t="s">
        <v>2972</v>
      </c>
    </row>
    <row r="9407" spans="1:10">
      <c r="A9407" s="549" t="s">
        <v>2666</v>
      </c>
      <c r="B9407" s="550" t="s">
        <v>2412</v>
      </c>
      <c r="C9407" s="550" t="s">
        <v>55</v>
      </c>
      <c r="D9407" s="549" t="s">
        <v>2413</v>
      </c>
      <c r="E9407" s="593" t="s">
        <v>1220</v>
      </c>
      <c r="F9407" s="593"/>
      <c r="G9407" s="550" t="s">
        <v>57</v>
      </c>
      <c r="H9407" s="551">
        <v>1.56E-4</v>
      </c>
      <c r="I9407" s="552" t="s">
        <v>2823</v>
      </c>
      <c r="J9407" s="561" t="s">
        <v>2972</v>
      </c>
    </row>
    <row r="9408" spans="1:10">
      <c r="A9408" s="549" t="s">
        <v>2666</v>
      </c>
      <c r="B9408" s="550" t="s">
        <v>2169</v>
      </c>
      <c r="C9408" s="550" t="s">
        <v>55</v>
      </c>
      <c r="D9408" s="549" t="s">
        <v>2170</v>
      </c>
      <c r="E9408" s="593" t="s">
        <v>1220</v>
      </c>
      <c r="F9408" s="593"/>
      <c r="G9408" s="550" t="s">
        <v>57</v>
      </c>
      <c r="H9408" s="551">
        <v>4.6800000000000001E-3</v>
      </c>
      <c r="I9408" s="552" t="s">
        <v>2825</v>
      </c>
      <c r="J9408" s="561" t="s">
        <v>3254</v>
      </c>
    </row>
    <row r="9409" spans="1:10" ht="26.45">
      <c r="A9409" s="549" t="s">
        <v>2666</v>
      </c>
      <c r="B9409" s="550" t="s">
        <v>2391</v>
      </c>
      <c r="C9409" s="550" t="s">
        <v>55</v>
      </c>
      <c r="D9409" s="549" t="s">
        <v>2392</v>
      </c>
      <c r="E9409" s="593" t="s">
        <v>1220</v>
      </c>
      <c r="F9409" s="593"/>
      <c r="G9409" s="550" t="s">
        <v>57</v>
      </c>
      <c r="H9409" s="551">
        <v>2.0799999999999999E-4</v>
      </c>
      <c r="I9409" s="552" t="s">
        <v>2827</v>
      </c>
      <c r="J9409" s="561" t="s">
        <v>2972</v>
      </c>
    </row>
    <row r="9410" spans="1:10">
      <c r="A9410" s="549" t="s">
        <v>2666</v>
      </c>
      <c r="B9410" s="550" t="s">
        <v>1693</v>
      </c>
      <c r="C9410" s="550" t="s">
        <v>55</v>
      </c>
      <c r="D9410" s="549" t="s">
        <v>1694</v>
      </c>
      <c r="E9410" s="593" t="s">
        <v>1220</v>
      </c>
      <c r="F9410" s="593"/>
      <c r="G9410" s="550" t="s">
        <v>57</v>
      </c>
      <c r="H9410" s="551">
        <v>8.294E-2</v>
      </c>
      <c r="I9410" s="552" t="s">
        <v>2829</v>
      </c>
      <c r="J9410" s="561" t="s">
        <v>3116</v>
      </c>
    </row>
    <row r="9411" spans="1:10">
      <c r="A9411" s="549" t="s">
        <v>2666</v>
      </c>
      <c r="B9411" s="550" t="s">
        <v>2360</v>
      </c>
      <c r="C9411" s="550" t="s">
        <v>55</v>
      </c>
      <c r="D9411" s="549" t="s">
        <v>2361</v>
      </c>
      <c r="E9411" s="593" t="s">
        <v>1220</v>
      </c>
      <c r="F9411" s="593"/>
      <c r="G9411" s="550" t="s">
        <v>2362</v>
      </c>
      <c r="H9411" s="551">
        <v>8.3199999999999995E-4</v>
      </c>
      <c r="I9411" s="552" t="s">
        <v>2831</v>
      </c>
      <c r="J9411" s="561" t="s">
        <v>2972</v>
      </c>
    </row>
    <row r="9412" spans="1:10">
      <c r="A9412" s="549" t="s">
        <v>2666</v>
      </c>
      <c r="B9412" s="550" t="s">
        <v>1729</v>
      </c>
      <c r="C9412" s="550" t="s">
        <v>55</v>
      </c>
      <c r="D9412" s="549" t="s">
        <v>1730</v>
      </c>
      <c r="E9412" s="593" t="s">
        <v>1220</v>
      </c>
      <c r="F9412" s="593"/>
      <c r="G9412" s="550" t="s">
        <v>57</v>
      </c>
      <c r="H9412" s="551">
        <v>1.56E-3</v>
      </c>
      <c r="I9412" s="552" t="s">
        <v>2833</v>
      </c>
      <c r="J9412" s="561" t="s">
        <v>2890</v>
      </c>
    </row>
    <row r="9413" spans="1:10">
      <c r="A9413" s="549" t="s">
        <v>2666</v>
      </c>
      <c r="B9413" s="550" t="s">
        <v>1587</v>
      </c>
      <c r="C9413" s="550" t="s">
        <v>55</v>
      </c>
      <c r="D9413" s="549" t="s">
        <v>1588</v>
      </c>
      <c r="E9413" s="593" t="s">
        <v>1220</v>
      </c>
      <c r="F9413" s="593"/>
      <c r="G9413" s="550" t="s">
        <v>57</v>
      </c>
      <c r="H9413" s="551">
        <v>4.6800000000000001E-3</v>
      </c>
      <c r="I9413" s="552" t="s">
        <v>2835</v>
      </c>
      <c r="J9413" s="561" t="s">
        <v>3413</v>
      </c>
    </row>
    <row r="9414" spans="1:10" ht="13.9" customHeight="1">
      <c r="A9414" s="549" t="s">
        <v>2666</v>
      </c>
      <c r="B9414" s="550" t="s">
        <v>2381</v>
      </c>
      <c r="C9414" s="550" t="s">
        <v>55</v>
      </c>
      <c r="D9414" s="549" t="s">
        <v>2382</v>
      </c>
      <c r="E9414" s="593" t="s">
        <v>1220</v>
      </c>
      <c r="F9414" s="593"/>
      <c r="G9414" s="550" t="s">
        <v>57</v>
      </c>
      <c r="H9414" s="551">
        <v>1.0399999999999999E-4</v>
      </c>
      <c r="I9414" s="552" t="s">
        <v>2837</v>
      </c>
      <c r="J9414" s="561" t="s">
        <v>2972</v>
      </c>
    </row>
    <row r="9415" spans="1:10">
      <c r="A9415" s="549" t="s">
        <v>2666</v>
      </c>
      <c r="B9415" s="550" t="s">
        <v>1982</v>
      </c>
      <c r="C9415" s="550" t="s">
        <v>55</v>
      </c>
      <c r="D9415" s="549" t="s">
        <v>1983</v>
      </c>
      <c r="E9415" s="593" t="s">
        <v>1298</v>
      </c>
      <c r="F9415" s="593"/>
      <c r="G9415" s="550" t="s">
        <v>57</v>
      </c>
      <c r="H9415" s="551">
        <v>4.6800000000000001E-3</v>
      </c>
      <c r="I9415" s="552" t="s">
        <v>2839</v>
      </c>
      <c r="J9415" s="561" t="s">
        <v>2923</v>
      </c>
    </row>
    <row r="9416" spans="1:10">
      <c r="A9416" s="549" t="s">
        <v>2666</v>
      </c>
      <c r="B9416" s="550" t="s">
        <v>1855</v>
      </c>
      <c r="C9416" s="550" t="s">
        <v>55</v>
      </c>
      <c r="D9416" s="549" t="s">
        <v>1856</v>
      </c>
      <c r="E9416" s="593" t="s">
        <v>1298</v>
      </c>
      <c r="F9416" s="593"/>
      <c r="G9416" s="550" t="s">
        <v>1857</v>
      </c>
      <c r="H9416" s="551">
        <v>4.1599999999999997E-4</v>
      </c>
      <c r="I9416" s="552" t="s">
        <v>2841</v>
      </c>
      <c r="J9416" s="561" t="s">
        <v>3126</v>
      </c>
    </row>
    <row r="9417" spans="1:10" ht="26.45">
      <c r="A9417" s="549" t="s">
        <v>2666</v>
      </c>
      <c r="B9417" s="550" t="s">
        <v>2182</v>
      </c>
      <c r="C9417" s="550" t="s">
        <v>55</v>
      </c>
      <c r="D9417" s="549" t="s">
        <v>2183</v>
      </c>
      <c r="E9417" s="593" t="s">
        <v>1220</v>
      </c>
      <c r="F9417" s="593"/>
      <c r="G9417" s="550" t="s">
        <v>57</v>
      </c>
      <c r="H9417" s="551">
        <v>1.0399999999999999E-4</v>
      </c>
      <c r="I9417" s="552" t="s">
        <v>2843</v>
      </c>
      <c r="J9417" s="561" t="s">
        <v>2880</v>
      </c>
    </row>
    <row r="9418" spans="1:10">
      <c r="A9418" s="549" t="s">
        <v>2666</v>
      </c>
      <c r="B9418" s="550" t="s">
        <v>1652</v>
      </c>
      <c r="C9418" s="550" t="s">
        <v>55</v>
      </c>
      <c r="D9418" s="549" t="s">
        <v>1653</v>
      </c>
      <c r="E9418" s="593" t="s">
        <v>1298</v>
      </c>
      <c r="F9418" s="593"/>
      <c r="G9418" s="550" t="s">
        <v>57</v>
      </c>
      <c r="H9418" s="551">
        <v>0.10587199999999999</v>
      </c>
      <c r="I9418" s="552" t="s">
        <v>2845</v>
      </c>
      <c r="J9418" s="561" t="s">
        <v>3653</v>
      </c>
    </row>
    <row r="9419" spans="1:10">
      <c r="A9419" s="549" t="s">
        <v>2666</v>
      </c>
      <c r="B9419" s="550" t="s">
        <v>2090</v>
      </c>
      <c r="C9419" s="550" t="s">
        <v>55</v>
      </c>
      <c r="D9419" s="549" t="s">
        <v>2091</v>
      </c>
      <c r="E9419" s="593" t="s">
        <v>1220</v>
      </c>
      <c r="F9419" s="593"/>
      <c r="G9419" s="550" t="s">
        <v>57</v>
      </c>
      <c r="H9419" s="551">
        <v>1.872E-3</v>
      </c>
      <c r="I9419" s="552" t="s">
        <v>2847</v>
      </c>
      <c r="J9419" s="561" t="s">
        <v>3133</v>
      </c>
    </row>
    <row r="9420" spans="1:10">
      <c r="A9420" s="549" t="s">
        <v>2666</v>
      </c>
      <c r="B9420" s="550" t="s">
        <v>1543</v>
      </c>
      <c r="C9420" s="550" t="s">
        <v>55</v>
      </c>
      <c r="D9420" s="549" t="s">
        <v>1544</v>
      </c>
      <c r="E9420" s="593" t="s">
        <v>1220</v>
      </c>
      <c r="F9420" s="593"/>
      <c r="G9420" s="550" t="s">
        <v>57</v>
      </c>
      <c r="H9420" s="551">
        <v>0.10587199999999999</v>
      </c>
      <c r="I9420" s="552" t="s">
        <v>2849</v>
      </c>
      <c r="J9420" s="561" t="s">
        <v>3605</v>
      </c>
    </row>
    <row r="9421" spans="1:10">
      <c r="A9421" s="549" t="s">
        <v>2666</v>
      </c>
      <c r="B9421" s="550" t="s">
        <v>2442</v>
      </c>
      <c r="C9421" s="550" t="s">
        <v>55</v>
      </c>
      <c r="D9421" s="549" t="s">
        <v>2443</v>
      </c>
      <c r="E9421" s="593" t="s">
        <v>1220</v>
      </c>
      <c r="F9421" s="593"/>
      <c r="G9421" s="550" t="s">
        <v>57</v>
      </c>
      <c r="H9421" s="551">
        <v>5.1999999999999997E-5</v>
      </c>
      <c r="I9421" s="552" t="s">
        <v>2851</v>
      </c>
      <c r="J9421" s="561" t="s">
        <v>2972</v>
      </c>
    </row>
    <row r="9422" spans="1:10" ht="26.45">
      <c r="A9422" s="549" t="s">
        <v>2666</v>
      </c>
      <c r="B9422" s="550" t="s">
        <v>2139</v>
      </c>
      <c r="C9422" s="550" t="s">
        <v>55</v>
      </c>
      <c r="D9422" s="549" t="s">
        <v>2140</v>
      </c>
      <c r="E9422" s="593" t="s">
        <v>1220</v>
      </c>
      <c r="F9422" s="593"/>
      <c r="G9422" s="550" t="s">
        <v>1739</v>
      </c>
      <c r="H9422" s="551">
        <v>2.392E-3</v>
      </c>
      <c r="I9422" s="552" t="s">
        <v>2853</v>
      </c>
      <c r="J9422" s="561" t="s">
        <v>3254</v>
      </c>
    </row>
    <row r="9423" spans="1:10" ht="26.45">
      <c r="A9423" s="549" t="s">
        <v>2666</v>
      </c>
      <c r="B9423" s="550" t="s">
        <v>1978</v>
      </c>
      <c r="C9423" s="550" t="s">
        <v>55</v>
      </c>
      <c r="D9423" s="549" t="s">
        <v>1979</v>
      </c>
      <c r="E9423" s="593" t="s">
        <v>1220</v>
      </c>
      <c r="F9423" s="593"/>
      <c r="G9423" s="550" t="s">
        <v>1739</v>
      </c>
      <c r="H9423" s="551">
        <v>8.3199999999999995E-4</v>
      </c>
      <c r="I9423" s="552" t="s">
        <v>2855</v>
      </c>
      <c r="J9423" s="561" t="s">
        <v>2886</v>
      </c>
    </row>
    <row r="9424" spans="1:10" ht="26.45">
      <c r="A9424" s="549" t="s">
        <v>2666</v>
      </c>
      <c r="B9424" s="550" t="s">
        <v>1877</v>
      </c>
      <c r="C9424" s="550" t="s">
        <v>55</v>
      </c>
      <c r="D9424" s="549" t="s">
        <v>1878</v>
      </c>
      <c r="E9424" s="593" t="s">
        <v>1220</v>
      </c>
      <c r="F9424" s="593"/>
      <c r="G9424" s="550" t="s">
        <v>268</v>
      </c>
      <c r="H9424" s="551">
        <v>1.01</v>
      </c>
      <c r="I9424" s="552" t="s">
        <v>2950</v>
      </c>
      <c r="J9424" s="561" t="s">
        <v>3684</v>
      </c>
    </row>
    <row r="9425" spans="1:10" ht="26.45">
      <c r="A9425" s="549" t="s">
        <v>2666</v>
      </c>
      <c r="B9425" s="550" t="s">
        <v>2446</v>
      </c>
      <c r="C9425" s="550" t="s">
        <v>55</v>
      </c>
      <c r="D9425" s="549" t="s">
        <v>2447</v>
      </c>
      <c r="E9425" s="593" t="s">
        <v>1220</v>
      </c>
      <c r="F9425" s="593"/>
      <c r="G9425" s="550" t="s">
        <v>57</v>
      </c>
      <c r="H9425" s="551">
        <v>0.17</v>
      </c>
      <c r="I9425" s="552" t="s">
        <v>2989</v>
      </c>
      <c r="J9425" s="561" t="s">
        <v>3125</v>
      </c>
    </row>
    <row r="9426" spans="1:10" ht="26.45">
      <c r="A9426" s="549" t="s">
        <v>2666</v>
      </c>
      <c r="B9426" s="550" t="s">
        <v>1449</v>
      </c>
      <c r="C9426" s="550" t="s">
        <v>55</v>
      </c>
      <c r="D9426" s="549" t="s">
        <v>1450</v>
      </c>
      <c r="E9426" s="593" t="s">
        <v>1440</v>
      </c>
      <c r="F9426" s="593"/>
      <c r="G9426" s="550" t="s">
        <v>1451</v>
      </c>
      <c r="H9426" s="551">
        <v>0.52</v>
      </c>
      <c r="I9426" s="552" t="s">
        <v>2742</v>
      </c>
      <c r="J9426" s="561" t="s">
        <v>3707</v>
      </c>
    </row>
    <row r="9427" spans="1:10" ht="26.45">
      <c r="A9427" s="549" t="s">
        <v>2666</v>
      </c>
      <c r="B9427" s="550" t="s">
        <v>1685</v>
      </c>
      <c r="C9427" s="550" t="s">
        <v>55</v>
      </c>
      <c r="D9427" s="549" t="s">
        <v>1686</v>
      </c>
      <c r="E9427" s="593" t="s">
        <v>1440</v>
      </c>
      <c r="F9427" s="593"/>
      <c r="G9427" s="550" t="s">
        <v>1451</v>
      </c>
      <c r="H9427" s="551">
        <v>0.52</v>
      </c>
      <c r="I9427" s="552" t="s">
        <v>2767</v>
      </c>
      <c r="J9427" s="561" t="s">
        <v>3711</v>
      </c>
    </row>
    <row r="9428" spans="1:10">
      <c r="A9428" s="549" t="s">
        <v>2666</v>
      </c>
      <c r="B9428" s="550" t="s">
        <v>2322</v>
      </c>
      <c r="C9428" s="550" t="s">
        <v>55</v>
      </c>
      <c r="D9428" s="549" t="s">
        <v>2323</v>
      </c>
      <c r="E9428" s="593" t="s">
        <v>1220</v>
      </c>
      <c r="F9428" s="593"/>
      <c r="G9428" s="550" t="s">
        <v>1456</v>
      </c>
      <c r="H9428" s="551">
        <v>2.3E-2</v>
      </c>
      <c r="I9428" s="552" t="s">
        <v>2991</v>
      </c>
      <c r="J9428" s="561" t="s">
        <v>3781</v>
      </c>
    </row>
    <row r="9429" spans="1:10">
      <c r="A9429" s="549" t="s">
        <v>2666</v>
      </c>
      <c r="B9429" s="550" t="s">
        <v>2651</v>
      </c>
      <c r="C9429" s="550" t="s">
        <v>55</v>
      </c>
      <c r="D9429" s="549" t="s">
        <v>2652</v>
      </c>
      <c r="E9429" s="593" t="s">
        <v>1220</v>
      </c>
      <c r="F9429" s="593"/>
      <c r="G9429" s="550" t="s">
        <v>57</v>
      </c>
      <c r="H9429" s="551">
        <v>5.1999999999999997E-5</v>
      </c>
      <c r="I9429" s="552" t="s">
        <v>2922</v>
      </c>
      <c r="J9429" s="561" t="s">
        <v>2972</v>
      </c>
    </row>
    <row r="9430" spans="1:10">
      <c r="A9430" s="549" t="s">
        <v>2666</v>
      </c>
      <c r="B9430" s="550" t="s">
        <v>2587</v>
      </c>
      <c r="C9430" s="550" t="s">
        <v>55</v>
      </c>
      <c r="D9430" s="549" t="s">
        <v>2588</v>
      </c>
      <c r="E9430" s="593" t="s">
        <v>1220</v>
      </c>
      <c r="F9430" s="593"/>
      <c r="G9430" s="550" t="s">
        <v>57</v>
      </c>
      <c r="H9430" s="551">
        <v>3.6400000000000001E-4</v>
      </c>
      <c r="I9430" s="552" t="s">
        <v>2924</v>
      </c>
      <c r="J9430" s="561" t="s">
        <v>2880</v>
      </c>
    </row>
    <row r="9431" spans="1:10">
      <c r="A9431" s="549" t="s">
        <v>2666</v>
      </c>
      <c r="B9431" s="550" t="s">
        <v>2557</v>
      </c>
      <c r="C9431" s="550" t="s">
        <v>55</v>
      </c>
      <c r="D9431" s="549" t="s">
        <v>2558</v>
      </c>
      <c r="E9431" s="593" t="s">
        <v>1220</v>
      </c>
      <c r="F9431" s="593"/>
      <c r="G9431" s="550" t="s">
        <v>57</v>
      </c>
      <c r="H9431" s="551">
        <v>3.1199999999999999E-4</v>
      </c>
      <c r="I9431" s="552" t="s">
        <v>2925</v>
      </c>
      <c r="J9431" s="561" t="s">
        <v>2880</v>
      </c>
    </row>
    <row r="9432" spans="1:10">
      <c r="A9432" s="549" t="s">
        <v>2666</v>
      </c>
      <c r="B9432" s="550" t="s">
        <v>2611</v>
      </c>
      <c r="C9432" s="550" t="s">
        <v>55</v>
      </c>
      <c r="D9432" s="549" t="s">
        <v>2612</v>
      </c>
      <c r="E9432" s="593" t="s">
        <v>1220</v>
      </c>
      <c r="F9432" s="593"/>
      <c r="G9432" s="550" t="s">
        <v>57</v>
      </c>
      <c r="H9432" s="551">
        <v>2.0799999999999999E-4</v>
      </c>
      <c r="I9432" s="552" t="s">
        <v>2927</v>
      </c>
      <c r="J9432" s="561" t="s">
        <v>2972</v>
      </c>
    </row>
    <row r="9433" spans="1:10">
      <c r="A9433" s="549" t="s">
        <v>2666</v>
      </c>
      <c r="B9433" s="550" t="s">
        <v>2537</v>
      </c>
      <c r="C9433" s="550" t="s">
        <v>55</v>
      </c>
      <c r="D9433" s="549" t="s">
        <v>2538</v>
      </c>
      <c r="E9433" s="593" t="s">
        <v>1220</v>
      </c>
      <c r="F9433" s="593"/>
      <c r="G9433" s="550" t="s">
        <v>57</v>
      </c>
      <c r="H9433" s="551">
        <v>5.7200000000000003E-4</v>
      </c>
      <c r="I9433" s="552" t="s">
        <v>2929</v>
      </c>
      <c r="J9433" s="561" t="s">
        <v>2880</v>
      </c>
    </row>
    <row r="9434" spans="1:10">
      <c r="A9434" s="549" t="s">
        <v>2666</v>
      </c>
      <c r="B9434" s="550" t="s">
        <v>2541</v>
      </c>
      <c r="C9434" s="550" t="s">
        <v>55</v>
      </c>
      <c r="D9434" s="549" t="s">
        <v>2542</v>
      </c>
      <c r="E9434" s="593" t="s">
        <v>1220</v>
      </c>
      <c r="F9434" s="593"/>
      <c r="G9434" s="550" t="s">
        <v>57</v>
      </c>
      <c r="H9434" s="551">
        <v>2.0799999999999999E-4</v>
      </c>
      <c r="I9434" s="552" t="s">
        <v>2931</v>
      </c>
      <c r="J9434" s="561" t="s">
        <v>2880</v>
      </c>
    </row>
    <row r="9435" spans="1:10">
      <c r="A9435" s="549" t="s">
        <v>2666</v>
      </c>
      <c r="B9435" s="550" t="s">
        <v>2637</v>
      </c>
      <c r="C9435" s="550" t="s">
        <v>55</v>
      </c>
      <c r="D9435" s="549" t="s">
        <v>2638</v>
      </c>
      <c r="E9435" s="593" t="s">
        <v>1220</v>
      </c>
      <c r="F9435" s="593"/>
      <c r="G9435" s="550" t="s">
        <v>57</v>
      </c>
      <c r="H9435" s="551">
        <v>5.1999999999999997E-5</v>
      </c>
      <c r="I9435" s="552" t="s">
        <v>2933</v>
      </c>
      <c r="J9435" s="561" t="s">
        <v>2972</v>
      </c>
    </row>
    <row r="9436" spans="1:10">
      <c r="A9436" s="553"/>
      <c r="B9436" s="563"/>
      <c r="C9436" s="563"/>
      <c r="D9436" s="553"/>
      <c r="E9436" s="563" t="s">
        <v>2669</v>
      </c>
      <c r="F9436" s="566">
        <v>18.73</v>
      </c>
      <c r="G9436" s="553" t="s">
        <v>2670</v>
      </c>
      <c r="H9436" s="554">
        <v>0</v>
      </c>
      <c r="I9436" s="553" t="s">
        <v>2671</v>
      </c>
      <c r="J9436" s="554">
        <v>18.73</v>
      </c>
    </row>
    <row r="9437" spans="1:10" ht="14.45" thickBot="1">
      <c r="A9437" s="553"/>
      <c r="B9437" s="563"/>
      <c r="C9437" s="563"/>
      <c r="D9437" s="553"/>
      <c r="E9437" s="563" t="s">
        <v>2672</v>
      </c>
      <c r="F9437" s="566">
        <v>0</v>
      </c>
      <c r="G9437" s="553"/>
      <c r="H9437" s="595" t="s">
        <v>2673</v>
      </c>
      <c r="I9437" s="595"/>
      <c r="J9437" s="554">
        <v>38.979999999999997</v>
      </c>
    </row>
    <row r="9438" spans="1:10" ht="14.45" thickTop="1">
      <c r="A9438" s="555"/>
      <c r="B9438" s="564"/>
      <c r="C9438" s="564"/>
      <c r="D9438" s="555"/>
      <c r="E9438" s="564"/>
      <c r="F9438" s="564"/>
      <c r="G9438" s="555"/>
      <c r="H9438" s="555"/>
      <c r="I9438" s="555"/>
      <c r="J9438" s="555"/>
    </row>
    <row r="9439" spans="1:10">
      <c r="A9439" s="543"/>
      <c r="B9439" s="461" t="s">
        <v>10</v>
      </c>
      <c r="C9439" s="461" t="s">
        <v>11</v>
      </c>
      <c r="D9439" s="543" t="s">
        <v>12</v>
      </c>
      <c r="E9439" s="589" t="s">
        <v>1209</v>
      </c>
      <c r="F9439" s="589"/>
      <c r="G9439" s="461" t="s">
        <v>13</v>
      </c>
      <c r="H9439" s="544" t="s">
        <v>14</v>
      </c>
      <c r="I9439" s="544" t="s">
        <v>1210</v>
      </c>
      <c r="J9439" s="544" t="s">
        <v>16</v>
      </c>
    </row>
    <row r="9440" spans="1:10">
      <c r="A9440" s="545" t="s">
        <v>2661</v>
      </c>
      <c r="B9440" s="546" t="s">
        <v>3078</v>
      </c>
      <c r="C9440" s="546" t="s">
        <v>55</v>
      </c>
      <c r="D9440" s="545" t="s">
        <v>3079</v>
      </c>
      <c r="E9440" s="596" t="s">
        <v>3080</v>
      </c>
      <c r="F9440" s="596"/>
      <c r="G9440" s="546" t="s">
        <v>268</v>
      </c>
      <c r="H9440" s="547">
        <v>1</v>
      </c>
      <c r="I9440" s="548">
        <v>18.32</v>
      </c>
      <c r="J9440" s="548">
        <v>18.32</v>
      </c>
    </row>
    <row r="9441" spans="1:10">
      <c r="A9441" s="543" t="s">
        <v>9</v>
      </c>
      <c r="B9441" s="461" t="s">
        <v>10</v>
      </c>
      <c r="C9441" s="461" t="s">
        <v>11</v>
      </c>
      <c r="D9441" s="543" t="s">
        <v>12</v>
      </c>
      <c r="E9441" s="589" t="s">
        <v>1209</v>
      </c>
      <c r="F9441" s="589"/>
      <c r="G9441" s="461" t="s">
        <v>13</v>
      </c>
      <c r="H9441" s="544" t="s">
        <v>14</v>
      </c>
      <c r="I9441" s="544" t="s">
        <v>1210</v>
      </c>
      <c r="J9441" s="544" t="s">
        <v>16</v>
      </c>
    </row>
    <row r="9442" spans="1:10">
      <c r="A9442" s="556" t="s">
        <v>2661</v>
      </c>
      <c r="B9442" s="557" t="s">
        <v>2799</v>
      </c>
      <c r="C9442" s="557" t="s">
        <v>55</v>
      </c>
      <c r="D9442" s="556" t="s">
        <v>2800</v>
      </c>
      <c r="E9442" s="594" t="s">
        <v>1393</v>
      </c>
      <c r="F9442" s="594"/>
      <c r="G9442" s="557" t="s">
        <v>1451</v>
      </c>
      <c r="H9442" s="558">
        <v>0.11</v>
      </c>
      <c r="I9442" s="559" t="s">
        <v>2801</v>
      </c>
      <c r="J9442" s="560" t="s">
        <v>3704</v>
      </c>
    </row>
    <row r="9443" spans="1:10" ht="26.45">
      <c r="A9443" s="549" t="s">
        <v>2666</v>
      </c>
      <c r="B9443" s="550" t="s">
        <v>2197</v>
      </c>
      <c r="C9443" s="550" t="s">
        <v>55</v>
      </c>
      <c r="D9443" s="549" t="s">
        <v>2198</v>
      </c>
      <c r="E9443" s="593" t="s">
        <v>1220</v>
      </c>
      <c r="F9443" s="593"/>
      <c r="G9443" s="550" t="s">
        <v>268</v>
      </c>
      <c r="H9443" s="551">
        <v>1.01</v>
      </c>
      <c r="I9443" s="552" t="s">
        <v>3161</v>
      </c>
      <c r="J9443" s="561" t="s">
        <v>4293</v>
      </c>
    </row>
    <row r="9444" spans="1:10" ht="26.45">
      <c r="A9444" s="549" t="s">
        <v>2666</v>
      </c>
      <c r="B9444" s="550" t="s">
        <v>1449</v>
      </c>
      <c r="C9444" s="550" t="s">
        <v>55</v>
      </c>
      <c r="D9444" s="549" t="s">
        <v>1450</v>
      </c>
      <c r="E9444" s="593" t="s">
        <v>1440</v>
      </c>
      <c r="F9444" s="593"/>
      <c r="G9444" s="550" t="s">
        <v>1451</v>
      </c>
      <c r="H9444" s="551">
        <v>0.11</v>
      </c>
      <c r="I9444" s="552" t="s">
        <v>2742</v>
      </c>
      <c r="J9444" s="561" t="s">
        <v>4294</v>
      </c>
    </row>
    <row r="9445" spans="1:10" ht="26.45">
      <c r="A9445" s="556" t="s">
        <v>2661</v>
      </c>
      <c r="B9445" s="557" t="s">
        <v>4089</v>
      </c>
      <c r="C9445" s="557" t="s">
        <v>55</v>
      </c>
      <c r="D9445" s="556" t="s">
        <v>4090</v>
      </c>
      <c r="E9445" s="594" t="s">
        <v>4091</v>
      </c>
      <c r="F9445" s="594"/>
      <c r="G9445" s="557" t="s">
        <v>268</v>
      </c>
      <c r="H9445" s="558">
        <v>1.01</v>
      </c>
      <c r="I9445" s="559" t="s">
        <v>3396</v>
      </c>
      <c r="J9445" s="560" t="s">
        <v>3026</v>
      </c>
    </row>
    <row r="9446" spans="1:10">
      <c r="A9446" s="549" t="s">
        <v>2666</v>
      </c>
      <c r="B9446" s="550" t="s">
        <v>2485</v>
      </c>
      <c r="C9446" s="550" t="s">
        <v>55</v>
      </c>
      <c r="D9446" s="549" t="s">
        <v>2486</v>
      </c>
      <c r="E9446" s="593" t="s">
        <v>1220</v>
      </c>
      <c r="F9446" s="593"/>
      <c r="G9446" s="550" t="s">
        <v>268</v>
      </c>
      <c r="H9446" s="551">
        <v>0.35</v>
      </c>
      <c r="I9446" s="552" t="s">
        <v>2863</v>
      </c>
      <c r="J9446" s="561" t="s">
        <v>3114</v>
      </c>
    </row>
    <row r="9447" spans="1:10" ht="14.45" customHeight="1">
      <c r="A9447" s="549" t="s">
        <v>2666</v>
      </c>
      <c r="B9447" s="550" t="s">
        <v>1685</v>
      </c>
      <c r="C9447" s="550" t="s">
        <v>55</v>
      </c>
      <c r="D9447" s="549" t="s">
        <v>1686</v>
      </c>
      <c r="E9447" s="593" t="s">
        <v>1440</v>
      </c>
      <c r="F9447" s="593"/>
      <c r="G9447" s="550" t="s">
        <v>1451</v>
      </c>
      <c r="H9447" s="551">
        <v>0.11</v>
      </c>
      <c r="I9447" s="552" t="s">
        <v>2767</v>
      </c>
      <c r="J9447" s="561" t="s">
        <v>4295</v>
      </c>
    </row>
    <row r="9448" spans="1:10">
      <c r="A9448" s="556" t="s">
        <v>2661</v>
      </c>
      <c r="B9448" s="557" t="s">
        <v>2769</v>
      </c>
      <c r="C9448" s="557" t="s">
        <v>55</v>
      </c>
      <c r="D9448" s="556" t="s">
        <v>2770</v>
      </c>
      <c r="E9448" s="594" t="s">
        <v>1393</v>
      </c>
      <c r="F9448" s="594"/>
      <c r="G9448" s="557" t="s">
        <v>1451</v>
      </c>
      <c r="H9448" s="558">
        <v>0.11</v>
      </c>
      <c r="I9448" s="559" t="s">
        <v>2771</v>
      </c>
      <c r="J9448" s="560" t="s">
        <v>3384</v>
      </c>
    </row>
    <row r="9449" spans="1:10">
      <c r="A9449" s="589" t="s">
        <v>2820</v>
      </c>
      <c r="B9449" s="597"/>
      <c r="C9449" s="597"/>
      <c r="D9449" s="597"/>
      <c r="E9449" s="597"/>
      <c r="F9449" s="597"/>
      <c r="G9449" s="597"/>
      <c r="H9449" s="597"/>
      <c r="I9449" s="597"/>
      <c r="J9449" s="597"/>
    </row>
    <row r="9450" spans="1:10" ht="13.9" customHeight="1">
      <c r="A9450" s="543" t="s">
        <v>9</v>
      </c>
      <c r="B9450" s="461" t="s">
        <v>10</v>
      </c>
      <c r="C9450" s="461" t="s">
        <v>11</v>
      </c>
      <c r="D9450" s="543" t="s">
        <v>12</v>
      </c>
      <c r="E9450" s="589" t="s">
        <v>1209</v>
      </c>
      <c r="F9450" s="589"/>
      <c r="G9450" s="461" t="s">
        <v>13</v>
      </c>
      <c r="H9450" s="544" t="s">
        <v>14</v>
      </c>
      <c r="I9450" s="544" t="s">
        <v>1210</v>
      </c>
      <c r="J9450" s="544" t="s">
        <v>16</v>
      </c>
    </row>
    <row r="9451" spans="1:10">
      <c r="A9451" s="549" t="s">
        <v>2666</v>
      </c>
      <c r="B9451" s="550" t="s">
        <v>2651</v>
      </c>
      <c r="C9451" s="550" t="s">
        <v>55</v>
      </c>
      <c r="D9451" s="549" t="s">
        <v>2652</v>
      </c>
      <c r="E9451" s="593" t="s">
        <v>1220</v>
      </c>
      <c r="F9451" s="593"/>
      <c r="G9451" s="550" t="s">
        <v>57</v>
      </c>
      <c r="H9451" s="551">
        <v>1.1E-5</v>
      </c>
      <c r="I9451" s="552" t="s">
        <v>2922</v>
      </c>
      <c r="J9451" s="561" t="s">
        <v>2972</v>
      </c>
    </row>
    <row r="9452" spans="1:10" ht="26.45">
      <c r="A9452" s="549" t="s">
        <v>2666</v>
      </c>
      <c r="B9452" s="550" t="s">
        <v>1978</v>
      </c>
      <c r="C9452" s="550" t="s">
        <v>55</v>
      </c>
      <c r="D9452" s="549" t="s">
        <v>1979</v>
      </c>
      <c r="E9452" s="593" t="s">
        <v>1220</v>
      </c>
      <c r="F9452" s="593"/>
      <c r="G9452" s="550" t="s">
        <v>1739</v>
      </c>
      <c r="H9452" s="551">
        <v>3.0689600000000002E-4</v>
      </c>
      <c r="I9452" s="552" t="s">
        <v>2855</v>
      </c>
      <c r="J9452" s="561" t="s">
        <v>3254</v>
      </c>
    </row>
    <row r="9453" spans="1:10">
      <c r="A9453" s="549" t="s">
        <v>2666</v>
      </c>
      <c r="B9453" s="550" t="s">
        <v>1543</v>
      </c>
      <c r="C9453" s="550" t="s">
        <v>55</v>
      </c>
      <c r="D9453" s="549" t="s">
        <v>1544</v>
      </c>
      <c r="E9453" s="593" t="s">
        <v>1220</v>
      </c>
      <c r="F9453" s="593"/>
      <c r="G9453" s="550" t="s">
        <v>57</v>
      </c>
      <c r="H9453" s="551">
        <v>3.9052516000000002E-2</v>
      </c>
      <c r="I9453" s="552" t="s">
        <v>2849</v>
      </c>
      <c r="J9453" s="561" t="s">
        <v>3222</v>
      </c>
    </row>
    <row r="9454" spans="1:10">
      <c r="A9454" s="549" t="s">
        <v>2666</v>
      </c>
      <c r="B9454" s="550" t="s">
        <v>2169</v>
      </c>
      <c r="C9454" s="550" t="s">
        <v>55</v>
      </c>
      <c r="D9454" s="549" t="s">
        <v>2170</v>
      </c>
      <c r="E9454" s="593" t="s">
        <v>1220</v>
      </c>
      <c r="F9454" s="593"/>
      <c r="G9454" s="550" t="s">
        <v>57</v>
      </c>
      <c r="H9454" s="551">
        <v>1.7262899999999999E-3</v>
      </c>
      <c r="I9454" s="552" t="s">
        <v>2825</v>
      </c>
      <c r="J9454" s="561" t="s">
        <v>2972</v>
      </c>
    </row>
    <row r="9455" spans="1:10" ht="26.45" customHeight="1">
      <c r="A9455" s="549" t="s">
        <v>2666</v>
      </c>
      <c r="B9455" s="550" t="s">
        <v>1855</v>
      </c>
      <c r="C9455" s="550" t="s">
        <v>55</v>
      </c>
      <c r="D9455" s="549" t="s">
        <v>1856</v>
      </c>
      <c r="E9455" s="593" t="s">
        <v>1298</v>
      </c>
      <c r="F9455" s="593"/>
      <c r="G9455" s="550" t="s">
        <v>1857</v>
      </c>
      <c r="H9455" s="551">
        <v>1.5344800000000001E-4</v>
      </c>
      <c r="I9455" s="552" t="s">
        <v>2841</v>
      </c>
      <c r="J9455" s="561" t="s">
        <v>3256</v>
      </c>
    </row>
    <row r="9456" spans="1:10">
      <c r="A9456" s="549" t="s">
        <v>2666</v>
      </c>
      <c r="B9456" s="550" t="s">
        <v>2587</v>
      </c>
      <c r="C9456" s="550" t="s">
        <v>55</v>
      </c>
      <c r="D9456" s="549" t="s">
        <v>2588</v>
      </c>
      <c r="E9456" s="593" t="s">
        <v>1220</v>
      </c>
      <c r="F9456" s="593"/>
      <c r="G9456" s="550" t="s">
        <v>57</v>
      </c>
      <c r="H9456" s="551">
        <v>7.7000000000000001E-5</v>
      </c>
      <c r="I9456" s="552" t="s">
        <v>2924</v>
      </c>
      <c r="J9456" s="561" t="s">
        <v>2972</v>
      </c>
    </row>
    <row r="9457" spans="1:10">
      <c r="A9457" s="549" t="s">
        <v>2666</v>
      </c>
      <c r="B9457" s="550" t="s">
        <v>2557</v>
      </c>
      <c r="C9457" s="550" t="s">
        <v>55</v>
      </c>
      <c r="D9457" s="549" t="s">
        <v>2558</v>
      </c>
      <c r="E9457" s="593" t="s">
        <v>1220</v>
      </c>
      <c r="F9457" s="593"/>
      <c r="G9457" s="550" t="s">
        <v>57</v>
      </c>
      <c r="H9457" s="551">
        <v>6.6000000000000005E-5</v>
      </c>
      <c r="I9457" s="552" t="s">
        <v>2925</v>
      </c>
      <c r="J9457" s="561" t="s">
        <v>2972</v>
      </c>
    </row>
    <row r="9458" spans="1:10">
      <c r="A9458" s="549" t="s">
        <v>2666</v>
      </c>
      <c r="B9458" s="550" t="s">
        <v>1982</v>
      </c>
      <c r="C9458" s="550" t="s">
        <v>55</v>
      </c>
      <c r="D9458" s="549" t="s">
        <v>1983</v>
      </c>
      <c r="E9458" s="593" t="s">
        <v>1298</v>
      </c>
      <c r="F9458" s="593"/>
      <c r="G9458" s="550" t="s">
        <v>57</v>
      </c>
      <c r="H9458" s="551">
        <v>1.7262899999999999E-3</v>
      </c>
      <c r="I9458" s="552" t="s">
        <v>2839</v>
      </c>
      <c r="J9458" s="561" t="s">
        <v>3254</v>
      </c>
    </row>
    <row r="9459" spans="1:10" ht="13.9" customHeight="1">
      <c r="A9459" s="549" t="s">
        <v>2666</v>
      </c>
      <c r="B9459" s="550" t="s">
        <v>1693</v>
      </c>
      <c r="C9459" s="550" t="s">
        <v>55</v>
      </c>
      <c r="D9459" s="549" t="s">
        <v>1694</v>
      </c>
      <c r="E9459" s="593" t="s">
        <v>1220</v>
      </c>
      <c r="F9459" s="593"/>
      <c r="G9459" s="550" t="s">
        <v>57</v>
      </c>
      <c r="H9459" s="551">
        <v>2.8593592000000001E-2</v>
      </c>
      <c r="I9459" s="552" t="s">
        <v>2829</v>
      </c>
      <c r="J9459" s="561" t="s">
        <v>3126</v>
      </c>
    </row>
    <row r="9460" spans="1:10">
      <c r="A9460" s="549" t="s">
        <v>2666</v>
      </c>
      <c r="B9460" s="550" t="s">
        <v>2611</v>
      </c>
      <c r="C9460" s="550" t="s">
        <v>55</v>
      </c>
      <c r="D9460" s="549" t="s">
        <v>2612</v>
      </c>
      <c r="E9460" s="593" t="s">
        <v>1220</v>
      </c>
      <c r="F9460" s="593"/>
      <c r="G9460" s="550" t="s">
        <v>57</v>
      </c>
      <c r="H9460" s="551">
        <v>4.3999999999999999E-5</v>
      </c>
      <c r="I9460" s="552" t="s">
        <v>2927</v>
      </c>
      <c r="J9460" s="561" t="s">
        <v>2972</v>
      </c>
    </row>
    <row r="9461" spans="1:10">
      <c r="A9461" s="549" t="s">
        <v>2666</v>
      </c>
      <c r="B9461" s="550" t="s">
        <v>1729</v>
      </c>
      <c r="C9461" s="550" t="s">
        <v>55</v>
      </c>
      <c r="D9461" s="549" t="s">
        <v>1730</v>
      </c>
      <c r="E9461" s="593" t="s">
        <v>1220</v>
      </c>
      <c r="F9461" s="593"/>
      <c r="G9461" s="550" t="s">
        <v>57</v>
      </c>
      <c r="H9461" s="551">
        <v>5.7543000000000004E-4</v>
      </c>
      <c r="I9461" s="552" t="s">
        <v>2833</v>
      </c>
      <c r="J9461" s="561" t="s">
        <v>2902</v>
      </c>
    </row>
    <row r="9462" spans="1:10">
      <c r="A9462" s="549" t="s">
        <v>2666</v>
      </c>
      <c r="B9462" s="550" t="s">
        <v>2360</v>
      </c>
      <c r="C9462" s="550" t="s">
        <v>55</v>
      </c>
      <c r="D9462" s="549" t="s">
        <v>2361</v>
      </c>
      <c r="E9462" s="593" t="s">
        <v>1220</v>
      </c>
      <c r="F9462" s="593"/>
      <c r="G9462" s="550" t="s">
        <v>2362</v>
      </c>
      <c r="H9462" s="551">
        <v>3.0689600000000002E-4</v>
      </c>
      <c r="I9462" s="552" t="s">
        <v>2831</v>
      </c>
      <c r="J9462" s="561" t="s">
        <v>2972</v>
      </c>
    </row>
    <row r="9463" spans="1:10">
      <c r="A9463" s="549" t="s">
        <v>2666</v>
      </c>
      <c r="B9463" s="550" t="s">
        <v>2090</v>
      </c>
      <c r="C9463" s="550" t="s">
        <v>55</v>
      </c>
      <c r="D9463" s="549" t="s">
        <v>2091</v>
      </c>
      <c r="E9463" s="593" t="s">
        <v>1220</v>
      </c>
      <c r="F9463" s="593"/>
      <c r="G9463" s="550" t="s">
        <v>57</v>
      </c>
      <c r="H9463" s="551">
        <v>6.9051599999999996E-4</v>
      </c>
      <c r="I9463" s="552" t="s">
        <v>2847</v>
      </c>
      <c r="J9463" s="561" t="s">
        <v>2880</v>
      </c>
    </row>
    <row r="9464" spans="1:10" ht="26.45">
      <c r="A9464" s="549" t="s">
        <v>2666</v>
      </c>
      <c r="B9464" s="550" t="s">
        <v>2303</v>
      </c>
      <c r="C9464" s="550" t="s">
        <v>55</v>
      </c>
      <c r="D9464" s="549" t="s">
        <v>2304</v>
      </c>
      <c r="E9464" s="593" t="s">
        <v>1220</v>
      </c>
      <c r="F9464" s="593"/>
      <c r="G9464" s="550" t="s">
        <v>57</v>
      </c>
      <c r="H9464" s="551">
        <v>2.30172E-4</v>
      </c>
      <c r="I9464" s="552" t="s">
        <v>2821</v>
      </c>
      <c r="J9464" s="561" t="s">
        <v>2972</v>
      </c>
    </row>
    <row r="9465" spans="1:10">
      <c r="A9465" s="549" t="s">
        <v>2666</v>
      </c>
      <c r="B9465" s="550" t="s">
        <v>2537</v>
      </c>
      <c r="C9465" s="550" t="s">
        <v>55</v>
      </c>
      <c r="D9465" s="549" t="s">
        <v>2538</v>
      </c>
      <c r="E9465" s="593" t="s">
        <v>1220</v>
      </c>
      <c r="F9465" s="593"/>
      <c r="G9465" s="550" t="s">
        <v>57</v>
      </c>
      <c r="H9465" s="551">
        <v>1.21E-4</v>
      </c>
      <c r="I9465" s="552" t="s">
        <v>2929</v>
      </c>
      <c r="J9465" s="561" t="s">
        <v>2972</v>
      </c>
    </row>
    <row r="9466" spans="1:10">
      <c r="A9466" s="549" t="s">
        <v>2666</v>
      </c>
      <c r="B9466" s="550" t="s">
        <v>2541</v>
      </c>
      <c r="C9466" s="550" t="s">
        <v>55</v>
      </c>
      <c r="D9466" s="549" t="s">
        <v>2542</v>
      </c>
      <c r="E9466" s="593" t="s">
        <v>1220</v>
      </c>
      <c r="F9466" s="593"/>
      <c r="G9466" s="550" t="s">
        <v>57</v>
      </c>
      <c r="H9466" s="551">
        <v>4.3999999999999999E-5</v>
      </c>
      <c r="I9466" s="552" t="s">
        <v>2931</v>
      </c>
      <c r="J9466" s="561" t="s">
        <v>2972</v>
      </c>
    </row>
    <row r="9467" spans="1:10">
      <c r="A9467" s="549" t="s">
        <v>2666</v>
      </c>
      <c r="B9467" s="550" t="s">
        <v>2637</v>
      </c>
      <c r="C9467" s="550" t="s">
        <v>55</v>
      </c>
      <c r="D9467" s="549" t="s">
        <v>2638</v>
      </c>
      <c r="E9467" s="593" t="s">
        <v>1220</v>
      </c>
      <c r="F9467" s="593"/>
      <c r="G9467" s="550" t="s">
        <v>57</v>
      </c>
      <c r="H9467" s="551">
        <v>1.1E-5</v>
      </c>
      <c r="I9467" s="552" t="s">
        <v>2933</v>
      </c>
      <c r="J9467" s="561" t="s">
        <v>2972</v>
      </c>
    </row>
    <row r="9468" spans="1:10">
      <c r="A9468" s="549" t="s">
        <v>2666</v>
      </c>
      <c r="B9468" s="550" t="s">
        <v>1652</v>
      </c>
      <c r="C9468" s="550" t="s">
        <v>55</v>
      </c>
      <c r="D9468" s="549" t="s">
        <v>1653</v>
      </c>
      <c r="E9468" s="593" t="s">
        <v>1298</v>
      </c>
      <c r="F9468" s="593"/>
      <c r="G9468" s="550" t="s">
        <v>57</v>
      </c>
      <c r="H9468" s="551">
        <v>3.9052516000000002E-2</v>
      </c>
      <c r="I9468" s="552" t="s">
        <v>2845</v>
      </c>
      <c r="J9468" s="561" t="s">
        <v>2993</v>
      </c>
    </row>
    <row r="9469" spans="1:10" ht="26.45">
      <c r="A9469" s="549" t="s">
        <v>2666</v>
      </c>
      <c r="B9469" s="550" t="s">
        <v>2139</v>
      </c>
      <c r="C9469" s="550" t="s">
        <v>55</v>
      </c>
      <c r="D9469" s="549" t="s">
        <v>2140</v>
      </c>
      <c r="E9469" s="593" t="s">
        <v>1220</v>
      </c>
      <c r="F9469" s="593"/>
      <c r="G9469" s="550" t="s">
        <v>1739</v>
      </c>
      <c r="H9469" s="551">
        <v>8.8232600000000001E-4</v>
      </c>
      <c r="I9469" s="552" t="s">
        <v>2853</v>
      </c>
      <c r="J9469" s="561" t="s">
        <v>2972</v>
      </c>
    </row>
    <row r="9470" spans="1:10">
      <c r="A9470" s="549" t="s">
        <v>2666</v>
      </c>
      <c r="B9470" s="550" t="s">
        <v>1587</v>
      </c>
      <c r="C9470" s="550" t="s">
        <v>55</v>
      </c>
      <c r="D9470" s="549" t="s">
        <v>1588</v>
      </c>
      <c r="E9470" s="593" t="s">
        <v>1220</v>
      </c>
      <c r="F9470" s="593"/>
      <c r="G9470" s="550" t="s">
        <v>57</v>
      </c>
      <c r="H9470" s="551">
        <v>1.7262899999999999E-3</v>
      </c>
      <c r="I9470" s="552" t="s">
        <v>2835</v>
      </c>
      <c r="J9470" s="561" t="s">
        <v>3535</v>
      </c>
    </row>
    <row r="9471" spans="1:10" ht="26.45">
      <c r="A9471" s="549" t="s">
        <v>2666</v>
      </c>
      <c r="B9471" s="550" t="s">
        <v>2391</v>
      </c>
      <c r="C9471" s="550" t="s">
        <v>55</v>
      </c>
      <c r="D9471" s="549" t="s">
        <v>2392</v>
      </c>
      <c r="E9471" s="593" t="s">
        <v>1220</v>
      </c>
      <c r="F9471" s="593"/>
      <c r="G9471" s="550" t="s">
        <v>57</v>
      </c>
      <c r="H9471" s="551">
        <v>7.6724000000000006E-5</v>
      </c>
      <c r="I9471" s="552" t="s">
        <v>2827</v>
      </c>
      <c r="J9471" s="561" t="s">
        <v>2972</v>
      </c>
    </row>
    <row r="9472" spans="1:10" ht="26.45">
      <c r="A9472" s="549" t="s">
        <v>2666</v>
      </c>
      <c r="B9472" s="550" t="s">
        <v>2197</v>
      </c>
      <c r="C9472" s="550" t="s">
        <v>55</v>
      </c>
      <c r="D9472" s="549" t="s">
        <v>2198</v>
      </c>
      <c r="E9472" s="593" t="s">
        <v>1220</v>
      </c>
      <c r="F9472" s="593"/>
      <c r="G9472" s="550" t="s">
        <v>268</v>
      </c>
      <c r="H9472" s="551">
        <v>1.01</v>
      </c>
      <c r="I9472" s="552" t="s">
        <v>3161</v>
      </c>
      <c r="J9472" s="561" t="s">
        <v>4293</v>
      </c>
    </row>
    <row r="9473" spans="1:10" ht="26.45">
      <c r="A9473" s="549" t="s">
        <v>2666</v>
      </c>
      <c r="B9473" s="550" t="s">
        <v>1449</v>
      </c>
      <c r="C9473" s="550" t="s">
        <v>55</v>
      </c>
      <c r="D9473" s="549" t="s">
        <v>1450</v>
      </c>
      <c r="E9473" s="593" t="s">
        <v>1440</v>
      </c>
      <c r="F9473" s="593"/>
      <c r="G9473" s="550" t="s">
        <v>1451</v>
      </c>
      <c r="H9473" s="551">
        <v>0.12212000000000001</v>
      </c>
      <c r="I9473" s="552" t="s">
        <v>2742</v>
      </c>
      <c r="J9473" s="561" t="s">
        <v>3512</v>
      </c>
    </row>
    <row r="9474" spans="1:10" ht="26.45">
      <c r="A9474" s="549" t="s">
        <v>2666</v>
      </c>
      <c r="B9474" s="550" t="s">
        <v>1483</v>
      </c>
      <c r="C9474" s="550" t="s">
        <v>55</v>
      </c>
      <c r="D9474" s="549" t="s">
        <v>1484</v>
      </c>
      <c r="E9474" s="593" t="s">
        <v>1440</v>
      </c>
      <c r="F9474" s="593"/>
      <c r="G9474" s="550" t="s">
        <v>1451</v>
      </c>
      <c r="H9474" s="551">
        <v>0.1515</v>
      </c>
      <c r="I9474" s="552" t="s">
        <v>2767</v>
      </c>
      <c r="J9474" s="561" t="s">
        <v>4296</v>
      </c>
    </row>
    <row r="9475" spans="1:10">
      <c r="A9475" s="549" t="s">
        <v>2666</v>
      </c>
      <c r="B9475" s="550" t="s">
        <v>2412</v>
      </c>
      <c r="C9475" s="550" t="s">
        <v>55</v>
      </c>
      <c r="D9475" s="549" t="s">
        <v>2413</v>
      </c>
      <c r="E9475" s="593" t="s">
        <v>1220</v>
      </c>
      <c r="F9475" s="593"/>
      <c r="G9475" s="550" t="s">
        <v>57</v>
      </c>
      <c r="H9475" s="551">
        <v>3.6636E-5</v>
      </c>
      <c r="I9475" s="552" t="s">
        <v>2823</v>
      </c>
      <c r="J9475" s="561" t="s">
        <v>2972</v>
      </c>
    </row>
    <row r="9476" spans="1:10">
      <c r="A9476" s="549" t="s">
        <v>2666</v>
      </c>
      <c r="B9476" s="550" t="s">
        <v>2381</v>
      </c>
      <c r="C9476" s="550" t="s">
        <v>55</v>
      </c>
      <c r="D9476" s="549" t="s">
        <v>2382</v>
      </c>
      <c r="E9476" s="593" t="s">
        <v>1220</v>
      </c>
      <c r="F9476" s="593"/>
      <c r="G9476" s="550" t="s">
        <v>57</v>
      </c>
      <c r="H9476" s="551">
        <v>2.4423999999999999E-5</v>
      </c>
      <c r="I9476" s="552" t="s">
        <v>2837</v>
      </c>
      <c r="J9476" s="561" t="s">
        <v>2972</v>
      </c>
    </row>
    <row r="9477" spans="1:10" ht="26.45">
      <c r="A9477" s="549" t="s">
        <v>2666</v>
      </c>
      <c r="B9477" s="550" t="s">
        <v>2182</v>
      </c>
      <c r="C9477" s="550" t="s">
        <v>55</v>
      </c>
      <c r="D9477" s="549" t="s">
        <v>2183</v>
      </c>
      <c r="E9477" s="593" t="s">
        <v>1220</v>
      </c>
      <c r="F9477" s="593"/>
      <c r="G9477" s="550" t="s">
        <v>57</v>
      </c>
      <c r="H9477" s="551">
        <v>2.4423999999999999E-5</v>
      </c>
      <c r="I9477" s="552" t="s">
        <v>2843</v>
      </c>
      <c r="J9477" s="561" t="s">
        <v>2972</v>
      </c>
    </row>
    <row r="9478" spans="1:10">
      <c r="A9478" s="549" t="s">
        <v>2666</v>
      </c>
      <c r="B9478" s="550" t="s">
        <v>2442</v>
      </c>
      <c r="C9478" s="550" t="s">
        <v>55</v>
      </c>
      <c r="D9478" s="549" t="s">
        <v>2443</v>
      </c>
      <c r="E9478" s="593" t="s">
        <v>1220</v>
      </c>
      <c r="F9478" s="593"/>
      <c r="G9478" s="550" t="s">
        <v>57</v>
      </c>
      <c r="H9478" s="551">
        <v>1.2211999999999999E-5</v>
      </c>
      <c r="I9478" s="552" t="s">
        <v>2851</v>
      </c>
      <c r="J9478" s="561" t="s">
        <v>2972</v>
      </c>
    </row>
    <row r="9479" spans="1:10" ht="26.45">
      <c r="A9479" s="549" t="s">
        <v>2666</v>
      </c>
      <c r="B9479" s="550" t="s">
        <v>1677</v>
      </c>
      <c r="C9479" s="550" t="s">
        <v>55</v>
      </c>
      <c r="D9479" s="549" t="s">
        <v>1678</v>
      </c>
      <c r="E9479" s="593" t="s">
        <v>1220</v>
      </c>
      <c r="F9479" s="593"/>
      <c r="G9479" s="550" t="s">
        <v>1456</v>
      </c>
      <c r="H9479" s="551">
        <v>1.370166</v>
      </c>
      <c r="I9479" s="552" t="s">
        <v>2969</v>
      </c>
      <c r="J9479" s="561" t="s">
        <v>3514</v>
      </c>
    </row>
    <row r="9480" spans="1:10" ht="26.45">
      <c r="A9480" s="549" t="s">
        <v>2666</v>
      </c>
      <c r="B9480" s="550" t="s">
        <v>2207</v>
      </c>
      <c r="C9480" s="550" t="s">
        <v>55</v>
      </c>
      <c r="D9480" s="549" t="s">
        <v>2208</v>
      </c>
      <c r="E9480" s="593" t="s">
        <v>1220</v>
      </c>
      <c r="F9480" s="593"/>
      <c r="G9480" s="550" t="s">
        <v>115</v>
      </c>
      <c r="H9480" s="551">
        <v>3.2724E-3</v>
      </c>
      <c r="I9480" s="552" t="s">
        <v>3001</v>
      </c>
      <c r="J9480" s="561" t="s">
        <v>3714</v>
      </c>
    </row>
    <row r="9481" spans="1:10">
      <c r="A9481" s="549" t="s">
        <v>2666</v>
      </c>
      <c r="B9481" s="550" t="s">
        <v>2567</v>
      </c>
      <c r="C9481" s="550" t="s">
        <v>55</v>
      </c>
      <c r="D9481" s="549" t="s">
        <v>2568</v>
      </c>
      <c r="E9481" s="593" t="s">
        <v>1220</v>
      </c>
      <c r="F9481" s="593"/>
      <c r="G9481" s="550" t="s">
        <v>57</v>
      </c>
      <c r="H9481" s="551">
        <v>3.0300000000000001E-5</v>
      </c>
      <c r="I9481" s="552" t="s">
        <v>2974</v>
      </c>
      <c r="J9481" s="561" t="s">
        <v>2972</v>
      </c>
    </row>
    <row r="9482" spans="1:10">
      <c r="A9482" s="549" t="s">
        <v>2666</v>
      </c>
      <c r="B9482" s="550" t="s">
        <v>2551</v>
      </c>
      <c r="C9482" s="550" t="s">
        <v>55</v>
      </c>
      <c r="D9482" s="549" t="s">
        <v>2552</v>
      </c>
      <c r="E9482" s="593" t="s">
        <v>1220</v>
      </c>
      <c r="F9482" s="593"/>
      <c r="G9482" s="550" t="s">
        <v>57</v>
      </c>
      <c r="H9482" s="551">
        <v>3.0300000000000001E-5</v>
      </c>
      <c r="I9482" s="552" t="s">
        <v>2976</v>
      </c>
      <c r="J9482" s="561" t="s">
        <v>2972</v>
      </c>
    </row>
    <row r="9483" spans="1:10">
      <c r="A9483" s="549" t="s">
        <v>2666</v>
      </c>
      <c r="B9483" s="550" t="s">
        <v>2513</v>
      </c>
      <c r="C9483" s="550" t="s">
        <v>55</v>
      </c>
      <c r="D9483" s="549" t="s">
        <v>2514</v>
      </c>
      <c r="E9483" s="593" t="s">
        <v>1220</v>
      </c>
      <c r="F9483" s="593"/>
      <c r="G9483" s="550" t="s">
        <v>233</v>
      </c>
      <c r="H9483" s="551">
        <v>1.0605E-4</v>
      </c>
      <c r="I9483" s="552" t="s">
        <v>2978</v>
      </c>
      <c r="J9483" s="561" t="s">
        <v>2972</v>
      </c>
    </row>
    <row r="9484" spans="1:10">
      <c r="A9484" s="549" t="s">
        <v>2666</v>
      </c>
      <c r="B9484" s="550" t="s">
        <v>2481</v>
      </c>
      <c r="C9484" s="550" t="s">
        <v>55</v>
      </c>
      <c r="D9484" s="549" t="s">
        <v>2482</v>
      </c>
      <c r="E9484" s="593" t="s">
        <v>1220</v>
      </c>
      <c r="F9484" s="593"/>
      <c r="G9484" s="550" t="s">
        <v>57</v>
      </c>
      <c r="H9484" s="551">
        <v>3.0300000000000001E-5</v>
      </c>
      <c r="I9484" s="552" t="s">
        <v>2901</v>
      </c>
      <c r="J9484" s="561" t="s">
        <v>2972</v>
      </c>
    </row>
    <row r="9485" spans="1:10">
      <c r="A9485" s="549" t="s">
        <v>2666</v>
      </c>
      <c r="B9485" s="550" t="s">
        <v>2515</v>
      </c>
      <c r="C9485" s="550" t="s">
        <v>55</v>
      </c>
      <c r="D9485" s="549" t="s">
        <v>2516</v>
      </c>
      <c r="E9485" s="593" t="s">
        <v>1220</v>
      </c>
      <c r="F9485" s="593"/>
      <c r="G9485" s="550" t="s">
        <v>57</v>
      </c>
      <c r="H9485" s="551">
        <v>7.5749999999999998E-5</v>
      </c>
      <c r="I9485" s="552" t="s">
        <v>2883</v>
      </c>
      <c r="J9485" s="561" t="s">
        <v>2972</v>
      </c>
    </row>
    <row r="9486" spans="1:10">
      <c r="A9486" s="549" t="s">
        <v>2666</v>
      </c>
      <c r="B9486" s="550" t="s">
        <v>2509</v>
      </c>
      <c r="C9486" s="550" t="s">
        <v>55</v>
      </c>
      <c r="D9486" s="549" t="s">
        <v>2510</v>
      </c>
      <c r="E9486" s="593" t="s">
        <v>1220</v>
      </c>
      <c r="F9486" s="593"/>
      <c r="G9486" s="550" t="s">
        <v>57</v>
      </c>
      <c r="H9486" s="551">
        <v>6.0600000000000003E-5</v>
      </c>
      <c r="I9486" s="552" t="s">
        <v>2980</v>
      </c>
      <c r="J9486" s="561" t="s">
        <v>2972</v>
      </c>
    </row>
    <row r="9487" spans="1:10">
      <c r="A9487" s="549" t="s">
        <v>2666</v>
      </c>
      <c r="B9487" s="550" t="s">
        <v>2501</v>
      </c>
      <c r="C9487" s="550" t="s">
        <v>55</v>
      </c>
      <c r="D9487" s="549" t="s">
        <v>2502</v>
      </c>
      <c r="E9487" s="593" t="s">
        <v>1220</v>
      </c>
      <c r="F9487" s="593"/>
      <c r="G9487" s="550" t="s">
        <v>57</v>
      </c>
      <c r="H9487" s="551">
        <v>1.0605E-4</v>
      </c>
      <c r="I9487" s="552" t="s">
        <v>2982</v>
      </c>
      <c r="J9487" s="561" t="s">
        <v>2972</v>
      </c>
    </row>
    <row r="9488" spans="1:10">
      <c r="A9488" s="549" t="s">
        <v>2666</v>
      </c>
      <c r="B9488" s="550" t="s">
        <v>2565</v>
      </c>
      <c r="C9488" s="550" t="s">
        <v>55</v>
      </c>
      <c r="D9488" s="549" t="s">
        <v>2566</v>
      </c>
      <c r="E9488" s="593" t="s">
        <v>1220</v>
      </c>
      <c r="F9488" s="593"/>
      <c r="G9488" s="550" t="s">
        <v>57</v>
      </c>
      <c r="H9488" s="551">
        <v>1.5150000000000001E-5</v>
      </c>
      <c r="I9488" s="552" t="s">
        <v>2983</v>
      </c>
      <c r="J9488" s="561" t="s">
        <v>2972</v>
      </c>
    </row>
    <row r="9489" spans="1:10">
      <c r="A9489" s="549" t="s">
        <v>2666</v>
      </c>
      <c r="B9489" s="550" t="s">
        <v>2341</v>
      </c>
      <c r="C9489" s="550" t="s">
        <v>55</v>
      </c>
      <c r="D9489" s="549" t="s">
        <v>2342</v>
      </c>
      <c r="E9489" s="593" t="s">
        <v>1220</v>
      </c>
      <c r="F9489" s="593"/>
      <c r="G9489" s="550" t="s">
        <v>57</v>
      </c>
      <c r="H9489" s="551">
        <v>1.5150000000000001E-5</v>
      </c>
      <c r="I9489" s="552" t="s">
        <v>2984</v>
      </c>
      <c r="J9489" s="561" t="s">
        <v>2972</v>
      </c>
    </row>
    <row r="9490" spans="1:10">
      <c r="A9490" s="549" t="s">
        <v>2666</v>
      </c>
      <c r="B9490" s="550" t="s">
        <v>2569</v>
      </c>
      <c r="C9490" s="550" t="s">
        <v>55</v>
      </c>
      <c r="D9490" s="549" t="s">
        <v>2570</v>
      </c>
      <c r="E9490" s="593" t="s">
        <v>1220</v>
      </c>
      <c r="F9490" s="593"/>
      <c r="G9490" s="550" t="s">
        <v>57</v>
      </c>
      <c r="H9490" s="551">
        <v>1.5150000000000001E-5</v>
      </c>
      <c r="I9490" s="552" t="s">
        <v>2986</v>
      </c>
      <c r="J9490" s="561" t="s">
        <v>2972</v>
      </c>
    </row>
    <row r="9491" spans="1:10">
      <c r="A9491" s="549" t="s">
        <v>2666</v>
      </c>
      <c r="B9491" s="550" t="s">
        <v>2507</v>
      </c>
      <c r="C9491" s="550" t="s">
        <v>55</v>
      </c>
      <c r="D9491" s="549" t="s">
        <v>2508</v>
      </c>
      <c r="E9491" s="593" t="s">
        <v>1220</v>
      </c>
      <c r="F9491" s="593"/>
      <c r="G9491" s="550" t="s">
        <v>57</v>
      </c>
      <c r="H9491" s="551">
        <v>6.0600000000000003E-5</v>
      </c>
      <c r="I9491" s="552" t="s">
        <v>2937</v>
      </c>
      <c r="J9491" s="561" t="s">
        <v>2972</v>
      </c>
    </row>
    <row r="9492" spans="1:10">
      <c r="A9492" s="549" t="s">
        <v>2666</v>
      </c>
      <c r="B9492" s="550" t="s">
        <v>2485</v>
      </c>
      <c r="C9492" s="550" t="s">
        <v>55</v>
      </c>
      <c r="D9492" s="549" t="s">
        <v>2486</v>
      </c>
      <c r="E9492" s="593" t="s">
        <v>1220</v>
      </c>
      <c r="F9492" s="593"/>
      <c r="G9492" s="550" t="s">
        <v>268</v>
      </c>
      <c r="H9492" s="551">
        <v>0.35</v>
      </c>
      <c r="I9492" s="552" t="s">
        <v>2863</v>
      </c>
      <c r="J9492" s="561" t="s">
        <v>3114</v>
      </c>
    </row>
    <row r="9493" spans="1:10" ht="26.45">
      <c r="A9493" s="549" t="s">
        <v>2666</v>
      </c>
      <c r="B9493" s="550" t="s">
        <v>1685</v>
      </c>
      <c r="C9493" s="550" t="s">
        <v>55</v>
      </c>
      <c r="D9493" s="549" t="s">
        <v>1686</v>
      </c>
      <c r="E9493" s="593" t="s">
        <v>1440</v>
      </c>
      <c r="F9493" s="593"/>
      <c r="G9493" s="550" t="s">
        <v>1451</v>
      </c>
      <c r="H9493" s="551">
        <v>0.11</v>
      </c>
      <c r="I9493" s="552" t="s">
        <v>2767</v>
      </c>
      <c r="J9493" s="561" t="s">
        <v>4295</v>
      </c>
    </row>
    <row r="9494" spans="1:10">
      <c r="A9494" s="553"/>
      <c r="B9494" s="563"/>
      <c r="C9494" s="563"/>
      <c r="D9494" s="553"/>
      <c r="E9494" s="563" t="s">
        <v>2669</v>
      </c>
      <c r="F9494" s="566">
        <v>7.23</v>
      </c>
      <c r="G9494" s="553" t="s">
        <v>2670</v>
      </c>
      <c r="H9494" s="554">
        <v>0</v>
      </c>
      <c r="I9494" s="553" t="s">
        <v>2671</v>
      </c>
      <c r="J9494" s="554">
        <v>7.23</v>
      </c>
    </row>
    <row r="9495" spans="1:10" ht="14.45" thickBot="1">
      <c r="A9495" s="553"/>
      <c r="B9495" s="563"/>
      <c r="C9495" s="563"/>
      <c r="D9495" s="553"/>
      <c r="E9495" s="563" t="s">
        <v>2672</v>
      </c>
      <c r="F9495" s="566">
        <v>0</v>
      </c>
      <c r="G9495" s="553"/>
      <c r="H9495" s="595" t="s">
        <v>2673</v>
      </c>
      <c r="I9495" s="595"/>
      <c r="J9495" s="554">
        <v>18.32</v>
      </c>
    </row>
    <row r="9496" spans="1:10" ht="14.45" thickTop="1">
      <c r="A9496" s="555"/>
      <c r="B9496" s="564"/>
      <c r="C9496" s="564"/>
      <c r="D9496" s="555"/>
      <c r="E9496" s="564"/>
      <c r="F9496" s="564"/>
      <c r="G9496" s="555"/>
      <c r="H9496" s="555"/>
      <c r="I9496" s="555"/>
      <c r="J9496" s="555"/>
    </row>
    <row r="9497" spans="1:10">
      <c r="A9497" s="543"/>
      <c r="B9497" s="461" t="s">
        <v>10</v>
      </c>
      <c r="C9497" s="461" t="s">
        <v>11</v>
      </c>
      <c r="D9497" s="543" t="s">
        <v>12</v>
      </c>
      <c r="E9497" s="589" t="s">
        <v>1209</v>
      </c>
      <c r="F9497" s="589"/>
      <c r="G9497" s="461" t="s">
        <v>13</v>
      </c>
      <c r="H9497" s="544" t="s">
        <v>14</v>
      </c>
      <c r="I9497" s="544" t="s">
        <v>1210</v>
      </c>
      <c r="J9497" s="544" t="s">
        <v>16</v>
      </c>
    </row>
    <row r="9498" spans="1:10">
      <c r="A9498" s="545" t="s">
        <v>2661</v>
      </c>
      <c r="B9498" s="546" t="s">
        <v>3190</v>
      </c>
      <c r="C9498" s="546" t="s">
        <v>55</v>
      </c>
      <c r="D9498" s="545" t="s">
        <v>3191</v>
      </c>
      <c r="E9498" s="596" t="s">
        <v>3080</v>
      </c>
      <c r="F9498" s="596"/>
      <c r="G9498" s="546" t="s">
        <v>268</v>
      </c>
      <c r="H9498" s="547">
        <v>1</v>
      </c>
      <c r="I9498" s="548">
        <v>22.36</v>
      </c>
      <c r="J9498" s="548">
        <v>22.36</v>
      </c>
    </row>
    <row r="9499" spans="1:10">
      <c r="A9499" s="543" t="s">
        <v>9</v>
      </c>
      <c r="B9499" s="461" t="s">
        <v>10</v>
      </c>
      <c r="C9499" s="461" t="s">
        <v>11</v>
      </c>
      <c r="D9499" s="543" t="s">
        <v>12</v>
      </c>
      <c r="E9499" s="589" t="s">
        <v>1209</v>
      </c>
      <c r="F9499" s="589"/>
      <c r="G9499" s="461" t="s">
        <v>13</v>
      </c>
      <c r="H9499" s="544" t="s">
        <v>14</v>
      </c>
      <c r="I9499" s="544" t="s">
        <v>1210</v>
      </c>
      <c r="J9499" s="544" t="s">
        <v>16</v>
      </c>
    </row>
    <row r="9500" spans="1:10">
      <c r="A9500" s="556" t="s">
        <v>2661</v>
      </c>
      <c r="B9500" s="557" t="s">
        <v>2769</v>
      </c>
      <c r="C9500" s="557" t="s">
        <v>55</v>
      </c>
      <c r="D9500" s="556" t="s">
        <v>2770</v>
      </c>
      <c r="E9500" s="594" t="s">
        <v>1393</v>
      </c>
      <c r="F9500" s="594"/>
      <c r="G9500" s="557" t="s">
        <v>1451</v>
      </c>
      <c r="H9500" s="558">
        <v>0.15</v>
      </c>
      <c r="I9500" s="559" t="s">
        <v>2771</v>
      </c>
      <c r="J9500" s="560" t="s">
        <v>3483</v>
      </c>
    </row>
    <row r="9501" spans="1:10" ht="26.45">
      <c r="A9501" s="549" t="s">
        <v>2666</v>
      </c>
      <c r="B9501" s="550" t="s">
        <v>2040</v>
      </c>
      <c r="C9501" s="550" t="s">
        <v>55</v>
      </c>
      <c r="D9501" s="549" t="s">
        <v>2041</v>
      </c>
      <c r="E9501" s="593" t="s">
        <v>1220</v>
      </c>
      <c r="F9501" s="593"/>
      <c r="G9501" s="550" t="s">
        <v>268</v>
      </c>
      <c r="H9501" s="551">
        <v>1.01</v>
      </c>
      <c r="I9501" s="552" t="s">
        <v>3266</v>
      </c>
      <c r="J9501" s="561" t="s">
        <v>4297</v>
      </c>
    </row>
    <row r="9502" spans="1:10">
      <c r="A9502" s="549" t="s">
        <v>2666</v>
      </c>
      <c r="B9502" s="550" t="s">
        <v>2485</v>
      </c>
      <c r="C9502" s="550" t="s">
        <v>55</v>
      </c>
      <c r="D9502" s="549" t="s">
        <v>2486</v>
      </c>
      <c r="E9502" s="593" t="s">
        <v>1220</v>
      </c>
      <c r="F9502" s="593"/>
      <c r="G9502" s="550" t="s">
        <v>268</v>
      </c>
      <c r="H9502" s="551">
        <v>0.4</v>
      </c>
      <c r="I9502" s="552" t="s">
        <v>2863</v>
      </c>
      <c r="J9502" s="561" t="s">
        <v>3126</v>
      </c>
    </row>
    <row r="9503" spans="1:10" ht="26.45">
      <c r="A9503" s="549" t="s">
        <v>2666</v>
      </c>
      <c r="B9503" s="550" t="s">
        <v>1449</v>
      </c>
      <c r="C9503" s="550" t="s">
        <v>55</v>
      </c>
      <c r="D9503" s="549" t="s">
        <v>1450</v>
      </c>
      <c r="E9503" s="593" t="s">
        <v>1440</v>
      </c>
      <c r="F9503" s="593"/>
      <c r="G9503" s="550" t="s">
        <v>1451</v>
      </c>
      <c r="H9503" s="551">
        <v>0.15</v>
      </c>
      <c r="I9503" s="552" t="s">
        <v>2742</v>
      </c>
      <c r="J9503" s="561" t="s">
        <v>3678</v>
      </c>
    </row>
    <row r="9504" spans="1:10">
      <c r="A9504" s="556" t="s">
        <v>2661</v>
      </c>
      <c r="B9504" s="557" t="s">
        <v>2799</v>
      </c>
      <c r="C9504" s="557" t="s">
        <v>55</v>
      </c>
      <c r="D9504" s="556" t="s">
        <v>2800</v>
      </c>
      <c r="E9504" s="594" t="s">
        <v>1393</v>
      </c>
      <c r="F9504" s="594"/>
      <c r="G9504" s="557" t="s">
        <v>1451</v>
      </c>
      <c r="H9504" s="558">
        <v>0.15</v>
      </c>
      <c r="I9504" s="559" t="s">
        <v>2801</v>
      </c>
      <c r="J9504" s="560" t="s">
        <v>3483</v>
      </c>
    </row>
    <row r="9505" spans="1:10" ht="14.45" customHeight="1">
      <c r="A9505" s="549" t="s">
        <v>2666</v>
      </c>
      <c r="B9505" s="550" t="s">
        <v>1685</v>
      </c>
      <c r="C9505" s="550" t="s">
        <v>55</v>
      </c>
      <c r="D9505" s="549" t="s">
        <v>1686</v>
      </c>
      <c r="E9505" s="593" t="s">
        <v>1440</v>
      </c>
      <c r="F9505" s="593"/>
      <c r="G9505" s="550" t="s">
        <v>1451</v>
      </c>
      <c r="H9505" s="551">
        <v>0.15</v>
      </c>
      <c r="I9505" s="552" t="s">
        <v>2767</v>
      </c>
      <c r="J9505" s="561" t="s">
        <v>3145</v>
      </c>
    </row>
    <row r="9506" spans="1:10" ht="26.45">
      <c r="A9506" s="556" t="s">
        <v>2661</v>
      </c>
      <c r="B9506" s="557" t="s">
        <v>4089</v>
      </c>
      <c r="C9506" s="557" t="s">
        <v>55</v>
      </c>
      <c r="D9506" s="556" t="s">
        <v>4090</v>
      </c>
      <c r="E9506" s="594" t="s">
        <v>4091</v>
      </c>
      <c r="F9506" s="594"/>
      <c r="G9506" s="557" t="s">
        <v>268</v>
      </c>
      <c r="H9506" s="558">
        <v>1.01</v>
      </c>
      <c r="I9506" s="559" t="s">
        <v>3396</v>
      </c>
      <c r="J9506" s="560" t="s">
        <v>3026</v>
      </c>
    </row>
    <row r="9507" spans="1:10">
      <c r="A9507" s="589" t="s">
        <v>2820</v>
      </c>
      <c r="B9507" s="597"/>
      <c r="C9507" s="597"/>
      <c r="D9507" s="597"/>
      <c r="E9507" s="597"/>
      <c r="F9507" s="597"/>
      <c r="G9507" s="597"/>
      <c r="H9507" s="597"/>
      <c r="I9507" s="597"/>
      <c r="J9507" s="597"/>
    </row>
    <row r="9508" spans="1:10" ht="13.9" customHeight="1">
      <c r="A9508" s="543" t="s">
        <v>9</v>
      </c>
      <c r="B9508" s="461" t="s">
        <v>10</v>
      </c>
      <c r="C9508" s="461" t="s">
        <v>11</v>
      </c>
      <c r="D9508" s="543" t="s">
        <v>12</v>
      </c>
      <c r="E9508" s="589" t="s">
        <v>1209</v>
      </c>
      <c r="F9508" s="589"/>
      <c r="G9508" s="461" t="s">
        <v>13</v>
      </c>
      <c r="H9508" s="544" t="s">
        <v>14</v>
      </c>
      <c r="I9508" s="544" t="s">
        <v>1210</v>
      </c>
      <c r="J9508" s="544" t="s">
        <v>16</v>
      </c>
    </row>
    <row r="9509" spans="1:10" ht="26.45">
      <c r="A9509" s="549" t="s">
        <v>2666</v>
      </c>
      <c r="B9509" s="550" t="s">
        <v>2303</v>
      </c>
      <c r="C9509" s="550" t="s">
        <v>55</v>
      </c>
      <c r="D9509" s="549" t="s">
        <v>2304</v>
      </c>
      <c r="E9509" s="593" t="s">
        <v>1220</v>
      </c>
      <c r="F9509" s="593"/>
      <c r="G9509" s="550" t="s">
        <v>57</v>
      </c>
      <c r="H9509" s="551">
        <v>2.7817199999999998E-4</v>
      </c>
      <c r="I9509" s="552" t="s">
        <v>2821</v>
      </c>
      <c r="J9509" s="561" t="s">
        <v>2972</v>
      </c>
    </row>
    <row r="9510" spans="1:10">
      <c r="A9510" s="549" t="s">
        <v>2666</v>
      </c>
      <c r="B9510" s="550" t="s">
        <v>2412</v>
      </c>
      <c r="C9510" s="550" t="s">
        <v>55</v>
      </c>
      <c r="D9510" s="549" t="s">
        <v>2413</v>
      </c>
      <c r="E9510" s="593" t="s">
        <v>1220</v>
      </c>
      <c r="F9510" s="593"/>
      <c r="G9510" s="550" t="s">
        <v>57</v>
      </c>
      <c r="H9510" s="551">
        <v>4.8636E-5</v>
      </c>
      <c r="I9510" s="552" t="s">
        <v>2823</v>
      </c>
      <c r="J9510" s="561" t="s">
        <v>2972</v>
      </c>
    </row>
    <row r="9511" spans="1:10">
      <c r="A9511" s="549" t="s">
        <v>2666</v>
      </c>
      <c r="B9511" s="550" t="s">
        <v>2169</v>
      </c>
      <c r="C9511" s="550" t="s">
        <v>55</v>
      </c>
      <c r="D9511" s="549" t="s">
        <v>2170</v>
      </c>
      <c r="E9511" s="593" t="s">
        <v>1220</v>
      </c>
      <c r="F9511" s="593"/>
      <c r="G9511" s="550" t="s">
        <v>57</v>
      </c>
      <c r="H9511" s="551">
        <v>2.0862900000000002E-3</v>
      </c>
      <c r="I9511" s="552" t="s">
        <v>2825</v>
      </c>
      <c r="J9511" s="561" t="s">
        <v>2880</v>
      </c>
    </row>
    <row r="9512" spans="1:10" ht="26.45">
      <c r="A9512" s="549" t="s">
        <v>2666</v>
      </c>
      <c r="B9512" s="550" t="s">
        <v>2391</v>
      </c>
      <c r="C9512" s="550" t="s">
        <v>55</v>
      </c>
      <c r="D9512" s="549" t="s">
        <v>2392</v>
      </c>
      <c r="E9512" s="593" t="s">
        <v>1220</v>
      </c>
      <c r="F9512" s="593"/>
      <c r="G9512" s="550" t="s">
        <v>57</v>
      </c>
      <c r="H9512" s="551">
        <v>9.2724000000000002E-5</v>
      </c>
      <c r="I9512" s="552" t="s">
        <v>2827</v>
      </c>
      <c r="J9512" s="561" t="s">
        <v>2972</v>
      </c>
    </row>
    <row r="9513" spans="1:10">
      <c r="A9513" s="549" t="s">
        <v>2666</v>
      </c>
      <c r="B9513" s="550" t="s">
        <v>1693</v>
      </c>
      <c r="C9513" s="550" t="s">
        <v>55</v>
      </c>
      <c r="D9513" s="549" t="s">
        <v>1694</v>
      </c>
      <c r="E9513" s="593" t="s">
        <v>1220</v>
      </c>
      <c r="F9513" s="593"/>
      <c r="G9513" s="550" t="s">
        <v>57</v>
      </c>
      <c r="H9513" s="551">
        <v>3.4973591999999998E-2</v>
      </c>
      <c r="I9513" s="552" t="s">
        <v>2829</v>
      </c>
      <c r="J9513" s="561" t="s">
        <v>2888</v>
      </c>
    </row>
    <row r="9514" spans="1:10">
      <c r="A9514" s="549" t="s">
        <v>2666</v>
      </c>
      <c r="B9514" s="550" t="s">
        <v>2360</v>
      </c>
      <c r="C9514" s="550" t="s">
        <v>55</v>
      </c>
      <c r="D9514" s="549" t="s">
        <v>2361</v>
      </c>
      <c r="E9514" s="593" t="s">
        <v>1220</v>
      </c>
      <c r="F9514" s="593"/>
      <c r="G9514" s="550" t="s">
        <v>2362</v>
      </c>
      <c r="H9514" s="551">
        <v>3.7089600000000001E-4</v>
      </c>
      <c r="I9514" s="552" t="s">
        <v>2831</v>
      </c>
      <c r="J9514" s="561" t="s">
        <v>2972</v>
      </c>
    </row>
    <row r="9515" spans="1:10">
      <c r="A9515" s="549" t="s">
        <v>2666</v>
      </c>
      <c r="B9515" s="550" t="s">
        <v>1729</v>
      </c>
      <c r="C9515" s="550" t="s">
        <v>55</v>
      </c>
      <c r="D9515" s="549" t="s">
        <v>1730</v>
      </c>
      <c r="E9515" s="593" t="s">
        <v>1220</v>
      </c>
      <c r="F9515" s="593"/>
      <c r="G9515" s="550" t="s">
        <v>57</v>
      </c>
      <c r="H9515" s="551">
        <v>6.9543000000000003E-4</v>
      </c>
      <c r="I9515" s="552" t="s">
        <v>2833</v>
      </c>
      <c r="J9515" s="561" t="s">
        <v>2882</v>
      </c>
    </row>
    <row r="9516" spans="1:10" ht="26.45" customHeight="1">
      <c r="A9516" s="549" t="s">
        <v>2666</v>
      </c>
      <c r="B9516" s="550" t="s">
        <v>1587</v>
      </c>
      <c r="C9516" s="550" t="s">
        <v>55</v>
      </c>
      <c r="D9516" s="549" t="s">
        <v>1588</v>
      </c>
      <c r="E9516" s="593" t="s">
        <v>1220</v>
      </c>
      <c r="F9516" s="593"/>
      <c r="G9516" s="550" t="s">
        <v>57</v>
      </c>
      <c r="H9516" s="551">
        <v>2.0862900000000002E-3</v>
      </c>
      <c r="I9516" s="552" t="s">
        <v>2835</v>
      </c>
      <c r="J9516" s="561" t="s">
        <v>3384</v>
      </c>
    </row>
    <row r="9517" spans="1:10" ht="13.9" customHeight="1">
      <c r="A9517" s="549" t="s">
        <v>2666</v>
      </c>
      <c r="B9517" s="550" t="s">
        <v>2381</v>
      </c>
      <c r="C9517" s="550" t="s">
        <v>55</v>
      </c>
      <c r="D9517" s="549" t="s">
        <v>2382</v>
      </c>
      <c r="E9517" s="593" t="s">
        <v>1220</v>
      </c>
      <c r="F9517" s="593"/>
      <c r="G9517" s="550" t="s">
        <v>57</v>
      </c>
      <c r="H9517" s="551">
        <v>3.2424E-5</v>
      </c>
      <c r="I9517" s="552" t="s">
        <v>2837</v>
      </c>
      <c r="J9517" s="561" t="s">
        <v>2972</v>
      </c>
    </row>
    <row r="9518" spans="1:10">
      <c r="A9518" s="549" t="s">
        <v>2666</v>
      </c>
      <c r="B9518" s="550" t="s">
        <v>1982</v>
      </c>
      <c r="C9518" s="550" t="s">
        <v>55</v>
      </c>
      <c r="D9518" s="549" t="s">
        <v>1983</v>
      </c>
      <c r="E9518" s="593" t="s">
        <v>1298</v>
      </c>
      <c r="F9518" s="593"/>
      <c r="G9518" s="550" t="s">
        <v>57</v>
      </c>
      <c r="H9518" s="551">
        <v>2.0862900000000002E-3</v>
      </c>
      <c r="I9518" s="552" t="s">
        <v>2839</v>
      </c>
      <c r="J9518" s="561" t="s">
        <v>3254</v>
      </c>
    </row>
    <row r="9519" spans="1:10">
      <c r="A9519" s="549" t="s">
        <v>2666</v>
      </c>
      <c r="B9519" s="550" t="s">
        <v>1855</v>
      </c>
      <c r="C9519" s="550" t="s">
        <v>55</v>
      </c>
      <c r="D9519" s="549" t="s">
        <v>1856</v>
      </c>
      <c r="E9519" s="593" t="s">
        <v>1298</v>
      </c>
      <c r="F9519" s="593"/>
      <c r="G9519" s="550" t="s">
        <v>1857</v>
      </c>
      <c r="H9519" s="551">
        <v>1.85448E-4</v>
      </c>
      <c r="I9519" s="552" t="s">
        <v>2841</v>
      </c>
      <c r="J9519" s="561" t="s">
        <v>2923</v>
      </c>
    </row>
    <row r="9520" spans="1:10" ht="26.45">
      <c r="A9520" s="549" t="s">
        <v>2666</v>
      </c>
      <c r="B9520" s="550" t="s">
        <v>2182</v>
      </c>
      <c r="C9520" s="550" t="s">
        <v>55</v>
      </c>
      <c r="D9520" s="549" t="s">
        <v>2183</v>
      </c>
      <c r="E9520" s="593" t="s">
        <v>1220</v>
      </c>
      <c r="F9520" s="593"/>
      <c r="G9520" s="550" t="s">
        <v>57</v>
      </c>
      <c r="H9520" s="551">
        <v>3.2424E-5</v>
      </c>
      <c r="I9520" s="552" t="s">
        <v>2843</v>
      </c>
      <c r="J9520" s="561" t="s">
        <v>2972</v>
      </c>
    </row>
    <row r="9521" spans="1:10">
      <c r="A9521" s="549" t="s">
        <v>2666</v>
      </c>
      <c r="B9521" s="550" t="s">
        <v>1652</v>
      </c>
      <c r="C9521" s="550" t="s">
        <v>55</v>
      </c>
      <c r="D9521" s="549" t="s">
        <v>1653</v>
      </c>
      <c r="E9521" s="593" t="s">
        <v>1298</v>
      </c>
      <c r="F9521" s="593"/>
      <c r="G9521" s="550" t="s">
        <v>57</v>
      </c>
      <c r="H9521" s="551">
        <v>4.7196516000000001E-2</v>
      </c>
      <c r="I9521" s="552" t="s">
        <v>2845</v>
      </c>
      <c r="J9521" s="561" t="s">
        <v>2900</v>
      </c>
    </row>
    <row r="9522" spans="1:10">
      <c r="A9522" s="549" t="s">
        <v>2666</v>
      </c>
      <c r="B9522" s="550" t="s">
        <v>2090</v>
      </c>
      <c r="C9522" s="550" t="s">
        <v>55</v>
      </c>
      <c r="D9522" s="549" t="s">
        <v>2091</v>
      </c>
      <c r="E9522" s="593" t="s">
        <v>1220</v>
      </c>
      <c r="F9522" s="593"/>
      <c r="G9522" s="550" t="s">
        <v>57</v>
      </c>
      <c r="H9522" s="551">
        <v>8.3451599999999999E-4</v>
      </c>
      <c r="I9522" s="552" t="s">
        <v>2847</v>
      </c>
      <c r="J9522" s="561" t="s">
        <v>2880</v>
      </c>
    </row>
    <row r="9523" spans="1:10">
      <c r="A9523" s="549" t="s">
        <v>2666</v>
      </c>
      <c r="B9523" s="550" t="s">
        <v>1543</v>
      </c>
      <c r="C9523" s="550" t="s">
        <v>55</v>
      </c>
      <c r="D9523" s="549" t="s">
        <v>1544</v>
      </c>
      <c r="E9523" s="593" t="s">
        <v>1220</v>
      </c>
      <c r="F9523" s="593"/>
      <c r="G9523" s="550" t="s">
        <v>57</v>
      </c>
      <c r="H9523" s="551">
        <v>4.7196516000000001E-2</v>
      </c>
      <c r="I9523" s="552" t="s">
        <v>2849</v>
      </c>
      <c r="J9523" s="561" t="s">
        <v>2852</v>
      </c>
    </row>
    <row r="9524" spans="1:10">
      <c r="A9524" s="549" t="s">
        <v>2666</v>
      </c>
      <c r="B9524" s="550" t="s">
        <v>2442</v>
      </c>
      <c r="C9524" s="550" t="s">
        <v>55</v>
      </c>
      <c r="D9524" s="549" t="s">
        <v>2443</v>
      </c>
      <c r="E9524" s="593" t="s">
        <v>1220</v>
      </c>
      <c r="F9524" s="593"/>
      <c r="G9524" s="550" t="s">
        <v>57</v>
      </c>
      <c r="H9524" s="551">
        <v>1.6212E-5</v>
      </c>
      <c r="I9524" s="552" t="s">
        <v>2851</v>
      </c>
      <c r="J9524" s="561" t="s">
        <v>2972</v>
      </c>
    </row>
    <row r="9525" spans="1:10" ht="26.45">
      <c r="A9525" s="549" t="s">
        <v>2666</v>
      </c>
      <c r="B9525" s="550" t="s">
        <v>2139</v>
      </c>
      <c r="C9525" s="550" t="s">
        <v>55</v>
      </c>
      <c r="D9525" s="549" t="s">
        <v>2140</v>
      </c>
      <c r="E9525" s="593" t="s">
        <v>1220</v>
      </c>
      <c r="F9525" s="593"/>
      <c r="G9525" s="550" t="s">
        <v>1739</v>
      </c>
      <c r="H9525" s="551">
        <v>1.066326E-3</v>
      </c>
      <c r="I9525" s="552" t="s">
        <v>2853</v>
      </c>
      <c r="J9525" s="561" t="s">
        <v>2880</v>
      </c>
    </row>
    <row r="9526" spans="1:10" ht="26.45">
      <c r="A9526" s="549" t="s">
        <v>2666</v>
      </c>
      <c r="B9526" s="550" t="s">
        <v>1978</v>
      </c>
      <c r="C9526" s="550" t="s">
        <v>55</v>
      </c>
      <c r="D9526" s="549" t="s">
        <v>1979</v>
      </c>
      <c r="E9526" s="593" t="s">
        <v>1220</v>
      </c>
      <c r="F9526" s="593"/>
      <c r="G9526" s="550" t="s">
        <v>1739</v>
      </c>
      <c r="H9526" s="551">
        <v>3.7089600000000001E-4</v>
      </c>
      <c r="I9526" s="552" t="s">
        <v>2855</v>
      </c>
      <c r="J9526" s="561" t="s">
        <v>3254</v>
      </c>
    </row>
    <row r="9527" spans="1:10" ht="26.45">
      <c r="A9527" s="549" t="s">
        <v>2666</v>
      </c>
      <c r="B9527" s="550" t="s">
        <v>2040</v>
      </c>
      <c r="C9527" s="550" t="s">
        <v>55</v>
      </c>
      <c r="D9527" s="549" t="s">
        <v>2041</v>
      </c>
      <c r="E9527" s="593" t="s">
        <v>1220</v>
      </c>
      <c r="F9527" s="593"/>
      <c r="G9527" s="550" t="s">
        <v>268</v>
      </c>
      <c r="H9527" s="551">
        <v>1.01</v>
      </c>
      <c r="I9527" s="552" t="s">
        <v>3266</v>
      </c>
      <c r="J9527" s="561" t="s">
        <v>4297</v>
      </c>
    </row>
    <row r="9528" spans="1:10">
      <c r="A9528" s="549" t="s">
        <v>2666</v>
      </c>
      <c r="B9528" s="550" t="s">
        <v>2485</v>
      </c>
      <c r="C9528" s="550" t="s">
        <v>55</v>
      </c>
      <c r="D9528" s="549" t="s">
        <v>2486</v>
      </c>
      <c r="E9528" s="593" t="s">
        <v>1220</v>
      </c>
      <c r="F9528" s="593"/>
      <c r="G9528" s="550" t="s">
        <v>268</v>
      </c>
      <c r="H9528" s="551">
        <v>0.4</v>
      </c>
      <c r="I9528" s="552" t="s">
        <v>2863</v>
      </c>
      <c r="J9528" s="561" t="s">
        <v>3126</v>
      </c>
    </row>
    <row r="9529" spans="1:10" ht="26.45">
      <c r="A9529" s="549" t="s">
        <v>2666</v>
      </c>
      <c r="B9529" s="550" t="s">
        <v>1449</v>
      </c>
      <c r="C9529" s="550" t="s">
        <v>55</v>
      </c>
      <c r="D9529" s="549" t="s">
        <v>1450</v>
      </c>
      <c r="E9529" s="593" t="s">
        <v>1440</v>
      </c>
      <c r="F9529" s="593"/>
      <c r="G9529" s="550" t="s">
        <v>1451</v>
      </c>
      <c r="H9529" s="551">
        <v>0.16211999999999999</v>
      </c>
      <c r="I9529" s="552" t="s">
        <v>2742</v>
      </c>
      <c r="J9529" s="561" t="s">
        <v>4298</v>
      </c>
    </row>
    <row r="9530" spans="1:10">
      <c r="A9530" s="549" t="s">
        <v>2666</v>
      </c>
      <c r="B9530" s="550" t="s">
        <v>2651</v>
      </c>
      <c r="C9530" s="550" t="s">
        <v>55</v>
      </c>
      <c r="D9530" s="549" t="s">
        <v>2652</v>
      </c>
      <c r="E9530" s="593" t="s">
        <v>1220</v>
      </c>
      <c r="F9530" s="593"/>
      <c r="G9530" s="550" t="s">
        <v>57</v>
      </c>
      <c r="H9530" s="551">
        <v>1.5E-5</v>
      </c>
      <c r="I9530" s="552" t="s">
        <v>2922</v>
      </c>
      <c r="J9530" s="561" t="s">
        <v>2972</v>
      </c>
    </row>
    <row r="9531" spans="1:10">
      <c r="A9531" s="549" t="s">
        <v>2666</v>
      </c>
      <c r="B9531" s="550" t="s">
        <v>2587</v>
      </c>
      <c r="C9531" s="550" t="s">
        <v>55</v>
      </c>
      <c r="D9531" s="549" t="s">
        <v>2588</v>
      </c>
      <c r="E9531" s="593" t="s">
        <v>1220</v>
      </c>
      <c r="F9531" s="593"/>
      <c r="G9531" s="550" t="s">
        <v>57</v>
      </c>
      <c r="H9531" s="551">
        <v>1.05E-4</v>
      </c>
      <c r="I9531" s="552" t="s">
        <v>2924</v>
      </c>
      <c r="J9531" s="561" t="s">
        <v>2972</v>
      </c>
    </row>
    <row r="9532" spans="1:10">
      <c r="A9532" s="549" t="s">
        <v>2666</v>
      </c>
      <c r="B9532" s="550" t="s">
        <v>2557</v>
      </c>
      <c r="C9532" s="550" t="s">
        <v>55</v>
      </c>
      <c r="D9532" s="549" t="s">
        <v>2558</v>
      </c>
      <c r="E9532" s="593" t="s">
        <v>1220</v>
      </c>
      <c r="F9532" s="593"/>
      <c r="G9532" s="550" t="s">
        <v>57</v>
      </c>
      <c r="H9532" s="551">
        <v>9.0000000000000006E-5</v>
      </c>
      <c r="I9532" s="552" t="s">
        <v>2925</v>
      </c>
      <c r="J9532" s="561" t="s">
        <v>2972</v>
      </c>
    </row>
    <row r="9533" spans="1:10">
      <c r="A9533" s="549" t="s">
        <v>2666</v>
      </c>
      <c r="B9533" s="550" t="s">
        <v>2611</v>
      </c>
      <c r="C9533" s="550" t="s">
        <v>55</v>
      </c>
      <c r="D9533" s="549" t="s">
        <v>2612</v>
      </c>
      <c r="E9533" s="593" t="s">
        <v>1220</v>
      </c>
      <c r="F9533" s="593"/>
      <c r="G9533" s="550" t="s">
        <v>57</v>
      </c>
      <c r="H9533" s="551">
        <v>6.0000000000000002E-5</v>
      </c>
      <c r="I9533" s="552" t="s">
        <v>2927</v>
      </c>
      <c r="J9533" s="561" t="s">
        <v>2972</v>
      </c>
    </row>
    <row r="9534" spans="1:10">
      <c r="A9534" s="549" t="s">
        <v>2666</v>
      </c>
      <c r="B9534" s="550" t="s">
        <v>2537</v>
      </c>
      <c r="C9534" s="550" t="s">
        <v>55</v>
      </c>
      <c r="D9534" s="549" t="s">
        <v>2538</v>
      </c>
      <c r="E9534" s="593" t="s">
        <v>1220</v>
      </c>
      <c r="F9534" s="593"/>
      <c r="G9534" s="550" t="s">
        <v>57</v>
      </c>
      <c r="H9534" s="551">
        <v>1.65E-4</v>
      </c>
      <c r="I9534" s="552" t="s">
        <v>2929</v>
      </c>
      <c r="J9534" s="561" t="s">
        <v>2972</v>
      </c>
    </row>
    <row r="9535" spans="1:10">
      <c r="A9535" s="549" t="s">
        <v>2666</v>
      </c>
      <c r="B9535" s="550" t="s">
        <v>2541</v>
      </c>
      <c r="C9535" s="550" t="s">
        <v>55</v>
      </c>
      <c r="D9535" s="549" t="s">
        <v>2542</v>
      </c>
      <c r="E9535" s="593" t="s">
        <v>1220</v>
      </c>
      <c r="F9535" s="593"/>
      <c r="G9535" s="550" t="s">
        <v>57</v>
      </c>
      <c r="H9535" s="551">
        <v>6.0000000000000002E-5</v>
      </c>
      <c r="I9535" s="552" t="s">
        <v>2931</v>
      </c>
      <c r="J9535" s="561" t="s">
        <v>2972</v>
      </c>
    </row>
    <row r="9536" spans="1:10">
      <c r="A9536" s="549" t="s">
        <v>2666</v>
      </c>
      <c r="B9536" s="550" t="s">
        <v>2637</v>
      </c>
      <c r="C9536" s="550" t="s">
        <v>55</v>
      </c>
      <c r="D9536" s="549" t="s">
        <v>2638</v>
      </c>
      <c r="E9536" s="593" t="s">
        <v>1220</v>
      </c>
      <c r="F9536" s="593"/>
      <c r="G9536" s="550" t="s">
        <v>57</v>
      </c>
      <c r="H9536" s="551">
        <v>1.5E-5</v>
      </c>
      <c r="I9536" s="552" t="s">
        <v>2933</v>
      </c>
      <c r="J9536" s="561" t="s">
        <v>2972</v>
      </c>
    </row>
    <row r="9537" spans="1:10" ht="26.45">
      <c r="A9537" s="549" t="s">
        <v>2666</v>
      </c>
      <c r="B9537" s="550" t="s">
        <v>1685</v>
      </c>
      <c r="C9537" s="550" t="s">
        <v>55</v>
      </c>
      <c r="D9537" s="549" t="s">
        <v>1686</v>
      </c>
      <c r="E9537" s="593" t="s">
        <v>1440</v>
      </c>
      <c r="F9537" s="593"/>
      <c r="G9537" s="550" t="s">
        <v>1451</v>
      </c>
      <c r="H9537" s="551">
        <v>0.15</v>
      </c>
      <c r="I9537" s="552" t="s">
        <v>2767</v>
      </c>
      <c r="J9537" s="561" t="s">
        <v>3145</v>
      </c>
    </row>
    <row r="9538" spans="1:10" ht="26.45">
      <c r="A9538" s="549" t="s">
        <v>2666</v>
      </c>
      <c r="B9538" s="550" t="s">
        <v>1483</v>
      </c>
      <c r="C9538" s="550" t="s">
        <v>55</v>
      </c>
      <c r="D9538" s="549" t="s">
        <v>1484</v>
      </c>
      <c r="E9538" s="593" t="s">
        <v>1440</v>
      </c>
      <c r="F9538" s="593"/>
      <c r="G9538" s="550" t="s">
        <v>1451</v>
      </c>
      <c r="H9538" s="551">
        <v>0.1515</v>
      </c>
      <c r="I9538" s="552" t="s">
        <v>2767</v>
      </c>
      <c r="J9538" s="561" t="s">
        <v>4296</v>
      </c>
    </row>
    <row r="9539" spans="1:10" ht="26.45">
      <c r="A9539" s="549" t="s">
        <v>2666</v>
      </c>
      <c r="B9539" s="550" t="s">
        <v>1677</v>
      </c>
      <c r="C9539" s="550" t="s">
        <v>55</v>
      </c>
      <c r="D9539" s="549" t="s">
        <v>1678</v>
      </c>
      <c r="E9539" s="593" t="s">
        <v>1220</v>
      </c>
      <c r="F9539" s="593"/>
      <c r="G9539" s="550" t="s">
        <v>1456</v>
      </c>
      <c r="H9539" s="551">
        <v>1.370166</v>
      </c>
      <c r="I9539" s="552" t="s">
        <v>2969</v>
      </c>
      <c r="J9539" s="561" t="s">
        <v>3514</v>
      </c>
    </row>
    <row r="9540" spans="1:10" ht="26.45">
      <c r="A9540" s="549" t="s">
        <v>2666</v>
      </c>
      <c r="B9540" s="550" t="s">
        <v>2207</v>
      </c>
      <c r="C9540" s="550" t="s">
        <v>55</v>
      </c>
      <c r="D9540" s="549" t="s">
        <v>2208</v>
      </c>
      <c r="E9540" s="593" t="s">
        <v>1220</v>
      </c>
      <c r="F9540" s="593"/>
      <c r="G9540" s="550" t="s">
        <v>115</v>
      </c>
      <c r="H9540" s="551">
        <v>3.2724E-3</v>
      </c>
      <c r="I9540" s="552" t="s">
        <v>3001</v>
      </c>
      <c r="J9540" s="561" t="s">
        <v>3714</v>
      </c>
    </row>
    <row r="9541" spans="1:10">
      <c r="A9541" s="549" t="s">
        <v>2666</v>
      </c>
      <c r="B9541" s="550" t="s">
        <v>2567</v>
      </c>
      <c r="C9541" s="550" t="s">
        <v>55</v>
      </c>
      <c r="D9541" s="549" t="s">
        <v>2568</v>
      </c>
      <c r="E9541" s="593" t="s">
        <v>1220</v>
      </c>
      <c r="F9541" s="593"/>
      <c r="G9541" s="550" t="s">
        <v>57</v>
      </c>
      <c r="H9541" s="551">
        <v>3.0300000000000001E-5</v>
      </c>
      <c r="I9541" s="552" t="s">
        <v>2974</v>
      </c>
      <c r="J9541" s="561" t="s">
        <v>2972</v>
      </c>
    </row>
    <row r="9542" spans="1:10">
      <c r="A9542" s="549" t="s">
        <v>2666</v>
      </c>
      <c r="B9542" s="550" t="s">
        <v>2551</v>
      </c>
      <c r="C9542" s="550" t="s">
        <v>55</v>
      </c>
      <c r="D9542" s="549" t="s">
        <v>2552</v>
      </c>
      <c r="E9542" s="593" t="s">
        <v>1220</v>
      </c>
      <c r="F9542" s="593"/>
      <c r="G9542" s="550" t="s">
        <v>57</v>
      </c>
      <c r="H9542" s="551">
        <v>3.0300000000000001E-5</v>
      </c>
      <c r="I9542" s="552" t="s">
        <v>2976</v>
      </c>
      <c r="J9542" s="561" t="s">
        <v>2972</v>
      </c>
    </row>
    <row r="9543" spans="1:10">
      <c r="A9543" s="549" t="s">
        <v>2666</v>
      </c>
      <c r="B9543" s="550" t="s">
        <v>2513</v>
      </c>
      <c r="C9543" s="550" t="s">
        <v>55</v>
      </c>
      <c r="D9543" s="549" t="s">
        <v>2514</v>
      </c>
      <c r="E9543" s="593" t="s">
        <v>1220</v>
      </c>
      <c r="F9543" s="593"/>
      <c r="G9543" s="550" t="s">
        <v>233</v>
      </c>
      <c r="H9543" s="551">
        <v>1.0605E-4</v>
      </c>
      <c r="I9543" s="552" t="s">
        <v>2978</v>
      </c>
      <c r="J9543" s="561" t="s">
        <v>2972</v>
      </c>
    </row>
    <row r="9544" spans="1:10">
      <c r="A9544" s="549" t="s">
        <v>2666</v>
      </c>
      <c r="B9544" s="550" t="s">
        <v>2481</v>
      </c>
      <c r="C9544" s="550" t="s">
        <v>55</v>
      </c>
      <c r="D9544" s="549" t="s">
        <v>2482</v>
      </c>
      <c r="E9544" s="593" t="s">
        <v>1220</v>
      </c>
      <c r="F9544" s="593"/>
      <c r="G9544" s="550" t="s">
        <v>57</v>
      </c>
      <c r="H9544" s="551">
        <v>3.0300000000000001E-5</v>
      </c>
      <c r="I9544" s="552" t="s">
        <v>2901</v>
      </c>
      <c r="J9544" s="561" t="s">
        <v>2972</v>
      </c>
    </row>
    <row r="9545" spans="1:10">
      <c r="A9545" s="549" t="s">
        <v>2666</v>
      </c>
      <c r="B9545" s="550" t="s">
        <v>2515</v>
      </c>
      <c r="C9545" s="550" t="s">
        <v>55</v>
      </c>
      <c r="D9545" s="549" t="s">
        <v>2516</v>
      </c>
      <c r="E9545" s="593" t="s">
        <v>1220</v>
      </c>
      <c r="F9545" s="593"/>
      <c r="G9545" s="550" t="s">
        <v>57</v>
      </c>
      <c r="H9545" s="551">
        <v>7.5749999999999998E-5</v>
      </c>
      <c r="I9545" s="552" t="s">
        <v>2883</v>
      </c>
      <c r="J9545" s="561" t="s">
        <v>2972</v>
      </c>
    </row>
    <row r="9546" spans="1:10">
      <c r="A9546" s="549" t="s">
        <v>2666</v>
      </c>
      <c r="B9546" s="550" t="s">
        <v>2509</v>
      </c>
      <c r="C9546" s="550" t="s">
        <v>55</v>
      </c>
      <c r="D9546" s="549" t="s">
        <v>2510</v>
      </c>
      <c r="E9546" s="593" t="s">
        <v>1220</v>
      </c>
      <c r="F9546" s="593"/>
      <c r="G9546" s="550" t="s">
        <v>57</v>
      </c>
      <c r="H9546" s="551">
        <v>6.0600000000000003E-5</v>
      </c>
      <c r="I9546" s="552" t="s">
        <v>2980</v>
      </c>
      <c r="J9546" s="561" t="s">
        <v>2972</v>
      </c>
    </row>
    <row r="9547" spans="1:10">
      <c r="A9547" s="549" t="s">
        <v>2666</v>
      </c>
      <c r="B9547" s="550" t="s">
        <v>2501</v>
      </c>
      <c r="C9547" s="550" t="s">
        <v>55</v>
      </c>
      <c r="D9547" s="549" t="s">
        <v>2502</v>
      </c>
      <c r="E9547" s="593" t="s">
        <v>1220</v>
      </c>
      <c r="F9547" s="593"/>
      <c r="G9547" s="550" t="s">
        <v>57</v>
      </c>
      <c r="H9547" s="551">
        <v>1.0605E-4</v>
      </c>
      <c r="I9547" s="552" t="s">
        <v>2982</v>
      </c>
      <c r="J9547" s="561" t="s">
        <v>2972</v>
      </c>
    </row>
    <row r="9548" spans="1:10">
      <c r="A9548" s="549" t="s">
        <v>2666</v>
      </c>
      <c r="B9548" s="550" t="s">
        <v>2565</v>
      </c>
      <c r="C9548" s="550" t="s">
        <v>55</v>
      </c>
      <c r="D9548" s="549" t="s">
        <v>2566</v>
      </c>
      <c r="E9548" s="593" t="s">
        <v>1220</v>
      </c>
      <c r="F9548" s="593"/>
      <c r="G9548" s="550" t="s">
        <v>57</v>
      </c>
      <c r="H9548" s="551">
        <v>1.5150000000000001E-5</v>
      </c>
      <c r="I9548" s="552" t="s">
        <v>2983</v>
      </c>
      <c r="J9548" s="561" t="s">
        <v>2972</v>
      </c>
    </row>
    <row r="9549" spans="1:10">
      <c r="A9549" s="549" t="s">
        <v>2666</v>
      </c>
      <c r="B9549" s="550" t="s">
        <v>2341</v>
      </c>
      <c r="C9549" s="550" t="s">
        <v>55</v>
      </c>
      <c r="D9549" s="549" t="s">
        <v>2342</v>
      </c>
      <c r="E9549" s="593" t="s">
        <v>1220</v>
      </c>
      <c r="F9549" s="593"/>
      <c r="G9549" s="550" t="s">
        <v>57</v>
      </c>
      <c r="H9549" s="551">
        <v>1.5150000000000001E-5</v>
      </c>
      <c r="I9549" s="552" t="s">
        <v>2984</v>
      </c>
      <c r="J9549" s="561" t="s">
        <v>2972</v>
      </c>
    </row>
    <row r="9550" spans="1:10">
      <c r="A9550" s="549" t="s">
        <v>2666</v>
      </c>
      <c r="B9550" s="550" t="s">
        <v>2569</v>
      </c>
      <c r="C9550" s="550" t="s">
        <v>55</v>
      </c>
      <c r="D9550" s="549" t="s">
        <v>2570</v>
      </c>
      <c r="E9550" s="593" t="s">
        <v>1220</v>
      </c>
      <c r="F9550" s="593"/>
      <c r="G9550" s="550" t="s">
        <v>57</v>
      </c>
      <c r="H9550" s="551">
        <v>1.5150000000000001E-5</v>
      </c>
      <c r="I9550" s="552" t="s">
        <v>2986</v>
      </c>
      <c r="J9550" s="561" t="s">
        <v>2972</v>
      </c>
    </row>
    <row r="9551" spans="1:10">
      <c r="A9551" s="549" t="s">
        <v>2666</v>
      </c>
      <c r="B9551" s="550" t="s">
        <v>2507</v>
      </c>
      <c r="C9551" s="550" t="s">
        <v>55</v>
      </c>
      <c r="D9551" s="549" t="s">
        <v>2508</v>
      </c>
      <c r="E9551" s="593" t="s">
        <v>1220</v>
      </c>
      <c r="F9551" s="593"/>
      <c r="G9551" s="550" t="s">
        <v>57</v>
      </c>
      <c r="H9551" s="551">
        <v>6.0600000000000003E-5</v>
      </c>
      <c r="I9551" s="552" t="s">
        <v>2937</v>
      </c>
      <c r="J9551" s="561" t="s">
        <v>2972</v>
      </c>
    </row>
    <row r="9552" spans="1:10">
      <c r="A9552" s="553"/>
      <c r="B9552" s="563"/>
      <c r="C9552" s="563"/>
      <c r="D9552" s="553"/>
      <c r="E9552" s="563" t="s">
        <v>2669</v>
      </c>
      <c r="F9552" s="566">
        <v>8.67</v>
      </c>
      <c r="G9552" s="553" t="s">
        <v>2670</v>
      </c>
      <c r="H9552" s="554">
        <v>0</v>
      </c>
      <c r="I9552" s="553" t="s">
        <v>2671</v>
      </c>
      <c r="J9552" s="554">
        <v>8.67</v>
      </c>
    </row>
    <row r="9553" spans="1:10" ht="14.45" thickBot="1">
      <c r="A9553" s="553"/>
      <c r="B9553" s="563"/>
      <c r="C9553" s="563"/>
      <c r="D9553" s="553"/>
      <c r="E9553" s="563" t="s">
        <v>2672</v>
      </c>
      <c r="F9553" s="566">
        <v>0</v>
      </c>
      <c r="G9553" s="553"/>
      <c r="H9553" s="595" t="s">
        <v>2673</v>
      </c>
      <c r="I9553" s="595"/>
      <c r="J9553" s="554">
        <v>22.36</v>
      </c>
    </row>
    <row r="9554" spans="1:10" ht="14.45" thickTop="1">
      <c r="A9554" s="555"/>
      <c r="B9554" s="564"/>
      <c r="C9554" s="564"/>
      <c r="D9554" s="555"/>
      <c r="E9554" s="564"/>
      <c r="F9554" s="564"/>
      <c r="G9554" s="555"/>
      <c r="H9554" s="555"/>
      <c r="I9554" s="555"/>
      <c r="J9554" s="555"/>
    </row>
    <row r="9555" spans="1:10">
      <c r="A9555" s="543"/>
      <c r="B9555" s="461" t="s">
        <v>10</v>
      </c>
      <c r="C9555" s="461" t="s">
        <v>11</v>
      </c>
      <c r="D9555" s="543" t="s">
        <v>12</v>
      </c>
      <c r="E9555" s="589" t="s">
        <v>1209</v>
      </c>
      <c r="F9555" s="589"/>
      <c r="G9555" s="461" t="s">
        <v>13</v>
      </c>
      <c r="H9555" s="544" t="s">
        <v>14</v>
      </c>
      <c r="I9555" s="544" t="s">
        <v>1210</v>
      </c>
      <c r="J9555" s="544" t="s">
        <v>16</v>
      </c>
    </row>
    <row r="9556" spans="1:10" ht="26.45">
      <c r="A9556" s="545" t="s">
        <v>2661</v>
      </c>
      <c r="B9556" s="546" t="s">
        <v>4182</v>
      </c>
      <c r="C9556" s="546" t="s">
        <v>44</v>
      </c>
      <c r="D9556" s="545" t="s">
        <v>4183</v>
      </c>
      <c r="E9556" s="596" t="s">
        <v>2703</v>
      </c>
      <c r="F9556" s="596"/>
      <c r="G9556" s="546" t="s">
        <v>2704</v>
      </c>
      <c r="H9556" s="547">
        <v>1</v>
      </c>
      <c r="I9556" s="548">
        <v>0.59</v>
      </c>
      <c r="J9556" s="548">
        <v>0.59</v>
      </c>
    </row>
    <row r="9557" spans="1:10" ht="26.45">
      <c r="A9557" s="556" t="s">
        <v>2674</v>
      </c>
      <c r="B9557" s="557" t="s">
        <v>4299</v>
      </c>
      <c r="C9557" s="557" t="s">
        <v>44</v>
      </c>
      <c r="D9557" s="556" t="s">
        <v>4300</v>
      </c>
      <c r="E9557" s="594" t="s">
        <v>3836</v>
      </c>
      <c r="F9557" s="594"/>
      <c r="G9557" s="557" t="s">
        <v>75</v>
      </c>
      <c r="H9557" s="558">
        <v>1</v>
      </c>
      <c r="I9557" s="559">
        <v>0.11</v>
      </c>
      <c r="J9557" s="559">
        <v>0.11</v>
      </c>
    </row>
    <row r="9558" spans="1:10" ht="26.45">
      <c r="A9558" s="556" t="s">
        <v>2674</v>
      </c>
      <c r="B9558" s="557" t="s">
        <v>4301</v>
      </c>
      <c r="C9558" s="557" t="s">
        <v>44</v>
      </c>
      <c r="D9558" s="556" t="s">
        <v>4302</v>
      </c>
      <c r="E9558" s="594" t="s">
        <v>3836</v>
      </c>
      <c r="F9558" s="594"/>
      <c r="G9558" s="557" t="s">
        <v>75</v>
      </c>
      <c r="H9558" s="558">
        <v>1</v>
      </c>
      <c r="I9558" s="559">
        <v>0.48</v>
      </c>
      <c r="J9558" s="559">
        <v>0.48</v>
      </c>
    </row>
    <row r="9559" spans="1:10">
      <c r="A9559" s="553"/>
      <c r="B9559" s="563"/>
      <c r="C9559" s="563"/>
      <c r="D9559" s="553"/>
      <c r="E9559" s="563" t="s">
        <v>2669</v>
      </c>
      <c r="F9559" s="566">
        <v>0</v>
      </c>
      <c r="G9559" s="553" t="s">
        <v>2670</v>
      </c>
      <c r="H9559" s="554">
        <v>0</v>
      </c>
      <c r="I9559" s="553" t="s">
        <v>2671</v>
      </c>
      <c r="J9559" s="554">
        <v>0</v>
      </c>
    </row>
    <row r="9560" spans="1:10" ht="14.45" thickBot="1">
      <c r="A9560" s="553"/>
      <c r="B9560" s="563"/>
      <c r="C9560" s="563"/>
      <c r="D9560" s="553"/>
      <c r="E9560" s="563" t="s">
        <v>2672</v>
      </c>
      <c r="F9560" s="566">
        <v>0</v>
      </c>
      <c r="G9560" s="553"/>
      <c r="H9560" s="595" t="s">
        <v>2673</v>
      </c>
      <c r="I9560" s="595"/>
      <c r="J9560" s="554">
        <v>0.59</v>
      </c>
    </row>
    <row r="9561" spans="1:10" ht="14.45" thickTop="1">
      <c r="A9561" s="555"/>
      <c r="B9561" s="564"/>
      <c r="C9561" s="564"/>
      <c r="D9561" s="555"/>
      <c r="E9561" s="564"/>
      <c r="F9561" s="564"/>
      <c r="G9561" s="555"/>
      <c r="H9561" s="555"/>
      <c r="I9561" s="555"/>
      <c r="J9561" s="555"/>
    </row>
    <row r="9562" spans="1:10">
      <c r="A9562" s="543"/>
      <c r="B9562" s="461" t="s">
        <v>10</v>
      </c>
      <c r="C9562" s="461" t="s">
        <v>11</v>
      </c>
      <c r="D9562" s="543" t="s">
        <v>12</v>
      </c>
      <c r="E9562" s="589" t="s">
        <v>1209</v>
      </c>
      <c r="F9562" s="589"/>
      <c r="G9562" s="461" t="s">
        <v>13</v>
      </c>
      <c r="H9562" s="544" t="s">
        <v>14</v>
      </c>
      <c r="I9562" s="544" t="s">
        <v>1210</v>
      </c>
      <c r="J9562" s="544" t="s">
        <v>16</v>
      </c>
    </row>
    <row r="9563" spans="1:10" ht="14.45" customHeight="1">
      <c r="A9563" s="545" t="s">
        <v>2661</v>
      </c>
      <c r="B9563" s="546" t="s">
        <v>4184</v>
      </c>
      <c r="C9563" s="546" t="s">
        <v>44</v>
      </c>
      <c r="D9563" s="545" t="s">
        <v>4185</v>
      </c>
      <c r="E9563" s="596" t="s">
        <v>2703</v>
      </c>
      <c r="F9563" s="596"/>
      <c r="G9563" s="546" t="s">
        <v>2710</v>
      </c>
      <c r="H9563" s="547">
        <v>1</v>
      </c>
      <c r="I9563" s="548">
        <v>1.49</v>
      </c>
      <c r="J9563" s="548">
        <v>1.49</v>
      </c>
    </row>
    <row r="9564" spans="1:10" ht="26.45">
      <c r="A9564" s="556" t="s">
        <v>2674</v>
      </c>
      <c r="B9564" s="557" t="s">
        <v>4299</v>
      </c>
      <c r="C9564" s="557" t="s">
        <v>44</v>
      </c>
      <c r="D9564" s="556" t="s">
        <v>4300</v>
      </c>
      <c r="E9564" s="594" t="s">
        <v>3836</v>
      </c>
      <c r="F9564" s="594"/>
      <c r="G9564" s="557" t="s">
        <v>75</v>
      </c>
      <c r="H9564" s="558">
        <v>1</v>
      </c>
      <c r="I9564" s="559">
        <v>0.11</v>
      </c>
      <c r="J9564" s="559">
        <v>0.11</v>
      </c>
    </row>
    <row r="9565" spans="1:10" ht="26.45">
      <c r="A9565" s="556" t="s">
        <v>2674</v>
      </c>
      <c r="B9565" s="557" t="s">
        <v>4301</v>
      </c>
      <c r="C9565" s="557" t="s">
        <v>44</v>
      </c>
      <c r="D9565" s="556" t="s">
        <v>4302</v>
      </c>
      <c r="E9565" s="594" t="s">
        <v>3836</v>
      </c>
      <c r="F9565" s="594"/>
      <c r="G9565" s="557" t="s">
        <v>75</v>
      </c>
      <c r="H9565" s="558">
        <v>1</v>
      </c>
      <c r="I9565" s="559">
        <v>0.48</v>
      </c>
      <c r="J9565" s="559">
        <v>0.48</v>
      </c>
    </row>
    <row r="9566" spans="1:10" ht="26.45" customHeight="1">
      <c r="A9566" s="556" t="s">
        <v>2674</v>
      </c>
      <c r="B9566" s="557" t="s">
        <v>4303</v>
      </c>
      <c r="C9566" s="557" t="s">
        <v>44</v>
      </c>
      <c r="D9566" s="556" t="s">
        <v>4304</v>
      </c>
      <c r="E9566" s="594" t="s">
        <v>3836</v>
      </c>
      <c r="F9566" s="594"/>
      <c r="G9566" s="557" t="s">
        <v>75</v>
      </c>
      <c r="H9566" s="558">
        <v>1</v>
      </c>
      <c r="I9566" s="559">
        <v>0.37</v>
      </c>
      <c r="J9566" s="559">
        <v>0.37</v>
      </c>
    </row>
    <row r="9567" spans="1:10" ht="26.45" customHeight="1">
      <c r="A9567" s="556" t="s">
        <v>2674</v>
      </c>
      <c r="B9567" s="557" t="s">
        <v>4305</v>
      </c>
      <c r="C9567" s="557" t="s">
        <v>44</v>
      </c>
      <c r="D9567" s="556" t="s">
        <v>4306</v>
      </c>
      <c r="E9567" s="594" t="s">
        <v>3836</v>
      </c>
      <c r="F9567" s="594"/>
      <c r="G9567" s="557" t="s">
        <v>75</v>
      </c>
      <c r="H9567" s="558">
        <v>1</v>
      </c>
      <c r="I9567" s="559">
        <v>0.53</v>
      </c>
      <c r="J9567" s="559">
        <v>0.53</v>
      </c>
    </row>
    <row r="9568" spans="1:10" ht="26.45" customHeight="1">
      <c r="A9568" s="553"/>
      <c r="B9568" s="563"/>
      <c r="C9568" s="563"/>
      <c r="D9568" s="553"/>
      <c r="E9568" s="563" t="s">
        <v>2669</v>
      </c>
      <c r="F9568" s="566">
        <v>0</v>
      </c>
      <c r="G9568" s="553" t="s">
        <v>2670</v>
      </c>
      <c r="H9568" s="554">
        <v>0</v>
      </c>
      <c r="I9568" s="553" t="s">
        <v>2671</v>
      </c>
      <c r="J9568" s="554">
        <v>0</v>
      </c>
    </row>
    <row r="9569" spans="1:10" ht="14.45" thickBot="1">
      <c r="A9569" s="553"/>
      <c r="B9569" s="563"/>
      <c r="C9569" s="563"/>
      <c r="D9569" s="553"/>
      <c r="E9569" s="563" t="s">
        <v>2672</v>
      </c>
      <c r="F9569" s="566">
        <v>0</v>
      </c>
      <c r="G9569" s="553"/>
      <c r="H9569" s="595" t="s">
        <v>2673</v>
      </c>
      <c r="I9569" s="595"/>
      <c r="J9569" s="554">
        <v>1.49</v>
      </c>
    </row>
    <row r="9570" spans="1:10" ht="14.45" customHeight="1" thickTop="1">
      <c r="A9570" s="555"/>
      <c r="B9570" s="564"/>
      <c r="C9570" s="564"/>
      <c r="D9570" s="555"/>
      <c r="E9570" s="564"/>
      <c r="F9570" s="564"/>
      <c r="G9570" s="555"/>
      <c r="H9570" s="555"/>
      <c r="I9570" s="555"/>
      <c r="J9570" s="555"/>
    </row>
    <row r="9571" spans="1:10">
      <c r="A9571" s="543"/>
      <c r="B9571" s="461" t="s">
        <v>10</v>
      </c>
      <c r="C9571" s="461" t="s">
        <v>11</v>
      </c>
      <c r="D9571" s="543" t="s">
        <v>12</v>
      </c>
      <c r="E9571" s="589" t="s">
        <v>1209</v>
      </c>
      <c r="F9571" s="589"/>
      <c r="G9571" s="461" t="s">
        <v>13</v>
      </c>
      <c r="H9571" s="544" t="s">
        <v>14</v>
      </c>
      <c r="I9571" s="544" t="s">
        <v>1210</v>
      </c>
      <c r="J9571" s="544" t="s">
        <v>16</v>
      </c>
    </row>
    <row r="9572" spans="1:10" ht="26.45">
      <c r="A9572" s="545" t="s">
        <v>2661</v>
      </c>
      <c r="B9572" s="546" t="s">
        <v>4301</v>
      </c>
      <c r="C9572" s="546" t="s">
        <v>44</v>
      </c>
      <c r="D9572" s="545" t="s">
        <v>4302</v>
      </c>
      <c r="E9572" s="596" t="s">
        <v>3836</v>
      </c>
      <c r="F9572" s="596"/>
      <c r="G9572" s="546" t="s">
        <v>75</v>
      </c>
      <c r="H9572" s="547">
        <v>1</v>
      </c>
      <c r="I9572" s="548">
        <v>0.48</v>
      </c>
      <c r="J9572" s="548">
        <v>0.48</v>
      </c>
    </row>
    <row r="9573" spans="1:10" ht="26.45" customHeight="1">
      <c r="A9573" s="549" t="s">
        <v>2666</v>
      </c>
      <c r="B9573" s="550" t="s">
        <v>2497</v>
      </c>
      <c r="C9573" s="550" t="s">
        <v>44</v>
      </c>
      <c r="D9573" s="549" t="s">
        <v>2498</v>
      </c>
      <c r="E9573" s="593" t="s">
        <v>1540</v>
      </c>
      <c r="F9573" s="593"/>
      <c r="G9573" s="550" t="s">
        <v>26</v>
      </c>
      <c r="H9573" s="551">
        <v>1.2799999999999999E-4</v>
      </c>
      <c r="I9573" s="552">
        <v>3799.73</v>
      </c>
      <c r="J9573" s="552">
        <v>0.48</v>
      </c>
    </row>
    <row r="9574" spans="1:10" ht="26.45" customHeight="1">
      <c r="A9574" s="553"/>
      <c r="B9574" s="563"/>
      <c r="C9574" s="563"/>
      <c r="D9574" s="553"/>
      <c r="E9574" s="563" t="s">
        <v>2669</v>
      </c>
      <c r="F9574" s="566">
        <v>0</v>
      </c>
      <c r="G9574" s="553" t="s">
        <v>2670</v>
      </c>
      <c r="H9574" s="554">
        <v>0</v>
      </c>
      <c r="I9574" s="553" t="s">
        <v>2671</v>
      </c>
      <c r="J9574" s="554">
        <v>0</v>
      </c>
    </row>
    <row r="9575" spans="1:10" ht="26.45" customHeight="1" thickBot="1">
      <c r="A9575" s="553"/>
      <c r="B9575" s="563"/>
      <c r="C9575" s="563"/>
      <c r="D9575" s="553"/>
      <c r="E9575" s="563" t="s">
        <v>2672</v>
      </c>
      <c r="F9575" s="566">
        <v>0</v>
      </c>
      <c r="G9575" s="553"/>
      <c r="H9575" s="595" t="s">
        <v>2673</v>
      </c>
      <c r="I9575" s="595"/>
      <c r="J9575" s="554">
        <v>0.48</v>
      </c>
    </row>
    <row r="9576" spans="1:10" ht="26.45" customHeight="1" thickTop="1">
      <c r="A9576" s="555"/>
      <c r="B9576" s="564"/>
      <c r="C9576" s="564"/>
      <c r="D9576" s="555"/>
      <c r="E9576" s="564"/>
      <c r="F9576" s="564"/>
      <c r="G9576" s="555"/>
      <c r="H9576" s="555"/>
      <c r="I9576" s="555"/>
      <c r="J9576" s="555"/>
    </row>
    <row r="9577" spans="1:10" ht="39.6" customHeight="1">
      <c r="A9577" s="543"/>
      <c r="B9577" s="461" t="s">
        <v>10</v>
      </c>
      <c r="C9577" s="461" t="s">
        <v>11</v>
      </c>
      <c r="D9577" s="543" t="s">
        <v>12</v>
      </c>
      <c r="E9577" s="589" t="s">
        <v>1209</v>
      </c>
      <c r="F9577" s="589"/>
      <c r="G9577" s="461" t="s">
        <v>13</v>
      </c>
      <c r="H9577" s="544" t="s">
        <v>14</v>
      </c>
      <c r="I9577" s="544" t="s">
        <v>1210</v>
      </c>
      <c r="J9577" s="544" t="s">
        <v>16</v>
      </c>
    </row>
    <row r="9578" spans="1:10" ht="26.45">
      <c r="A9578" s="545" t="s">
        <v>2661</v>
      </c>
      <c r="B9578" s="546" t="s">
        <v>4299</v>
      </c>
      <c r="C9578" s="546" t="s">
        <v>44</v>
      </c>
      <c r="D9578" s="545" t="s">
        <v>4300</v>
      </c>
      <c r="E9578" s="596" t="s">
        <v>3836</v>
      </c>
      <c r="F9578" s="596"/>
      <c r="G9578" s="546" t="s">
        <v>75</v>
      </c>
      <c r="H9578" s="547">
        <v>1</v>
      </c>
      <c r="I9578" s="548">
        <v>0.11</v>
      </c>
      <c r="J9578" s="548">
        <v>0.11</v>
      </c>
    </row>
    <row r="9579" spans="1:10" ht="14.45" customHeight="1">
      <c r="A9579" s="549" t="s">
        <v>2666</v>
      </c>
      <c r="B9579" s="550" t="s">
        <v>2497</v>
      </c>
      <c r="C9579" s="550" t="s">
        <v>44</v>
      </c>
      <c r="D9579" s="549" t="s">
        <v>2498</v>
      </c>
      <c r="E9579" s="593" t="s">
        <v>1540</v>
      </c>
      <c r="F9579" s="593"/>
      <c r="G9579" s="550" t="s">
        <v>26</v>
      </c>
      <c r="H9579" s="551">
        <v>2.9600000000000001E-5</v>
      </c>
      <c r="I9579" s="552">
        <v>3799.73</v>
      </c>
      <c r="J9579" s="552">
        <v>0.11</v>
      </c>
    </row>
    <row r="9580" spans="1:10">
      <c r="A9580" s="553"/>
      <c r="B9580" s="563"/>
      <c r="C9580" s="563"/>
      <c r="D9580" s="553"/>
      <c r="E9580" s="563" t="s">
        <v>2669</v>
      </c>
      <c r="F9580" s="566">
        <v>0</v>
      </c>
      <c r="G9580" s="553" t="s">
        <v>2670</v>
      </c>
      <c r="H9580" s="554">
        <v>0</v>
      </c>
      <c r="I9580" s="553" t="s">
        <v>2671</v>
      </c>
      <c r="J9580" s="554">
        <v>0</v>
      </c>
    </row>
    <row r="9581" spans="1:10" ht="14.45" thickBot="1">
      <c r="A9581" s="553"/>
      <c r="B9581" s="563"/>
      <c r="C9581" s="563"/>
      <c r="D9581" s="553"/>
      <c r="E9581" s="563" t="s">
        <v>2672</v>
      </c>
      <c r="F9581" s="566">
        <v>0</v>
      </c>
      <c r="G9581" s="553"/>
      <c r="H9581" s="595" t="s">
        <v>2673</v>
      </c>
      <c r="I9581" s="595"/>
      <c r="J9581" s="554">
        <v>0.11</v>
      </c>
    </row>
    <row r="9582" spans="1:10" ht="26.45" customHeight="1" thickTop="1">
      <c r="A9582" s="555"/>
      <c r="B9582" s="564"/>
      <c r="C9582" s="564"/>
      <c r="D9582" s="555"/>
      <c r="E9582" s="564"/>
      <c r="F9582" s="564"/>
      <c r="G9582" s="555"/>
      <c r="H9582" s="555"/>
      <c r="I9582" s="555"/>
      <c r="J9582" s="555"/>
    </row>
    <row r="9583" spans="1:10" ht="26.45" customHeight="1">
      <c r="A9583" s="543"/>
      <c r="B9583" s="461" t="s">
        <v>10</v>
      </c>
      <c r="C9583" s="461" t="s">
        <v>11</v>
      </c>
      <c r="D9583" s="543" t="s">
        <v>12</v>
      </c>
      <c r="E9583" s="589" t="s">
        <v>1209</v>
      </c>
      <c r="F9583" s="589"/>
      <c r="G9583" s="461" t="s">
        <v>13</v>
      </c>
      <c r="H9583" s="544" t="s">
        <v>14</v>
      </c>
      <c r="I9583" s="544" t="s">
        <v>1210</v>
      </c>
      <c r="J9583" s="544" t="s">
        <v>16</v>
      </c>
    </row>
    <row r="9584" spans="1:10" ht="26.45">
      <c r="A9584" s="545" t="s">
        <v>2661</v>
      </c>
      <c r="B9584" s="546" t="s">
        <v>4303</v>
      </c>
      <c r="C9584" s="546" t="s">
        <v>44</v>
      </c>
      <c r="D9584" s="545" t="s">
        <v>4304</v>
      </c>
      <c r="E9584" s="596" t="s">
        <v>3836</v>
      </c>
      <c r="F9584" s="596"/>
      <c r="G9584" s="546" t="s">
        <v>75</v>
      </c>
      <c r="H9584" s="547">
        <v>1</v>
      </c>
      <c r="I9584" s="548">
        <v>0.37</v>
      </c>
      <c r="J9584" s="548">
        <v>0.37</v>
      </c>
    </row>
    <row r="9585" spans="1:10" ht="14.45" customHeight="1">
      <c r="A9585" s="549" t="s">
        <v>2666</v>
      </c>
      <c r="B9585" s="550" t="s">
        <v>2497</v>
      </c>
      <c r="C9585" s="550" t="s">
        <v>44</v>
      </c>
      <c r="D9585" s="549" t="s">
        <v>2498</v>
      </c>
      <c r="E9585" s="593" t="s">
        <v>1540</v>
      </c>
      <c r="F9585" s="593"/>
      <c r="G9585" s="550" t="s">
        <v>26</v>
      </c>
      <c r="H9585" s="551">
        <v>1E-4</v>
      </c>
      <c r="I9585" s="552">
        <v>3799.73</v>
      </c>
      <c r="J9585" s="552">
        <v>0.37</v>
      </c>
    </row>
    <row r="9586" spans="1:10">
      <c r="A9586" s="553"/>
      <c r="B9586" s="563"/>
      <c r="C9586" s="563"/>
      <c r="D9586" s="553"/>
      <c r="E9586" s="563" t="s">
        <v>2669</v>
      </c>
      <c r="F9586" s="566">
        <v>0</v>
      </c>
      <c r="G9586" s="553" t="s">
        <v>2670</v>
      </c>
      <c r="H9586" s="554">
        <v>0</v>
      </c>
      <c r="I9586" s="553" t="s">
        <v>2671</v>
      </c>
      <c r="J9586" s="554">
        <v>0</v>
      </c>
    </row>
    <row r="9587" spans="1:10" ht="14.45" thickBot="1">
      <c r="A9587" s="553"/>
      <c r="B9587" s="563"/>
      <c r="C9587" s="563"/>
      <c r="D9587" s="553"/>
      <c r="E9587" s="563" t="s">
        <v>2672</v>
      </c>
      <c r="F9587" s="566">
        <v>0</v>
      </c>
      <c r="G9587" s="553"/>
      <c r="H9587" s="595" t="s">
        <v>2673</v>
      </c>
      <c r="I9587" s="595"/>
      <c r="J9587" s="554">
        <v>0.37</v>
      </c>
    </row>
    <row r="9588" spans="1:10" ht="26.45" customHeight="1" thickTop="1">
      <c r="A9588" s="555"/>
      <c r="B9588" s="564"/>
      <c r="C9588" s="564"/>
      <c r="D9588" s="555"/>
      <c r="E9588" s="564"/>
      <c r="F9588" s="564"/>
      <c r="G9588" s="555"/>
      <c r="H9588" s="555"/>
      <c r="I9588" s="555"/>
      <c r="J9588" s="555"/>
    </row>
    <row r="9589" spans="1:10" ht="26.45" customHeight="1">
      <c r="A9589" s="543"/>
      <c r="B9589" s="461" t="s">
        <v>10</v>
      </c>
      <c r="C9589" s="461" t="s">
        <v>11</v>
      </c>
      <c r="D9589" s="543" t="s">
        <v>12</v>
      </c>
      <c r="E9589" s="589" t="s">
        <v>1209</v>
      </c>
      <c r="F9589" s="589"/>
      <c r="G9589" s="461" t="s">
        <v>13</v>
      </c>
      <c r="H9589" s="544" t="s">
        <v>14</v>
      </c>
      <c r="I9589" s="544" t="s">
        <v>1210</v>
      </c>
      <c r="J9589" s="544" t="s">
        <v>16</v>
      </c>
    </row>
    <row r="9590" spans="1:10" ht="39.6">
      <c r="A9590" s="545" t="s">
        <v>2661</v>
      </c>
      <c r="B9590" s="546" t="s">
        <v>4305</v>
      </c>
      <c r="C9590" s="546" t="s">
        <v>44</v>
      </c>
      <c r="D9590" s="545" t="s">
        <v>4306</v>
      </c>
      <c r="E9590" s="596" t="s">
        <v>3836</v>
      </c>
      <c r="F9590" s="596"/>
      <c r="G9590" s="546" t="s">
        <v>75</v>
      </c>
      <c r="H9590" s="547">
        <v>1</v>
      </c>
      <c r="I9590" s="548">
        <v>0.53</v>
      </c>
      <c r="J9590" s="548">
        <v>0.53</v>
      </c>
    </row>
    <row r="9591" spans="1:10" ht="14.45" customHeight="1">
      <c r="A9591" s="549" t="s">
        <v>2666</v>
      </c>
      <c r="B9591" s="550" t="s">
        <v>2068</v>
      </c>
      <c r="C9591" s="550" t="s">
        <v>44</v>
      </c>
      <c r="D9591" s="549" t="s">
        <v>2069</v>
      </c>
      <c r="E9591" s="593" t="s">
        <v>2070</v>
      </c>
      <c r="F9591" s="593"/>
      <c r="G9591" s="550" t="s">
        <v>2071</v>
      </c>
      <c r="H9591" s="551">
        <v>0.52</v>
      </c>
      <c r="I9591" s="552">
        <v>1.02</v>
      </c>
      <c r="J9591" s="552">
        <v>0.53</v>
      </c>
    </row>
    <row r="9592" spans="1:10">
      <c r="A9592" s="553"/>
      <c r="B9592" s="563"/>
      <c r="C9592" s="563"/>
      <c r="D9592" s="553"/>
      <c r="E9592" s="563" t="s">
        <v>2669</v>
      </c>
      <c r="F9592" s="566">
        <v>0</v>
      </c>
      <c r="G9592" s="553" t="s">
        <v>2670</v>
      </c>
      <c r="H9592" s="554">
        <v>0</v>
      </c>
      <c r="I9592" s="553" t="s">
        <v>2671</v>
      </c>
      <c r="J9592" s="554">
        <v>0</v>
      </c>
    </row>
    <row r="9593" spans="1:10" ht="14.45" thickBot="1">
      <c r="A9593" s="553"/>
      <c r="B9593" s="563"/>
      <c r="C9593" s="563"/>
      <c r="D9593" s="553"/>
      <c r="E9593" s="563" t="s">
        <v>2672</v>
      </c>
      <c r="F9593" s="566">
        <v>0</v>
      </c>
      <c r="G9593" s="553"/>
      <c r="H9593" s="595" t="s">
        <v>2673</v>
      </c>
      <c r="I9593" s="595"/>
      <c r="J9593" s="554">
        <v>0.53</v>
      </c>
    </row>
    <row r="9594" spans="1:10" ht="26.45" customHeight="1" thickTop="1">
      <c r="A9594" s="555"/>
      <c r="B9594" s="564"/>
      <c r="C9594" s="564"/>
      <c r="D9594" s="555"/>
      <c r="E9594" s="564"/>
      <c r="F9594" s="564"/>
      <c r="G9594" s="555"/>
      <c r="H9594" s="555"/>
      <c r="I9594" s="555"/>
      <c r="J9594" s="555"/>
    </row>
    <row r="9595" spans="1:10" ht="26.45" customHeight="1">
      <c r="A9595" s="543"/>
      <c r="B9595" s="461" t="s">
        <v>10</v>
      </c>
      <c r="C9595" s="461" t="s">
        <v>11</v>
      </c>
      <c r="D9595" s="543" t="s">
        <v>12</v>
      </c>
      <c r="E9595" s="589" t="s">
        <v>1209</v>
      </c>
      <c r="F9595" s="589"/>
      <c r="G9595" s="461" t="s">
        <v>13</v>
      </c>
      <c r="H9595" s="544" t="s">
        <v>14</v>
      </c>
      <c r="I9595" s="544" t="s">
        <v>1210</v>
      </c>
      <c r="J9595" s="544" t="s">
        <v>16</v>
      </c>
    </row>
    <row r="9596" spans="1:10">
      <c r="A9596" s="545" t="s">
        <v>2661</v>
      </c>
      <c r="B9596" s="546" t="s">
        <v>2686</v>
      </c>
      <c r="C9596" s="546" t="s">
        <v>44</v>
      </c>
      <c r="D9596" s="545" t="s">
        <v>2687</v>
      </c>
      <c r="E9596" s="596" t="s">
        <v>1216</v>
      </c>
      <c r="F9596" s="596"/>
      <c r="G9596" s="546" t="s">
        <v>75</v>
      </c>
      <c r="H9596" s="547">
        <v>1</v>
      </c>
      <c r="I9596" s="548">
        <v>21.19</v>
      </c>
      <c r="J9596" s="548">
        <v>21.19</v>
      </c>
    </row>
    <row r="9597" spans="1:10" ht="14.45" customHeight="1">
      <c r="A9597" s="556" t="s">
        <v>2674</v>
      </c>
      <c r="B9597" s="557" t="s">
        <v>3975</v>
      </c>
      <c r="C9597" s="557" t="s">
        <v>44</v>
      </c>
      <c r="D9597" s="556" t="s">
        <v>3976</v>
      </c>
      <c r="E9597" s="594" t="s">
        <v>1216</v>
      </c>
      <c r="F9597" s="594"/>
      <c r="G9597" s="557" t="s">
        <v>75</v>
      </c>
      <c r="H9597" s="558">
        <v>1</v>
      </c>
      <c r="I9597" s="559">
        <v>0.21</v>
      </c>
      <c r="J9597" s="559">
        <v>0.21</v>
      </c>
    </row>
    <row r="9598" spans="1:10" ht="26.45">
      <c r="A9598" s="549" t="s">
        <v>2666</v>
      </c>
      <c r="B9598" s="550" t="s">
        <v>1479</v>
      </c>
      <c r="C9598" s="550" t="s">
        <v>44</v>
      </c>
      <c r="D9598" s="549" t="s">
        <v>1480</v>
      </c>
      <c r="E9598" s="593" t="s">
        <v>1459</v>
      </c>
      <c r="F9598" s="593"/>
      <c r="G9598" s="550" t="s">
        <v>75</v>
      </c>
      <c r="H9598" s="551">
        <v>1</v>
      </c>
      <c r="I9598" s="552">
        <v>1.4</v>
      </c>
      <c r="J9598" s="552">
        <v>1.4</v>
      </c>
    </row>
    <row r="9599" spans="1:10" ht="26.45">
      <c r="A9599" s="549" t="s">
        <v>2666</v>
      </c>
      <c r="B9599" s="550" t="s">
        <v>1457</v>
      </c>
      <c r="C9599" s="550" t="s">
        <v>44</v>
      </c>
      <c r="D9599" s="549" t="s">
        <v>1458</v>
      </c>
      <c r="E9599" s="593" t="s">
        <v>1459</v>
      </c>
      <c r="F9599" s="593"/>
      <c r="G9599" s="550" t="s">
        <v>75</v>
      </c>
      <c r="H9599" s="551">
        <v>1</v>
      </c>
      <c r="I9599" s="552">
        <v>2.68</v>
      </c>
      <c r="J9599" s="552">
        <v>2.68</v>
      </c>
    </row>
    <row r="9600" spans="1:10" ht="39.6" customHeight="1">
      <c r="A9600" s="549" t="s">
        <v>2666</v>
      </c>
      <c r="B9600" s="550" t="s">
        <v>1924</v>
      </c>
      <c r="C9600" s="550" t="s">
        <v>44</v>
      </c>
      <c r="D9600" s="549" t="s">
        <v>1925</v>
      </c>
      <c r="E9600" s="593" t="s">
        <v>1440</v>
      </c>
      <c r="F9600" s="593"/>
      <c r="G9600" s="550" t="s">
        <v>75</v>
      </c>
      <c r="H9600" s="551">
        <v>1</v>
      </c>
      <c r="I9600" s="552">
        <v>14.26</v>
      </c>
      <c r="J9600" s="552">
        <v>14.26</v>
      </c>
    </row>
    <row r="9601" spans="1:10" ht="26.45">
      <c r="A9601" s="549" t="s">
        <v>2666</v>
      </c>
      <c r="B9601" s="550" t="s">
        <v>1571</v>
      </c>
      <c r="C9601" s="550" t="s">
        <v>44</v>
      </c>
      <c r="D9601" s="549" t="s">
        <v>1572</v>
      </c>
      <c r="E9601" s="593" t="s">
        <v>1459</v>
      </c>
      <c r="F9601" s="593"/>
      <c r="G9601" s="550" t="s">
        <v>75</v>
      </c>
      <c r="H9601" s="551">
        <v>1</v>
      </c>
      <c r="I9601" s="552">
        <v>1.45</v>
      </c>
      <c r="J9601" s="552">
        <v>1.45</v>
      </c>
    </row>
    <row r="9602" spans="1:10" ht="26.45">
      <c r="A9602" s="549" t="s">
        <v>2666</v>
      </c>
      <c r="B9602" s="550" t="s">
        <v>1657</v>
      </c>
      <c r="C9602" s="550" t="s">
        <v>44</v>
      </c>
      <c r="D9602" s="549" t="s">
        <v>1658</v>
      </c>
      <c r="E9602" s="593" t="s">
        <v>1459</v>
      </c>
      <c r="F9602" s="593"/>
      <c r="G9602" s="550" t="s">
        <v>75</v>
      </c>
      <c r="H9602" s="551">
        <v>1</v>
      </c>
      <c r="I9602" s="552">
        <v>0.6</v>
      </c>
      <c r="J9602" s="552">
        <v>0.6</v>
      </c>
    </row>
    <row r="9603" spans="1:10" ht="14.45" customHeight="1">
      <c r="A9603" s="549" t="s">
        <v>2666</v>
      </c>
      <c r="B9603" s="550" t="s">
        <v>1711</v>
      </c>
      <c r="C9603" s="550" t="s">
        <v>44</v>
      </c>
      <c r="D9603" s="549" t="s">
        <v>1712</v>
      </c>
      <c r="E9603" s="593" t="s">
        <v>1459</v>
      </c>
      <c r="F9603" s="593"/>
      <c r="G9603" s="550" t="s">
        <v>75</v>
      </c>
      <c r="H9603" s="551">
        <v>1</v>
      </c>
      <c r="I9603" s="552">
        <v>0.11</v>
      </c>
      <c r="J9603" s="552">
        <v>0.11</v>
      </c>
    </row>
    <row r="9604" spans="1:10" ht="26.45">
      <c r="A9604" s="549" t="s">
        <v>2666</v>
      </c>
      <c r="B9604" s="550" t="s">
        <v>1567</v>
      </c>
      <c r="C9604" s="550" t="s">
        <v>44</v>
      </c>
      <c r="D9604" s="549" t="s">
        <v>1568</v>
      </c>
      <c r="E9604" s="593" t="s">
        <v>1459</v>
      </c>
      <c r="F9604" s="593"/>
      <c r="G9604" s="550" t="s">
        <v>75</v>
      </c>
      <c r="H9604" s="551">
        <v>1</v>
      </c>
      <c r="I9604" s="552">
        <v>0.48</v>
      </c>
      <c r="J9604" s="552">
        <v>0.48</v>
      </c>
    </row>
    <row r="9605" spans="1:10">
      <c r="A9605" s="553"/>
      <c r="B9605" s="563"/>
      <c r="C9605" s="563"/>
      <c r="D9605" s="553"/>
      <c r="E9605" s="563" t="s">
        <v>2669</v>
      </c>
      <c r="F9605" s="566">
        <v>14.47</v>
      </c>
      <c r="G9605" s="553" t="s">
        <v>2670</v>
      </c>
      <c r="H9605" s="554">
        <v>0</v>
      </c>
      <c r="I9605" s="553" t="s">
        <v>2671</v>
      </c>
      <c r="J9605" s="554">
        <v>14.47</v>
      </c>
    </row>
    <row r="9606" spans="1:10" ht="13.9" customHeight="1" thickBot="1">
      <c r="A9606" s="553"/>
      <c r="B9606" s="563"/>
      <c r="C9606" s="563"/>
      <c r="D9606" s="553"/>
      <c r="E9606" s="563" t="s">
        <v>2672</v>
      </c>
      <c r="F9606" s="566">
        <v>0</v>
      </c>
      <c r="G9606" s="553"/>
      <c r="H9606" s="595" t="s">
        <v>2673</v>
      </c>
      <c r="I9606" s="595"/>
      <c r="J9606" s="554">
        <v>21.19</v>
      </c>
    </row>
    <row r="9607" spans="1:10" ht="26.45" customHeight="1" thickTop="1">
      <c r="A9607" s="555"/>
      <c r="B9607" s="564"/>
      <c r="C9607" s="564"/>
      <c r="D9607" s="555"/>
      <c r="E9607" s="564"/>
      <c r="F9607" s="564"/>
      <c r="G9607" s="555"/>
      <c r="H9607" s="555"/>
      <c r="I9607" s="555"/>
      <c r="J9607" s="555"/>
    </row>
    <row r="9608" spans="1:10">
      <c r="A9608" s="543"/>
      <c r="B9608" s="461" t="s">
        <v>10</v>
      </c>
      <c r="C9608" s="461" t="s">
        <v>11</v>
      </c>
      <c r="D9608" s="543" t="s">
        <v>12</v>
      </c>
      <c r="E9608" s="589" t="s">
        <v>1209</v>
      </c>
      <c r="F9608" s="589"/>
      <c r="G9608" s="461" t="s">
        <v>13</v>
      </c>
      <c r="H9608" s="544" t="s">
        <v>14</v>
      </c>
      <c r="I9608" s="544" t="s">
        <v>1210</v>
      </c>
      <c r="J9608" s="544" t="s">
        <v>16</v>
      </c>
    </row>
    <row r="9609" spans="1:10" ht="39.6">
      <c r="A9609" s="545" t="s">
        <v>2661</v>
      </c>
      <c r="B9609" s="546" t="s">
        <v>2744</v>
      </c>
      <c r="C9609" s="546" t="s">
        <v>55</v>
      </c>
      <c r="D9609" s="545" t="s">
        <v>2745</v>
      </c>
      <c r="E9609" s="596" t="s">
        <v>1389</v>
      </c>
      <c r="F9609" s="596"/>
      <c r="G9609" s="546" t="s">
        <v>57</v>
      </c>
      <c r="H9609" s="547">
        <v>1</v>
      </c>
      <c r="I9609" s="548">
        <v>461.61</v>
      </c>
      <c r="J9609" s="548">
        <v>461.61</v>
      </c>
    </row>
    <row r="9610" spans="1:10">
      <c r="A9610" s="543" t="s">
        <v>9</v>
      </c>
      <c r="B9610" s="461" t="s">
        <v>10</v>
      </c>
      <c r="C9610" s="461" t="s">
        <v>11</v>
      </c>
      <c r="D9610" s="543" t="s">
        <v>12</v>
      </c>
      <c r="E9610" s="589" t="s">
        <v>1209</v>
      </c>
      <c r="F9610" s="589"/>
      <c r="G9610" s="461" t="s">
        <v>13</v>
      </c>
      <c r="H9610" s="544" t="s">
        <v>14</v>
      </c>
      <c r="I9610" s="544" t="s">
        <v>1210</v>
      </c>
      <c r="J9610" s="544" t="s">
        <v>16</v>
      </c>
    </row>
    <row r="9611" spans="1:10" ht="26.45">
      <c r="A9611" s="549" t="s">
        <v>2666</v>
      </c>
      <c r="B9611" s="550" t="s">
        <v>2326</v>
      </c>
      <c r="C9611" s="550" t="s">
        <v>55</v>
      </c>
      <c r="D9611" s="549" t="s">
        <v>2327</v>
      </c>
      <c r="E9611" s="593" t="s">
        <v>1220</v>
      </c>
      <c r="F9611" s="593"/>
      <c r="G9611" s="550" t="s">
        <v>57</v>
      </c>
      <c r="H9611" s="551">
        <v>1</v>
      </c>
      <c r="I9611" s="552" t="s">
        <v>2952</v>
      </c>
      <c r="J9611" s="561" t="s">
        <v>2952</v>
      </c>
    </row>
    <row r="9612" spans="1:10" ht="26.45">
      <c r="A9612" s="549" t="s">
        <v>2666</v>
      </c>
      <c r="B9612" s="550" t="s">
        <v>1449</v>
      </c>
      <c r="C9612" s="550" t="s">
        <v>55</v>
      </c>
      <c r="D9612" s="549" t="s">
        <v>1450</v>
      </c>
      <c r="E9612" s="593" t="s">
        <v>1440</v>
      </c>
      <c r="F9612" s="593"/>
      <c r="G9612" s="550" t="s">
        <v>1451</v>
      </c>
      <c r="H9612" s="551">
        <v>2.2999999999999998</v>
      </c>
      <c r="I9612" s="552" t="s">
        <v>2742</v>
      </c>
      <c r="J9612" s="561" t="s">
        <v>4307</v>
      </c>
    </row>
    <row r="9613" spans="1:10">
      <c r="A9613" s="556" t="s">
        <v>2661</v>
      </c>
      <c r="B9613" s="557" t="s">
        <v>2799</v>
      </c>
      <c r="C9613" s="557" t="s">
        <v>55</v>
      </c>
      <c r="D9613" s="556" t="s">
        <v>2800</v>
      </c>
      <c r="E9613" s="594" t="s">
        <v>1393</v>
      </c>
      <c r="F9613" s="594"/>
      <c r="G9613" s="557" t="s">
        <v>1451</v>
      </c>
      <c r="H9613" s="558">
        <v>2.2999999999999998</v>
      </c>
      <c r="I9613" s="559" t="s">
        <v>2801</v>
      </c>
      <c r="J9613" s="560" t="s">
        <v>4308</v>
      </c>
    </row>
    <row r="9614" spans="1:10">
      <c r="A9614" s="549" t="s">
        <v>2666</v>
      </c>
      <c r="B9614" s="550" t="s">
        <v>2176</v>
      </c>
      <c r="C9614" s="550" t="s">
        <v>55</v>
      </c>
      <c r="D9614" s="549" t="s">
        <v>2177</v>
      </c>
      <c r="E9614" s="593" t="s">
        <v>1220</v>
      </c>
      <c r="F9614" s="593"/>
      <c r="G9614" s="550" t="s">
        <v>1857</v>
      </c>
      <c r="H9614" s="551">
        <v>1</v>
      </c>
      <c r="I9614" s="552" t="s">
        <v>2953</v>
      </c>
      <c r="J9614" s="561" t="s">
        <v>2953</v>
      </c>
    </row>
    <row r="9615" spans="1:10" ht="26.45">
      <c r="A9615" s="549" t="s">
        <v>2666</v>
      </c>
      <c r="B9615" s="550" t="s">
        <v>2262</v>
      </c>
      <c r="C9615" s="550" t="s">
        <v>55</v>
      </c>
      <c r="D9615" s="549" t="s">
        <v>2263</v>
      </c>
      <c r="E9615" s="593" t="s">
        <v>1220</v>
      </c>
      <c r="F9615" s="593"/>
      <c r="G9615" s="550" t="s">
        <v>57</v>
      </c>
      <c r="H9615" s="551">
        <v>1</v>
      </c>
      <c r="I9615" s="552" t="s">
        <v>2912</v>
      </c>
      <c r="J9615" s="561" t="s">
        <v>2912</v>
      </c>
    </row>
    <row r="9616" spans="1:10" ht="14.45" customHeight="1">
      <c r="A9616" s="549" t="s">
        <v>2666</v>
      </c>
      <c r="B9616" s="550" t="s">
        <v>1685</v>
      </c>
      <c r="C9616" s="550" t="s">
        <v>55</v>
      </c>
      <c r="D9616" s="549" t="s">
        <v>1686</v>
      </c>
      <c r="E9616" s="593" t="s">
        <v>1440</v>
      </c>
      <c r="F9616" s="593"/>
      <c r="G9616" s="550" t="s">
        <v>1451</v>
      </c>
      <c r="H9616" s="551">
        <v>2.2999999999999998</v>
      </c>
      <c r="I9616" s="552" t="s">
        <v>2767</v>
      </c>
      <c r="J9616" s="561" t="s">
        <v>4309</v>
      </c>
    </row>
    <row r="9617" spans="1:10">
      <c r="A9617" s="556" t="s">
        <v>2661</v>
      </c>
      <c r="B9617" s="557" t="s">
        <v>2769</v>
      </c>
      <c r="C9617" s="557" t="s">
        <v>55</v>
      </c>
      <c r="D9617" s="556" t="s">
        <v>2770</v>
      </c>
      <c r="E9617" s="594" t="s">
        <v>1393</v>
      </c>
      <c r="F9617" s="594"/>
      <c r="G9617" s="557" t="s">
        <v>1451</v>
      </c>
      <c r="H9617" s="558">
        <v>2.2999999999999998</v>
      </c>
      <c r="I9617" s="559" t="s">
        <v>2771</v>
      </c>
      <c r="J9617" s="560" t="s">
        <v>4310</v>
      </c>
    </row>
    <row r="9618" spans="1:10" ht="26.45">
      <c r="A9618" s="549" t="s">
        <v>2666</v>
      </c>
      <c r="B9618" s="550" t="s">
        <v>1798</v>
      </c>
      <c r="C9618" s="550" t="s">
        <v>55</v>
      </c>
      <c r="D9618" s="549" t="s">
        <v>1799</v>
      </c>
      <c r="E9618" s="593" t="s">
        <v>1220</v>
      </c>
      <c r="F9618" s="593"/>
      <c r="G9618" s="550" t="s">
        <v>57</v>
      </c>
      <c r="H9618" s="551">
        <v>1</v>
      </c>
      <c r="I9618" s="552" t="s">
        <v>2955</v>
      </c>
      <c r="J9618" s="561" t="s">
        <v>2955</v>
      </c>
    </row>
    <row r="9619" spans="1:10">
      <c r="A9619" s="549" t="s">
        <v>2666</v>
      </c>
      <c r="B9619" s="550" t="s">
        <v>2167</v>
      </c>
      <c r="C9619" s="550" t="s">
        <v>55</v>
      </c>
      <c r="D9619" s="549" t="s">
        <v>2168</v>
      </c>
      <c r="E9619" s="593" t="s">
        <v>1220</v>
      </c>
      <c r="F9619" s="593"/>
      <c r="G9619" s="550" t="s">
        <v>57</v>
      </c>
      <c r="H9619" s="551">
        <v>1</v>
      </c>
      <c r="I9619" s="552" t="s">
        <v>2957</v>
      </c>
      <c r="J9619" s="561" t="s">
        <v>2957</v>
      </c>
    </row>
    <row r="9620" spans="1:10">
      <c r="A9620" s="549" t="s">
        <v>2666</v>
      </c>
      <c r="B9620" s="550" t="s">
        <v>2125</v>
      </c>
      <c r="C9620" s="550" t="s">
        <v>55</v>
      </c>
      <c r="D9620" s="549" t="s">
        <v>2126</v>
      </c>
      <c r="E9620" s="593" t="s">
        <v>1220</v>
      </c>
      <c r="F9620" s="593"/>
      <c r="G9620" s="550" t="s">
        <v>57</v>
      </c>
      <c r="H9620" s="551">
        <v>1</v>
      </c>
      <c r="I9620" s="552" t="s">
        <v>2959</v>
      </c>
      <c r="J9620" s="561" t="s">
        <v>2959</v>
      </c>
    </row>
    <row r="9621" spans="1:10" ht="26.45">
      <c r="A9621" s="549" t="s">
        <v>2666</v>
      </c>
      <c r="B9621" s="550" t="s">
        <v>2060</v>
      </c>
      <c r="C9621" s="550" t="s">
        <v>55</v>
      </c>
      <c r="D9621" s="549" t="s">
        <v>2061</v>
      </c>
      <c r="E9621" s="593" t="s">
        <v>1220</v>
      </c>
      <c r="F9621" s="593"/>
      <c r="G9621" s="550" t="s">
        <v>57</v>
      </c>
      <c r="H9621" s="551">
        <v>1</v>
      </c>
      <c r="I9621" s="552" t="s">
        <v>2961</v>
      </c>
      <c r="J9621" s="561" t="s">
        <v>2961</v>
      </c>
    </row>
    <row r="9622" spans="1:10">
      <c r="A9622" s="589" t="s">
        <v>2820</v>
      </c>
      <c r="B9622" s="597"/>
      <c r="C9622" s="597"/>
      <c r="D9622" s="597"/>
      <c r="E9622" s="597"/>
      <c r="F9622" s="597"/>
      <c r="G9622" s="597"/>
      <c r="H9622" s="597"/>
      <c r="I9622" s="597"/>
      <c r="J9622" s="597"/>
    </row>
    <row r="9623" spans="1:10">
      <c r="A9623" s="543" t="s">
        <v>9</v>
      </c>
      <c r="B9623" s="461" t="s">
        <v>10</v>
      </c>
      <c r="C9623" s="461" t="s">
        <v>11</v>
      </c>
      <c r="D9623" s="543" t="s">
        <v>12</v>
      </c>
      <c r="E9623" s="589" t="s">
        <v>1209</v>
      </c>
      <c r="F9623" s="589"/>
      <c r="G9623" s="461" t="s">
        <v>13</v>
      </c>
      <c r="H9623" s="544" t="s">
        <v>14</v>
      </c>
      <c r="I9623" s="544" t="s">
        <v>1210</v>
      </c>
      <c r="J9623" s="544" t="s">
        <v>16</v>
      </c>
    </row>
    <row r="9624" spans="1:10" ht="26.45">
      <c r="A9624" s="549" t="s">
        <v>2666</v>
      </c>
      <c r="B9624" s="550" t="s">
        <v>2326</v>
      </c>
      <c r="C9624" s="550" t="s">
        <v>55</v>
      </c>
      <c r="D9624" s="549" t="s">
        <v>2327</v>
      </c>
      <c r="E9624" s="593" t="s">
        <v>1220</v>
      </c>
      <c r="F9624" s="593"/>
      <c r="G9624" s="550" t="s">
        <v>57</v>
      </c>
      <c r="H9624" s="551">
        <v>1</v>
      </c>
      <c r="I9624" s="552" t="s">
        <v>2952</v>
      </c>
      <c r="J9624" s="561" t="s">
        <v>2952</v>
      </c>
    </row>
    <row r="9625" spans="1:10" ht="26.45">
      <c r="A9625" s="549" t="s">
        <v>2666</v>
      </c>
      <c r="B9625" s="550" t="s">
        <v>1449</v>
      </c>
      <c r="C9625" s="550" t="s">
        <v>55</v>
      </c>
      <c r="D9625" s="549" t="s">
        <v>1450</v>
      </c>
      <c r="E9625" s="593" t="s">
        <v>1440</v>
      </c>
      <c r="F9625" s="593"/>
      <c r="G9625" s="550" t="s">
        <v>1451</v>
      </c>
      <c r="H9625" s="551">
        <v>2.2999999999999998</v>
      </c>
      <c r="I9625" s="552" t="s">
        <v>2742</v>
      </c>
      <c r="J9625" s="561" t="s">
        <v>4307</v>
      </c>
    </row>
    <row r="9626" spans="1:10">
      <c r="A9626" s="549" t="s">
        <v>2666</v>
      </c>
      <c r="B9626" s="550" t="s">
        <v>2651</v>
      </c>
      <c r="C9626" s="550" t="s">
        <v>55</v>
      </c>
      <c r="D9626" s="549" t="s">
        <v>2652</v>
      </c>
      <c r="E9626" s="593" t="s">
        <v>1220</v>
      </c>
      <c r="F9626" s="593"/>
      <c r="G9626" s="550" t="s">
        <v>57</v>
      </c>
      <c r="H9626" s="551">
        <v>2.3000000000000001E-4</v>
      </c>
      <c r="I9626" s="552" t="s">
        <v>2922</v>
      </c>
      <c r="J9626" s="561" t="s">
        <v>2972</v>
      </c>
    </row>
    <row r="9627" spans="1:10" ht="26.45">
      <c r="A9627" s="549" t="s">
        <v>2666</v>
      </c>
      <c r="B9627" s="550" t="s">
        <v>1978</v>
      </c>
      <c r="C9627" s="550" t="s">
        <v>55</v>
      </c>
      <c r="D9627" s="549" t="s">
        <v>1979</v>
      </c>
      <c r="E9627" s="593" t="s">
        <v>1220</v>
      </c>
      <c r="F9627" s="593"/>
      <c r="G9627" s="550" t="s">
        <v>1739</v>
      </c>
      <c r="H9627" s="551">
        <v>3.6800000000000001E-3</v>
      </c>
      <c r="I9627" s="552" t="s">
        <v>2855</v>
      </c>
      <c r="J9627" s="561" t="s">
        <v>3425</v>
      </c>
    </row>
    <row r="9628" spans="1:10">
      <c r="A9628" s="549" t="s">
        <v>2666</v>
      </c>
      <c r="B9628" s="550" t="s">
        <v>1543</v>
      </c>
      <c r="C9628" s="550" t="s">
        <v>55</v>
      </c>
      <c r="D9628" s="549" t="s">
        <v>1544</v>
      </c>
      <c r="E9628" s="593" t="s">
        <v>1220</v>
      </c>
      <c r="F9628" s="593"/>
      <c r="G9628" s="550" t="s">
        <v>57</v>
      </c>
      <c r="H9628" s="551">
        <v>0.46827999999999997</v>
      </c>
      <c r="I9628" s="552" t="s">
        <v>2849</v>
      </c>
      <c r="J9628" s="561" t="s">
        <v>4311</v>
      </c>
    </row>
    <row r="9629" spans="1:10">
      <c r="A9629" s="549" t="s">
        <v>2666</v>
      </c>
      <c r="B9629" s="550" t="s">
        <v>2169</v>
      </c>
      <c r="C9629" s="550" t="s">
        <v>55</v>
      </c>
      <c r="D9629" s="549" t="s">
        <v>2170</v>
      </c>
      <c r="E9629" s="593" t="s">
        <v>1220</v>
      </c>
      <c r="F9629" s="593"/>
      <c r="G9629" s="550" t="s">
        <v>57</v>
      </c>
      <c r="H9629" s="551">
        <v>2.07E-2</v>
      </c>
      <c r="I9629" s="552" t="s">
        <v>2825</v>
      </c>
      <c r="J9629" s="561" t="s">
        <v>2977</v>
      </c>
    </row>
    <row r="9630" spans="1:10">
      <c r="A9630" s="549" t="s">
        <v>2666</v>
      </c>
      <c r="B9630" s="550" t="s">
        <v>1855</v>
      </c>
      <c r="C9630" s="550" t="s">
        <v>55</v>
      </c>
      <c r="D9630" s="549" t="s">
        <v>1856</v>
      </c>
      <c r="E9630" s="593" t="s">
        <v>1298</v>
      </c>
      <c r="F9630" s="593"/>
      <c r="G9630" s="550" t="s">
        <v>1857</v>
      </c>
      <c r="H9630" s="551">
        <v>1.8400000000000001E-3</v>
      </c>
      <c r="I9630" s="552" t="s">
        <v>2841</v>
      </c>
      <c r="J9630" s="561" t="s">
        <v>3299</v>
      </c>
    </row>
    <row r="9631" spans="1:10">
      <c r="A9631" s="549" t="s">
        <v>2666</v>
      </c>
      <c r="B9631" s="550" t="s">
        <v>2587</v>
      </c>
      <c r="C9631" s="550" t="s">
        <v>55</v>
      </c>
      <c r="D9631" s="549" t="s">
        <v>2588</v>
      </c>
      <c r="E9631" s="593" t="s">
        <v>1220</v>
      </c>
      <c r="F9631" s="593"/>
      <c r="G9631" s="550" t="s">
        <v>57</v>
      </c>
      <c r="H9631" s="551">
        <v>1.6100000000000001E-3</v>
      </c>
      <c r="I9631" s="552" t="s">
        <v>2924</v>
      </c>
      <c r="J9631" s="561" t="s">
        <v>3256</v>
      </c>
    </row>
    <row r="9632" spans="1:10" ht="13.9" customHeight="1">
      <c r="A9632" s="549" t="s">
        <v>2666</v>
      </c>
      <c r="B9632" s="550" t="s">
        <v>2557</v>
      </c>
      <c r="C9632" s="550" t="s">
        <v>55</v>
      </c>
      <c r="D9632" s="549" t="s">
        <v>2558</v>
      </c>
      <c r="E9632" s="593" t="s">
        <v>1220</v>
      </c>
      <c r="F9632" s="593"/>
      <c r="G9632" s="550" t="s">
        <v>57</v>
      </c>
      <c r="H9632" s="551">
        <v>1.3799999999999999E-3</v>
      </c>
      <c r="I9632" s="552" t="s">
        <v>2925</v>
      </c>
      <c r="J9632" s="561" t="s">
        <v>2886</v>
      </c>
    </row>
    <row r="9633" spans="1:10">
      <c r="A9633" s="549" t="s">
        <v>2666</v>
      </c>
      <c r="B9633" s="550" t="s">
        <v>1982</v>
      </c>
      <c r="C9633" s="550" t="s">
        <v>55</v>
      </c>
      <c r="D9633" s="549" t="s">
        <v>1983</v>
      </c>
      <c r="E9633" s="593" t="s">
        <v>1298</v>
      </c>
      <c r="F9633" s="593"/>
      <c r="G9633" s="550" t="s">
        <v>57</v>
      </c>
      <c r="H9633" s="551">
        <v>2.07E-2</v>
      </c>
      <c r="I9633" s="552" t="s">
        <v>2839</v>
      </c>
      <c r="J9633" s="561" t="s">
        <v>3112</v>
      </c>
    </row>
    <row r="9634" spans="1:10">
      <c r="A9634" s="549" t="s">
        <v>2666</v>
      </c>
      <c r="B9634" s="550" t="s">
        <v>1693</v>
      </c>
      <c r="C9634" s="550" t="s">
        <v>55</v>
      </c>
      <c r="D9634" s="549" t="s">
        <v>1694</v>
      </c>
      <c r="E9634" s="593" t="s">
        <v>1220</v>
      </c>
      <c r="F9634" s="593"/>
      <c r="G9634" s="550" t="s">
        <v>57</v>
      </c>
      <c r="H9634" s="551">
        <v>0.36685000000000001</v>
      </c>
      <c r="I9634" s="552" t="s">
        <v>2829</v>
      </c>
      <c r="J9634" s="561" t="s">
        <v>4264</v>
      </c>
    </row>
    <row r="9635" spans="1:10">
      <c r="A9635" s="549" t="s">
        <v>2666</v>
      </c>
      <c r="B9635" s="550" t="s">
        <v>2611</v>
      </c>
      <c r="C9635" s="550" t="s">
        <v>55</v>
      </c>
      <c r="D9635" s="549" t="s">
        <v>2612</v>
      </c>
      <c r="E9635" s="593" t="s">
        <v>1220</v>
      </c>
      <c r="F9635" s="593"/>
      <c r="G9635" s="550" t="s">
        <v>57</v>
      </c>
      <c r="H9635" s="551">
        <v>9.2000000000000003E-4</v>
      </c>
      <c r="I9635" s="552" t="s">
        <v>2927</v>
      </c>
      <c r="J9635" s="561" t="s">
        <v>3254</v>
      </c>
    </row>
    <row r="9636" spans="1:10">
      <c r="A9636" s="549" t="s">
        <v>2666</v>
      </c>
      <c r="B9636" s="550" t="s">
        <v>1729</v>
      </c>
      <c r="C9636" s="550" t="s">
        <v>55</v>
      </c>
      <c r="D9636" s="549" t="s">
        <v>1730</v>
      </c>
      <c r="E9636" s="593" t="s">
        <v>1220</v>
      </c>
      <c r="F9636" s="593"/>
      <c r="G9636" s="550" t="s">
        <v>57</v>
      </c>
      <c r="H9636" s="551">
        <v>6.8999999999999999E-3</v>
      </c>
      <c r="I9636" s="552" t="s">
        <v>2833</v>
      </c>
      <c r="J9636" s="561" t="s">
        <v>4312</v>
      </c>
    </row>
    <row r="9637" spans="1:10">
      <c r="A9637" s="549" t="s">
        <v>2666</v>
      </c>
      <c r="B9637" s="550" t="s">
        <v>2360</v>
      </c>
      <c r="C9637" s="550" t="s">
        <v>55</v>
      </c>
      <c r="D9637" s="549" t="s">
        <v>2361</v>
      </c>
      <c r="E9637" s="593" t="s">
        <v>1220</v>
      </c>
      <c r="F9637" s="593"/>
      <c r="G9637" s="550" t="s">
        <v>2362</v>
      </c>
      <c r="H9637" s="551">
        <v>3.6800000000000001E-3</v>
      </c>
      <c r="I9637" s="552" t="s">
        <v>2831</v>
      </c>
      <c r="J9637" s="561" t="s">
        <v>3254</v>
      </c>
    </row>
    <row r="9638" spans="1:10">
      <c r="A9638" s="549" t="s">
        <v>2666</v>
      </c>
      <c r="B9638" s="550" t="s">
        <v>2090</v>
      </c>
      <c r="C9638" s="550" t="s">
        <v>55</v>
      </c>
      <c r="D9638" s="549" t="s">
        <v>2091</v>
      </c>
      <c r="E9638" s="593" t="s">
        <v>1220</v>
      </c>
      <c r="F9638" s="593"/>
      <c r="G9638" s="550" t="s">
        <v>57</v>
      </c>
      <c r="H9638" s="551">
        <v>8.2799999999999992E-3</v>
      </c>
      <c r="I9638" s="552" t="s">
        <v>2847</v>
      </c>
      <c r="J9638" s="561" t="s">
        <v>3347</v>
      </c>
    </row>
    <row r="9639" spans="1:10" ht="26.45">
      <c r="A9639" s="549" t="s">
        <v>2666</v>
      </c>
      <c r="B9639" s="550" t="s">
        <v>2303</v>
      </c>
      <c r="C9639" s="550" t="s">
        <v>55</v>
      </c>
      <c r="D9639" s="549" t="s">
        <v>2304</v>
      </c>
      <c r="E9639" s="593" t="s">
        <v>1220</v>
      </c>
      <c r="F9639" s="593"/>
      <c r="G9639" s="550" t="s">
        <v>57</v>
      </c>
      <c r="H9639" s="551">
        <v>2.7599999999999999E-3</v>
      </c>
      <c r="I9639" s="552" t="s">
        <v>2821</v>
      </c>
      <c r="J9639" s="561" t="s">
        <v>3133</v>
      </c>
    </row>
    <row r="9640" spans="1:10">
      <c r="A9640" s="549" t="s">
        <v>2666</v>
      </c>
      <c r="B9640" s="550" t="s">
        <v>2537</v>
      </c>
      <c r="C9640" s="550" t="s">
        <v>55</v>
      </c>
      <c r="D9640" s="549" t="s">
        <v>2538</v>
      </c>
      <c r="E9640" s="593" t="s">
        <v>1220</v>
      </c>
      <c r="F9640" s="593"/>
      <c r="G9640" s="550" t="s">
        <v>57</v>
      </c>
      <c r="H9640" s="551">
        <v>2.5300000000000001E-3</v>
      </c>
      <c r="I9640" s="552" t="s">
        <v>2929</v>
      </c>
      <c r="J9640" s="561" t="s">
        <v>2975</v>
      </c>
    </row>
    <row r="9641" spans="1:10">
      <c r="A9641" s="549" t="s">
        <v>2666</v>
      </c>
      <c r="B9641" s="550" t="s">
        <v>2541</v>
      </c>
      <c r="C9641" s="550" t="s">
        <v>55</v>
      </c>
      <c r="D9641" s="549" t="s">
        <v>2542</v>
      </c>
      <c r="E9641" s="593" t="s">
        <v>1220</v>
      </c>
      <c r="F9641" s="593"/>
      <c r="G9641" s="550" t="s">
        <v>57</v>
      </c>
      <c r="H9641" s="551">
        <v>9.2000000000000003E-4</v>
      </c>
      <c r="I9641" s="552" t="s">
        <v>2931</v>
      </c>
      <c r="J9641" s="561" t="s">
        <v>2975</v>
      </c>
    </row>
    <row r="9642" spans="1:10">
      <c r="A9642" s="549" t="s">
        <v>2666</v>
      </c>
      <c r="B9642" s="550" t="s">
        <v>2637</v>
      </c>
      <c r="C9642" s="550" t="s">
        <v>55</v>
      </c>
      <c r="D9642" s="549" t="s">
        <v>2638</v>
      </c>
      <c r="E9642" s="593" t="s">
        <v>1220</v>
      </c>
      <c r="F9642" s="593"/>
      <c r="G9642" s="550" t="s">
        <v>57</v>
      </c>
      <c r="H9642" s="551">
        <v>2.3000000000000001E-4</v>
      </c>
      <c r="I9642" s="552" t="s">
        <v>2933</v>
      </c>
      <c r="J9642" s="561" t="s">
        <v>2972</v>
      </c>
    </row>
    <row r="9643" spans="1:10">
      <c r="A9643" s="549" t="s">
        <v>2666</v>
      </c>
      <c r="B9643" s="550" t="s">
        <v>1652</v>
      </c>
      <c r="C9643" s="550" t="s">
        <v>55</v>
      </c>
      <c r="D9643" s="549" t="s">
        <v>1653</v>
      </c>
      <c r="E9643" s="593" t="s">
        <v>1298</v>
      </c>
      <c r="F9643" s="593"/>
      <c r="G9643" s="550" t="s">
        <v>57</v>
      </c>
      <c r="H9643" s="551">
        <v>0.46827999999999997</v>
      </c>
      <c r="I9643" s="552" t="s">
        <v>2845</v>
      </c>
      <c r="J9643" s="561" t="s">
        <v>4313</v>
      </c>
    </row>
    <row r="9644" spans="1:10" ht="26.45">
      <c r="A9644" s="549" t="s">
        <v>2666</v>
      </c>
      <c r="B9644" s="550" t="s">
        <v>2139</v>
      </c>
      <c r="C9644" s="550" t="s">
        <v>55</v>
      </c>
      <c r="D9644" s="549" t="s">
        <v>2140</v>
      </c>
      <c r="E9644" s="593" t="s">
        <v>1220</v>
      </c>
      <c r="F9644" s="593"/>
      <c r="G9644" s="550" t="s">
        <v>1739</v>
      </c>
      <c r="H9644" s="551">
        <v>1.0580000000000001E-2</v>
      </c>
      <c r="I9644" s="552" t="s">
        <v>2853</v>
      </c>
      <c r="J9644" s="561" t="s">
        <v>2902</v>
      </c>
    </row>
    <row r="9645" spans="1:10">
      <c r="A9645" s="549" t="s">
        <v>2666</v>
      </c>
      <c r="B9645" s="550" t="s">
        <v>1587</v>
      </c>
      <c r="C9645" s="550" t="s">
        <v>55</v>
      </c>
      <c r="D9645" s="549" t="s">
        <v>1588</v>
      </c>
      <c r="E9645" s="593" t="s">
        <v>1220</v>
      </c>
      <c r="F9645" s="593"/>
      <c r="G9645" s="550" t="s">
        <v>57</v>
      </c>
      <c r="H9645" s="551">
        <v>2.07E-2</v>
      </c>
      <c r="I9645" s="552" t="s">
        <v>2835</v>
      </c>
      <c r="J9645" s="561" t="s">
        <v>4314</v>
      </c>
    </row>
    <row r="9646" spans="1:10" ht="26.45">
      <c r="A9646" s="549" t="s">
        <v>2666</v>
      </c>
      <c r="B9646" s="550" t="s">
        <v>2391</v>
      </c>
      <c r="C9646" s="550" t="s">
        <v>55</v>
      </c>
      <c r="D9646" s="549" t="s">
        <v>2392</v>
      </c>
      <c r="E9646" s="593" t="s">
        <v>1220</v>
      </c>
      <c r="F9646" s="593"/>
      <c r="G9646" s="550" t="s">
        <v>57</v>
      </c>
      <c r="H9646" s="551">
        <v>9.2000000000000003E-4</v>
      </c>
      <c r="I9646" s="552" t="s">
        <v>2827</v>
      </c>
      <c r="J9646" s="561" t="s">
        <v>2880</v>
      </c>
    </row>
    <row r="9647" spans="1:10">
      <c r="A9647" s="549" t="s">
        <v>2666</v>
      </c>
      <c r="B9647" s="550" t="s">
        <v>2176</v>
      </c>
      <c r="C9647" s="550" t="s">
        <v>55</v>
      </c>
      <c r="D9647" s="549" t="s">
        <v>2177</v>
      </c>
      <c r="E9647" s="593" t="s">
        <v>1220</v>
      </c>
      <c r="F9647" s="593"/>
      <c r="G9647" s="550" t="s">
        <v>1857</v>
      </c>
      <c r="H9647" s="551">
        <v>1</v>
      </c>
      <c r="I9647" s="552" t="s">
        <v>2953</v>
      </c>
      <c r="J9647" s="561" t="s">
        <v>2953</v>
      </c>
    </row>
    <row r="9648" spans="1:10" ht="26.45">
      <c r="A9648" s="549" t="s">
        <v>2666</v>
      </c>
      <c r="B9648" s="550" t="s">
        <v>2262</v>
      </c>
      <c r="C9648" s="550" t="s">
        <v>55</v>
      </c>
      <c r="D9648" s="549" t="s">
        <v>2263</v>
      </c>
      <c r="E9648" s="593" t="s">
        <v>1220</v>
      </c>
      <c r="F9648" s="593"/>
      <c r="G9648" s="550" t="s">
        <v>57</v>
      </c>
      <c r="H9648" s="551">
        <v>1</v>
      </c>
      <c r="I9648" s="552" t="s">
        <v>2912</v>
      </c>
      <c r="J9648" s="561" t="s">
        <v>2912</v>
      </c>
    </row>
    <row r="9649" spans="1:10" ht="26.45">
      <c r="A9649" s="549" t="s">
        <v>2666</v>
      </c>
      <c r="B9649" s="550" t="s">
        <v>1685</v>
      </c>
      <c r="C9649" s="550" t="s">
        <v>55</v>
      </c>
      <c r="D9649" s="549" t="s">
        <v>1686</v>
      </c>
      <c r="E9649" s="593" t="s">
        <v>1440</v>
      </c>
      <c r="F9649" s="593"/>
      <c r="G9649" s="550" t="s">
        <v>1451</v>
      </c>
      <c r="H9649" s="551">
        <v>2.2999999999999998</v>
      </c>
      <c r="I9649" s="552" t="s">
        <v>2767</v>
      </c>
      <c r="J9649" s="561" t="s">
        <v>4309</v>
      </c>
    </row>
    <row r="9650" spans="1:10">
      <c r="A9650" s="549" t="s">
        <v>2666</v>
      </c>
      <c r="B9650" s="550" t="s">
        <v>2412</v>
      </c>
      <c r="C9650" s="550" t="s">
        <v>55</v>
      </c>
      <c r="D9650" s="549" t="s">
        <v>2413</v>
      </c>
      <c r="E9650" s="593" t="s">
        <v>1220</v>
      </c>
      <c r="F9650" s="593"/>
      <c r="G9650" s="550" t="s">
        <v>57</v>
      </c>
      <c r="H9650" s="551">
        <v>6.8999999999999997E-4</v>
      </c>
      <c r="I9650" s="552" t="s">
        <v>2823</v>
      </c>
      <c r="J9650" s="561" t="s">
        <v>2880</v>
      </c>
    </row>
    <row r="9651" spans="1:10">
      <c r="A9651" s="549" t="s">
        <v>2666</v>
      </c>
      <c r="B9651" s="550" t="s">
        <v>2381</v>
      </c>
      <c r="C9651" s="550" t="s">
        <v>55</v>
      </c>
      <c r="D9651" s="549" t="s">
        <v>2382</v>
      </c>
      <c r="E9651" s="593" t="s">
        <v>1220</v>
      </c>
      <c r="F9651" s="593"/>
      <c r="G9651" s="550" t="s">
        <v>57</v>
      </c>
      <c r="H9651" s="551">
        <v>4.6000000000000001E-4</v>
      </c>
      <c r="I9651" s="552" t="s">
        <v>2837</v>
      </c>
      <c r="J9651" s="561" t="s">
        <v>2880</v>
      </c>
    </row>
    <row r="9652" spans="1:10" ht="26.45">
      <c r="A9652" s="549" t="s">
        <v>2666</v>
      </c>
      <c r="B9652" s="550" t="s">
        <v>2182</v>
      </c>
      <c r="C9652" s="550" t="s">
        <v>55</v>
      </c>
      <c r="D9652" s="549" t="s">
        <v>2183</v>
      </c>
      <c r="E9652" s="593" t="s">
        <v>1220</v>
      </c>
      <c r="F9652" s="593"/>
      <c r="G9652" s="550" t="s">
        <v>57</v>
      </c>
      <c r="H9652" s="551">
        <v>4.6000000000000001E-4</v>
      </c>
      <c r="I9652" s="552" t="s">
        <v>2843</v>
      </c>
      <c r="J9652" s="561" t="s">
        <v>2975</v>
      </c>
    </row>
    <row r="9653" spans="1:10">
      <c r="A9653" s="549" t="s">
        <v>2666</v>
      </c>
      <c r="B9653" s="550" t="s">
        <v>2442</v>
      </c>
      <c r="C9653" s="550" t="s">
        <v>55</v>
      </c>
      <c r="D9653" s="549" t="s">
        <v>2443</v>
      </c>
      <c r="E9653" s="593" t="s">
        <v>1220</v>
      </c>
      <c r="F9653" s="593"/>
      <c r="G9653" s="550" t="s">
        <v>57</v>
      </c>
      <c r="H9653" s="551">
        <v>2.3000000000000001E-4</v>
      </c>
      <c r="I9653" s="552" t="s">
        <v>2851</v>
      </c>
      <c r="J9653" s="561" t="s">
        <v>2972</v>
      </c>
    </row>
    <row r="9654" spans="1:10" ht="26.45">
      <c r="A9654" s="549" t="s">
        <v>2666</v>
      </c>
      <c r="B9654" s="550" t="s">
        <v>1798</v>
      </c>
      <c r="C9654" s="550" t="s">
        <v>55</v>
      </c>
      <c r="D9654" s="549" t="s">
        <v>1799</v>
      </c>
      <c r="E9654" s="593" t="s">
        <v>1220</v>
      </c>
      <c r="F9654" s="593"/>
      <c r="G9654" s="550" t="s">
        <v>57</v>
      </c>
      <c r="H9654" s="551">
        <v>1</v>
      </c>
      <c r="I9654" s="552" t="s">
        <v>2955</v>
      </c>
      <c r="J9654" s="561" t="s">
        <v>2955</v>
      </c>
    </row>
    <row r="9655" spans="1:10">
      <c r="A9655" s="549" t="s">
        <v>2666</v>
      </c>
      <c r="B9655" s="550" t="s">
        <v>2167</v>
      </c>
      <c r="C9655" s="550" t="s">
        <v>55</v>
      </c>
      <c r="D9655" s="549" t="s">
        <v>2168</v>
      </c>
      <c r="E9655" s="593" t="s">
        <v>1220</v>
      </c>
      <c r="F9655" s="593"/>
      <c r="G9655" s="550" t="s">
        <v>57</v>
      </c>
      <c r="H9655" s="551">
        <v>1</v>
      </c>
      <c r="I9655" s="552" t="s">
        <v>2957</v>
      </c>
      <c r="J9655" s="561" t="s">
        <v>2957</v>
      </c>
    </row>
    <row r="9656" spans="1:10">
      <c r="A9656" s="549" t="s">
        <v>2666</v>
      </c>
      <c r="B9656" s="550" t="s">
        <v>2125</v>
      </c>
      <c r="C9656" s="550" t="s">
        <v>55</v>
      </c>
      <c r="D9656" s="549" t="s">
        <v>2126</v>
      </c>
      <c r="E9656" s="593" t="s">
        <v>1220</v>
      </c>
      <c r="F9656" s="593"/>
      <c r="G9656" s="550" t="s">
        <v>57</v>
      </c>
      <c r="H9656" s="551">
        <v>1</v>
      </c>
      <c r="I9656" s="552" t="s">
        <v>2959</v>
      </c>
      <c r="J9656" s="561" t="s">
        <v>2959</v>
      </c>
    </row>
    <row r="9657" spans="1:10" ht="26.45">
      <c r="A9657" s="549" t="s">
        <v>2666</v>
      </c>
      <c r="B9657" s="550" t="s">
        <v>2060</v>
      </c>
      <c r="C9657" s="550" t="s">
        <v>55</v>
      </c>
      <c r="D9657" s="549" t="s">
        <v>2061</v>
      </c>
      <c r="E9657" s="593" t="s">
        <v>1220</v>
      </c>
      <c r="F9657" s="593"/>
      <c r="G9657" s="550" t="s">
        <v>57</v>
      </c>
      <c r="H9657" s="551">
        <v>1</v>
      </c>
      <c r="I9657" s="552" t="s">
        <v>2961</v>
      </c>
      <c r="J9657" s="561" t="s">
        <v>2961</v>
      </c>
    </row>
    <row r="9658" spans="1:10">
      <c r="A9658" s="553"/>
      <c r="B9658" s="563"/>
      <c r="C9658" s="563"/>
      <c r="D9658" s="553"/>
      <c r="E9658" s="563" t="s">
        <v>2669</v>
      </c>
      <c r="F9658" s="566">
        <v>82.88</v>
      </c>
      <c r="G9658" s="553" t="s">
        <v>2670</v>
      </c>
      <c r="H9658" s="554">
        <v>0</v>
      </c>
      <c r="I9658" s="553" t="s">
        <v>2671</v>
      </c>
      <c r="J9658" s="554">
        <v>82.88</v>
      </c>
    </row>
    <row r="9659" spans="1:10" ht="14.45" thickBot="1">
      <c r="A9659" s="553"/>
      <c r="B9659" s="563"/>
      <c r="C9659" s="563"/>
      <c r="D9659" s="553"/>
      <c r="E9659" s="563" t="s">
        <v>2672</v>
      </c>
      <c r="F9659" s="566">
        <v>0</v>
      </c>
      <c r="G9659" s="553"/>
      <c r="H9659" s="595" t="s">
        <v>2673</v>
      </c>
      <c r="I9659" s="595"/>
      <c r="J9659" s="554">
        <v>461.61</v>
      </c>
    </row>
    <row r="9660" spans="1:10" ht="14.45" thickTop="1">
      <c r="A9660" s="562"/>
      <c r="B9660" s="565"/>
      <c r="C9660" s="565"/>
      <c r="D9660" s="562"/>
      <c r="E9660" s="565"/>
      <c r="F9660" s="565"/>
      <c r="G9660" s="562"/>
      <c r="H9660" s="562"/>
      <c r="I9660" s="562"/>
      <c r="J9660" s="562"/>
    </row>
  </sheetData>
  <mergeCells count="8542">
    <mergeCell ref="H9659:I9659"/>
    <mergeCell ref="E9414:F9414"/>
    <mergeCell ref="H9437:I9437"/>
    <mergeCell ref="E9446:F9446"/>
    <mergeCell ref="E9447:F9447"/>
    <mergeCell ref="E9448:F9448"/>
    <mergeCell ref="A9449:J9449"/>
    <mergeCell ref="E9459:F9459"/>
    <mergeCell ref="H9495:I9495"/>
    <mergeCell ref="E9504:F9504"/>
    <mergeCell ref="E9505:F9505"/>
    <mergeCell ref="E9506:F9506"/>
    <mergeCell ref="A9507:J9507"/>
    <mergeCell ref="E9517:F9517"/>
    <mergeCell ref="H9553:I9553"/>
    <mergeCell ref="H9560:I9560"/>
    <mergeCell ref="E9562:F9562"/>
    <mergeCell ref="E9563:F9563"/>
    <mergeCell ref="E9429:F9429"/>
    <mergeCell ref="E9430:F9430"/>
    <mergeCell ref="H9303:I9303"/>
    <mergeCell ref="E9312:F9312"/>
    <mergeCell ref="E9313:F9313"/>
    <mergeCell ref="E9314:F9314"/>
    <mergeCell ref="A9315:J9315"/>
    <mergeCell ref="E9325:F9325"/>
    <mergeCell ref="H9347:I9347"/>
    <mergeCell ref="E9356:F9356"/>
    <mergeCell ref="E9357:F9357"/>
    <mergeCell ref="E9358:F9358"/>
    <mergeCell ref="A9359:J9359"/>
    <mergeCell ref="E9369:F9369"/>
    <mergeCell ref="H9392:I9392"/>
    <mergeCell ref="E9401:F9401"/>
    <mergeCell ref="E9402:F9402"/>
    <mergeCell ref="E9403:F9403"/>
    <mergeCell ref="A9404:J9404"/>
    <mergeCell ref="E9371:F9371"/>
    <mergeCell ref="E9372:F9372"/>
    <mergeCell ref="E9373:F9373"/>
    <mergeCell ref="E9374:F9374"/>
    <mergeCell ref="E9328:F9328"/>
    <mergeCell ref="E9332:F9332"/>
    <mergeCell ref="E9333:F9333"/>
    <mergeCell ref="E9334:F9334"/>
    <mergeCell ref="E9335:F9335"/>
    <mergeCell ref="E9320:F9320"/>
    <mergeCell ref="E9321:F9321"/>
    <mergeCell ref="E9326:F9326"/>
    <mergeCell ref="E9327:F9327"/>
    <mergeCell ref="E9339:F9339"/>
    <mergeCell ref="E9340:F9340"/>
    <mergeCell ref="H9154:I9154"/>
    <mergeCell ref="E9156:F9156"/>
    <mergeCell ref="E9163:F9163"/>
    <mergeCell ref="E9164:F9164"/>
    <mergeCell ref="E9165:F9165"/>
    <mergeCell ref="A9166:J9166"/>
    <mergeCell ref="E9176:F9176"/>
    <mergeCell ref="H9231:I9231"/>
    <mergeCell ref="H9239:I9239"/>
    <mergeCell ref="E9241:F9241"/>
    <mergeCell ref="E9242:F9242"/>
    <mergeCell ref="H9247:I9247"/>
    <mergeCell ref="E9249:F9249"/>
    <mergeCell ref="E9250:F9250"/>
    <mergeCell ref="E9256:F9256"/>
    <mergeCell ref="E9257:F9257"/>
    <mergeCell ref="E9258:F9258"/>
    <mergeCell ref="E9222:F9222"/>
    <mergeCell ref="E9223:F9223"/>
    <mergeCell ref="E9224:F9224"/>
    <mergeCell ref="E9225:F9225"/>
    <mergeCell ref="E9226:F9226"/>
    <mergeCell ref="E9227:F9227"/>
    <mergeCell ref="E9216:F9216"/>
    <mergeCell ref="E9217:F9217"/>
    <mergeCell ref="E9218:F9218"/>
    <mergeCell ref="E9220:F9220"/>
    <mergeCell ref="E9221:F9221"/>
    <mergeCell ref="E9210:F9210"/>
    <mergeCell ref="E9211:F9211"/>
    <mergeCell ref="E9212:F9212"/>
    <mergeCell ref="E9213:F9213"/>
    <mergeCell ref="E9105:F9105"/>
    <mergeCell ref="H9107:I9107"/>
    <mergeCell ref="E9110:F9110"/>
    <mergeCell ref="E9111:F9111"/>
    <mergeCell ref="H9113:I9113"/>
    <mergeCell ref="E9116:F9116"/>
    <mergeCell ref="E9117:F9117"/>
    <mergeCell ref="H9119:I9119"/>
    <mergeCell ref="E9122:F9122"/>
    <mergeCell ref="E9123:F9123"/>
    <mergeCell ref="E9124:F9124"/>
    <mergeCell ref="E9128:F9128"/>
    <mergeCell ref="E9129:F9129"/>
    <mergeCell ref="E9130:F9130"/>
    <mergeCell ref="H9132:I9132"/>
    <mergeCell ref="E9125:F9125"/>
    <mergeCell ref="E9126:F9126"/>
    <mergeCell ref="E9127:F9127"/>
    <mergeCell ref="E9115:F9115"/>
    <mergeCell ref="E9121:F9121"/>
    <mergeCell ref="A8954:J8954"/>
    <mergeCell ref="E8955:F8955"/>
    <mergeCell ref="E8964:F8964"/>
    <mergeCell ref="H8991:I8991"/>
    <mergeCell ref="E9000:F9000"/>
    <mergeCell ref="E9001:F9001"/>
    <mergeCell ref="A9002:J9002"/>
    <mergeCell ref="E9012:F9012"/>
    <mergeCell ref="H9034:I9034"/>
    <mergeCell ref="E9043:F9043"/>
    <mergeCell ref="E9044:F9044"/>
    <mergeCell ref="A9045:J9045"/>
    <mergeCell ref="E9055:F9055"/>
    <mergeCell ref="H9077:I9077"/>
    <mergeCell ref="H9085:I9085"/>
    <mergeCell ref="E9087:F9087"/>
    <mergeCell ref="E9088:F9088"/>
    <mergeCell ref="E9036:F9036"/>
    <mergeCell ref="E9037:F9037"/>
    <mergeCell ref="E9038:F9038"/>
    <mergeCell ref="E9039:F9039"/>
    <mergeCell ref="E9028:F9028"/>
    <mergeCell ref="E9029:F9029"/>
    <mergeCell ref="E9031:F9031"/>
    <mergeCell ref="E9032:F9032"/>
    <mergeCell ref="E9022:F9022"/>
    <mergeCell ref="E9023:F9023"/>
    <mergeCell ref="E9024:F9024"/>
    <mergeCell ref="E9025:F9025"/>
    <mergeCell ref="E9026:F9026"/>
    <mergeCell ref="E9027:F9027"/>
    <mergeCell ref="E9030:F9030"/>
    <mergeCell ref="H8910:I8910"/>
    <mergeCell ref="E8912:F8912"/>
    <mergeCell ref="E8913:F8913"/>
    <mergeCell ref="H8926:I8926"/>
    <mergeCell ref="E8929:F8929"/>
    <mergeCell ref="E8930:F8930"/>
    <mergeCell ref="H8932:I8932"/>
    <mergeCell ref="E8935:F8935"/>
    <mergeCell ref="E8936:F8936"/>
    <mergeCell ref="H8938:I8938"/>
    <mergeCell ref="E8941:F8941"/>
    <mergeCell ref="E8942:F8942"/>
    <mergeCell ref="H8944:I8944"/>
    <mergeCell ref="E8947:F8947"/>
    <mergeCell ref="E8948:F8948"/>
    <mergeCell ref="E8949:F8949"/>
    <mergeCell ref="E8953:F8953"/>
    <mergeCell ref="H8920:I8920"/>
    <mergeCell ref="H8860:I8860"/>
    <mergeCell ref="H8868:I8868"/>
    <mergeCell ref="E8870:F8870"/>
    <mergeCell ref="E8871:F8871"/>
    <mergeCell ref="H8884:I8884"/>
    <mergeCell ref="E8887:F8887"/>
    <mergeCell ref="E8888:F8888"/>
    <mergeCell ref="H8890:I8890"/>
    <mergeCell ref="E8893:F8893"/>
    <mergeCell ref="E8894:F8894"/>
    <mergeCell ref="H8896:I8896"/>
    <mergeCell ref="E8899:F8899"/>
    <mergeCell ref="E8900:F8900"/>
    <mergeCell ref="H8902:I8902"/>
    <mergeCell ref="E8905:F8905"/>
    <mergeCell ref="E8906:F8906"/>
    <mergeCell ref="E8907:F8907"/>
    <mergeCell ref="E8872:F8872"/>
    <mergeCell ref="E8876:F8876"/>
    <mergeCell ref="H8878:I8878"/>
    <mergeCell ref="E8873:F8873"/>
    <mergeCell ref="E8874:F8874"/>
    <mergeCell ref="E8875:F8875"/>
    <mergeCell ref="H8715:I8715"/>
    <mergeCell ref="E8724:F8724"/>
    <mergeCell ref="E8725:F8725"/>
    <mergeCell ref="E8726:F8726"/>
    <mergeCell ref="A8728:J8728"/>
    <mergeCell ref="E8738:F8738"/>
    <mergeCell ref="H8759:I8759"/>
    <mergeCell ref="E8768:F8768"/>
    <mergeCell ref="E8769:F8769"/>
    <mergeCell ref="E8770:F8770"/>
    <mergeCell ref="A8773:J8773"/>
    <mergeCell ref="E8783:F8783"/>
    <mergeCell ref="H8805:I8805"/>
    <mergeCell ref="E8814:F8814"/>
    <mergeCell ref="E8815:F8815"/>
    <mergeCell ref="E8816:F8816"/>
    <mergeCell ref="A8820:J8820"/>
    <mergeCell ref="E8802:F8802"/>
    <mergeCell ref="E8807:F8807"/>
    <mergeCell ref="E8808:F8808"/>
    <mergeCell ref="E8809:F8809"/>
    <mergeCell ref="E8796:F8796"/>
    <mergeCell ref="E8797:F8797"/>
    <mergeCell ref="E8798:F8798"/>
    <mergeCell ref="E8799:F8799"/>
    <mergeCell ref="E8800:F8800"/>
    <mergeCell ref="E8801:F8801"/>
    <mergeCell ref="E8803:F8803"/>
    <mergeCell ref="E8790:F8790"/>
    <mergeCell ref="E8791:F8791"/>
    <mergeCell ref="E8792:F8792"/>
    <mergeCell ref="E8793:F8793"/>
    <mergeCell ref="H8584:I8584"/>
    <mergeCell ref="A8591:J8591"/>
    <mergeCell ref="E8593:F8593"/>
    <mergeCell ref="E8594:F8594"/>
    <mergeCell ref="E8595:F8595"/>
    <mergeCell ref="E8601:F8601"/>
    <mergeCell ref="H8624:I8624"/>
    <mergeCell ref="E8633:F8633"/>
    <mergeCell ref="E8634:F8634"/>
    <mergeCell ref="A8635:J8635"/>
    <mergeCell ref="E8645:F8645"/>
    <mergeCell ref="H8666:I8666"/>
    <mergeCell ref="E8675:F8675"/>
    <mergeCell ref="E8676:F8676"/>
    <mergeCell ref="E8677:F8677"/>
    <mergeCell ref="A8680:J8680"/>
    <mergeCell ref="E8690:F8690"/>
    <mergeCell ref="E8641:F8641"/>
    <mergeCell ref="E8642:F8642"/>
    <mergeCell ref="E8643:F8643"/>
    <mergeCell ref="E8644:F8644"/>
    <mergeCell ref="E8632:F8632"/>
    <mergeCell ref="E8636:F8636"/>
    <mergeCell ref="E8626:F8626"/>
    <mergeCell ref="E8627:F8627"/>
    <mergeCell ref="E8628:F8628"/>
    <mergeCell ref="E8664:F8664"/>
    <mergeCell ref="E8668:F8668"/>
    <mergeCell ref="E8669:F8669"/>
    <mergeCell ref="E8670:F8670"/>
    <mergeCell ref="E8656:F8656"/>
    <mergeCell ref="E8657:F8657"/>
    <mergeCell ref="E8510:F8510"/>
    <mergeCell ref="E8511:F8511"/>
    <mergeCell ref="H8513:I8513"/>
    <mergeCell ref="E8516:F8516"/>
    <mergeCell ref="E8517:F8517"/>
    <mergeCell ref="H8519:I8519"/>
    <mergeCell ref="E8522:F8522"/>
    <mergeCell ref="E8523:F8523"/>
    <mergeCell ref="H8525:I8525"/>
    <mergeCell ref="E8528:F8528"/>
    <mergeCell ref="E8529:F8529"/>
    <mergeCell ref="E8530:F8530"/>
    <mergeCell ref="H8533:I8533"/>
    <mergeCell ref="E8535:F8535"/>
    <mergeCell ref="E8536:F8536"/>
    <mergeCell ref="H8542:I8542"/>
    <mergeCell ref="E8544:F8544"/>
    <mergeCell ref="E8527:F8527"/>
    <mergeCell ref="E8531:F8531"/>
    <mergeCell ref="E8521:F8521"/>
    <mergeCell ref="E8515:F8515"/>
    <mergeCell ref="H8446:I8446"/>
    <mergeCell ref="E8455:F8455"/>
    <mergeCell ref="E8456:F8456"/>
    <mergeCell ref="E8457:F8457"/>
    <mergeCell ref="H8465:I8465"/>
    <mergeCell ref="E8474:F8474"/>
    <mergeCell ref="E8475:F8475"/>
    <mergeCell ref="E8476:F8476"/>
    <mergeCell ref="H8478:I8478"/>
    <mergeCell ref="H8485:I8485"/>
    <mergeCell ref="E8487:F8487"/>
    <mergeCell ref="E8488:F8488"/>
    <mergeCell ref="E8489:F8489"/>
    <mergeCell ref="H8492:I8492"/>
    <mergeCell ref="E8494:F8494"/>
    <mergeCell ref="E8495:F8495"/>
    <mergeCell ref="E8496:F8496"/>
    <mergeCell ref="E8480:F8480"/>
    <mergeCell ref="E8481:F8481"/>
    <mergeCell ref="E8482:F8482"/>
    <mergeCell ref="E8483:F8483"/>
    <mergeCell ref="E8458:F8458"/>
    <mergeCell ref="E8459:F8459"/>
    <mergeCell ref="E8460:F8460"/>
    <mergeCell ref="E8461:F8461"/>
    <mergeCell ref="H8375:I8375"/>
    <mergeCell ref="E8384:F8384"/>
    <mergeCell ref="E8385:F8385"/>
    <mergeCell ref="E8386:F8386"/>
    <mergeCell ref="H8388:I8388"/>
    <mergeCell ref="E8397:F8397"/>
    <mergeCell ref="E8398:F8398"/>
    <mergeCell ref="E8399:F8399"/>
    <mergeCell ref="H8401:I8401"/>
    <mergeCell ref="E8410:F8410"/>
    <mergeCell ref="E8411:F8411"/>
    <mergeCell ref="E8412:F8412"/>
    <mergeCell ref="H8414:I8414"/>
    <mergeCell ref="E8423:F8423"/>
    <mergeCell ref="E8424:F8424"/>
    <mergeCell ref="E8425:F8425"/>
    <mergeCell ref="H8427:I8427"/>
    <mergeCell ref="E8383:F8383"/>
    <mergeCell ref="E8416:F8416"/>
    <mergeCell ref="E8417:F8417"/>
    <mergeCell ref="E8406:F8406"/>
    <mergeCell ref="E8407:F8407"/>
    <mergeCell ref="E8408:F8408"/>
    <mergeCell ref="E8409:F8409"/>
    <mergeCell ref="E8403:F8403"/>
    <mergeCell ref="E8404:F8404"/>
    <mergeCell ref="E8393:F8393"/>
    <mergeCell ref="E8394:F8394"/>
    <mergeCell ref="E8395:F8395"/>
    <mergeCell ref="E8405:F8405"/>
    <mergeCell ref="E8377:F8377"/>
    <mergeCell ref="E8378:F8378"/>
    <mergeCell ref="H8245:I8245"/>
    <mergeCell ref="A8251:J8251"/>
    <mergeCell ref="E8254:F8254"/>
    <mergeCell ref="E8255:F8255"/>
    <mergeCell ref="E8256:F8256"/>
    <mergeCell ref="E8261:F8261"/>
    <mergeCell ref="H8281:I8281"/>
    <mergeCell ref="E8290:F8290"/>
    <mergeCell ref="E8291:F8291"/>
    <mergeCell ref="E8292:F8292"/>
    <mergeCell ref="A8295:J8295"/>
    <mergeCell ref="E8305:F8305"/>
    <mergeCell ref="H8339:I8339"/>
    <mergeCell ref="A8345:J8345"/>
    <mergeCell ref="E8355:F8355"/>
    <mergeCell ref="E8358:F8358"/>
    <mergeCell ref="E8359:F8359"/>
    <mergeCell ref="E8356:F8356"/>
    <mergeCell ref="E8357:F8357"/>
    <mergeCell ref="E8351:F8351"/>
    <mergeCell ref="E8352:F8352"/>
    <mergeCell ref="E8342:F8342"/>
    <mergeCell ref="E8343:F8343"/>
    <mergeCell ref="E8344:F8344"/>
    <mergeCell ref="E8346:F8346"/>
    <mergeCell ref="E8347:F8347"/>
    <mergeCell ref="H8349:I8349"/>
    <mergeCell ref="E8353:F8353"/>
    <mergeCell ref="E8354:F8354"/>
    <mergeCell ref="E8324:F8324"/>
    <mergeCell ref="E8325:F8325"/>
    <mergeCell ref="E8326:F8326"/>
    <mergeCell ref="H8107:I8107"/>
    <mergeCell ref="E8109:F8109"/>
    <mergeCell ref="E8110:F8110"/>
    <mergeCell ref="E8111:F8111"/>
    <mergeCell ref="H8116:I8116"/>
    <mergeCell ref="E8118:F8118"/>
    <mergeCell ref="H8122:I8122"/>
    <mergeCell ref="E8125:F8125"/>
    <mergeCell ref="E8126:F8126"/>
    <mergeCell ref="H8128:I8128"/>
    <mergeCell ref="E8131:F8131"/>
    <mergeCell ref="E8132:F8132"/>
    <mergeCell ref="H8134:I8134"/>
    <mergeCell ref="E8137:F8137"/>
    <mergeCell ref="E8138:F8138"/>
    <mergeCell ref="H8140:I8140"/>
    <mergeCell ref="E8143:F8143"/>
    <mergeCell ref="E8119:F8119"/>
    <mergeCell ref="E8120:F8120"/>
    <mergeCell ref="H8032:I8032"/>
    <mergeCell ref="H8040:I8040"/>
    <mergeCell ref="E8042:F8042"/>
    <mergeCell ref="E8043:F8043"/>
    <mergeCell ref="H8056:I8056"/>
    <mergeCell ref="E8059:F8059"/>
    <mergeCell ref="E8060:F8060"/>
    <mergeCell ref="H8062:I8062"/>
    <mergeCell ref="E8065:F8065"/>
    <mergeCell ref="E8066:F8066"/>
    <mergeCell ref="H8068:I8068"/>
    <mergeCell ref="E8071:F8071"/>
    <mergeCell ref="E8072:F8072"/>
    <mergeCell ref="H8074:I8074"/>
    <mergeCell ref="E8077:F8077"/>
    <mergeCell ref="E8078:F8078"/>
    <mergeCell ref="E8079:F8079"/>
    <mergeCell ref="E8064:F8064"/>
    <mergeCell ref="E8058:F8058"/>
    <mergeCell ref="E8052:F8052"/>
    <mergeCell ref="E8053:F8053"/>
    <mergeCell ref="E8054:F8054"/>
    <mergeCell ref="H8050:I8050"/>
    <mergeCell ref="H7922:I7922"/>
    <mergeCell ref="A7930:J7930"/>
    <mergeCell ref="E7931:F7931"/>
    <mergeCell ref="E7932:F7932"/>
    <mergeCell ref="E7933:F7933"/>
    <mergeCell ref="E7940:F7940"/>
    <mergeCell ref="H7953:I7953"/>
    <mergeCell ref="E7962:F7962"/>
    <mergeCell ref="E7963:F7963"/>
    <mergeCell ref="E7964:F7964"/>
    <mergeCell ref="A7969:J7969"/>
    <mergeCell ref="E7979:F7979"/>
    <mergeCell ref="H8006:I8006"/>
    <mergeCell ref="E8015:F8015"/>
    <mergeCell ref="E8016:F8016"/>
    <mergeCell ref="E8017:F8017"/>
    <mergeCell ref="H8019:I8019"/>
    <mergeCell ref="E7971:F7971"/>
    <mergeCell ref="E7972:F7972"/>
    <mergeCell ref="E7988:F7988"/>
    <mergeCell ref="E7989:F7989"/>
    <mergeCell ref="E7990:F7990"/>
    <mergeCell ref="E7991:F7991"/>
    <mergeCell ref="E7992:F7992"/>
    <mergeCell ref="E7993:F7993"/>
    <mergeCell ref="E7980:F7980"/>
    <mergeCell ref="E7981:F7981"/>
    <mergeCell ref="E7982:F7982"/>
    <mergeCell ref="E7983:F7983"/>
    <mergeCell ref="E7987:F7987"/>
    <mergeCell ref="E7974:F7974"/>
    <mergeCell ref="E7975:F7975"/>
    <mergeCell ref="H7808:I7808"/>
    <mergeCell ref="E7817:F7817"/>
    <mergeCell ref="E7818:F7818"/>
    <mergeCell ref="E7819:F7819"/>
    <mergeCell ref="A7821:J7821"/>
    <mergeCell ref="E7804:F7804"/>
    <mergeCell ref="E7805:F7805"/>
    <mergeCell ref="E7806:F7806"/>
    <mergeCell ref="E7796:F7796"/>
    <mergeCell ref="E7797:F7797"/>
    <mergeCell ref="E7801:F7801"/>
    <mergeCell ref="E7802:F7802"/>
    <mergeCell ref="E7803:F7803"/>
    <mergeCell ref="E7790:F7790"/>
    <mergeCell ref="E7791:F7791"/>
    <mergeCell ref="E7792:F7792"/>
    <mergeCell ref="E7793:F7793"/>
    <mergeCell ref="E7794:F7794"/>
    <mergeCell ref="E7795:F7795"/>
    <mergeCell ref="E7798:F7798"/>
    <mergeCell ref="H7635:I7635"/>
    <mergeCell ref="A7641:J7641"/>
    <mergeCell ref="E7651:F7651"/>
    <mergeCell ref="H7653:I7653"/>
    <mergeCell ref="E7655:F7655"/>
    <mergeCell ref="E7656:F7656"/>
    <mergeCell ref="E7662:F7662"/>
    <mergeCell ref="E7663:F7663"/>
    <mergeCell ref="E7664:F7664"/>
    <mergeCell ref="H7666:I7666"/>
    <mergeCell ref="H7674:I7674"/>
    <mergeCell ref="E7676:F7676"/>
    <mergeCell ref="E7677:F7677"/>
    <mergeCell ref="H7682:I7682"/>
    <mergeCell ref="E7684:F7684"/>
    <mergeCell ref="E7685:F7685"/>
    <mergeCell ref="H7690:I7690"/>
    <mergeCell ref="E7658:F7658"/>
    <mergeCell ref="E7657:F7657"/>
    <mergeCell ref="H7645:I7645"/>
    <mergeCell ref="E7647:F7647"/>
    <mergeCell ref="E7648:F7648"/>
    <mergeCell ref="E7649:F7649"/>
    <mergeCell ref="E7650:F7650"/>
    <mergeCell ref="E7638:F7638"/>
    <mergeCell ref="E7639:F7639"/>
    <mergeCell ref="E7640:F7640"/>
    <mergeCell ref="E7642:F7642"/>
    <mergeCell ref="E7643:F7643"/>
    <mergeCell ref="E7637:F7637"/>
    <mergeCell ref="H7508:I7508"/>
    <mergeCell ref="H7515:I7515"/>
    <mergeCell ref="H7523:I7523"/>
    <mergeCell ref="E7525:F7525"/>
    <mergeCell ref="E7526:F7526"/>
    <mergeCell ref="E7527:F7527"/>
    <mergeCell ref="H7531:I7531"/>
    <mergeCell ref="E7533:F7533"/>
    <mergeCell ref="E7534:F7534"/>
    <mergeCell ref="E7540:F7540"/>
    <mergeCell ref="E7541:F7541"/>
    <mergeCell ref="E7542:F7542"/>
    <mergeCell ref="A7548:J7548"/>
    <mergeCell ref="E7558:F7558"/>
    <mergeCell ref="H7585:I7585"/>
    <mergeCell ref="E7594:F7594"/>
    <mergeCell ref="E7595:F7595"/>
    <mergeCell ref="E7576:F7576"/>
    <mergeCell ref="E7577:F7577"/>
    <mergeCell ref="E7578:F7578"/>
    <mergeCell ref="E7579:F7579"/>
    <mergeCell ref="E7580:F7580"/>
    <mergeCell ref="E7581:F7581"/>
    <mergeCell ref="E7570:F7570"/>
    <mergeCell ref="E7571:F7571"/>
    <mergeCell ref="E7572:F7572"/>
    <mergeCell ref="E7573:F7573"/>
    <mergeCell ref="E7574:F7574"/>
    <mergeCell ref="E7575:F7575"/>
    <mergeCell ref="E7564:F7564"/>
    <mergeCell ref="E7565:F7565"/>
    <mergeCell ref="E7566:F7566"/>
    <mergeCell ref="H7391:I7391"/>
    <mergeCell ref="E7408:F7408"/>
    <mergeCell ref="E7409:F7409"/>
    <mergeCell ref="E7410:F7410"/>
    <mergeCell ref="A7414:J7414"/>
    <mergeCell ref="E7432:F7432"/>
    <mergeCell ref="H7435:I7435"/>
    <mergeCell ref="A7443:J7443"/>
    <mergeCell ref="E7452:F7452"/>
    <mergeCell ref="E7453:F7453"/>
    <mergeCell ref="E7454:F7454"/>
    <mergeCell ref="E7461:F7461"/>
    <mergeCell ref="H7479:I7479"/>
    <mergeCell ref="A7486:J7486"/>
    <mergeCell ref="E7496:F7496"/>
    <mergeCell ref="E7497:F7497"/>
    <mergeCell ref="E7498:F7498"/>
    <mergeCell ref="E7492:F7492"/>
    <mergeCell ref="E7493:F7493"/>
    <mergeCell ref="E7494:F7494"/>
    <mergeCell ref="E7495:F7495"/>
    <mergeCell ref="E7448:F7448"/>
    <mergeCell ref="E7449:F7449"/>
    <mergeCell ref="E7450:F7450"/>
    <mergeCell ref="E7451:F7451"/>
    <mergeCell ref="E7440:F7440"/>
    <mergeCell ref="E7441:F7441"/>
    <mergeCell ref="E7442:F7442"/>
    <mergeCell ref="E7444:F7444"/>
    <mergeCell ref="E7437:F7437"/>
    <mergeCell ref="E7438:F7438"/>
    <mergeCell ref="E7439:F7439"/>
    <mergeCell ref="H7215:I7215"/>
    <mergeCell ref="E7232:F7232"/>
    <mergeCell ref="E7233:F7233"/>
    <mergeCell ref="E7234:F7234"/>
    <mergeCell ref="A7251:J7251"/>
    <mergeCell ref="E7269:F7269"/>
    <mergeCell ref="H7285:I7285"/>
    <mergeCell ref="E7302:F7302"/>
    <mergeCell ref="E7303:F7303"/>
    <mergeCell ref="E7304:F7304"/>
    <mergeCell ref="A7315:J7315"/>
    <mergeCell ref="E7333:F7333"/>
    <mergeCell ref="H7343:I7343"/>
    <mergeCell ref="E7360:F7360"/>
    <mergeCell ref="E7361:F7361"/>
    <mergeCell ref="E7362:F7362"/>
    <mergeCell ref="A7368:J7368"/>
    <mergeCell ref="E7358:F7358"/>
    <mergeCell ref="E7359:F7359"/>
    <mergeCell ref="E7363:F7363"/>
    <mergeCell ref="E7352:F7352"/>
    <mergeCell ref="E7353:F7353"/>
    <mergeCell ref="E7354:F7354"/>
    <mergeCell ref="E7355:F7355"/>
    <mergeCell ref="E7356:F7356"/>
    <mergeCell ref="E7357:F7357"/>
    <mergeCell ref="E7328:F7328"/>
    <mergeCell ref="E7329:F7329"/>
    <mergeCell ref="E7330:F7330"/>
    <mergeCell ref="E7347:F7347"/>
    <mergeCell ref="E7348:F7348"/>
    <mergeCell ref="E7349:F7349"/>
    <mergeCell ref="H7073:I7073"/>
    <mergeCell ref="E7090:F7090"/>
    <mergeCell ref="E7091:F7091"/>
    <mergeCell ref="E7092:F7092"/>
    <mergeCell ref="A7098:J7098"/>
    <mergeCell ref="E7116:F7116"/>
    <mergeCell ref="H7121:I7121"/>
    <mergeCell ref="E7138:F7138"/>
    <mergeCell ref="E7139:F7139"/>
    <mergeCell ref="E7140:F7140"/>
    <mergeCell ref="A7144:J7144"/>
    <mergeCell ref="E7162:F7162"/>
    <mergeCell ref="H7165:I7165"/>
    <mergeCell ref="E7182:F7182"/>
    <mergeCell ref="E7183:F7183"/>
    <mergeCell ref="E7184:F7184"/>
    <mergeCell ref="A7191:J7191"/>
    <mergeCell ref="E7175:F7175"/>
    <mergeCell ref="E7176:F7176"/>
    <mergeCell ref="E7177:F7177"/>
    <mergeCell ref="E7167:F7167"/>
    <mergeCell ref="E7168:F7168"/>
    <mergeCell ref="E7169:F7169"/>
    <mergeCell ref="E7170:F7170"/>
    <mergeCell ref="E7171:F7171"/>
    <mergeCell ref="E7160:F7160"/>
    <mergeCell ref="E7161:F7161"/>
    <mergeCell ref="E7163:F7163"/>
    <mergeCell ref="E7174:F7174"/>
    <mergeCell ref="E7190:F7190"/>
    <mergeCell ref="E7185:F7185"/>
    <mergeCell ref="E7186:F7186"/>
    <mergeCell ref="E6996:F6996"/>
    <mergeCell ref="E6997:F6997"/>
    <mergeCell ref="H6999:I6999"/>
    <mergeCell ref="H7015:I7015"/>
    <mergeCell ref="E7017:F7017"/>
    <mergeCell ref="E7018:F7018"/>
    <mergeCell ref="H7021:I7021"/>
    <mergeCell ref="E7038:F7038"/>
    <mergeCell ref="E7039:F7039"/>
    <mergeCell ref="E7040:F7040"/>
    <mergeCell ref="E7044:F7044"/>
    <mergeCell ref="E7045:F7045"/>
    <mergeCell ref="E7046:F7046"/>
    <mergeCell ref="E7050:F7050"/>
    <mergeCell ref="E7051:F7051"/>
    <mergeCell ref="E7052:F7052"/>
    <mergeCell ref="A7054:J7054"/>
    <mergeCell ref="E7048:F7048"/>
    <mergeCell ref="E7049:F7049"/>
    <mergeCell ref="E7053:F7053"/>
    <mergeCell ref="E7025:F7025"/>
    <mergeCell ref="E7029:F7029"/>
    <mergeCell ref="E7019:F7019"/>
    <mergeCell ref="E7023:F7023"/>
    <mergeCell ref="E7011:F7011"/>
    <mergeCell ref="E7012:F7012"/>
    <mergeCell ref="E7013:F7013"/>
    <mergeCell ref="E7042:F7042"/>
    <mergeCell ref="E7043:F7043"/>
    <mergeCell ref="E7047:F7047"/>
    <mergeCell ref="E7036:F7036"/>
    <mergeCell ref="E7037:F7037"/>
    <mergeCell ref="H6941:I6941"/>
    <mergeCell ref="E6945:F6945"/>
    <mergeCell ref="E6946:F6946"/>
    <mergeCell ref="E6947:F6947"/>
    <mergeCell ref="H6954:I6954"/>
    <mergeCell ref="E6958:F6958"/>
    <mergeCell ref="E6959:F6959"/>
    <mergeCell ref="E6960:F6960"/>
    <mergeCell ref="H6967:I6967"/>
    <mergeCell ref="E6971:F6971"/>
    <mergeCell ref="E6972:F6972"/>
    <mergeCell ref="E6973:F6973"/>
    <mergeCell ref="H6979:I6979"/>
    <mergeCell ref="E6984:F6984"/>
    <mergeCell ref="E6985:F6985"/>
    <mergeCell ref="E6986:F6986"/>
    <mergeCell ref="H6991:I6991"/>
    <mergeCell ref="H6841:I6841"/>
    <mergeCell ref="A6849:J6849"/>
    <mergeCell ref="E6858:F6858"/>
    <mergeCell ref="E6859:F6859"/>
    <mergeCell ref="E6860:F6860"/>
    <mergeCell ref="E6867:F6867"/>
    <mergeCell ref="H6895:I6895"/>
    <mergeCell ref="H6902:I6902"/>
    <mergeCell ref="E6912:F6912"/>
    <mergeCell ref="E6913:F6913"/>
    <mergeCell ref="H6915:I6915"/>
    <mergeCell ref="E6919:F6919"/>
    <mergeCell ref="E6920:F6920"/>
    <mergeCell ref="E6921:F6921"/>
    <mergeCell ref="H6928:I6928"/>
    <mergeCell ref="E6932:F6932"/>
    <mergeCell ref="E6933:F6933"/>
    <mergeCell ref="E6930:F6930"/>
    <mergeCell ref="E6931:F6931"/>
    <mergeCell ref="E6890:F6890"/>
    <mergeCell ref="E6891:F6891"/>
    <mergeCell ref="E6881:F6881"/>
    <mergeCell ref="E6882:F6882"/>
    <mergeCell ref="E6883:F6883"/>
    <mergeCell ref="E6884:F6884"/>
    <mergeCell ref="E6885:F6885"/>
    <mergeCell ref="E6910:F6910"/>
    <mergeCell ref="E6911:F6911"/>
    <mergeCell ref="E6905:F6905"/>
    <mergeCell ref="E6906:F6906"/>
    <mergeCell ref="E6907:F6907"/>
    <mergeCell ref="E6908:F6908"/>
    <mergeCell ref="H6640:I6640"/>
    <mergeCell ref="A6647:J6647"/>
    <mergeCell ref="E6657:F6657"/>
    <mergeCell ref="E6658:F6658"/>
    <mergeCell ref="E6659:F6659"/>
    <mergeCell ref="E6665:F6665"/>
    <mergeCell ref="H6695:I6695"/>
    <mergeCell ref="A6702:J6702"/>
    <mergeCell ref="E6712:F6712"/>
    <mergeCell ref="E6713:F6713"/>
    <mergeCell ref="E6714:F6714"/>
    <mergeCell ref="E6720:F6720"/>
    <mergeCell ref="H6750:I6750"/>
    <mergeCell ref="A6761:J6761"/>
    <mergeCell ref="E6767:F6767"/>
    <mergeCell ref="E6768:F6768"/>
    <mergeCell ref="E6769:F6769"/>
    <mergeCell ref="E6722:F6722"/>
    <mergeCell ref="E6723:F6723"/>
    <mergeCell ref="E6724:F6724"/>
    <mergeCell ref="E6725:F6725"/>
    <mergeCell ref="E6726:F6726"/>
    <mergeCell ref="E6727:F6727"/>
    <mergeCell ref="E6716:F6716"/>
    <mergeCell ref="E6717:F6717"/>
    <mergeCell ref="E6718:F6718"/>
    <mergeCell ref="E6719:F6719"/>
    <mergeCell ref="E6721:F6721"/>
    <mergeCell ref="E6710:F6710"/>
    <mergeCell ref="E6711:F6711"/>
    <mergeCell ref="E6715:F6715"/>
    <mergeCell ref="E6673:F6673"/>
    <mergeCell ref="H6501:I6501"/>
    <mergeCell ref="A6510:J6510"/>
    <mergeCell ref="E6518:F6518"/>
    <mergeCell ref="E6519:F6519"/>
    <mergeCell ref="E6520:F6520"/>
    <mergeCell ref="E6528:F6528"/>
    <mergeCell ref="H6537:I6537"/>
    <mergeCell ref="A6545:J6545"/>
    <mergeCell ref="E6554:F6554"/>
    <mergeCell ref="E6555:F6555"/>
    <mergeCell ref="E6556:F6556"/>
    <mergeCell ref="E6563:F6563"/>
    <mergeCell ref="H6603:I6603"/>
    <mergeCell ref="A6614:J6614"/>
    <mergeCell ref="E6620:F6620"/>
    <mergeCell ref="E6621:F6621"/>
    <mergeCell ref="E6622:F6622"/>
    <mergeCell ref="E6610:F6610"/>
    <mergeCell ref="E6611:F6611"/>
    <mergeCell ref="E6612:F6612"/>
    <mergeCell ref="E6613:F6613"/>
    <mergeCell ref="E6615:F6615"/>
    <mergeCell ref="E6605:F6605"/>
    <mergeCell ref="E6606:F6606"/>
    <mergeCell ref="E6607:F6607"/>
    <mergeCell ref="E6608:F6608"/>
    <mergeCell ref="E6609:F6609"/>
    <mergeCell ref="E6598:F6598"/>
    <mergeCell ref="E6599:F6599"/>
    <mergeCell ref="E6600:F6600"/>
    <mergeCell ref="E6601:F6601"/>
    <mergeCell ref="E6590:F6590"/>
    <mergeCell ref="E6386:F6386"/>
    <mergeCell ref="E6387:F6387"/>
    <mergeCell ref="E6388:F6388"/>
    <mergeCell ref="E6392:F6392"/>
    <mergeCell ref="A6393:J6393"/>
    <mergeCell ref="E6394:F6394"/>
    <mergeCell ref="E6398:F6398"/>
    <mergeCell ref="E6399:F6399"/>
    <mergeCell ref="E6400:F6400"/>
    <mergeCell ref="E6411:F6411"/>
    <mergeCell ref="H6455:I6455"/>
    <mergeCell ref="E6428:F6428"/>
    <mergeCell ref="E6429:F6429"/>
    <mergeCell ref="E6430:F6430"/>
    <mergeCell ref="E6431:F6431"/>
    <mergeCell ref="E6432:F6432"/>
    <mergeCell ref="E6433:F6433"/>
    <mergeCell ref="E6409:F6409"/>
    <mergeCell ref="E6401:F6401"/>
    <mergeCell ref="E6402:F6402"/>
    <mergeCell ref="E6403:F6403"/>
    <mergeCell ref="E6395:F6395"/>
    <mergeCell ref="E6396:F6396"/>
    <mergeCell ref="E6397:F6397"/>
    <mergeCell ref="E6422:F6422"/>
    <mergeCell ref="E6423:F6423"/>
    <mergeCell ref="E5996:F5996"/>
    <mergeCell ref="E6029:F6029"/>
    <mergeCell ref="H6031:I6031"/>
    <mergeCell ref="E6035:F6035"/>
    <mergeCell ref="E6036:F6036"/>
    <mergeCell ref="E6037:F6037"/>
    <mergeCell ref="H6040:I6040"/>
    <mergeCell ref="E6042:F6042"/>
    <mergeCell ref="E6043:F6043"/>
    <mergeCell ref="H6046:I6046"/>
    <mergeCell ref="E6048:F6048"/>
    <mergeCell ref="E6049:F6049"/>
    <mergeCell ref="E6050:F6050"/>
    <mergeCell ref="H6052:I6052"/>
    <mergeCell ref="E6069:F6069"/>
    <mergeCell ref="E6070:F6070"/>
    <mergeCell ref="E6071:F6071"/>
    <mergeCell ref="E5899:F5899"/>
    <mergeCell ref="E5892:F5892"/>
    <mergeCell ref="H5957:I5957"/>
    <mergeCell ref="E5961:F5961"/>
    <mergeCell ref="E5962:F5962"/>
    <mergeCell ref="H5964:I5964"/>
    <mergeCell ref="E5968:F5968"/>
    <mergeCell ref="E5969:F5969"/>
    <mergeCell ref="E5970:F5970"/>
    <mergeCell ref="E5974:F5974"/>
    <mergeCell ref="E5975:F5975"/>
    <mergeCell ref="H5977:I5977"/>
    <mergeCell ref="E5981:F5981"/>
    <mergeCell ref="E5982:F5982"/>
    <mergeCell ref="E5983:F5983"/>
    <mergeCell ref="H5990:I5990"/>
    <mergeCell ref="E5994:F5994"/>
    <mergeCell ref="H5783:I5783"/>
    <mergeCell ref="E5800:F5800"/>
    <mergeCell ref="E5801:F5801"/>
    <mergeCell ref="E5802:F5802"/>
    <mergeCell ref="E5806:F5806"/>
    <mergeCell ref="A5807:J5807"/>
    <mergeCell ref="E5808:F5808"/>
    <mergeCell ref="E5812:F5812"/>
    <mergeCell ref="E5813:F5813"/>
    <mergeCell ref="E5814:F5814"/>
    <mergeCell ref="E5825:F5825"/>
    <mergeCell ref="H5849:I5849"/>
    <mergeCell ref="H5858:I5858"/>
    <mergeCell ref="E5866:F5866"/>
    <mergeCell ref="E5867:F5867"/>
    <mergeCell ref="E5837:F5837"/>
    <mergeCell ref="E5838:F5838"/>
    <mergeCell ref="E5854:F5854"/>
    <mergeCell ref="E5855:F5855"/>
    <mergeCell ref="E5856:F5856"/>
    <mergeCell ref="E5846:F5846"/>
    <mergeCell ref="E5847:F5847"/>
    <mergeCell ref="E5853:F5853"/>
    <mergeCell ref="E5840:F5840"/>
    <mergeCell ref="E5841:F5841"/>
    <mergeCell ref="E5842:F5842"/>
    <mergeCell ref="E5843:F5843"/>
    <mergeCell ref="E5844:F5844"/>
    <mergeCell ref="E5845:F5845"/>
    <mergeCell ref="E5832:F5832"/>
    <mergeCell ref="H5715:I5715"/>
    <mergeCell ref="H5722:I5722"/>
    <mergeCell ref="H5731:I5731"/>
    <mergeCell ref="E5733:F5733"/>
    <mergeCell ref="E5734:F5734"/>
    <mergeCell ref="H5737:I5737"/>
    <mergeCell ref="E5739:F5739"/>
    <mergeCell ref="E5740:F5740"/>
    <mergeCell ref="E5741:F5741"/>
    <mergeCell ref="H5743:I5743"/>
    <mergeCell ref="E5760:F5760"/>
    <mergeCell ref="H5762:I5762"/>
    <mergeCell ref="E5766:F5766"/>
    <mergeCell ref="E5767:F5767"/>
    <mergeCell ref="E5768:F5768"/>
    <mergeCell ref="E5780:F5780"/>
    <mergeCell ref="E5781:F5781"/>
    <mergeCell ref="H5538:I5538"/>
    <mergeCell ref="A5546:J5546"/>
    <mergeCell ref="E5555:F5555"/>
    <mergeCell ref="E5556:F5556"/>
    <mergeCell ref="E5557:F5557"/>
    <mergeCell ref="E5564:F5564"/>
    <mergeCell ref="H5569:I5569"/>
    <mergeCell ref="A5577:J5577"/>
    <mergeCell ref="E5586:F5586"/>
    <mergeCell ref="E5587:F5587"/>
    <mergeCell ref="E5588:F5588"/>
    <mergeCell ref="E5595:F5595"/>
    <mergeCell ref="H5600:I5600"/>
    <mergeCell ref="A5608:J5608"/>
    <mergeCell ref="E5617:F5617"/>
    <mergeCell ref="E5618:F5618"/>
    <mergeCell ref="E5619:F5619"/>
    <mergeCell ref="E5609:F5609"/>
    <mergeCell ref="E5610:F5610"/>
    <mergeCell ref="E5594:F5594"/>
    <mergeCell ref="E5596:F5596"/>
    <mergeCell ref="E5589:F5589"/>
    <mergeCell ref="E5590:F5590"/>
    <mergeCell ref="E5591:F5591"/>
    <mergeCell ref="E5592:F5592"/>
    <mergeCell ref="E5593:F5593"/>
    <mergeCell ref="E5597:F5597"/>
    <mergeCell ref="E5598:F5598"/>
    <mergeCell ref="E5579:F5579"/>
    <mergeCell ref="E5580:F5580"/>
    <mergeCell ref="E5581:F5581"/>
    <mergeCell ref="E5585:F5585"/>
    <mergeCell ref="H5437:I5437"/>
    <mergeCell ref="A5446:J5446"/>
    <mergeCell ref="E5454:F5454"/>
    <mergeCell ref="E5455:F5455"/>
    <mergeCell ref="E5456:F5456"/>
    <mergeCell ref="E5464:F5464"/>
    <mergeCell ref="H5470:I5470"/>
    <mergeCell ref="A5479:J5479"/>
    <mergeCell ref="E5487:F5487"/>
    <mergeCell ref="E5488:F5488"/>
    <mergeCell ref="E5489:F5489"/>
    <mergeCell ref="E5497:F5497"/>
    <mergeCell ref="H5503:I5503"/>
    <mergeCell ref="A5513:J5513"/>
    <mergeCell ref="E5520:F5520"/>
    <mergeCell ref="E5521:F5521"/>
    <mergeCell ref="E5522:F5522"/>
    <mergeCell ref="E5485:F5485"/>
    <mergeCell ref="E5486:F5486"/>
    <mergeCell ref="E5476:F5476"/>
    <mergeCell ref="E5477:F5477"/>
    <mergeCell ref="E5478:F5478"/>
    <mergeCell ref="E5480:F5480"/>
    <mergeCell ref="E5481:F5481"/>
    <mergeCell ref="E5472:F5472"/>
    <mergeCell ref="E5473:F5473"/>
    <mergeCell ref="E5474:F5474"/>
    <mergeCell ref="E5475:F5475"/>
    <mergeCell ref="E5465:F5465"/>
    <mergeCell ref="E5466:F5466"/>
    <mergeCell ref="E5467:F5467"/>
    <mergeCell ref="E5468:F5468"/>
    <mergeCell ref="H5272:I5272"/>
    <mergeCell ref="A5283:J5283"/>
    <mergeCell ref="E5289:F5289"/>
    <mergeCell ref="E5290:F5290"/>
    <mergeCell ref="E5291:F5291"/>
    <mergeCell ref="E5301:F5301"/>
    <mergeCell ref="H5320:I5320"/>
    <mergeCell ref="A5331:J5331"/>
    <mergeCell ref="E5337:F5337"/>
    <mergeCell ref="E5338:F5338"/>
    <mergeCell ref="E5339:F5339"/>
    <mergeCell ref="E5349:F5349"/>
    <mergeCell ref="H5369:I5369"/>
    <mergeCell ref="A5378:J5378"/>
    <mergeCell ref="E5386:F5386"/>
    <mergeCell ref="E5387:F5387"/>
    <mergeCell ref="E5388:F5388"/>
    <mergeCell ref="E5375:F5375"/>
    <mergeCell ref="E5376:F5376"/>
    <mergeCell ref="E5377:F5377"/>
    <mergeCell ref="E5379:F5379"/>
    <mergeCell ref="E5374:F5374"/>
    <mergeCell ref="E5371:F5371"/>
    <mergeCell ref="E5372:F5372"/>
    <mergeCell ref="E5373:F5373"/>
    <mergeCell ref="E5360:F5360"/>
    <mergeCell ref="E5361:F5361"/>
    <mergeCell ref="E5362:F5362"/>
    <mergeCell ref="E5366:F5366"/>
    <mergeCell ref="E5367:F5367"/>
    <mergeCell ref="E5354:F5354"/>
    <mergeCell ref="E5355:F5355"/>
    <mergeCell ref="H5167:I5167"/>
    <mergeCell ref="E5171:F5171"/>
    <mergeCell ref="E5172:F5172"/>
    <mergeCell ref="E5173:F5173"/>
    <mergeCell ref="H5180:I5180"/>
    <mergeCell ref="E5184:F5184"/>
    <mergeCell ref="E5185:F5185"/>
    <mergeCell ref="E5186:F5186"/>
    <mergeCell ref="A5189:J5189"/>
    <mergeCell ref="E5197:F5197"/>
    <mergeCell ref="E5198:F5198"/>
    <mergeCell ref="E5199:F5199"/>
    <mergeCell ref="E5207:F5207"/>
    <mergeCell ref="H5223:I5223"/>
    <mergeCell ref="A5234:J5234"/>
    <mergeCell ref="E5240:F5240"/>
    <mergeCell ref="E5241:F5241"/>
    <mergeCell ref="E5235:F5235"/>
    <mergeCell ref="E5236:F5236"/>
    <mergeCell ref="E5237:F5237"/>
    <mergeCell ref="E5238:F5238"/>
    <mergeCell ref="E5226:F5226"/>
    <mergeCell ref="E5227:F5227"/>
    <mergeCell ref="E5228:F5228"/>
    <mergeCell ref="E5232:F5232"/>
    <mergeCell ref="E5233:F5233"/>
    <mergeCell ref="E5220:F5220"/>
    <mergeCell ref="E5221:F5221"/>
    <mergeCell ref="E5225:F5225"/>
    <mergeCell ref="E5229:F5229"/>
    <mergeCell ref="E5230:F5230"/>
    <mergeCell ref="E5231:F5231"/>
    <mergeCell ref="H5102:I5102"/>
    <mergeCell ref="E5109:F5109"/>
    <mergeCell ref="E5110:F5110"/>
    <mergeCell ref="E5111:F5111"/>
    <mergeCell ref="H5115:I5115"/>
    <mergeCell ref="E5119:F5119"/>
    <mergeCell ref="E5120:F5120"/>
    <mergeCell ref="E5121:F5121"/>
    <mergeCell ref="H5128:I5128"/>
    <mergeCell ref="E5132:F5132"/>
    <mergeCell ref="E5133:F5133"/>
    <mergeCell ref="E5134:F5134"/>
    <mergeCell ref="H5141:I5141"/>
    <mergeCell ref="E5145:F5145"/>
    <mergeCell ref="E5146:F5146"/>
    <mergeCell ref="E5147:F5147"/>
    <mergeCell ref="H5154:I5154"/>
    <mergeCell ref="E5117:F5117"/>
    <mergeCell ref="E5118:F5118"/>
    <mergeCell ref="E5108:F5108"/>
    <mergeCell ref="E5112:F5112"/>
    <mergeCell ref="E5113:F5113"/>
    <mergeCell ref="E5047:F5047"/>
    <mergeCell ref="E5048:F5048"/>
    <mergeCell ref="E5049:F5049"/>
    <mergeCell ref="H5051:I5051"/>
    <mergeCell ref="E5057:F5057"/>
    <mergeCell ref="H5059:I5059"/>
    <mergeCell ref="E5076:F5076"/>
    <mergeCell ref="E5077:F5077"/>
    <mergeCell ref="H5079:I5079"/>
    <mergeCell ref="E5086:F5086"/>
    <mergeCell ref="E5087:F5087"/>
    <mergeCell ref="E5088:F5088"/>
    <mergeCell ref="H5092:I5092"/>
    <mergeCell ref="E5053:F5053"/>
    <mergeCell ref="E5054:F5054"/>
    <mergeCell ref="E5055:F5055"/>
    <mergeCell ref="E5056:F5056"/>
    <mergeCell ref="E5082:F5082"/>
    <mergeCell ref="E5089:F5089"/>
    <mergeCell ref="E5081:F5081"/>
    <mergeCell ref="E5071:F5071"/>
    <mergeCell ref="E5072:F5072"/>
    <mergeCell ref="E5073:F5073"/>
    <mergeCell ref="E5074:F5074"/>
    <mergeCell ref="E5075:F5075"/>
    <mergeCell ref="E4943:F4943"/>
    <mergeCell ref="E4944:F4944"/>
    <mergeCell ref="E4945:F4945"/>
    <mergeCell ref="E4946:F4946"/>
    <mergeCell ref="H4953:I4953"/>
    <mergeCell ref="E4957:F4957"/>
    <mergeCell ref="E4958:F4958"/>
    <mergeCell ref="E4959:F4959"/>
    <mergeCell ref="H4966:I4966"/>
    <mergeCell ref="E4970:F4970"/>
    <mergeCell ref="E4971:F4971"/>
    <mergeCell ref="E4972:F4972"/>
    <mergeCell ref="H4979:I4979"/>
    <mergeCell ref="E4983:F4983"/>
    <mergeCell ref="E4984:F4984"/>
    <mergeCell ref="E4985:F4985"/>
    <mergeCell ref="H4992:I4992"/>
    <mergeCell ref="E4982:F4982"/>
    <mergeCell ref="E4986:F4986"/>
    <mergeCell ref="E4987:F4987"/>
    <mergeCell ref="E4974:F4974"/>
    <mergeCell ref="E4981:F4981"/>
    <mergeCell ref="E4968:F4968"/>
    <mergeCell ref="E4969:F4969"/>
    <mergeCell ref="E4973:F4973"/>
    <mergeCell ref="E4947:F4947"/>
    <mergeCell ref="E4948:F4948"/>
    <mergeCell ref="E4949:F4949"/>
    <mergeCell ref="E4950:F4950"/>
    <mergeCell ref="E4951:F4951"/>
    <mergeCell ref="H4886:I4886"/>
    <mergeCell ref="E4893:F4893"/>
    <mergeCell ref="E4894:F4894"/>
    <mergeCell ref="H4896:I4896"/>
    <mergeCell ref="H4903:I4903"/>
    <mergeCell ref="E4905:F4905"/>
    <mergeCell ref="H4910:I4910"/>
    <mergeCell ref="E4913:F4913"/>
    <mergeCell ref="E4914:F4914"/>
    <mergeCell ref="E4915:F4915"/>
    <mergeCell ref="H4919:I4919"/>
    <mergeCell ref="E4921:F4921"/>
    <mergeCell ref="E4922:F4922"/>
    <mergeCell ref="H4926:I4926"/>
    <mergeCell ref="A4928:J4928"/>
    <mergeCell ref="E4929:F4929"/>
    <mergeCell ref="E4936:F4936"/>
    <mergeCell ref="E4930:F4930"/>
    <mergeCell ref="E4931:F4931"/>
    <mergeCell ref="E4935:F4935"/>
    <mergeCell ref="E4923:F4923"/>
    <mergeCell ref="E4924:F4924"/>
    <mergeCell ref="E4932:F4932"/>
    <mergeCell ref="E4933:F4933"/>
    <mergeCell ref="E4934:F4934"/>
    <mergeCell ref="H4741:I4741"/>
    <mergeCell ref="A4750:J4750"/>
    <mergeCell ref="E4758:F4758"/>
    <mergeCell ref="E4759:F4759"/>
    <mergeCell ref="E4760:F4760"/>
    <mergeCell ref="E4768:F4768"/>
    <mergeCell ref="H4787:I4787"/>
    <mergeCell ref="A4796:J4796"/>
    <mergeCell ref="E4804:F4804"/>
    <mergeCell ref="E4805:F4805"/>
    <mergeCell ref="E4806:F4806"/>
    <mergeCell ref="E4814:F4814"/>
    <mergeCell ref="H4833:I4833"/>
    <mergeCell ref="A4844:J4844"/>
    <mergeCell ref="E4850:F4850"/>
    <mergeCell ref="E4851:F4851"/>
    <mergeCell ref="E4852:F4852"/>
    <mergeCell ref="E4820:F4820"/>
    <mergeCell ref="E4821:F4821"/>
    <mergeCell ref="E4822:F4822"/>
    <mergeCell ref="E4823:F4823"/>
    <mergeCell ref="E4824:F4824"/>
    <mergeCell ref="E4825:F4825"/>
    <mergeCell ref="E4812:F4812"/>
    <mergeCell ref="E4816:F4816"/>
    <mergeCell ref="E4817:F4817"/>
    <mergeCell ref="E4818:F4818"/>
    <mergeCell ref="E4819:F4819"/>
    <mergeCell ref="E4813:F4813"/>
    <mergeCell ref="E4815:F4815"/>
    <mergeCell ref="E4826:F4826"/>
    <mergeCell ref="E4827:F4827"/>
    <mergeCell ref="E4665:F4665"/>
    <mergeCell ref="E4666:F4666"/>
    <mergeCell ref="E4667:F4667"/>
    <mergeCell ref="E4674:F4674"/>
    <mergeCell ref="H4679:I4679"/>
    <mergeCell ref="H4686:I4686"/>
    <mergeCell ref="A4692:J4692"/>
    <mergeCell ref="H4696:I4696"/>
    <mergeCell ref="E4698:F4698"/>
    <mergeCell ref="E4703:F4703"/>
    <mergeCell ref="E4704:F4704"/>
    <mergeCell ref="A4705:J4705"/>
    <mergeCell ref="E4710:F4710"/>
    <mergeCell ref="E4713:F4713"/>
    <mergeCell ref="E4714:F4714"/>
    <mergeCell ref="E4715:F4715"/>
    <mergeCell ref="E4723:F4723"/>
    <mergeCell ref="E4709:F4709"/>
    <mergeCell ref="E4711:F4711"/>
    <mergeCell ref="E4712:F4712"/>
    <mergeCell ref="E4670:F4670"/>
    <mergeCell ref="E4668:F4668"/>
    <mergeCell ref="E4669:F4669"/>
    <mergeCell ref="E4671:F4671"/>
    <mergeCell ref="E4581:F4581"/>
    <mergeCell ref="E4590:F4590"/>
    <mergeCell ref="H4600:I4600"/>
    <mergeCell ref="A4608:J4608"/>
    <mergeCell ref="E4617:F4617"/>
    <mergeCell ref="E4618:F4618"/>
    <mergeCell ref="E4619:F4619"/>
    <mergeCell ref="E4626:F4626"/>
    <mergeCell ref="H4631:I4631"/>
    <mergeCell ref="H4640:I4640"/>
    <mergeCell ref="H4648:I4648"/>
    <mergeCell ref="E4650:F4650"/>
    <mergeCell ref="A4656:J4656"/>
    <mergeCell ref="E4644:F4644"/>
    <mergeCell ref="E4645:F4645"/>
    <mergeCell ref="E4646:F4646"/>
    <mergeCell ref="E4638:F4638"/>
    <mergeCell ref="E4642:F4642"/>
    <mergeCell ref="E4643:F4643"/>
    <mergeCell ref="E4633:F4633"/>
    <mergeCell ref="E4634:F4634"/>
    <mergeCell ref="E4635:F4635"/>
    <mergeCell ref="E4636:F4636"/>
    <mergeCell ref="E4637:F4637"/>
    <mergeCell ref="E4612:F4612"/>
    <mergeCell ref="E4613:F4613"/>
    <mergeCell ref="E4614:F4614"/>
    <mergeCell ref="E4615:F4615"/>
    <mergeCell ref="E4507:F4507"/>
    <mergeCell ref="E4508:F4508"/>
    <mergeCell ref="E4509:F4509"/>
    <mergeCell ref="E4510:F4510"/>
    <mergeCell ref="E4511:F4511"/>
    <mergeCell ref="E4500:F4500"/>
    <mergeCell ref="E4501:F4501"/>
    <mergeCell ref="E4502:F4502"/>
    <mergeCell ref="E4495:F4495"/>
    <mergeCell ref="E4497:F4497"/>
    <mergeCell ref="E4498:F4498"/>
    <mergeCell ref="E4499:F4499"/>
    <mergeCell ref="E4528:F4528"/>
    <mergeCell ref="E4529:F4529"/>
    <mergeCell ref="H4562:I4562"/>
    <mergeCell ref="A4572:J4572"/>
    <mergeCell ref="E4579:F4579"/>
    <mergeCell ref="E4418:F4418"/>
    <mergeCell ref="H4420:I4420"/>
    <mergeCell ref="H4428:I4428"/>
    <mergeCell ref="E4430:F4430"/>
    <mergeCell ref="E4431:F4431"/>
    <mergeCell ref="E4432:F4432"/>
    <mergeCell ref="H4435:I4435"/>
    <mergeCell ref="E4438:F4438"/>
    <mergeCell ref="E4439:F4439"/>
    <mergeCell ref="E4440:F4440"/>
    <mergeCell ref="A4443:J4443"/>
    <mergeCell ref="E4445:F4445"/>
    <mergeCell ref="E4446:F4446"/>
    <mergeCell ref="E4447:F4447"/>
    <mergeCell ref="E4452:F4452"/>
    <mergeCell ref="E4453:F4453"/>
    <mergeCell ref="E4454:F4454"/>
    <mergeCell ref="E4437:F4437"/>
    <mergeCell ref="E4441:F4441"/>
    <mergeCell ref="E4433:F4433"/>
    <mergeCell ref="E4424:F4424"/>
    <mergeCell ref="E4425:F4425"/>
    <mergeCell ref="E4426:F4426"/>
    <mergeCell ref="E4422:F4422"/>
    <mergeCell ref="E4423:F4423"/>
    <mergeCell ref="H4406:I4406"/>
    <mergeCell ref="E4408:F4408"/>
    <mergeCell ref="E4413:F4413"/>
    <mergeCell ref="E4416:F4416"/>
    <mergeCell ref="E4417:F4417"/>
    <mergeCell ref="E4412:F4412"/>
    <mergeCell ref="E4414:F4414"/>
    <mergeCell ref="E4415:F4415"/>
    <mergeCell ref="E4404:F4404"/>
    <mergeCell ref="E4410:F4410"/>
    <mergeCell ref="E4411:F4411"/>
    <mergeCell ref="E4398:F4398"/>
    <mergeCell ref="E4399:F4399"/>
    <mergeCell ref="E4400:F4400"/>
    <mergeCell ref="E4401:F4401"/>
    <mergeCell ref="E4403:F4403"/>
    <mergeCell ref="E4409:F4409"/>
    <mergeCell ref="E4296:F4296"/>
    <mergeCell ref="E4298:F4298"/>
    <mergeCell ref="E4302:F4302"/>
    <mergeCell ref="E4303:F4303"/>
    <mergeCell ref="E4304:F4304"/>
    <mergeCell ref="H4358:I4358"/>
    <mergeCell ref="H4365:I4365"/>
    <mergeCell ref="E4368:F4368"/>
    <mergeCell ref="E4369:F4369"/>
    <mergeCell ref="E4370:F4370"/>
    <mergeCell ref="A4373:J4373"/>
    <mergeCell ref="E4375:F4375"/>
    <mergeCell ref="E4376:F4376"/>
    <mergeCell ref="E4377:F4377"/>
    <mergeCell ref="E4384:F4384"/>
    <mergeCell ref="H4396:I4396"/>
    <mergeCell ref="A4402:J4402"/>
    <mergeCell ref="E4392:F4392"/>
    <mergeCell ref="E4393:F4393"/>
    <mergeCell ref="E4394:F4394"/>
    <mergeCell ref="A4297:J4297"/>
    <mergeCell ref="E4299:F4299"/>
    <mergeCell ref="E4300:F4300"/>
    <mergeCell ref="E4301:F4301"/>
    <mergeCell ref="E4308:F4308"/>
    <mergeCell ref="H4320:I4320"/>
    <mergeCell ref="A4330:J4330"/>
    <mergeCell ref="E4331:F4331"/>
    <mergeCell ref="E4332:F4332"/>
    <mergeCell ref="E4341:F4341"/>
    <mergeCell ref="E4310:F4310"/>
    <mergeCell ref="E4311:F4311"/>
    <mergeCell ref="E4312:F4312"/>
    <mergeCell ref="E4313:F4313"/>
    <mergeCell ref="E4314:F4314"/>
    <mergeCell ref="E4315:F4315"/>
    <mergeCell ref="E4305:F4305"/>
    <mergeCell ref="E4306:F4306"/>
    <mergeCell ref="E4307:F4307"/>
    <mergeCell ref="E4309:F4309"/>
    <mergeCell ref="H4214:I4214"/>
    <mergeCell ref="E4216:F4216"/>
    <mergeCell ref="H4220:I4220"/>
    <mergeCell ref="E4224:F4224"/>
    <mergeCell ref="E4225:F4225"/>
    <mergeCell ref="H4227:I4227"/>
    <mergeCell ref="E4230:F4230"/>
    <mergeCell ref="E4231:F4231"/>
    <mergeCell ref="E4232:F4232"/>
    <mergeCell ref="A4235:J4235"/>
    <mergeCell ref="E4218:F4218"/>
    <mergeCell ref="E4233:F4233"/>
    <mergeCell ref="E4234:F4234"/>
    <mergeCell ref="E4229:F4229"/>
    <mergeCell ref="E4222:F4222"/>
    <mergeCell ref="E4223:F4223"/>
    <mergeCell ref="H4258:I4258"/>
    <mergeCell ref="E4060:F4060"/>
    <mergeCell ref="H4064:I4064"/>
    <mergeCell ref="E4066:F4066"/>
    <mergeCell ref="E4067:F4067"/>
    <mergeCell ref="E4068:F4068"/>
    <mergeCell ref="H4083:I4083"/>
    <mergeCell ref="E4085:F4085"/>
    <mergeCell ref="E4086:F4086"/>
    <mergeCell ref="E4087:F4087"/>
    <mergeCell ref="H4091:I4091"/>
    <mergeCell ref="E4093:F4093"/>
    <mergeCell ref="E4094:F4094"/>
    <mergeCell ref="E4095:F4095"/>
    <mergeCell ref="E4101:F4101"/>
    <mergeCell ref="H4103:I4103"/>
    <mergeCell ref="E4077:F4077"/>
    <mergeCell ref="E4078:F4078"/>
    <mergeCell ref="E4079:F4079"/>
    <mergeCell ref="E4080:F4080"/>
    <mergeCell ref="E4081:F4081"/>
    <mergeCell ref="E4088:F4088"/>
    <mergeCell ref="E4089:F4089"/>
    <mergeCell ref="E3977:F3977"/>
    <mergeCell ref="E3978:F3978"/>
    <mergeCell ref="E3979:F3979"/>
    <mergeCell ref="H3992:I3992"/>
    <mergeCell ref="E3995:F3995"/>
    <mergeCell ref="E3996:F3996"/>
    <mergeCell ref="E3997:F3997"/>
    <mergeCell ref="H4001:I4001"/>
    <mergeCell ref="E4003:F4003"/>
    <mergeCell ref="E4004:F4004"/>
    <mergeCell ref="H4010:I4010"/>
    <mergeCell ref="E4012:F4012"/>
    <mergeCell ref="E4013:F4013"/>
    <mergeCell ref="H4030:I4030"/>
    <mergeCell ref="E4032:F4032"/>
    <mergeCell ref="E4058:F4058"/>
    <mergeCell ref="E4059:F4059"/>
    <mergeCell ref="E3595:F3595"/>
    <mergeCell ref="A3602:J3602"/>
    <mergeCell ref="E3603:F3603"/>
    <mergeCell ref="E3604:F3604"/>
    <mergeCell ref="E3613:F3613"/>
    <mergeCell ref="H3630:I3630"/>
    <mergeCell ref="H3638:I3638"/>
    <mergeCell ref="E3640:F3640"/>
    <mergeCell ref="E3641:F3641"/>
    <mergeCell ref="E3614:F3614"/>
    <mergeCell ref="E3615:F3615"/>
    <mergeCell ref="E3605:F3605"/>
    <mergeCell ref="E3606:F3606"/>
    <mergeCell ref="E3607:F3607"/>
    <mergeCell ref="E3596:F3596"/>
    <mergeCell ref="E3597:F3597"/>
    <mergeCell ref="E3598:F3598"/>
    <mergeCell ref="E3599:F3599"/>
    <mergeCell ref="E3635:F3635"/>
    <mergeCell ref="E3636:F3636"/>
    <mergeCell ref="E3627:F3627"/>
    <mergeCell ref="E3628:F3628"/>
    <mergeCell ref="E3619:F3619"/>
    <mergeCell ref="E3620:F3620"/>
    <mergeCell ref="E3424:F3424"/>
    <mergeCell ref="E3425:F3425"/>
    <mergeCell ref="E3416:F3416"/>
    <mergeCell ref="E3421:F3421"/>
    <mergeCell ref="E3422:F3422"/>
    <mergeCell ref="E3423:F3423"/>
    <mergeCell ref="E3417:F3417"/>
    <mergeCell ref="H3419:I3419"/>
    <mergeCell ref="E3426:F3426"/>
    <mergeCell ref="H3573:I3573"/>
    <mergeCell ref="E3575:F3575"/>
    <mergeCell ref="E3576:F3576"/>
    <mergeCell ref="E3577:F3577"/>
    <mergeCell ref="H3583:I3583"/>
    <mergeCell ref="E3585:F3585"/>
    <mergeCell ref="H3592:I3592"/>
    <mergeCell ref="E3594:F3594"/>
    <mergeCell ref="H3450:I3450"/>
    <mergeCell ref="E3452:F3452"/>
    <mergeCell ref="E3453:F3453"/>
    <mergeCell ref="H3459:I3459"/>
    <mergeCell ref="E3461:F3461"/>
    <mergeCell ref="E3462:F3462"/>
    <mergeCell ref="H3468:I3468"/>
    <mergeCell ref="E3470:F3470"/>
    <mergeCell ref="E3471:F3471"/>
    <mergeCell ref="H3477:I3477"/>
    <mergeCell ref="E3479:F3479"/>
    <mergeCell ref="E3480:F3480"/>
    <mergeCell ref="H3441:I3441"/>
    <mergeCell ref="E3432:F3432"/>
    <mergeCell ref="E3433:F3433"/>
    <mergeCell ref="E3434:F3434"/>
    <mergeCell ref="E3438:F3438"/>
    <mergeCell ref="E3439:F3439"/>
    <mergeCell ref="H3348:I3348"/>
    <mergeCell ref="E3351:F3351"/>
    <mergeCell ref="E3352:F3352"/>
    <mergeCell ref="E3353:F3353"/>
    <mergeCell ref="H3355:I3355"/>
    <mergeCell ref="E3358:F3358"/>
    <mergeCell ref="E3359:F3359"/>
    <mergeCell ref="E3360:F3360"/>
    <mergeCell ref="H3362:I3362"/>
    <mergeCell ref="E3329:F3329"/>
    <mergeCell ref="E3330:F3330"/>
    <mergeCell ref="E3350:F3350"/>
    <mergeCell ref="E3343:F3343"/>
    <mergeCell ref="E3332:F3332"/>
    <mergeCell ref="E3339:F3339"/>
    <mergeCell ref="H3400:I3400"/>
    <mergeCell ref="H3408:I3408"/>
    <mergeCell ref="H3204:I3204"/>
    <mergeCell ref="A3214:J3214"/>
    <mergeCell ref="E3215:F3215"/>
    <mergeCell ref="E3216:F3216"/>
    <mergeCell ref="E3225:F3225"/>
    <mergeCell ref="H3242:I3242"/>
    <mergeCell ref="A3252:J3252"/>
    <mergeCell ref="E3253:F3253"/>
    <mergeCell ref="E3254:F3254"/>
    <mergeCell ref="E3263:F3263"/>
    <mergeCell ref="H3280:I3280"/>
    <mergeCell ref="H3289:I3289"/>
    <mergeCell ref="E3291:F3291"/>
    <mergeCell ref="E3292:F3292"/>
    <mergeCell ref="H3298:I3298"/>
    <mergeCell ref="E3300:F3300"/>
    <mergeCell ref="E3301:F3301"/>
    <mergeCell ref="E3260:F3260"/>
    <mergeCell ref="E3261:F3261"/>
    <mergeCell ref="E3262:F3262"/>
    <mergeCell ref="E3264:F3264"/>
    <mergeCell ref="E3265:F3265"/>
    <mergeCell ref="E3266:F3266"/>
    <mergeCell ref="E3267:F3267"/>
    <mergeCell ref="E3255:F3255"/>
    <mergeCell ref="E3259:F3259"/>
    <mergeCell ref="E3244:F3244"/>
    <mergeCell ref="E3245:F3245"/>
    <mergeCell ref="E3246:F3246"/>
    <mergeCell ref="E3250:F3250"/>
    <mergeCell ref="E3251:F3251"/>
    <mergeCell ref="E3238:F3238"/>
    <mergeCell ref="H3052:I3052"/>
    <mergeCell ref="A3062:J3062"/>
    <mergeCell ref="E3063:F3063"/>
    <mergeCell ref="E3064:F3064"/>
    <mergeCell ref="E3073:F3073"/>
    <mergeCell ref="H3090:I3090"/>
    <mergeCell ref="A3100:J3100"/>
    <mergeCell ref="E3101:F3101"/>
    <mergeCell ref="E3102:F3102"/>
    <mergeCell ref="E3111:F3111"/>
    <mergeCell ref="H3128:I3128"/>
    <mergeCell ref="A3138:J3138"/>
    <mergeCell ref="E3139:F3139"/>
    <mergeCell ref="E3140:F3140"/>
    <mergeCell ref="E3149:F3149"/>
    <mergeCell ref="H3166:I3166"/>
    <mergeCell ref="A3176:J3176"/>
    <mergeCell ref="E3156:F3156"/>
    <mergeCell ref="E3157:F3157"/>
    <mergeCell ref="E3158:F3158"/>
    <mergeCell ref="E3159:F3159"/>
    <mergeCell ref="E3160:F3160"/>
    <mergeCell ref="E3161:F3161"/>
    <mergeCell ref="E3150:F3150"/>
    <mergeCell ref="E3151:F3151"/>
    <mergeCell ref="E3152:F3152"/>
    <mergeCell ref="E3153:F3153"/>
    <mergeCell ref="E3154:F3154"/>
    <mergeCell ref="E3155:F3155"/>
    <mergeCell ref="E3145:F3145"/>
    <mergeCell ref="E3146:F3146"/>
    <mergeCell ref="E3147:F3147"/>
    <mergeCell ref="E2771:F2771"/>
    <mergeCell ref="E2772:F2772"/>
    <mergeCell ref="E2773:F2773"/>
    <mergeCell ref="H2776:I2776"/>
    <mergeCell ref="E2778:F2778"/>
    <mergeCell ref="E2779:F2779"/>
    <mergeCell ref="E2780:F2780"/>
    <mergeCell ref="H2784:I2784"/>
    <mergeCell ref="E2786:F2786"/>
    <mergeCell ref="E2787:F2787"/>
    <mergeCell ref="E2788:F2788"/>
    <mergeCell ref="A2794:J2794"/>
    <mergeCell ref="E2797:F2797"/>
    <mergeCell ref="H2822:I2822"/>
    <mergeCell ref="E2824:F2824"/>
    <mergeCell ref="E2825:F2825"/>
    <mergeCell ref="E2781:F2781"/>
    <mergeCell ref="E2782:F2782"/>
    <mergeCell ref="E2792:F2792"/>
    <mergeCell ref="E2795:F2795"/>
    <mergeCell ref="E2796:F2796"/>
    <mergeCell ref="E2798:F2798"/>
    <mergeCell ref="E2799:F2799"/>
    <mergeCell ref="E2789:F2789"/>
    <mergeCell ref="E2790:F2790"/>
    <mergeCell ref="E2791:F2791"/>
    <mergeCell ref="E2793:F2793"/>
    <mergeCell ref="E2660:F2660"/>
    <mergeCell ref="E2661:F2661"/>
    <mergeCell ref="H2666:I2666"/>
    <mergeCell ref="E2668:F2668"/>
    <mergeCell ref="E2669:F2669"/>
    <mergeCell ref="E2670:F2670"/>
    <mergeCell ref="H2674:I2674"/>
    <mergeCell ref="E2676:F2676"/>
    <mergeCell ref="E2677:F2677"/>
    <mergeCell ref="E2678:F2678"/>
    <mergeCell ref="H2686:I2686"/>
    <mergeCell ref="E2688:F2688"/>
    <mergeCell ref="E2689:F2689"/>
    <mergeCell ref="E2690:F2690"/>
    <mergeCell ref="A2692:J2692"/>
    <mergeCell ref="E2695:F2695"/>
    <mergeCell ref="H2769:I2769"/>
    <mergeCell ref="E2596:F2596"/>
    <mergeCell ref="E2597:F2597"/>
    <mergeCell ref="A2603:J2603"/>
    <mergeCell ref="E2606:F2606"/>
    <mergeCell ref="H2631:I2631"/>
    <mergeCell ref="E2633:F2633"/>
    <mergeCell ref="E2634:F2634"/>
    <mergeCell ref="E2635:F2635"/>
    <mergeCell ref="H2640:I2640"/>
    <mergeCell ref="E2642:F2642"/>
    <mergeCell ref="E2643:F2643"/>
    <mergeCell ref="E2590:F2590"/>
    <mergeCell ref="E2591:F2591"/>
    <mergeCell ref="E2612:F2612"/>
    <mergeCell ref="E2613:F2613"/>
    <mergeCell ref="E2614:F2614"/>
    <mergeCell ref="E2615:F2615"/>
    <mergeCell ref="E2619:F2619"/>
    <mergeCell ref="E2604:F2604"/>
    <mergeCell ref="E2605:F2605"/>
    <mergeCell ref="E2607:F2607"/>
    <mergeCell ref="E2611:F2611"/>
    <mergeCell ref="E2598:F2598"/>
    <mergeCell ref="E2602:F2602"/>
    <mergeCell ref="E2599:F2599"/>
    <mergeCell ref="E2600:F2600"/>
    <mergeCell ref="H2457:I2457"/>
    <mergeCell ref="E2459:F2459"/>
    <mergeCell ref="E2460:F2460"/>
    <mergeCell ref="E2461:F2461"/>
    <mergeCell ref="H2465:I2465"/>
    <mergeCell ref="E2467:F2467"/>
    <mergeCell ref="E2468:F2468"/>
    <mergeCell ref="E2469:F2469"/>
    <mergeCell ref="A2475:J2475"/>
    <mergeCell ref="E2478:F2478"/>
    <mergeCell ref="H2503:I2503"/>
    <mergeCell ref="E2505:F2505"/>
    <mergeCell ref="E2506:F2506"/>
    <mergeCell ref="E2507:F2507"/>
    <mergeCell ref="A2513:J2513"/>
    <mergeCell ref="E2512:F2512"/>
    <mergeCell ref="E2486:F2486"/>
    <mergeCell ref="E2487:F2487"/>
    <mergeCell ref="E2488:F2488"/>
    <mergeCell ref="E2489:F2489"/>
    <mergeCell ref="E2490:F2490"/>
    <mergeCell ref="E2491:F2491"/>
    <mergeCell ref="E2480:F2480"/>
    <mergeCell ref="E2481:F2481"/>
    <mergeCell ref="E2482:F2482"/>
    <mergeCell ref="E2483:F2483"/>
    <mergeCell ref="E2484:F2484"/>
    <mergeCell ref="E2485:F2485"/>
    <mergeCell ref="E2462:F2462"/>
    <mergeCell ref="E2463:F2463"/>
    <mergeCell ref="H2421:I2421"/>
    <mergeCell ref="E2423:F2423"/>
    <mergeCell ref="E2424:F2424"/>
    <mergeCell ref="E2425:F2425"/>
    <mergeCell ref="H2430:I2430"/>
    <mergeCell ref="E2432:F2432"/>
    <mergeCell ref="E2378:F2378"/>
    <mergeCell ref="E2379:F2379"/>
    <mergeCell ref="E2383:F2383"/>
    <mergeCell ref="E2419:F2419"/>
    <mergeCell ref="E2406:F2406"/>
    <mergeCell ref="E2407:F2407"/>
    <mergeCell ref="E2411:F2411"/>
    <mergeCell ref="E2398:F2398"/>
    <mergeCell ref="E2402:F2402"/>
    <mergeCell ref="E2403:F2403"/>
    <mergeCell ref="E2404:F2404"/>
    <mergeCell ref="E2405:F2405"/>
    <mergeCell ref="E2400:F2400"/>
    <mergeCell ref="E2401:F2401"/>
    <mergeCell ref="E2408:F2408"/>
    <mergeCell ref="H2252:I2252"/>
    <mergeCell ref="E2254:F2254"/>
    <mergeCell ref="E2255:F2255"/>
    <mergeCell ref="E2256:F2256"/>
    <mergeCell ref="A2262:J2262"/>
    <mergeCell ref="E2265:F2265"/>
    <mergeCell ref="H2293:I2293"/>
    <mergeCell ref="E2295:F2295"/>
    <mergeCell ref="E2296:F2296"/>
    <mergeCell ref="E2297:F2297"/>
    <mergeCell ref="H2302:I2302"/>
    <mergeCell ref="E2304:F2304"/>
    <mergeCell ref="E2305:F2305"/>
    <mergeCell ref="E2306:F2306"/>
    <mergeCell ref="H2311:I2311"/>
    <mergeCell ref="E2313:F2313"/>
    <mergeCell ref="E2314:F2314"/>
    <mergeCell ref="H2183:I2183"/>
    <mergeCell ref="E2185:F2185"/>
    <mergeCell ref="E2186:F2186"/>
    <mergeCell ref="E2187:F2187"/>
    <mergeCell ref="H2192:I2192"/>
    <mergeCell ref="E2194:F2194"/>
    <mergeCell ref="E2189:F2189"/>
    <mergeCell ref="E2190:F2190"/>
    <mergeCell ref="E2188:F2188"/>
    <mergeCell ref="E2176:F2176"/>
    <mergeCell ref="E2177:F2177"/>
    <mergeCell ref="E2178:F2178"/>
    <mergeCell ref="E2179:F2179"/>
    <mergeCell ref="E2168:F2168"/>
    <mergeCell ref="E2172:F2172"/>
    <mergeCell ref="E2173:F2173"/>
    <mergeCell ref="E2174:F2174"/>
    <mergeCell ref="E2175:F2175"/>
    <mergeCell ref="E2169:F2169"/>
    <mergeCell ref="E2170:F2170"/>
    <mergeCell ref="E2171:F2171"/>
    <mergeCell ref="E2102:F2102"/>
    <mergeCell ref="E2103:F2103"/>
    <mergeCell ref="E2104:F2104"/>
    <mergeCell ref="H2111:I2111"/>
    <mergeCell ref="E2113:F2113"/>
    <mergeCell ref="E2114:F2114"/>
    <mergeCell ref="E2115:F2115"/>
    <mergeCell ref="H2122:I2122"/>
    <mergeCell ref="E2146:F2146"/>
    <mergeCell ref="E2147:F2147"/>
    <mergeCell ref="E2148:F2148"/>
    <mergeCell ref="H2154:I2154"/>
    <mergeCell ref="E2156:F2156"/>
    <mergeCell ref="E2157:F2157"/>
    <mergeCell ref="E2158:F2158"/>
    <mergeCell ref="H2163:I2163"/>
    <mergeCell ref="E2165:F2165"/>
    <mergeCell ref="E1956:F1956"/>
    <mergeCell ref="H1986:I1986"/>
    <mergeCell ref="E1988:F1988"/>
    <mergeCell ref="E1989:F1989"/>
    <mergeCell ref="E1990:F1990"/>
    <mergeCell ref="A1998:J1998"/>
    <mergeCell ref="E2001:F2001"/>
    <mergeCell ref="H2031:I2031"/>
    <mergeCell ref="E2033:F2033"/>
    <mergeCell ref="E2034:F2034"/>
    <mergeCell ref="E2035:F2035"/>
    <mergeCell ref="H2040:I2040"/>
    <mergeCell ref="E2042:F2042"/>
    <mergeCell ref="E2043:F2043"/>
    <mergeCell ref="E2044:F2044"/>
    <mergeCell ref="H2049:I2049"/>
    <mergeCell ref="E2051:F2051"/>
    <mergeCell ref="E2014:F2014"/>
    <mergeCell ref="E2015:F2015"/>
    <mergeCell ref="E2019:F2019"/>
    <mergeCell ref="E2020:F2020"/>
    <mergeCell ref="E2021:F2021"/>
    <mergeCell ref="E1977:F1977"/>
    <mergeCell ref="E1978:F1978"/>
    <mergeCell ref="E1979:F1979"/>
    <mergeCell ref="E2006:F2006"/>
    <mergeCell ref="E2010:F2010"/>
    <mergeCell ref="E2011:F2011"/>
    <mergeCell ref="E2012:F2012"/>
    <mergeCell ref="E2013:F2013"/>
    <mergeCell ref="E2002:F2002"/>
    <mergeCell ref="E2003:F2003"/>
    <mergeCell ref="E1836:F1836"/>
    <mergeCell ref="E1837:F1837"/>
    <mergeCell ref="H1842:I1842"/>
    <mergeCell ref="E1844:F1844"/>
    <mergeCell ref="E1845:F1845"/>
    <mergeCell ref="E1846:F1846"/>
    <mergeCell ref="H1854:I1854"/>
    <mergeCell ref="E1856:F1856"/>
    <mergeCell ref="E1857:F1857"/>
    <mergeCell ref="E1858:F1858"/>
    <mergeCell ref="A1864:J1864"/>
    <mergeCell ref="E1867:F1867"/>
    <mergeCell ref="H1899:I1899"/>
    <mergeCell ref="E1901:F1901"/>
    <mergeCell ref="E1902:F1902"/>
    <mergeCell ref="E1882:F1882"/>
    <mergeCell ref="E1883:F1883"/>
    <mergeCell ref="E1884:F1884"/>
    <mergeCell ref="E1885:F1885"/>
    <mergeCell ref="E1889:F1889"/>
    <mergeCell ref="E1874:F1874"/>
    <mergeCell ref="E1878:F1878"/>
    <mergeCell ref="E1879:F1879"/>
    <mergeCell ref="E1880:F1880"/>
    <mergeCell ref="E1881:F1881"/>
    <mergeCell ref="E1875:F1875"/>
    <mergeCell ref="E1876:F1876"/>
    <mergeCell ref="E1877:F1877"/>
    <mergeCell ref="E1886:F1886"/>
    <mergeCell ref="E1887:F1887"/>
    <mergeCell ref="E1795:F1795"/>
    <mergeCell ref="E1796:F1796"/>
    <mergeCell ref="H1800:I1800"/>
    <mergeCell ref="E1802:F1802"/>
    <mergeCell ref="E1803:F1803"/>
    <mergeCell ref="E1804:F1804"/>
    <mergeCell ref="H1808:I1808"/>
    <mergeCell ref="E1810:F1810"/>
    <mergeCell ref="E1811:F1811"/>
    <mergeCell ref="E1812:F1812"/>
    <mergeCell ref="H1817:I1817"/>
    <mergeCell ref="E1819:F1819"/>
    <mergeCell ref="E1820:F1820"/>
    <mergeCell ref="E1821:F1821"/>
    <mergeCell ref="H1825:I1825"/>
    <mergeCell ref="H1833:I1833"/>
    <mergeCell ref="E1835:F1835"/>
    <mergeCell ref="E1745:F1745"/>
    <mergeCell ref="H1750:I1750"/>
    <mergeCell ref="E1752:F1752"/>
    <mergeCell ref="E1753:F1753"/>
    <mergeCell ref="E1754:F1754"/>
    <mergeCell ref="H1758:I1758"/>
    <mergeCell ref="E1760:F1760"/>
    <mergeCell ref="E1761:F1761"/>
    <mergeCell ref="E1762:F1762"/>
    <mergeCell ref="H1766:I1766"/>
    <mergeCell ref="E1768:F1768"/>
    <mergeCell ref="E1769:F1769"/>
    <mergeCell ref="E1770:F1770"/>
    <mergeCell ref="H1775:I1775"/>
    <mergeCell ref="E1777:F1777"/>
    <mergeCell ref="E1778:F1778"/>
    <mergeCell ref="E1779:F1779"/>
    <mergeCell ref="E1763:F1763"/>
    <mergeCell ref="E1764:F1764"/>
    <mergeCell ref="E1755:F1755"/>
    <mergeCell ref="E1756:F1756"/>
    <mergeCell ref="E1746:F1746"/>
    <mergeCell ref="E1747:F1747"/>
    <mergeCell ref="E1748:F1748"/>
    <mergeCell ref="H1635:I1635"/>
    <mergeCell ref="E1637:F1637"/>
    <mergeCell ref="E1638:F1638"/>
    <mergeCell ref="E1639:F1639"/>
    <mergeCell ref="H1643:I1643"/>
    <mergeCell ref="E1645:F1645"/>
    <mergeCell ref="E1646:F1646"/>
    <mergeCell ref="E1647:F1647"/>
    <mergeCell ref="H1651:I1651"/>
    <mergeCell ref="E1653:F1653"/>
    <mergeCell ref="E1654:F1654"/>
    <mergeCell ref="E1655:F1655"/>
    <mergeCell ref="H1661:I1661"/>
    <mergeCell ref="E1663:F1663"/>
    <mergeCell ref="E1664:F1664"/>
    <mergeCell ref="E1665:F1665"/>
    <mergeCell ref="A1673:J1673"/>
    <mergeCell ref="H1580:I1580"/>
    <mergeCell ref="E1582:F1582"/>
    <mergeCell ref="E1583:F1583"/>
    <mergeCell ref="E1584:F1584"/>
    <mergeCell ref="H1588:I1588"/>
    <mergeCell ref="E1590:F1590"/>
    <mergeCell ref="E1591:F1591"/>
    <mergeCell ref="E1592:F1592"/>
    <mergeCell ref="H1597:I1597"/>
    <mergeCell ref="E1599:F1599"/>
    <mergeCell ref="E1600:F1600"/>
    <mergeCell ref="E1601:F1601"/>
    <mergeCell ref="A1604:J1604"/>
    <mergeCell ref="E1607:F1607"/>
    <mergeCell ref="H1626:I1626"/>
    <mergeCell ref="E1628:F1628"/>
    <mergeCell ref="E1616:F1616"/>
    <mergeCell ref="E1617:F1617"/>
    <mergeCell ref="E1602:F1602"/>
    <mergeCell ref="E1603:F1603"/>
    <mergeCell ref="E1608:F1608"/>
    <mergeCell ref="E1609:F1609"/>
    <mergeCell ref="H1459:I1459"/>
    <mergeCell ref="E1461:F1461"/>
    <mergeCell ref="A1471:J1471"/>
    <mergeCell ref="E1472:F1472"/>
    <mergeCell ref="H1508:I1508"/>
    <mergeCell ref="E1510:F1510"/>
    <mergeCell ref="A1520:J1520"/>
    <mergeCell ref="E1521:F1521"/>
    <mergeCell ref="H1557:I1557"/>
    <mergeCell ref="E1559:F1559"/>
    <mergeCell ref="H1564:I1564"/>
    <mergeCell ref="E1566:F1566"/>
    <mergeCell ref="E1567:F1567"/>
    <mergeCell ref="E1568:F1568"/>
    <mergeCell ref="H1572:I1572"/>
    <mergeCell ref="E1574:F1574"/>
    <mergeCell ref="E1575:F1575"/>
    <mergeCell ref="E1538:F1538"/>
    <mergeCell ref="E1539:F1539"/>
    <mergeCell ref="E1540:F1540"/>
    <mergeCell ref="E1541:F1541"/>
    <mergeCell ref="E1545:F1545"/>
    <mergeCell ref="E1530:F1530"/>
    <mergeCell ref="E1531:F1531"/>
    <mergeCell ref="E1532:F1532"/>
    <mergeCell ref="E1536:F1536"/>
    <mergeCell ref="E1537:F1537"/>
    <mergeCell ref="E1544:F1544"/>
    <mergeCell ref="E1524:F1524"/>
    <mergeCell ref="E1525:F1525"/>
    <mergeCell ref="E1526:F1526"/>
    <mergeCell ref="E1527:F1527"/>
    <mergeCell ref="H1374:I1374"/>
    <mergeCell ref="E1376:F1376"/>
    <mergeCell ref="H1383:I1383"/>
    <mergeCell ref="E1385:F1385"/>
    <mergeCell ref="H1391:I1391"/>
    <mergeCell ref="E1393:F1393"/>
    <mergeCell ref="H1401:I1401"/>
    <mergeCell ref="E1403:F1403"/>
    <mergeCell ref="H1413:I1413"/>
    <mergeCell ref="E1415:F1415"/>
    <mergeCell ref="H1423:I1423"/>
    <mergeCell ref="E1425:F1425"/>
    <mergeCell ref="H1433:I1433"/>
    <mergeCell ref="E1435:F1435"/>
    <mergeCell ref="H1449:I1449"/>
    <mergeCell ref="E1451:F1451"/>
    <mergeCell ref="A1455:J1455"/>
    <mergeCell ref="E1436:F1436"/>
    <mergeCell ref="E1452:F1452"/>
    <mergeCell ref="E1453:F1453"/>
    <mergeCell ref="E1454:F1454"/>
    <mergeCell ref="E1444:F1444"/>
    <mergeCell ref="E1445:F1445"/>
    <mergeCell ref="E1446:F1446"/>
    <mergeCell ref="E1447:F1447"/>
    <mergeCell ref="E1438:F1438"/>
    <mergeCell ref="E1439:F1439"/>
    <mergeCell ref="E1440:F1440"/>
    <mergeCell ref="E1441:F1441"/>
    <mergeCell ref="E1442:F1442"/>
    <mergeCell ref="E1443:F1443"/>
    <mergeCell ref="E1377:F1377"/>
    <mergeCell ref="H1192:I1192"/>
    <mergeCell ref="E1194:F1194"/>
    <mergeCell ref="H1204:I1204"/>
    <mergeCell ref="E1206:F1206"/>
    <mergeCell ref="H1215:I1215"/>
    <mergeCell ref="E1217:F1217"/>
    <mergeCell ref="H1226:I1226"/>
    <mergeCell ref="E1228:F1228"/>
    <mergeCell ref="A1244:J1244"/>
    <mergeCell ref="E1245:F1245"/>
    <mergeCell ref="H1293:I1293"/>
    <mergeCell ref="E1295:F1295"/>
    <mergeCell ref="H1303:I1303"/>
    <mergeCell ref="E1305:F1305"/>
    <mergeCell ref="A1309:J1309"/>
    <mergeCell ref="E1310:F1310"/>
    <mergeCell ref="H1313:I1313"/>
    <mergeCell ref="E1307:F1307"/>
    <mergeCell ref="E1308:F1308"/>
    <mergeCell ref="E1306:F1306"/>
    <mergeCell ref="E1296:F1296"/>
    <mergeCell ref="E1300:F1300"/>
    <mergeCell ref="E1301:F1301"/>
    <mergeCell ref="E1286:F1286"/>
    <mergeCell ref="E1290:F1290"/>
    <mergeCell ref="E1291:F1291"/>
    <mergeCell ref="E1287:F1287"/>
    <mergeCell ref="E1288:F1288"/>
    <mergeCell ref="E1289:F1289"/>
    <mergeCell ref="E1297:F1297"/>
    <mergeCell ref="E1298:F1298"/>
    <mergeCell ref="E1299:F1299"/>
    <mergeCell ref="H1003:I1003"/>
    <mergeCell ref="E1005:F1005"/>
    <mergeCell ref="H1010:I1010"/>
    <mergeCell ref="E1012:F1012"/>
    <mergeCell ref="A1019:J1019"/>
    <mergeCell ref="E1020:F1020"/>
    <mergeCell ref="H1053:I1053"/>
    <mergeCell ref="E1055:F1055"/>
    <mergeCell ref="H1060:I1060"/>
    <mergeCell ref="E1062:F1062"/>
    <mergeCell ref="H1067:I1067"/>
    <mergeCell ref="E1069:F1069"/>
    <mergeCell ref="A1076:J1076"/>
    <mergeCell ref="E1077:F1077"/>
    <mergeCell ref="H1110:I1110"/>
    <mergeCell ref="E1112:F1112"/>
    <mergeCell ref="H1118:I1118"/>
    <mergeCell ref="E1114:F1114"/>
    <mergeCell ref="E1115:F1115"/>
    <mergeCell ref="E1116:F1116"/>
    <mergeCell ref="E1106:F1106"/>
    <mergeCell ref="E1107:F1107"/>
    <mergeCell ref="E1108:F1108"/>
    <mergeCell ref="E1113:F1113"/>
    <mergeCell ref="E1079:F1079"/>
    <mergeCell ref="E1080:F1080"/>
    <mergeCell ref="E1081:F1081"/>
    <mergeCell ref="E1082:F1082"/>
    <mergeCell ref="E1083:F1083"/>
    <mergeCell ref="E1072:F1072"/>
    <mergeCell ref="E1073:F1073"/>
    <mergeCell ref="E1074:F1074"/>
    <mergeCell ref="H776:I776"/>
    <mergeCell ref="E778:F778"/>
    <mergeCell ref="H783:I783"/>
    <mergeCell ref="E785:F785"/>
    <mergeCell ref="H790:I790"/>
    <mergeCell ref="E792:F792"/>
    <mergeCell ref="A799:J799"/>
    <mergeCell ref="E800:F800"/>
    <mergeCell ref="H828:I828"/>
    <mergeCell ref="E830:F830"/>
    <mergeCell ref="A837:J837"/>
    <mergeCell ref="E838:F838"/>
    <mergeCell ref="H866:I866"/>
    <mergeCell ref="E868:F868"/>
    <mergeCell ref="H873:I873"/>
    <mergeCell ref="E875:F875"/>
    <mergeCell ref="H880:I880"/>
    <mergeCell ref="E870:F870"/>
    <mergeCell ref="E871:F871"/>
    <mergeCell ref="E876:F876"/>
    <mergeCell ref="E877:F877"/>
    <mergeCell ref="E862:F862"/>
    <mergeCell ref="E863:F863"/>
    <mergeCell ref="E869:F869"/>
    <mergeCell ref="E864:F864"/>
    <mergeCell ref="E860:F860"/>
    <mergeCell ref="E861:F861"/>
    <mergeCell ref="E846:F846"/>
    <mergeCell ref="E847:F847"/>
    <mergeCell ref="E848:F848"/>
    <mergeCell ref="E849:F849"/>
    <mergeCell ref="E853:F853"/>
    <mergeCell ref="H672:I672"/>
    <mergeCell ref="E674:F674"/>
    <mergeCell ref="H684:I684"/>
    <mergeCell ref="E686:F686"/>
    <mergeCell ref="H695:I695"/>
    <mergeCell ref="E697:F697"/>
    <mergeCell ref="H706:I706"/>
    <mergeCell ref="E708:F708"/>
    <mergeCell ref="H718:I718"/>
    <mergeCell ref="E720:F720"/>
    <mergeCell ref="H724:I724"/>
    <mergeCell ref="E726:F726"/>
    <mergeCell ref="H731:I731"/>
    <mergeCell ref="E733:F733"/>
    <mergeCell ref="A740:J740"/>
    <mergeCell ref="E741:F741"/>
    <mergeCell ref="H769:I769"/>
    <mergeCell ref="E758:F758"/>
    <mergeCell ref="E759:F759"/>
    <mergeCell ref="E746:F746"/>
    <mergeCell ref="E747:F747"/>
    <mergeCell ref="E748:F748"/>
    <mergeCell ref="E749:F749"/>
    <mergeCell ref="E750:F750"/>
    <mergeCell ref="E751:F751"/>
    <mergeCell ref="E742:F742"/>
    <mergeCell ref="E743:F743"/>
    <mergeCell ref="E744:F744"/>
    <mergeCell ref="E745:F745"/>
    <mergeCell ref="E753:F753"/>
    <mergeCell ref="E754:F754"/>
    <mergeCell ref="E755:F755"/>
    <mergeCell ref="H71:I71"/>
    <mergeCell ref="E73:F73"/>
    <mergeCell ref="H78:I78"/>
    <mergeCell ref="E80:F80"/>
    <mergeCell ref="A113:J113"/>
    <mergeCell ref="E114:F114"/>
    <mergeCell ref="H252:I252"/>
    <mergeCell ref="E254:F254"/>
    <mergeCell ref="A286:J286"/>
    <mergeCell ref="E287:F287"/>
    <mergeCell ref="H415:I415"/>
    <mergeCell ref="E417:F417"/>
    <mergeCell ref="A447:J447"/>
    <mergeCell ref="E448:F448"/>
    <mergeCell ref="H577:I577"/>
    <mergeCell ref="E579:F579"/>
    <mergeCell ref="A600:J600"/>
    <mergeCell ref="E556:F556"/>
    <mergeCell ref="E557:F557"/>
    <mergeCell ref="E558:F558"/>
    <mergeCell ref="E559:F559"/>
    <mergeCell ref="E560:F560"/>
    <mergeCell ref="E550:F550"/>
    <mergeCell ref="E551:F551"/>
    <mergeCell ref="E552:F552"/>
    <mergeCell ref="E553:F553"/>
    <mergeCell ref="E554:F554"/>
    <mergeCell ref="E555:F555"/>
    <mergeCell ref="E544:F544"/>
    <mergeCell ref="E545:F545"/>
    <mergeCell ref="E546:F546"/>
    <mergeCell ref="E547:F547"/>
    <mergeCell ref="E2:G2"/>
    <mergeCell ref="E3:G3"/>
    <mergeCell ref="E4:G4"/>
    <mergeCell ref="E9426:F9426"/>
    <mergeCell ref="E9427:F9427"/>
    <mergeCell ref="E9420:F9420"/>
    <mergeCell ref="E9421:F9421"/>
    <mergeCell ref="E9422:F9422"/>
    <mergeCell ref="E9423:F9423"/>
    <mergeCell ref="E9424:F9424"/>
    <mergeCell ref="E9425:F9425"/>
    <mergeCell ref="E9415:F9415"/>
    <mergeCell ref="E9416:F9416"/>
    <mergeCell ref="E9417:F9417"/>
    <mergeCell ref="E9418:F9418"/>
    <mergeCell ref="E9419:F9419"/>
    <mergeCell ref="E9408:F9408"/>
    <mergeCell ref="E9409:F9409"/>
    <mergeCell ref="E9410:F9410"/>
    <mergeCell ref="E33:F33"/>
    <mergeCell ref="E47:F47"/>
    <mergeCell ref="E59:F59"/>
    <mergeCell ref="E601:F601"/>
    <mergeCell ref="E771:F771"/>
    <mergeCell ref="E882:F882"/>
    <mergeCell ref="E891:F891"/>
    <mergeCell ref="E898:F898"/>
    <mergeCell ref="A905:J905"/>
    <mergeCell ref="E906:F906"/>
    <mergeCell ref="H939:I939"/>
    <mergeCell ref="E941:F941"/>
    <mergeCell ref="H946:I946"/>
    <mergeCell ref="E9394:F9394"/>
    <mergeCell ref="E9395:F9395"/>
    <mergeCell ref="E9341:F9341"/>
    <mergeCell ref="E9342:F9342"/>
    <mergeCell ref="E9343:F9343"/>
    <mergeCell ref="E9365:F9365"/>
    <mergeCell ref="E9366:F9366"/>
    <mergeCell ref="E9367:F9367"/>
    <mergeCell ref="E9354:F9354"/>
    <mergeCell ref="E9355:F9355"/>
    <mergeCell ref="E9360:F9360"/>
    <mergeCell ref="E9361:F9361"/>
    <mergeCell ref="E9349:F9349"/>
    <mergeCell ref="E9353:F9353"/>
    <mergeCell ref="E9344:F9344"/>
    <mergeCell ref="E9345:F9345"/>
    <mergeCell ref="E9350:F9350"/>
    <mergeCell ref="E9351:F9351"/>
    <mergeCell ref="E9352:F9352"/>
    <mergeCell ref="E9362:F9362"/>
    <mergeCell ref="E9319:F9319"/>
    <mergeCell ref="E9308:F9308"/>
    <mergeCell ref="E9309:F9309"/>
    <mergeCell ref="E9310:F9310"/>
    <mergeCell ref="E9311:F9311"/>
    <mergeCell ref="E9305:F9305"/>
    <mergeCell ref="E9306:F9306"/>
    <mergeCell ref="E9307:F9307"/>
    <mergeCell ref="E9336:F9336"/>
    <mergeCell ref="E9337:F9337"/>
    <mergeCell ref="E9268:F9268"/>
    <mergeCell ref="E9269:F9269"/>
    <mergeCell ref="E9271:F9271"/>
    <mergeCell ref="E9296:F9296"/>
    <mergeCell ref="E9297:F9297"/>
    <mergeCell ref="E9298:F9298"/>
    <mergeCell ref="E9299:F9299"/>
    <mergeCell ref="E9300:F9300"/>
    <mergeCell ref="E9301:F9301"/>
    <mergeCell ref="E9290:F9290"/>
    <mergeCell ref="E9291:F9291"/>
    <mergeCell ref="E9292:F9292"/>
    <mergeCell ref="E9293:F9293"/>
    <mergeCell ref="E9294:F9294"/>
    <mergeCell ref="E9295:F9295"/>
    <mergeCell ref="E9284:F9284"/>
    <mergeCell ref="E9285:F9285"/>
    <mergeCell ref="E9286:F9286"/>
    <mergeCell ref="E9287:F9287"/>
    <mergeCell ref="E9234:F9234"/>
    <mergeCell ref="E9235:F9235"/>
    <mergeCell ref="E9236:F9236"/>
    <mergeCell ref="E9237:F9237"/>
    <mergeCell ref="E9228:F9228"/>
    <mergeCell ref="E9229:F9229"/>
    <mergeCell ref="E9233:F9233"/>
    <mergeCell ref="E9259:F9259"/>
    <mergeCell ref="E9261:F9261"/>
    <mergeCell ref="E9262:F9262"/>
    <mergeCell ref="E9263:F9263"/>
    <mergeCell ref="E9252:F9252"/>
    <mergeCell ref="E9253:F9253"/>
    <mergeCell ref="E9254:F9254"/>
    <mergeCell ref="E9255:F9255"/>
    <mergeCell ref="E9251:F9251"/>
    <mergeCell ref="A9260:J9260"/>
    <mergeCell ref="E9214:F9214"/>
    <mergeCell ref="E9215:F9215"/>
    <mergeCell ref="E9219:F9219"/>
    <mergeCell ref="E9202:F9202"/>
    <mergeCell ref="E9203:F9203"/>
    <mergeCell ref="E9204:F9204"/>
    <mergeCell ref="E9205:F9205"/>
    <mergeCell ref="E9209:F9209"/>
    <mergeCell ref="E9196:F9196"/>
    <mergeCell ref="E9197:F9197"/>
    <mergeCell ref="E9198:F9198"/>
    <mergeCell ref="E9199:F9199"/>
    <mergeCell ref="E9200:F9200"/>
    <mergeCell ref="E9201:F9201"/>
    <mergeCell ref="E9190:F9190"/>
    <mergeCell ref="E9191:F9191"/>
    <mergeCell ref="E9192:F9192"/>
    <mergeCell ref="E9193:F9193"/>
    <mergeCell ref="E9194:F9194"/>
    <mergeCell ref="E9195:F9195"/>
    <mergeCell ref="E9206:F9206"/>
    <mergeCell ref="E9207:F9207"/>
    <mergeCell ref="E9208:F9208"/>
    <mergeCell ref="E9184:F9184"/>
    <mergeCell ref="E9185:F9185"/>
    <mergeCell ref="E9186:F9186"/>
    <mergeCell ref="E9187:F9187"/>
    <mergeCell ref="E9188:F9188"/>
    <mergeCell ref="E9189:F9189"/>
    <mergeCell ref="E9178:F9178"/>
    <mergeCell ref="E9179:F9179"/>
    <mergeCell ref="E9180:F9180"/>
    <mergeCell ref="E9181:F9181"/>
    <mergeCell ref="E9182:F9182"/>
    <mergeCell ref="E9183:F9183"/>
    <mergeCell ref="E9172:F9172"/>
    <mergeCell ref="E9173:F9173"/>
    <mergeCell ref="E9175:F9175"/>
    <mergeCell ref="E9177:F9177"/>
    <mergeCell ref="E9174:F9174"/>
    <mergeCell ref="E9151:F9151"/>
    <mergeCell ref="E9140:F9140"/>
    <mergeCell ref="E9134:F9134"/>
    <mergeCell ref="E9135:F9135"/>
    <mergeCell ref="E9136:F9136"/>
    <mergeCell ref="E9137:F9137"/>
    <mergeCell ref="E9138:F9138"/>
    <mergeCell ref="E9139:F9139"/>
    <mergeCell ref="E9167:F9167"/>
    <mergeCell ref="E9168:F9168"/>
    <mergeCell ref="E9169:F9169"/>
    <mergeCell ref="E9170:F9170"/>
    <mergeCell ref="E9171:F9171"/>
    <mergeCell ref="E9158:F9158"/>
    <mergeCell ref="E9159:F9159"/>
    <mergeCell ref="E9160:F9160"/>
    <mergeCell ref="E9152:F9152"/>
    <mergeCell ref="E9157:F9157"/>
    <mergeCell ref="E9141:F9141"/>
    <mergeCell ref="E9142:F9142"/>
    <mergeCell ref="E9143:F9143"/>
    <mergeCell ref="E9147:F9147"/>
    <mergeCell ref="E9148:F9148"/>
    <mergeCell ref="E9149:F9149"/>
    <mergeCell ref="E9150:F9150"/>
    <mergeCell ref="E9161:F9161"/>
    <mergeCell ref="E9162:F9162"/>
    <mergeCell ref="H9145:I9145"/>
    <mergeCell ref="E9089:F9089"/>
    <mergeCell ref="E9079:F9079"/>
    <mergeCell ref="E9080:F9080"/>
    <mergeCell ref="E9081:F9081"/>
    <mergeCell ref="E9082:F9082"/>
    <mergeCell ref="E9083:F9083"/>
    <mergeCell ref="E9109:F9109"/>
    <mergeCell ref="E9103:F9103"/>
    <mergeCell ref="E9097:F9097"/>
    <mergeCell ref="E9098:F9098"/>
    <mergeCell ref="E9099:F9099"/>
    <mergeCell ref="E9040:F9040"/>
    <mergeCell ref="E9041:F9041"/>
    <mergeCell ref="E9042:F9042"/>
    <mergeCell ref="E9070:F9070"/>
    <mergeCell ref="E9071:F9071"/>
    <mergeCell ref="E9075:F9075"/>
    <mergeCell ref="E9064:F9064"/>
    <mergeCell ref="E9065:F9065"/>
    <mergeCell ref="E9066:F9066"/>
    <mergeCell ref="E9067:F9067"/>
    <mergeCell ref="E9068:F9068"/>
    <mergeCell ref="E9069:F9069"/>
    <mergeCell ref="E9058:F9058"/>
    <mergeCell ref="E9059:F9059"/>
    <mergeCell ref="E9060:F9060"/>
    <mergeCell ref="E9061:F9061"/>
    <mergeCell ref="E9062:F9062"/>
    <mergeCell ref="E9063:F9063"/>
    <mergeCell ref="H9101:I9101"/>
    <mergeCell ref="E9104:F9104"/>
    <mergeCell ref="E9019:F9019"/>
    <mergeCell ref="E9020:F9020"/>
    <mergeCell ref="E9021:F9021"/>
    <mergeCell ref="E9006:F9006"/>
    <mergeCell ref="E9007:F9007"/>
    <mergeCell ref="E9011:F9011"/>
    <mergeCell ref="E9013:F9013"/>
    <mergeCell ref="E8998:F8998"/>
    <mergeCell ref="E8999:F8999"/>
    <mergeCell ref="E9003:F9003"/>
    <mergeCell ref="E9004:F9004"/>
    <mergeCell ref="E9005:F9005"/>
    <mergeCell ref="E9009:F9009"/>
    <mergeCell ref="E9010:F9010"/>
    <mergeCell ref="E9016:F9016"/>
    <mergeCell ref="E9017:F9017"/>
    <mergeCell ref="E9018:F9018"/>
    <mergeCell ref="E8995:F8995"/>
    <mergeCell ref="E8996:F8996"/>
    <mergeCell ref="E8997:F8997"/>
    <mergeCell ref="E8986:F8986"/>
    <mergeCell ref="E8987:F8987"/>
    <mergeCell ref="E8988:F8988"/>
    <mergeCell ref="E8989:F8989"/>
    <mergeCell ref="E8980:F8980"/>
    <mergeCell ref="E8981:F8981"/>
    <mergeCell ref="E8982:F8982"/>
    <mergeCell ref="E8983:F8983"/>
    <mergeCell ref="E8984:F8984"/>
    <mergeCell ref="E8985:F8985"/>
    <mergeCell ref="E9014:F9014"/>
    <mergeCell ref="E9015:F9015"/>
    <mergeCell ref="E8977:F8977"/>
    <mergeCell ref="E8978:F8978"/>
    <mergeCell ref="E8979:F8979"/>
    <mergeCell ref="E9008:F9008"/>
    <mergeCell ref="E8968:F8968"/>
    <mergeCell ref="E8969:F8969"/>
    <mergeCell ref="E8970:F8970"/>
    <mergeCell ref="E8971:F8971"/>
    <mergeCell ref="E8972:F8972"/>
    <mergeCell ref="E8973:F8973"/>
    <mergeCell ref="E8962:F8962"/>
    <mergeCell ref="E8963:F8963"/>
    <mergeCell ref="E8965:F8965"/>
    <mergeCell ref="E8966:F8966"/>
    <mergeCell ref="E8967:F8967"/>
    <mergeCell ref="E8993:F8993"/>
    <mergeCell ref="E8994:F8994"/>
    <mergeCell ref="E8892:F8892"/>
    <mergeCell ref="E8880:F8880"/>
    <mergeCell ref="E8881:F8881"/>
    <mergeCell ref="E8886:F8886"/>
    <mergeCell ref="E8918:F8918"/>
    <mergeCell ref="E8922:F8922"/>
    <mergeCell ref="E8917:F8917"/>
    <mergeCell ref="E8904:F8904"/>
    <mergeCell ref="E8908:F8908"/>
    <mergeCell ref="E8940:F8940"/>
    <mergeCell ref="E8934:F8934"/>
    <mergeCell ref="E8928:F8928"/>
    <mergeCell ref="E8882:F8882"/>
    <mergeCell ref="E8898:F8898"/>
    <mergeCell ref="E8914:F8914"/>
    <mergeCell ref="E8915:F8915"/>
    <mergeCell ref="E8916:F8916"/>
    <mergeCell ref="E8923:F8923"/>
    <mergeCell ref="E8924:F8924"/>
    <mergeCell ref="E8849:F8849"/>
    <mergeCell ref="E8850:F8850"/>
    <mergeCell ref="E8851:F8851"/>
    <mergeCell ref="E8852:F8852"/>
    <mergeCell ref="E8853:F8853"/>
    <mergeCell ref="E8840:F8840"/>
    <mergeCell ref="E8841:F8841"/>
    <mergeCell ref="E8842:F8842"/>
    <mergeCell ref="E8843:F8843"/>
    <mergeCell ref="E8844:F8844"/>
    <mergeCell ref="E8845:F8845"/>
    <mergeCell ref="E8834:F8834"/>
    <mergeCell ref="E8835:F8835"/>
    <mergeCell ref="E8836:F8836"/>
    <mergeCell ref="E8837:F8837"/>
    <mergeCell ref="E8838:F8838"/>
    <mergeCell ref="E8839:F8839"/>
    <mergeCell ref="E8846:F8846"/>
    <mergeCell ref="E8847:F8847"/>
    <mergeCell ref="E8848:F8848"/>
    <mergeCell ref="E8828:F8828"/>
    <mergeCell ref="E8829:F8829"/>
    <mergeCell ref="E8831:F8831"/>
    <mergeCell ref="E8832:F8832"/>
    <mergeCell ref="E8833:F8833"/>
    <mergeCell ref="E8822:F8822"/>
    <mergeCell ref="E8823:F8823"/>
    <mergeCell ref="E8824:F8824"/>
    <mergeCell ref="E8825:F8825"/>
    <mergeCell ref="E8826:F8826"/>
    <mergeCell ref="E8827:F8827"/>
    <mergeCell ref="E8817:F8817"/>
    <mergeCell ref="E8818:F8818"/>
    <mergeCell ref="E8819:F8819"/>
    <mergeCell ref="E8821:F8821"/>
    <mergeCell ref="E8830:F8830"/>
    <mergeCell ref="E8810:F8810"/>
    <mergeCell ref="E8811:F8811"/>
    <mergeCell ref="E8812:F8812"/>
    <mergeCell ref="E8813:F8813"/>
    <mergeCell ref="E8794:F8794"/>
    <mergeCell ref="E8795:F8795"/>
    <mergeCell ref="E8784:F8784"/>
    <mergeCell ref="E8785:F8785"/>
    <mergeCell ref="E8786:F8786"/>
    <mergeCell ref="E8787:F8787"/>
    <mergeCell ref="E8788:F8788"/>
    <mergeCell ref="E8789:F8789"/>
    <mergeCell ref="E8778:F8778"/>
    <mergeCell ref="E8779:F8779"/>
    <mergeCell ref="E8780:F8780"/>
    <mergeCell ref="E8781:F8781"/>
    <mergeCell ref="E8782:F8782"/>
    <mergeCell ref="E8774:F8774"/>
    <mergeCell ref="E8775:F8775"/>
    <mergeCell ref="E8776:F8776"/>
    <mergeCell ref="E8777:F8777"/>
    <mergeCell ref="E8766:F8766"/>
    <mergeCell ref="E8767:F8767"/>
    <mergeCell ref="E8771:F8771"/>
    <mergeCell ref="E8763:F8763"/>
    <mergeCell ref="E8764:F8764"/>
    <mergeCell ref="E8765:F8765"/>
    <mergeCell ref="E8761:F8761"/>
    <mergeCell ref="E8762:F8762"/>
    <mergeCell ref="E8772:F8772"/>
    <mergeCell ref="E8753:F8753"/>
    <mergeCell ref="E8754:F8754"/>
    <mergeCell ref="E8755:F8755"/>
    <mergeCell ref="E8756:F8756"/>
    <mergeCell ref="E8757:F8757"/>
    <mergeCell ref="E8746:F8746"/>
    <mergeCell ref="E8747:F8747"/>
    <mergeCell ref="E8748:F8748"/>
    <mergeCell ref="E8749:F8749"/>
    <mergeCell ref="E8750:F8750"/>
    <mergeCell ref="E8751:F8751"/>
    <mergeCell ref="E8752:F8752"/>
    <mergeCell ref="E8740:F8740"/>
    <mergeCell ref="E8741:F8741"/>
    <mergeCell ref="E8742:F8742"/>
    <mergeCell ref="E8743:F8743"/>
    <mergeCell ref="E8744:F8744"/>
    <mergeCell ref="E8745:F8745"/>
    <mergeCell ref="E8734:F8734"/>
    <mergeCell ref="E8735:F8735"/>
    <mergeCell ref="E8736:F8736"/>
    <mergeCell ref="E8737:F8737"/>
    <mergeCell ref="E8739:F8739"/>
    <mergeCell ref="E8729:F8729"/>
    <mergeCell ref="E8730:F8730"/>
    <mergeCell ref="E8731:F8731"/>
    <mergeCell ref="E8732:F8732"/>
    <mergeCell ref="E8733:F8733"/>
    <mergeCell ref="E8722:F8722"/>
    <mergeCell ref="E8723:F8723"/>
    <mergeCell ref="E8727:F8727"/>
    <mergeCell ref="E8700:F8700"/>
    <mergeCell ref="E8704:F8704"/>
    <mergeCell ref="E8705:F8705"/>
    <mergeCell ref="E8713:F8713"/>
    <mergeCell ref="E8671:F8671"/>
    <mergeCell ref="E8672:F8672"/>
    <mergeCell ref="E8688:F8688"/>
    <mergeCell ref="E8692:F8692"/>
    <mergeCell ref="E8693:F8693"/>
    <mergeCell ref="E8694:F8694"/>
    <mergeCell ref="E8682:F8682"/>
    <mergeCell ref="E8683:F8683"/>
    <mergeCell ref="E8684:F8684"/>
    <mergeCell ref="E8685:F8685"/>
    <mergeCell ref="E8686:F8686"/>
    <mergeCell ref="E8687:F8687"/>
    <mergeCell ref="E8674:F8674"/>
    <mergeCell ref="E8678:F8678"/>
    <mergeCell ref="E8673:F8673"/>
    <mergeCell ref="E8679:F8679"/>
    <mergeCell ref="E8681:F8681"/>
    <mergeCell ref="E8658:F8658"/>
    <mergeCell ref="E8662:F8662"/>
    <mergeCell ref="E8663:F8663"/>
    <mergeCell ref="E8646:F8646"/>
    <mergeCell ref="E8650:F8650"/>
    <mergeCell ref="E8651:F8651"/>
    <mergeCell ref="E8652:F8652"/>
    <mergeCell ref="E8648:F8648"/>
    <mergeCell ref="E8649:F8649"/>
    <mergeCell ref="E8653:F8653"/>
    <mergeCell ref="E8654:F8654"/>
    <mergeCell ref="E8655:F8655"/>
    <mergeCell ref="E8659:F8659"/>
    <mergeCell ref="E8660:F8660"/>
    <mergeCell ref="E8661:F8661"/>
    <mergeCell ref="E8620:F8620"/>
    <mergeCell ref="E8621:F8621"/>
    <mergeCell ref="E8622:F8622"/>
    <mergeCell ref="E8647:F8647"/>
    <mergeCell ref="E8612:F8612"/>
    <mergeCell ref="E8613:F8613"/>
    <mergeCell ref="E8614:F8614"/>
    <mergeCell ref="E8615:F8615"/>
    <mergeCell ref="E8616:F8616"/>
    <mergeCell ref="E8617:F8617"/>
    <mergeCell ref="E8606:F8606"/>
    <mergeCell ref="E8607:F8607"/>
    <mergeCell ref="E8608:F8608"/>
    <mergeCell ref="E8609:F8609"/>
    <mergeCell ref="E8610:F8610"/>
    <mergeCell ref="E8611:F8611"/>
    <mergeCell ref="E8640:F8640"/>
    <mergeCell ref="E8572:F8572"/>
    <mergeCell ref="E8573:F8573"/>
    <mergeCell ref="E8600:F8600"/>
    <mergeCell ref="E8602:F8602"/>
    <mergeCell ref="E8603:F8603"/>
    <mergeCell ref="E8604:F8604"/>
    <mergeCell ref="E8605:F8605"/>
    <mergeCell ref="E8596:F8596"/>
    <mergeCell ref="E8597:F8597"/>
    <mergeCell ref="E8598:F8598"/>
    <mergeCell ref="E8599:F8599"/>
    <mergeCell ref="E8588:F8588"/>
    <mergeCell ref="E8589:F8589"/>
    <mergeCell ref="E8592:F8592"/>
    <mergeCell ref="E8618:F8618"/>
    <mergeCell ref="E8619:F8619"/>
    <mergeCell ref="E8639:F8639"/>
    <mergeCell ref="E8548:F8548"/>
    <mergeCell ref="E8549:F8549"/>
    <mergeCell ref="E8538:F8538"/>
    <mergeCell ref="E8539:F8539"/>
    <mergeCell ref="E8540:F8540"/>
    <mergeCell ref="E8537:F8537"/>
    <mergeCell ref="E8562:F8562"/>
    <mergeCell ref="E8564:F8564"/>
    <mergeCell ref="E8565:F8565"/>
    <mergeCell ref="E8566:F8566"/>
    <mergeCell ref="E8567:F8567"/>
    <mergeCell ref="E8556:F8556"/>
    <mergeCell ref="E8557:F8557"/>
    <mergeCell ref="E8558:F8558"/>
    <mergeCell ref="E8559:F8559"/>
    <mergeCell ref="E8560:F8560"/>
    <mergeCell ref="E8561:F8561"/>
    <mergeCell ref="E8550:F8550"/>
    <mergeCell ref="E8554:F8554"/>
    <mergeCell ref="E8555:F8555"/>
    <mergeCell ref="E8551:F8551"/>
    <mergeCell ref="E8552:F8552"/>
    <mergeCell ref="A8553:J8553"/>
    <mergeCell ref="E8563:F8563"/>
    <mergeCell ref="E8545:F8545"/>
    <mergeCell ref="E8546:F8546"/>
    <mergeCell ref="E8547:F8547"/>
    <mergeCell ref="E8509:F8509"/>
    <mergeCell ref="E8504:F8504"/>
    <mergeCell ref="E8505:F8505"/>
    <mergeCell ref="E8497:F8497"/>
    <mergeCell ref="E8499:F8499"/>
    <mergeCell ref="E8498:F8498"/>
    <mergeCell ref="H8501:I8501"/>
    <mergeCell ref="E8503:F8503"/>
    <mergeCell ref="H8507:I8507"/>
    <mergeCell ref="E8468:F8468"/>
    <mergeCell ref="E8469:F8469"/>
    <mergeCell ref="E8470:F8470"/>
    <mergeCell ref="E8471:F8471"/>
    <mergeCell ref="E8472:F8472"/>
    <mergeCell ref="E8473:F8473"/>
    <mergeCell ref="E8462:F8462"/>
    <mergeCell ref="E8463:F8463"/>
    <mergeCell ref="E8467:F8467"/>
    <mergeCell ref="E8490:F8490"/>
    <mergeCell ref="E8429:F8429"/>
    <mergeCell ref="E8418:F8418"/>
    <mergeCell ref="E8419:F8419"/>
    <mergeCell ref="E8420:F8420"/>
    <mergeCell ref="E8421:F8421"/>
    <mergeCell ref="E8422:F8422"/>
    <mergeCell ref="E8451:F8451"/>
    <mergeCell ref="E8452:F8452"/>
    <mergeCell ref="E8453:F8453"/>
    <mergeCell ref="E8454:F8454"/>
    <mergeCell ref="E8444:F8444"/>
    <mergeCell ref="E8448:F8448"/>
    <mergeCell ref="E8449:F8449"/>
    <mergeCell ref="E8439:F8439"/>
    <mergeCell ref="E8440:F8440"/>
    <mergeCell ref="E8441:F8441"/>
    <mergeCell ref="E8442:F8442"/>
    <mergeCell ref="E8443:F8443"/>
    <mergeCell ref="E8436:F8436"/>
    <mergeCell ref="E8437:F8437"/>
    <mergeCell ref="E8438:F8438"/>
    <mergeCell ref="E8430:F8430"/>
    <mergeCell ref="E8431:F8431"/>
    <mergeCell ref="E8435:F8435"/>
    <mergeCell ref="E8450:F8450"/>
    <mergeCell ref="E8368:F8368"/>
    <mergeCell ref="E8369:F8369"/>
    <mergeCell ref="E8370:F8370"/>
    <mergeCell ref="E8364:F8364"/>
    <mergeCell ref="E8365:F8365"/>
    <mergeCell ref="E8366:F8366"/>
    <mergeCell ref="E8367:F8367"/>
    <mergeCell ref="E8360:F8360"/>
    <mergeCell ref="H8362:I8362"/>
    <mergeCell ref="E8371:F8371"/>
    <mergeCell ref="E8372:F8372"/>
    <mergeCell ref="E8373:F8373"/>
    <mergeCell ref="E8336:F8336"/>
    <mergeCell ref="E8337:F8337"/>
    <mergeCell ref="E8341:F8341"/>
    <mergeCell ref="E8330:F8330"/>
    <mergeCell ref="E8331:F8331"/>
    <mergeCell ref="E8332:F8332"/>
    <mergeCell ref="E8333:F8333"/>
    <mergeCell ref="E8334:F8334"/>
    <mergeCell ref="E8335:F8335"/>
    <mergeCell ref="E8327:F8327"/>
    <mergeCell ref="E8328:F8328"/>
    <mergeCell ref="E8329:F8329"/>
    <mergeCell ref="E8318:F8318"/>
    <mergeCell ref="E8319:F8319"/>
    <mergeCell ref="E8320:F8320"/>
    <mergeCell ref="E8321:F8321"/>
    <mergeCell ref="E8322:F8322"/>
    <mergeCell ref="E8310:F8310"/>
    <mergeCell ref="E8314:F8314"/>
    <mergeCell ref="E8315:F8315"/>
    <mergeCell ref="E8316:F8316"/>
    <mergeCell ref="E8317:F8317"/>
    <mergeCell ref="E8306:F8306"/>
    <mergeCell ref="E8307:F8307"/>
    <mergeCell ref="E8308:F8308"/>
    <mergeCell ref="E8309:F8309"/>
    <mergeCell ref="E8312:F8312"/>
    <mergeCell ref="E8313:F8313"/>
    <mergeCell ref="E8323:F8323"/>
    <mergeCell ref="E8268:F8268"/>
    <mergeCell ref="E8269:F8269"/>
    <mergeCell ref="E8273:F8273"/>
    <mergeCell ref="E8274:F8274"/>
    <mergeCell ref="E8275:F8275"/>
    <mergeCell ref="E8260:F8260"/>
    <mergeCell ref="E8264:F8264"/>
    <mergeCell ref="E8265:F8265"/>
    <mergeCell ref="E8266:F8266"/>
    <mergeCell ref="E8267:F8267"/>
    <mergeCell ref="E8252:F8252"/>
    <mergeCell ref="E8253:F8253"/>
    <mergeCell ref="E8257:F8257"/>
    <mergeCell ref="E8258:F8258"/>
    <mergeCell ref="E8259:F8259"/>
    <mergeCell ref="E8262:F8262"/>
    <mergeCell ref="E8263:F8263"/>
    <mergeCell ref="E8270:F8270"/>
    <mergeCell ref="E8271:F8271"/>
    <mergeCell ref="E8272:F8272"/>
    <mergeCell ref="E8250:F8250"/>
    <mergeCell ref="E8238:F8238"/>
    <mergeCell ref="E8239:F8239"/>
    <mergeCell ref="E8240:F8240"/>
    <mergeCell ref="E8241:F8241"/>
    <mergeCell ref="E8242:F8242"/>
    <mergeCell ref="E8243:F8243"/>
    <mergeCell ref="E8230:F8230"/>
    <mergeCell ref="E8231:F8231"/>
    <mergeCell ref="E8232:F8232"/>
    <mergeCell ref="E8233:F8233"/>
    <mergeCell ref="E8237:F8237"/>
    <mergeCell ref="E8234:F8234"/>
    <mergeCell ref="E8235:F8235"/>
    <mergeCell ref="E8236:F8236"/>
    <mergeCell ref="E8247:F8247"/>
    <mergeCell ref="E8248:F8248"/>
    <mergeCell ref="E8249:F8249"/>
    <mergeCell ref="E8227:F8227"/>
    <mergeCell ref="E8228:F8228"/>
    <mergeCell ref="E8229:F8229"/>
    <mergeCell ref="E8218:F8218"/>
    <mergeCell ref="E8219:F8219"/>
    <mergeCell ref="E8220:F8220"/>
    <mergeCell ref="E8221:F8221"/>
    <mergeCell ref="E8222:F8222"/>
    <mergeCell ref="E8223:F8223"/>
    <mergeCell ref="E8210:F8210"/>
    <mergeCell ref="E8211:F8211"/>
    <mergeCell ref="E8212:F8212"/>
    <mergeCell ref="E8213:F8213"/>
    <mergeCell ref="E8217:F8217"/>
    <mergeCell ref="E8214:F8214"/>
    <mergeCell ref="A8215:J8215"/>
    <mergeCell ref="E8216:F8216"/>
    <mergeCell ref="E8225:F8225"/>
    <mergeCell ref="E8199:F8199"/>
    <mergeCell ref="E8200:F8200"/>
    <mergeCell ref="E8194:F8194"/>
    <mergeCell ref="E8195:F8195"/>
    <mergeCell ref="E8196:F8196"/>
    <mergeCell ref="E8197:F8197"/>
    <mergeCell ref="E8198:F8198"/>
    <mergeCell ref="H8192:I8192"/>
    <mergeCell ref="E8201:F8201"/>
    <mergeCell ref="E8202:F8202"/>
    <mergeCell ref="E8203:F8203"/>
    <mergeCell ref="H8205:I8205"/>
    <mergeCell ref="E8182:F8182"/>
    <mergeCell ref="E8186:F8186"/>
    <mergeCell ref="E8187:F8187"/>
    <mergeCell ref="E8224:F8224"/>
    <mergeCell ref="E8226:F8226"/>
    <mergeCell ref="H8179:I8179"/>
    <mergeCell ref="E8188:F8188"/>
    <mergeCell ref="E8189:F8189"/>
    <mergeCell ref="E8190:F8190"/>
    <mergeCell ref="E8136:F8136"/>
    <mergeCell ref="E8130:F8130"/>
    <mergeCell ref="E8155:F8155"/>
    <mergeCell ref="E8156:F8156"/>
    <mergeCell ref="E8160:F8160"/>
    <mergeCell ref="E8161:F8161"/>
    <mergeCell ref="E8148:F8148"/>
    <mergeCell ref="E8144:F8144"/>
    <mergeCell ref="E8145:F8145"/>
    <mergeCell ref="E8149:F8149"/>
    <mergeCell ref="E8150:F8150"/>
    <mergeCell ref="E8151:F8151"/>
    <mergeCell ref="H8153:I8153"/>
    <mergeCell ref="E8162:F8162"/>
    <mergeCell ref="E8163:F8163"/>
    <mergeCell ref="E8164:F8164"/>
    <mergeCell ref="H8166:I8166"/>
    <mergeCell ref="E8102:F8102"/>
    <mergeCell ref="E8103:F8103"/>
    <mergeCell ref="E8104:F8104"/>
    <mergeCell ref="E8105:F8105"/>
    <mergeCell ref="E8094:F8094"/>
    <mergeCell ref="E8095:F8095"/>
    <mergeCell ref="E8089:F8089"/>
    <mergeCell ref="E8090:F8090"/>
    <mergeCell ref="E8091:F8091"/>
    <mergeCell ref="E8092:F8092"/>
    <mergeCell ref="E8093:F8093"/>
    <mergeCell ref="E8083:F8083"/>
    <mergeCell ref="E8084:F8084"/>
    <mergeCell ref="E8085:F8085"/>
    <mergeCell ref="H8087:I8087"/>
    <mergeCell ref="E8096:F8096"/>
    <mergeCell ref="E8097:F8097"/>
    <mergeCell ref="E8098:F8098"/>
    <mergeCell ref="H8100:I8100"/>
    <mergeCell ref="E8082:F8082"/>
    <mergeCell ref="E8076:F8076"/>
    <mergeCell ref="E8080:F8080"/>
    <mergeCell ref="E8081:F8081"/>
    <mergeCell ref="E8070:F8070"/>
    <mergeCell ref="E7998:F7998"/>
    <mergeCell ref="E7999:F7999"/>
    <mergeCell ref="E8027:F8027"/>
    <mergeCell ref="E8021:F8021"/>
    <mergeCell ref="E8022:F8022"/>
    <mergeCell ref="E8023:F8023"/>
    <mergeCell ref="E8012:F8012"/>
    <mergeCell ref="E8013:F8013"/>
    <mergeCell ref="E8014:F8014"/>
    <mergeCell ref="E8044:F8044"/>
    <mergeCell ref="E8045:F8045"/>
    <mergeCell ref="E8046:F8046"/>
    <mergeCell ref="E8047:F8047"/>
    <mergeCell ref="E8048:F8048"/>
    <mergeCell ref="E8038:F8038"/>
    <mergeCell ref="E8034:F8034"/>
    <mergeCell ref="E8035:F8035"/>
    <mergeCell ref="E8036:F8036"/>
    <mergeCell ref="E8037:F8037"/>
    <mergeCell ref="E8028:F8028"/>
    <mergeCell ref="E8029:F8029"/>
    <mergeCell ref="E8030:F8030"/>
    <mergeCell ref="E8026:F8026"/>
    <mergeCell ref="E7976:F7976"/>
    <mergeCell ref="E7977:F7977"/>
    <mergeCell ref="E7978:F7978"/>
    <mergeCell ref="E7966:F7966"/>
    <mergeCell ref="E7967:F7967"/>
    <mergeCell ref="E7968:F7968"/>
    <mergeCell ref="E7970:F7970"/>
    <mergeCell ref="E7961:F7961"/>
    <mergeCell ref="E7965:F7965"/>
    <mergeCell ref="E7955:F7955"/>
    <mergeCell ref="E7956:F7956"/>
    <mergeCell ref="E7957:F7957"/>
    <mergeCell ref="E7958:F7958"/>
    <mergeCell ref="E7959:F7959"/>
    <mergeCell ref="E7960:F7960"/>
    <mergeCell ref="E7944:F7944"/>
    <mergeCell ref="E7948:F7948"/>
    <mergeCell ref="E7949:F7949"/>
    <mergeCell ref="E7950:F7950"/>
    <mergeCell ref="E7951:F7951"/>
    <mergeCell ref="E7938:F7938"/>
    <mergeCell ref="E7939:F7939"/>
    <mergeCell ref="E7941:F7941"/>
    <mergeCell ref="E7942:F7942"/>
    <mergeCell ref="E7943:F7943"/>
    <mergeCell ref="E7935:F7935"/>
    <mergeCell ref="E7936:F7936"/>
    <mergeCell ref="E7937:F7937"/>
    <mergeCell ref="E7934:F7934"/>
    <mergeCell ref="E7945:F7945"/>
    <mergeCell ref="E7946:F7946"/>
    <mergeCell ref="E7947:F7947"/>
    <mergeCell ref="E7924:F7924"/>
    <mergeCell ref="E7925:F7925"/>
    <mergeCell ref="E7926:F7926"/>
    <mergeCell ref="E7927:F7927"/>
    <mergeCell ref="E7928:F7928"/>
    <mergeCell ref="E7929:F7929"/>
    <mergeCell ref="E7906:F7906"/>
    <mergeCell ref="E7910:F7910"/>
    <mergeCell ref="E7911:F7911"/>
    <mergeCell ref="E7912:F7912"/>
    <mergeCell ref="E7920:F7920"/>
    <mergeCell ref="E7879:F7879"/>
    <mergeCell ref="E7880:F7880"/>
    <mergeCell ref="E7898:F7898"/>
    <mergeCell ref="E7899:F7899"/>
    <mergeCell ref="E7900:F7900"/>
    <mergeCell ref="E7904:F7904"/>
    <mergeCell ref="E7905:F7905"/>
    <mergeCell ref="E7890:F7890"/>
    <mergeCell ref="E7891:F7891"/>
    <mergeCell ref="E7892:F7892"/>
    <mergeCell ref="E7893:F7893"/>
    <mergeCell ref="E7894:F7894"/>
    <mergeCell ref="E7882:F7882"/>
    <mergeCell ref="E7883:F7883"/>
    <mergeCell ref="E7884:F7884"/>
    <mergeCell ref="E7885:F7885"/>
    <mergeCell ref="E7889:F7889"/>
    <mergeCell ref="E7888:F7888"/>
    <mergeCell ref="E7881:F7881"/>
    <mergeCell ref="E7886:F7886"/>
    <mergeCell ref="E7887:F7887"/>
    <mergeCell ref="E7895:F7895"/>
    <mergeCell ref="E7896:F7896"/>
    <mergeCell ref="E7897:F7897"/>
    <mergeCell ref="E7877:F7877"/>
    <mergeCell ref="E7869:F7869"/>
    <mergeCell ref="E7870:F7870"/>
    <mergeCell ref="E7871:F7871"/>
    <mergeCell ref="E7872:F7872"/>
    <mergeCell ref="E7873:F7873"/>
    <mergeCell ref="E7860:F7860"/>
    <mergeCell ref="E7861:F7861"/>
    <mergeCell ref="E7862:F7862"/>
    <mergeCell ref="E7863:F7863"/>
    <mergeCell ref="E7867:F7867"/>
    <mergeCell ref="E7868:F7868"/>
    <mergeCell ref="H7865:I7865"/>
    <mergeCell ref="E7874:F7874"/>
    <mergeCell ref="E7875:F7875"/>
    <mergeCell ref="E7876:F7876"/>
    <mergeCell ref="A7878:J7878"/>
    <mergeCell ref="E7852:F7852"/>
    <mergeCell ref="E7856:F7856"/>
    <mergeCell ref="E7857:F7857"/>
    <mergeCell ref="E7858:F7858"/>
    <mergeCell ref="E7859:F7859"/>
    <mergeCell ref="E7844:F7844"/>
    <mergeCell ref="E7845:F7845"/>
    <mergeCell ref="E7846:F7846"/>
    <mergeCell ref="E7850:F7850"/>
    <mergeCell ref="E7851:F7851"/>
    <mergeCell ref="E7834:F7834"/>
    <mergeCell ref="E7838:F7838"/>
    <mergeCell ref="E7839:F7839"/>
    <mergeCell ref="E7840:F7840"/>
    <mergeCell ref="E7835:F7835"/>
    <mergeCell ref="E7836:F7836"/>
    <mergeCell ref="E7837:F7837"/>
    <mergeCell ref="E7841:F7841"/>
    <mergeCell ref="E7842:F7842"/>
    <mergeCell ref="E7843:F7843"/>
    <mergeCell ref="E7847:F7847"/>
    <mergeCell ref="E7848:F7848"/>
    <mergeCell ref="E7849:F7849"/>
    <mergeCell ref="E7853:F7853"/>
    <mergeCell ref="E7854:F7854"/>
    <mergeCell ref="E7855:F7855"/>
    <mergeCell ref="E7826:F7826"/>
    <mergeCell ref="E7827:F7827"/>
    <mergeCell ref="E7828:F7828"/>
    <mergeCell ref="E7832:F7832"/>
    <mergeCell ref="E7833:F7833"/>
    <mergeCell ref="E7822:F7822"/>
    <mergeCell ref="E7823:F7823"/>
    <mergeCell ref="E7824:F7824"/>
    <mergeCell ref="E7825:F7825"/>
    <mergeCell ref="E7810:F7810"/>
    <mergeCell ref="E7814:F7814"/>
    <mergeCell ref="E7815:F7815"/>
    <mergeCell ref="E7816:F7816"/>
    <mergeCell ref="E7811:F7811"/>
    <mergeCell ref="E7812:F7812"/>
    <mergeCell ref="E7813:F7813"/>
    <mergeCell ref="E7820:F7820"/>
    <mergeCell ref="E7829:F7829"/>
    <mergeCell ref="E7830:F7830"/>
    <mergeCell ref="E7831:F7831"/>
    <mergeCell ref="E7799:F7799"/>
    <mergeCell ref="E7800:F7800"/>
    <mergeCell ref="E7769:F7769"/>
    <mergeCell ref="E7758:F7758"/>
    <mergeCell ref="E7759:F7759"/>
    <mergeCell ref="E7760:F7760"/>
    <mergeCell ref="E7762:F7762"/>
    <mergeCell ref="E7763:F7763"/>
    <mergeCell ref="E7752:F7752"/>
    <mergeCell ref="E7753:F7753"/>
    <mergeCell ref="E7754:F7754"/>
    <mergeCell ref="E7755:F7755"/>
    <mergeCell ref="E7756:F7756"/>
    <mergeCell ref="E7757:F7757"/>
    <mergeCell ref="E7782:F7782"/>
    <mergeCell ref="E7783:F7783"/>
    <mergeCell ref="E7784:F7784"/>
    <mergeCell ref="E7788:F7788"/>
    <mergeCell ref="E7789:F7789"/>
    <mergeCell ref="E7776:F7776"/>
    <mergeCell ref="E7777:F7777"/>
    <mergeCell ref="E7778:F7778"/>
    <mergeCell ref="E7779:F7779"/>
    <mergeCell ref="E7780:F7780"/>
    <mergeCell ref="E7781:F7781"/>
    <mergeCell ref="E7770:F7770"/>
    <mergeCell ref="E7771:F7771"/>
    <mergeCell ref="E7772:F7772"/>
    <mergeCell ref="E7773:F7773"/>
    <mergeCell ref="E7774:F7774"/>
    <mergeCell ref="E7775:F7775"/>
    <mergeCell ref="E7785:F7785"/>
    <mergeCell ref="E7679:F7679"/>
    <mergeCell ref="E7680:F7680"/>
    <mergeCell ref="E7670:F7670"/>
    <mergeCell ref="E7671:F7671"/>
    <mergeCell ref="E7672:F7672"/>
    <mergeCell ref="E7702:F7702"/>
    <mergeCell ref="E7703:F7703"/>
    <mergeCell ref="E7710:F7710"/>
    <mergeCell ref="E7732:F7732"/>
    <mergeCell ref="E7733:F7733"/>
    <mergeCell ref="E7747:F7747"/>
    <mergeCell ref="E7748:F7748"/>
    <mergeCell ref="E7750:F7750"/>
    <mergeCell ref="E7742:F7742"/>
    <mergeCell ref="E7743:F7743"/>
    <mergeCell ref="E7744:F7744"/>
    <mergeCell ref="E7745:F7745"/>
    <mergeCell ref="E7735:F7735"/>
    <mergeCell ref="E7736:F7736"/>
    <mergeCell ref="E7737:F7737"/>
    <mergeCell ref="E7738:F7738"/>
    <mergeCell ref="E7728:F7728"/>
    <mergeCell ref="E7734:F7734"/>
    <mergeCell ref="E7749:F7749"/>
    <mergeCell ref="E7692:F7692"/>
    <mergeCell ref="E7693:F7693"/>
    <mergeCell ref="E7699:F7699"/>
    <mergeCell ref="E7700:F7700"/>
    <mergeCell ref="A7701:J7701"/>
    <mergeCell ref="E7711:F7711"/>
    <mergeCell ref="H7730:I7730"/>
    <mergeCell ref="E7739:F7739"/>
    <mergeCell ref="E7630:F7630"/>
    <mergeCell ref="E7631:F7631"/>
    <mergeCell ref="E7620:F7620"/>
    <mergeCell ref="E7621:F7621"/>
    <mergeCell ref="E7622:F7622"/>
    <mergeCell ref="E7623:F7623"/>
    <mergeCell ref="E7624:F7624"/>
    <mergeCell ref="E7625:F7625"/>
    <mergeCell ref="E7618:F7618"/>
    <mergeCell ref="E7619:F7619"/>
    <mergeCell ref="E7608:F7608"/>
    <mergeCell ref="E7609:F7609"/>
    <mergeCell ref="E7611:F7611"/>
    <mergeCell ref="E7612:F7612"/>
    <mergeCell ref="E7613:F7613"/>
    <mergeCell ref="E7720:F7720"/>
    <mergeCell ref="E7721:F7721"/>
    <mergeCell ref="E7714:F7714"/>
    <mergeCell ref="E7715:F7715"/>
    <mergeCell ref="E7716:F7716"/>
    <mergeCell ref="E7717:F7717"/>
    <mergeCell ref="E7718:F7718"/>
    <mergeCell ref="E7719:F7719"/>
    <mergeCell ref="E7668:F7668"/>
    <mergeCell ref="E7669:F7669"/>
    <mergeCell ref="E7659:F7659"/>
    <mergeCell ref="E7660:F7660"/>
    <mergeCell ref="E7661:F7661"/>
    <mergeCell ref="E7688:F7688"/>
    <mergeCell ref="E7686:F7686"/>
    <mergeCell ref="E7687:F7687"/>
    <mergeCell ref="E7678:F7678"/>
    <mergeCell ref="E7602:F7602"/>
    <mergeCell ref="E7603:F7603"/>
    <mergeCell ref="E7604:F7604"/>
    <mergeCell ref="E7605:F7605"/>
    <mergeCell ref="E7606:F7606"/>
    <mergeCell ref="E7607:F7607"/>
    <mergeCell ref="E7632:F7632"/>
    <mergeCell ref="E7633:F7633"/>
    <mergeCell ref="E7610:F7610"/>
    <mergeCell ref="E7597:F7597"/>
    <mergeCell ref="E7598:F7598"/>
    <mergeCell ref="E7599:F7599"/>
    <mergeCell ref="E7590:F7590"/>
    <mergeCell ref="E7591:F7591"/>
    <mergeCell ref="E7592:F7592"/>
    <mergeCell ref="E7593:F7593"/>
    <mergeCell ref="E7582:F7582"/>
    <mergeCell ref="E7583:F7583"/>
    <mergeCell ref="E7614:F7614"/>
    <mergeCell ref="E7615:F7615"/>
    <mergeCell ref="E7616:F7616"/>
    <mergeCell ref="E7617:F7617"/>
    <mergeCell ref="E7596:F7596"/>
    <mergeCell ref="A7600:J7600"/>
    <mergeCell ref="E7587:F7587"/>
    <mergeCell ref="E7588:F7588"/>
    <mergeCell ref="E7589:F7589"/>
    <mergeCell ref="E7601:F7601"/>
    <mergeCell ref="E7626:F7626"/>
    <mergeCell ref="E7627:F7627"/>
    <mergeCell ref="E7628:F7628"/>
    <mergeCell ref="E7629:F7629"/>
    <mergeCell ref="E7567:F7567"/>
    <mergeCell ref="E7568:F7568"/>
    <mergeCell ref="E7569:F7569"/>
    <mergeCell ref="E7543:F7543"/>
    <mergeCell ref="E7544:F7544"/>
    <mergeCell ref="E7545:F7545"/>
    <mergeCell ref="E7535:F7535"/>
    <mergeCell ref="E7536:F7536"/>
    <mergeCell ref="E7537:F7537"/>
    <mergeCell ref="E7538:F7538"/>
    <mergeCell ref="E7539:F7539"/>
    <mergeCell ref="E7528:F7528"/>
    <mergeCell ref="E7529:F7529"/>
    <mergeCell ref="E7559:F7559"/>
    <mergeCell ref="E7560:F7560"/>
    <mergeCell ref="E7561:F7561"/>
    <mergeCell ref="E7562:F7562"/>
    <mergeCell ref="E7563:F7563"/>
    <mergeCell ref="E7552:F7552"/>
    <mergeCell ref="E7553:F7553"/>
    <mergeCell ref="E7554:F7554"/>
    <mergeCell ref="E7555:F7555"/>
    <mergeCell ref="E7556:F7556"/>
    <mergeCell ref="E7557:F7557"/>
    <mergeCell ref="E7546:F7546"/>
    <mergeCell ref="E7547:F7547"/>
    <mergeCell ref="E7549:F7549"/>
    <mergeCell ref="E7550:F7550"/>
    <mergeCell ref="E7551:F7551"/>
    <mergeCell ref="E7517:F7517"/>
    <mergeCell ref="E7518:F7518"/>
    <mergeCell ref="E7519:F7519"/>
    <mergeCell ref="E7520:F7520"/>
    <mergeCell ref="E7521:F7521"/>
    <mergeCell ref="E7512:F7512"/>
    <mergeCell ref="E7513:F7513"/>
    <mergeCell ref="E7504:F7504"/>
    <mergeCell ref="E7465:F7465"/>
    <mergeCell ref="E7466:F7466"/>
    <mergeCell ref="E7467:F7467"/>
    <mergeCell ref="E7468:F7468"/>
    <mergeCell ref="E7456:F7456"/>
    <mergeCell ref="E7457:F7457"/>
    <mergeCell ref="E7458:F7458"/>
    <mergeCell ref="E7459:F7459"/>
    <mergeCell ref="E7460:F7460"/>
    <mergeCell ref="E7463:F7463"/>
    <mergeCell ref="E7469:F7469"/>
    <mergeCell ref="E7470:F7470"/>
    <mergeCell ref="E7484:F7484"/>
    <mergeCell ref="E7482:F7482"/>
    <mergeCell ref="E7483:F7483"/>
    <mergeCell ref="E7472:F7472"/>
    <mergeCell ref="E7473:F7473"/>
    <mergeCell ref="E7474:F7474"/>
    <mergeCell ref="E7475:F7475"/>
    <mergeCell ref="E7476:F7476"/>
    <mergeCell ref="E7477:F7477"/>
    <mergeCell ref="E7462:F7462"/>
    <mergeCell ref="E7511:F7511"/>
    <mergeCell ref="E7426:F7426"/>
    <mergeCell ref="E7427:F7427"/>
    <mergeCell ref="E7428:F7428"/>
    <mergeCell ref="E7429:F7429"/>
    <mergeCell ref="E7430:F7430"/>
    <mergeCell ref="E7431:F7431"/>
    <mergeCell ref="E7464:F7464"/>
    <mergeCell ref="E7400:F7400"/>
    <mergeCell ref="E7401:F7401"/>
    <mergeCell ref="E7393:F7393"/>
    <mergeCell ref="E7394:F7394"/>
    <mergeCell ref="E7395:F7395"/>
    <mergeCell ref="E7420:F7420"/>
    <mergeCell ref="E7421:F7421"/>
    <mergeCell ref="E7422:F7422"/>
    <mergeCell ref="E7423:F7423"/>
    <mergeCell ref="E7424:F7424"/>
    <mergeCell ref="E7425:F7425"/>
    <mergeCell ref="E7415:F7415"/>
    <mergeCell ref="E7416:F7416"/>
    <mergeCell ref="E7417:F7417"/>
    <mergeCell ref="E7418:F7418"/>
    <mergeCell ref="E7419:F7419"/>
    <mergeCell ref="E7411:F7411"/>
    <mergeCell ref="E7412:F7412"/>
    <mergeCell ref="E7413:F7413"/>
    <mergeCell ref="E7398:F7398"/>
    <mergeCell ref="E7433:F7433"/>
    <mergeCell ref="E7445:F7445"/>
    <mergeCell ref="E7446:F7446"/>
    <mergeCell ref="E7447:F7447"/>
    <mergeCell ref="E7455:F7455"/>
    <mergeCell ref="E7388:F7388"/>
    <mergeCell ref="E7389:F7389"/>
    <mergeCell ref="E7376:F7376"/>
    <mergeCell ref="E7377:F7377"/>
    <mergeCell ref="E7378:F7378"/>
    <mergeCell ref="E7379:F7379"/>
    <mergeCell ref="E7380:F7380"/>
    <mergeCell ref="E7381:F7381"/>
    <mergeCell ref="E7370:F7370"/>
    <mergeCell ref="E7371:F7371"/>
    <mergeCell ref="E7372:F7372"/>
    <mergeCell ref="E7373:F7373"/>
    <mergeCell ref="E7374:F7374"/>
    <mergeCell ref="E7375:F7375"/>
    <mergeCell ref="E7386:F7386"/>
    <mergeCell ref="E7382:F7382"/>
    <mergeCell ref="E7383:F7383"/>
    <mergeCell ref="E7384:F7384"/>
    <mergeCell ref="E7350:F7350"/>
    <mergeCell ref="E7351:F7351"/>
    <mergeCell ref="E7340:F7340"/>
    <mergeCell ref="E7341:F7341"/>
    <mergeCell ref="E7345:F7345"/>
    <mergeCell ref="E7334:F7334"/>
    <mergeCell ref="E7335:F7335"/>
    <mergeCell ref="E7336:F7336"/>
    <mergeCell ref="E7337:F7337"/>
    <mergeCell ref="E7338:F7338"/>
    <mergeCell ref="E7339:F7339"/>
    <mergeCell ref="E7346:F7346"/>
    <mergeCell ref="E7307:F7307"/>
    <mergeCell ref="E7308:F7308"/>
    <mergeCell ref="E7309:F7309"/>
    <mergeCell ref="E7298:F7298"/>
    <mergeCell ref="E7299:F7299"/>
    <mergeCell ref="E7300:F7300"/>
    <mergeCell ref="E7301:F7301"/>
    <mergeCell ref="E7326:F7326"/>
    <mergeCell ref="E7327:F7327"/>
    <mergeCell ref="E7331:F7331"/>
    <mergeCell ref="E7332:F7332"/>
    <mergeCell ref="E7318:F7318"/>
    <mergeCell ref="E7319:F7319"/>
    <mergeCell ref="E7323:F7323"/>
    <mergeCell ref="E7324:F7324"/>
    <mergeCell ref="E7325:F7325"/>
    <mergeCell ref="E7310:F7310"/>
    <mergeCell ref="E7311:F7311"/>
    <mergeCell ref="E7312:F7312"/>
    <mergeCell ref="E7316:F7316"/>
    <mergeCell ref="E7317:F7317"/>
    <mergeCell ref="E7313:F7313"/>
    <mergeCell ref="E7314:F7314"/>
    <mergeCell ref="E7320:F7320"/>
    <mergeCell ref="E7321:F7321"/>
    <mergeCell ref="E7322:F7322"/>
    <mergeCell ref="E7289:F7289"/>
    <mergeCell ref="E7290:F7290"/>
    <mergeCell ref="E7291:F7291"/>
    <mergeCell ref="E7278:F7278"/>
    <mergeCell ref="E7279:F7279"/>
    <mergeCell ref="E7280:F7280"/>
    <mergeCell ref="E7281:F7281"/>
    <mergeCell ref="E7282:F7282"/>
    <mergeCell ref="E7283:F7283"/>
    <mergeCell ref="E7272:F7272"/>
    <mergeCell ref="E7273:F7273"/>
    <mergeCell ref="E7274:F7274"/>
    <mergeCell ref="E7275:F7275"/>
    <mergeCell ref="E7276:F7276"/>
    <mergeCell ref="E7277:F7277"/>
    <mergeCell ref="E7305:F7305"/>
    <mergeCell ref="E7306:F7306"/>
    <mergeCell ref="E7292:F7292"/>
    <mergeCell ref="E7293:F7293"/>
    <mergeCell ref="E7294:F7294"/>
    <mergeCell ref="E7295:F7295"/>
    <mergeCell ref="E7296:F7296"/>
    <mergeCell ref="E7297:F7297"/>
    <mergeCell ref="E7268:F7268"/>
    <mergeCell ref="E7270:F7270"/>
    <mergeCell ref="E7271:F7271"/>
    <mergeCell ref="E7260:F7260"/>
    <mergeCell ref="E7261:F7261"/>
    <mergeCell ref="E7262:F7262"/>
    <mergeCell ref="E7263:F7263"/>
    <mergeCell ref="E7264:F7264"/>
    <mergeCell ref="E7265:F7265"/>
    <mergeCell ref="E7254:F7254"/>
    <mergeCell ref="E7255:F7255"/>
    <mergeCell ref="E7256:F7256"/>
    <mergeCell ref="E7257:F7257"/>
    <mergeCell ref="E7258:F7258"/>
    <mergeCell ref="E7259:F7259"/>
    <mergeCell ref="E7287:F7287"/>
    <mergeCell ref="E7288:F7288"/>
    <mergeCell ref="E7248:F7248"/>
    <mergeCell ref="E7250:F7250"/>
    <mergeCell ref="E7252:F7252"/>
    <mergeCell ref="E7253:F7253"/>
    <mergeCell ref="E7243:F7243"/>
    <mergeCell ref="E7244:F7244"/>
    <mergeCell ref="E7245:F7245"/>
    <mergeCell ref="E7246:F7246"/>
    <mergeCell ref="E7247:F7247"/>
    <mergeCell ref="E7235:F7235"/>
    <mergeCell ref="E7236:F7236"/>
    <mergeCell ref="E7237:F7237"/>
    <mergeCell ref="E7238:F7238"/>
    <mergeCell ref="E7239:F7239"/>
    <mergeCell ref="E7266:F7266"/>
    <mergeCell ref="E7267:F7267"/>
    <mergeCell ref="E7208:F7208"/>
    <mergeCell ref="E7240:F7240"/>
    <mergeCell ref="E7241:F7241"/>
    <mergeCell ref="E7242:F7242"/>
    <mergeCell ref="E7249:F7249"/>
    <mergeCell ref="E7199:F7199"/>
    <mergeCell ref="E7200:F7200"/>
    <mergeCell ref="E7201:F7201"/>
    <mergeCell ref="E7202:F7202"/>
    <mergeCell ref="E7203:F7203"/>
    <mergeCell ref="E7228:F7228"/>
    <mergeCell ref="E7229:F7229"/>
    <mergeCell ref="E7230:F7230"/>
    <mergeCell ref="E7231:F7231"/>
    <mergeCell ref="E7222:F7222"/>
    <mergeCell ref="E7223:F7223"/>
    <mergeCell ref="E7224:F7224"/>
    <mergeCell ref="E7225:F7225"/>
    <mergeCell ref="E7226:F7226"/>
    <mergeCell ref="E7227:F7227"/>
    <mergeCell ref="E7217:F7217"/>
    <mergeCell ref="E7218:F7218"/>
    <mergeCell ref="E7219:F7219"/>
    <mergeCell ref="E7221:F7221"/>
    <mergeCell ref="E7209:F7209"/>
    <mergeCell ref="E7220:F7220"/>
    <mergeCell ref="E7210:F7210"/>
    <mergeCell ref="E7211:F7211"/>
    <mergeCell ref="E7212:F7212"/>
    <mergeCell ref="E7213:F7213"/>
    <mergeCell ref="E7204:F7204"/>
    <mergeCell ref="E7205:F7205"/>
    <mergeCell ref="E7206:F7206"/>
    <mergeCell ref="E7207:F7207"/>
    <mergeCell ref="E7154:F7154"/>
    <mergeCell ref="E7155:F7155"/>
    <mergeCell ref="E7156:F7156"/>
    <mergeCell ref="E7157:F7157"/>
    <mergeCell ref="E7119:F7119"/>
    <mergeCell ref="E7187:F7187"/>
    <mergeCell ref="E7188:F7188"/>
    <mergeCell ref="E7189:F7189"/>
    <mergeCell ref="E7178:F7178"/>
    <mergeCell ref="E7179:F7179"/>
    <mergeCell ref="E7180:F7180"/>
    <mergeCell ref="E7181:F7181"/>
    <mergeCell ref="E7158:F7158"/>
    <mergeCell ref="E7159:F7159"/>
    <mergeCell ref="E7146:F7146"/>
    <mergeCell ref="E7147:F7147"/>
    <mergeCell ref="E7151:F7151"/>
    <mergeCell ref="E7152:F7152"/>
    <mergeCell ref="E7153:F7153"/>
    <mergeCell ref="E7141:F7141"/>
    <mergeCell ref="E7142:F7142"/>
    <mergeCell ref="E7143:F7143"/>
    <mergeCell ref="E7145:F7145"/>
    <mergeCell ref="E7148:F7148"/>
    <mergeCell ref="E7149:F7149"/>
    <mergeCell ref="E7150:F7150"/>
    <mergeCell ref="E7172:F7172"/>
    <mergeCell ref="E7173:F7173"/>
    <mergeCell ref="E7134:F7134"/>
    <mergeCell ref="E7135:F7135"/>
    <mergeCell ref="E7136:F7136"/>
    <mergeCell ref="E7101:F7101"/>
    <mergeCell ref="E7102:F7102"/>
    <mergeCell ref="E7103:F7103"/>
    <mergeCell ref="E7137:F7137"/>
    <mergeCell ref="E7128:F7128"/>
    <mergeCell ref="E7129:F7129"/>
    <mergeCell ref="E7130:F7130"/>
    <mergeCell ref="E7131:F7131"/>
    <mergeCell ref="E7132:F7132"/>
    <mergeCell ref="E7133:F7133"/>
    <mergeCell ref="E7123:F7123"/>
    <mergeCell ref="E7124:F7124"/>
    <mergeCell ref="E7125:F7125"/>
    <mergeCell ref="E7126:F7126"/>
    <mergeCell ref="E7127:F7127"/>
    <mergeCell ref="E7117:F7117"/>
    <mergeCell ref="E7118:F7118"/>
    <mergeCell ref="E7081:F7081"/>
    <mergeCell ref="E7082:F7082"/>
    <mergeCell ref="E7083:F7083"/>
    <mergeCell ref="E7075:F7075"/>
    <mergeCell ref="E7076:F7076"/>
    <mergeCell ref="E7077:F7077"/>
    <mergeCell ref="E7110:F7110"/>
    <mergeCell ref="E7111:F7111"/>
    <mergeCell ref="E7112:F7112"/>
    <mergeCell ref="E7113:F7113"/>
    <mergeCell ref="E7114:F7114"/>
    <mergeCell ref="E7115:F7115"/>
    <mergeCell ref="E7104:F7104"/>
    <mergeCell ref="E7105:F7105"/>
    <mergeCell ref="E7106:F7106"/>
    <mergeCell ref="E7107:F7107"/>
    <mergeCell ref="E7108:F7108"/>
    <mergeCell ref="E7109:F7109"/>
    <mergeCell ref="E7063:F7063"/>
    <mergeCell ref="E7064:F7064"/>
    <mergeCell ref="E7065:F7065"/>
    <mergeCell ref="E7055:F7055"/>
    <mergeCell ref="E7056:F7056"/>
    <mergeCell ref="E7058:F7058"/>
    <mergeCell ref="E7059:F7059"/>
    <mergeCell ref="E7078:F7078"/>
    <mergeCell ref="E7079:F7079"/>
    <mergeCell ref="E7080:F7080"/>
    <mergeCell ref="E7093:F7093"/>
    <mergeCell ref="E7094:F7094"/>
    <mergeCell ref="E7095:F7095"/>
    <mergeCell ref="E7096:F7096"/>
    <mergeCell ref="E7097:F7097"/>
    <mergeCell ref="E7084:F7084"/>
    <mergeCell ref="E7085:F7085"/>
    <mergeCell ref="E7086:F7086"/>
    <mergeCell ref="E7087:F7087"/>
    <mergeCell ref="E7088:F7088"/>
    <mergeCell ref="E7089:F7089"/>
    <mergeCell ref="E6949:F6949"/>
    <mergeCell ref="E6951:F6951"/>
    <mergeCell ref="E6952:F6952"/>
    <mergeCell ref="E6943:F6943"/>
    <mergeCell ref="E6944:F6944"/>
    <mergeCell ref="E6936:F6936"/>
    <mergeCell ref="E6937:F6937"/>
    <mergeCell ref="E6938:F6938"/>
    <mergeCell ref="E6939:F6939"/>
    <mergeCell ref="E6934:F6934"/>
    <mergeCell ref="E7041:F7041"/>
    <mergeCell ref="E7030:F7030"/>
    <mergeCell ref="E7031:F7031"/>
    <mergeCell ref="E7035:F7035"/>
    <mergeCell ref="E6969:F6969"/>
    <mergeCell ref="E6961:F6961"/>
    <mergeCell ref="E6962:F6962"/>
    <mergeCell ref="E6963:F6963"/>
    <mergeCell ref="E6964:F6964"/>
    <mergeCell ref="E6965:F6965"/>
    <mergeCell ref="E6956:F6956"/>
    <mergeCell ref="E6957:F6957"/>
    <mergeCell ref="E6987:F6987"/>
    <mergeCell ref="E6988:F6988"/>
    <mergeCell ref="E6989:F6989"/>
    <mergeCell ref="E6981:F6981"/>
    <mergeCell ref="E6982:F6982"/>
    <mergeCell ref="E6983:F6983"/>
    <mergeCell ref="E6974:F6974"/>
    <mergeCell ref="E6975:F6975"/>
    <mergeCell ref="E6976:F6976"/>
    <mergeCell ref="E6977:F6977"/>
    <mergeCell ref="E6854:F6854"/>
    <mergeCell ref="E6855:F6855"/>
    <mergeCell ref="E6856:F6856"/>
    <mergeCell ref="E6857:F6857"/>
    <mergeCell ref="E6848:F6848"/>
    <mergeCell ref="E6850:F6850"/>
    <mergeCell ref="E6851:F6851"/>
    <mergeCell ref="E6852:F6852"/>
    <mergeCell ref="E6853:F6853"/>
    <mergeCell ref="E6843:F6843"/>
    <mergeCell ref="E6844:F6844"/>
    <mergeCell ref="E6845:F6845"/>
    <mergeCell ref="E6846:F6846"/>
    <mergeCell ref="E6847:F6847"/>
    <mergeCell ref="E6872:F6872"/>
    <mergeCell ref="E6866:F6866"/>
    <mergeCell ref="E6868:F6868"/>
    <mergeCell ref="E6869:F6869"/>
    <mergeCell ref="E6870:F6870"/>
    <mergeCell ref="E6871:F6871"/>
    <mergeCell ref="E6861:F6861"/>
    <mergeCell ref="E6862:F6862"/>
    <mergeCell ref="E6863:F6863"/>
    <mergeCell ref="E6864:F6864"/>
    <mergeCell ref="E6865:F6865"/>
    <mergeCell ref="E6835:F6835"/>
    <mergeCell ref="E6836:F6836"/>
    <mergeCell ref="E6837:F6837"/>
    <mergeCell ref="E6824:F6824"/>
    <mergeCell ref="E6825:F6825"/>
    <mergeCell ref="E6829:F6829"/>
    <mergeCell ref="E6830:F6830"/>
    <mergeCell ref="E6831:F6831"/>
    <mergeCell ref="E6817:F6817"/>
    <mergeCell ref="E6818:F6818"/>
    <mergeCell ref="E6819:F6819"/>
    <mergeCell ref="E6823:F6823"/>
    <mergeCell ref="E6826:F6826"/>
    <mergeCell ref="E6827:F6827"/>
    <mergeCell ref="E6828:F6828"/>
    <mergeCell ref="E6832:F6832"/>
    <mergeCell ref="E6833:F6833"/>
    <mergeCell ref="E6834:F6834"/>
    <mergeCell ref="E6752:F6752"/>
    <mergeCell ref="E6753:F6753"/>
    <mergeCell ref="E6754:F6754"/>
    <mergeCell ref="E6755:F6755"/>
    <mergeCell ref="E6742:F6742"/>
    <mergeCell ref="E6743:F6743"/>
    <mergeCell ref="E6747:F6747"/>
    <mergeCell ref="E6737:F6737"/>
    <mergeCell ref="E6738:F6738"/>
    <mergeCell ref="E6739:F6739"/>
    <mergeCell ref="E6838:F6838"/>
    <mergeCell ref="E6839:F6839"/>
    <mergeCell ref="E6789:F6789"/>
    <mergeCell ref="E6790:F6790"/>
    <mergeCell ref="E6791:F6791"/>
    <mergeCell ref="E6778:F6778"/>
    <mergeCell ref="E6780:F6780"/>
    <mergeCell ref="E6781:F6781"/>
    <mergeCell ref="E6782:F6782"/>
    <mergeCell ref="E6773:F6773"/>
    <mergeCell ref="E6774:F6774"/>
    <mergeCell ref="E6775:F6775"/>
    <mergeCell ref="E6776:F6776"/>
    <mergeCell ref="E6777:F6777"/>
    <mergeCell ref="E6808:F6808"/>
    <mergeCell ref="E6800:F6800"/>
    <mergeCell ref="E6801:F6801"/>
    <mergeCell ref="E6802:F6802"/>
    <mergeCell ref="E6803:F6803"/>
    <mergeCell ref="E6807:F6807"/>
    <mergeCell ref="E6792:F6792"/>
    <mergeCell ref="E6793:F6793"/>
    <mergeCell ref="E6699:F6699"/>
    <mergeCell ref="E6700:F6700"/>
    <mergeCell ref="E6701:F6701"/>
    <mergeCell ref="E6703:F6703"/>
    <mergeCell ref="E6693:F6693"/>
    <mergeCell ref="E6697:F6697"/>
    <mergeCell ref="E6683:F6683"/>
    <mergeCell ref="E6684:F6684"/>
    <mergeCell ref="E6685:F6685"/>
    <mergeCell ref="E6692:F6692"/>
    <mergeCell ref="H6787:I6787"/>
    <mergeCell ref="A6795:J6795"/>
    <mergeCell ref="E6804:F6804"/>
    <mergeCell ref="E6748:F6748"/>
    <mergeCell ref="E6734:F6734"/>
    <mergeCell ref="E6735:F6735"/>
    <mergeCell ref="E6736:F6736"/>
    <mergeCell ref="E6740:F6740"/>
    <mergeCell ref="E6741:F6741"/>
    <mergeCell ref="E6728:F6728"/>
    <mergeCell ref="E6729:F6729"/>
    <mergeCell ref="E6730:F6730"/>
    <mergeCell ref="E6731:F6731"/>
    <mergeCell ref="E6732:F6732"/>
    <mergeCell ref="E6733:F6733"/>
    <mergeCell ref="E6764:F6764"/>
    <mergeCell ref="E6765:F6765"/>
    <mergeCell ref="E6766:F6766"/>
    <mergeCell ref="E6756:F6756"/>
    <mergeCell ref="E6760:F6760"/>
    <mergeCell ref="E6762:F6762"/>
    <mergeCell ref="E6763:F6763"/>
    <mergeCell ref="E6652:F6652"/>
    <mergeCell ref="E6653:F6653"/>
    <mergeCell ref="E6642:F6642"/>
    <mergeCell ref="E6643:F6643"/>
    <mergeCell ref="E6644:F6644"/>
    <mergeCell ref="E6645:F6645"/>
    <mergeCell ref="E6646:F6646"/>
    <mergeCell ref="E6636:F6636"/>
    <mergeCell ref="E6637:F6637"/>
    <mergeCell ref="E6638:F6638"/>
    <mergeCell ref="E6666:F6666"/>
    <mergeCell ref="E6667:F6667"/>
    <mergeCell ref="E6668:F6668"/>
    <mergeCell ref="E6660:F6660"/>
    <mergeCell ref="E6661:F6661"/>
    <mergeCell ref="E6662:F6662"/>
    <mergeCell ref="E6663:F6663"/>
    <mergeCell ref="E6664:F6664"/>
    <mergeCell ref="E6654:F6654"/>
    <mergeCell ref="E6655:F6655"/>
    <mergeCell ref="E6656:F6656"/>
    <mergeCell ref="E6633:F6633"/>
    <mergeCell ref="E6634:F6634"/>
    <mergeCell ref="E6635:F6635"/>
    <mergeCell ref="E6623:F6623"/>
    <mergeCell ref="E6624:F6624"/>
    <mergeCell ref="E6625:F6625"/>
    <mergeCell ref="E6626:F6626"/>
    <mergeCell ref="E6627:F6627"/>
    <mergeCell ref="E6616:F6616"/>
    <mergeCell ref="E6617:F6617"/>
    <mergeCell ref="E6618:F6618"/>
    <mergeCell ref="E6619:F6619"/>
    <mergeCell ref="E6648:F6648"/>
    <mergeCell ref="E6649:F6649"/>
    <mergeCell ref="E6650:F6650"/>
    <mergeCell ref="E6651:F6651"/>
    <mergeCell ref="E6632:F6632"/>
    <mergeCell ref="E6539:F6539"/>
    <mergeCell ref="E6591:F6591"/>
    <mergeCell ref="E6595:F6595"/>
    <mergeCell ref="E6596:F6596"/>
    <mergeCell ref="E6597:F6597"/>
    <mergeCell ref="E6584:F6584"/>
    <mergeCell ref="E6585:F6585"/>
    <mergeCell ref="E6586:F6586"/>
    <mergeCell ref="E6587:F6587"/>
    <mergeCell ref="E6588:F6588"/>
    <mergeCell ref="E6589:F6589"/>
    <mergeCell ref="E6578:F6578"/>
    <mergeCell ref="E6579:F6579"/>
    <mergeCell ref="E6580:F6580"/>
    <mergeCell ref="E6581:F6581"/>
    <mergeCell ref="E6582:F6582"/>
    <mergeCell ref="E6583:F6583"/>
    <mergeCell ref="E6547:F6547"/>
    <mergeCell ref="E6572:F6572"/>
    <mergeCell ref="E6573:F6573"/>
    <mergeCell ref="E6574:F6574"/>
    <mergeCell ref="E6575:F6575"/>
    <mergeCell ref="E6576:F6576"/>
    <mergeCell ref="E6577:F6577"/>
    <mergeCell ref="E6566:F6566"/>
    <mergeCell ref="E6567:F6567"/>
    <mergeCell ref="E6568:F6568"/>
    <mergeCell ref="E6569:F6569"/>
    <mergeCell ref="E6570:F6570"/>
    <mergeCell ref="E6571:F6571"/>
    <mergeCell ref="E6560:F6560"/>
    <mergeCell ref="E6561:F6561"/>
    <mergeCell ref="E6517:F6517"/>
    <mergeCell ref="E6521:F6521"/>
    <mergeCell ref="E6511:F6511"/>
    <mergeCell ref="E6512:F6512"/>
    <mergeCell ref="E6513:F6513"/>
    <mergeCell ref="E6514:F6514"/>
    <mergeCell ref="E6515:F6515"/>
    <mergeCell ref="E6504:F6504"/>
    <mergeCell ref="E6505:F6505"/>
    <mergeCell ref="E6506:F6506"/>
    <mergeCell ref="E6507:F6507"/>
    <mergeCell ref="E6508:F6508"/>
    <mergeCell ref="E6509:F6509"/>
    <mergeCell ref="E6534:F6534"/>
    <mergeCell ref="E6535:F6535"/>
    <mergeCell ref="E6529:F6529"/>
    <mergeCell ref="E6530:F6530"/>
    <mergeCell ref="E6531:F6531"/>
    <mergeCell ref="E6532:F6532"/>
    <mergeCell ref="E6533:F6533"/>
    <mergeCell ref="E6522:F6522"/>
    <mergeCell ref="E6523:F6523"/>
    <mergeCell ref="E6524:F6524"/>
    <mergeCell ref="E6525:F6525"/>
    <mergeCell ref="E6526:F6526"/>
    <mergeCell ref="E6527:F6527"/>
    <mergeCell ref="E6503:F6503"/>
    <mergeCell ref="E6492:F6492"/>
    <mergeCell ref="E6493:F6493"/>
    <mergeCell ref="E6494:F6494"/>
    <mergeCell ref="E6495:F6495"/>
    <mergeCell ref="E6496:F6496"/>
    <mergeCell ref="E6497:F6497"/>
    <mergeCell ref="E6486:F6486"/>
    <mergeCell ref="E6487:F6487"/>
    <mergeCell ref="E6488:F6488"/>
    <mergeCell ref="E6489:F6489"/>
    <mergeCell ref="E6491:F6491"/>
    <mergeCell ref="E6490:F6490"/>
    <mergeCell ref="E6516:F6516"/>
    <mergeCell ref="E6478:F6478"/>
    <mergeCell ref="E6479:F6479"/>
    <mergeCell ref="E6480:F6480"/>
    <mergeCell ref="E6481:F6481"/>
    <mergeCell ref="E6485:F6485"/>
    <mergeCell ref="E6475:F6475"/>
    <mergeCell ref="E6476:F6476"/>
    <mergeCell ref="E6477:F6477"/>
    <mergeCell ref="E6466:F6466"/>
    <mergeCell ref="E6467:F6467"/>
    <mergeCell ref="E6468:F6468"/>
    <mergeCell ref="E6469:F6469"/>
    <mergeCell ref="E6470:F6470"/>
    <mergeCell ref="E6471:F6471"/>
    <mergeCell ref="E6484:F6484"/>
    <mergeCell ref="E6498:F6498"/>
    <mergeCell ref="E6499:F6499"/>
    <mergeCell ref="E6472:F6472"/>
    <mergeCell ref="E6473:F6473"/>
    <mergeCell ref="E6474:F6474"/>
    <mergeCell ref="E6483:F6483"/>
    <mergeCell ref="E6460:F6460"/>
    <mergeCell ref="E6461:F6461"/>
    <mergeCell ref="E6462:F6462"/>
    <mergeCell ref="E6463:F6463"/>
    <mergeCell ref="E6464:F6464"/>
    <mergeCell ref="E6449:F6449"/>
    <mergeCell ref="E6450:F6450"/>
    <mergeCell ref="E6451:F6451"/>
    <mergeCell ref="E6452:F6452"/>
    <mergeCell ref="E6453:F6453"/>
    <mergeCell ref="A6465:J6465"/>
    <mergeCell ref="E6440:F6440"/>
    <mergeCell ref="E6441:F6441"/>
    <mergeCell ref="E6442:F6442"/>
    <mergeCell ref="E6443:F6443"/>
    <mergeCell ref="E6444:F6444"/>
    <mergeCell ref="E6434:F6434"/>
    <mergeCell ref="E6435:F6435"/>
    <mergeCell ref="E6436:F6436"/>
    <mergeCell ref="E6437:F6437"/>
    <mergeCell ref="E6438:F6438"/>
    <mergeCell ref="E6439:F6439"/>
    <mergeCell ref="E6281:F6281"/>
    <mergeCell ref="E6282:F6282"/>
    <mergeCell ref="E6283:F6283"/>
    <mergeCell ref="E6424:F6424"/>
    <mergeCell ref="E6425:F6425"/>
    <mergeCell ref="E6426:F6426"/>
    <mergeCell ref="E6427:F6427"/>
    <mergeCell ref="E6416:F6416"/>
    <mergeCell ref="E6417:F6417"/>
    <mergeCell ref="E6418:F6418"/>
    <mergeCell ref="E6419:F6419"/>
    <mergeCell ref="E6420:F6420"/>
    <mergeCell ref="E6421:F6421"/>
    <mergeCell ref="E6410:F6410"/>
    <mergeCell ref="E6412:F6412"/>
    <mergeCell ref="E6413:F6413"/>
    <mergeCell ref="E6414:F6414"/>
    <mergeCell ref="E6415:F6415"/>
    <mergeCell ref="E6318:F6318"/>
    <mergeCell ref="E6319:F6319"/>
    <mergeCell ref="E6348:F6348"/>
    <mergeCell ref="E6349:F6349"/>
    <mergeCell ref="E6341:F6341"/>
    <mergeCell ref="E6342:F6342"/>
    <mergeCell ref="E6347:F6347"/>
    <mergeCell ref="E6335:F6335"/>
    <mergeCell ref="E6336:F6336"/>
    <mergeCell ref="E6337:F6337"/>
    <mergeCell ref="E6353:F6353"/>
    <mergeCell ref="E6366:F6366"/>
    <mergeCell ref="E6367:F6367"/>
    <mergeCell ref="E6371:F6371"/>
    <mergeCell ref="E6215:F6215"/>
    <mergeCell ref="E6216:F6216"/>
    <mergeCell ref="E6221:F6221"/>
    <mergeCell ref="E6204:F6204"/>
    <mergeCell ref="E6209:F6209"/>
    <mergeCell ref="E6210:F6210"/>
    <mergeCell ref="E6197:F6197"/>
    <mergeCell ref="E6198:F6198"/>
    <mergeCell ref="E6203:F6203"/>
    <mergeCell ref="E6217:F6217"/>
    <mergeCell ref="E6354:F6354"/>
    <mergeCell ref="E6355:F6355"/>
    <mergeCell ref="E6359:F6359"/>
    <mergeCell ref="E6253:F6253"/>
    <mergeCell ref="E6245:F6245"/>
    <mergeCell ref="E6246:F6246"/>
    <mergeCell ref="E6247:F6247"/>
    <mergeCell ref="E6275:F6275"/>
    <mergeCell ref="E6276:F6276"/>
    <mergeCell ref="E6277:F6277"/>
    <mergeCell ref="E6269:F6269"/>
    <mergeCell ref="E6270:F6270"/>
    <mergeCell ref="E6271:F6271"/>
    <mergeCell ref="E6263:F6263"/>
    <mergeCell ref="E6264:F6264"/>
    <mergeCell ref="E6265:F6265"/>
    <mergeCell ref="E6293:F6293"/>
    <mergeCell ref="E6294:F6294"/>
    <mergeCell ref="E6295:F6295"/>
    <mergeCell ref="E6287:F6287"/>
    <mergeCell ref="E6288:F6288"/>
    <mergeCell ref="E6289:F6289"/>
    <mergeCell ref="E6161:F6161"/>
    <mergeCell ref="E6162:F6162"/>
    <mergeCell ref="E6167:F6167"/>
    <mergeCell ref="E6150:F6150"/>
    <mergeCell ref="E6155:F6155"/>
    <mergeCell ref="E6156:F6156"/>
    <mergeCell ref="E6143:F6143"/>
    <mergeCell ref="E6144:F6144"/>
    <mergeCell ref="E6149:F6149"/>
    <mergeCell ref="E6186:F6186"/>
    <mergeCell ref="E6191:F6191"/>
    <mergeCell ref="E6085:F6085"/>
    <mergeCell ref="E6086:F6086"/>
    <mergeCell ref="E6108:F6108"/>
    <mergeCell ref="E6096:F6096"/>
    <mergeCell ref="E6102:F6102"/>
    <mergeCell ref="E6090:F6090"/>
    <mergeCell ref="E6132:F6132"/>
    <mergeCell ref="E6137:F6137"/>
    <mergeCell ref="E6124:F6124"/>
    <mergeCell ref="E6125:F6125"/>
    <mergeCell ref="E6126:F6126"/>
    <mergeCell ref="E6114:F6114"/>
    <mergeCell ref="E6123:F6123"/>
    <mergeCell ref="E6127:F6127"/>
    <mergeCell ref="E6093:F6093"/>
    <mergeCell ref="E6094:F6094"/>
    <mergeCell ref="E6095:F6095"/>
    <mergeCell ref="E6105:F6105"/>
    <mergeCell ref="E6106:F6106"/>
    <mergeCell ref="E6107:F6107"/>
    <mergeCell ref="E6179:F6179"/>
    <mergeCell ref="E6054:F6054"/>
    <mergeCell ref="E6034:F6034"/>
    <mergeCell ref="E6078:F6078"/>
    <mergeCell ref="E6084:F6084"/>
    <mergeCell ref="E6072:F6072"/>
    <mergeCell ref="E6060:F6060"/>
    <mergeCell ref="E6066:F6066"/>
    <mergeCell ref="E6073:F6073"/>
    <mergeCell ref="E6074:F6074"/>
    <mergeCell ref="H6076:I6076"/>
    <mergeCell ref="E6079:F6079"/>
    <mergeCell ref="E6080:F6080"/>
    <mergeCell ref="E6082:F6082"/>
    <mergeCell ref="E6083:F6083"/>
    <mergeCell ref="E6028:F6028"/>
    <mergeCell ref="E6033:F6033"/>
    <mergeCell ref="E6038:F6038"/>
    <mergeCell ref="E6044:F6044"/>
    <mergeCell ref="E6055:F6055"/>
    <mergeCell ref="E6056:F6056"/>
    <mergeCell ref="H6058:I6058"/>
    <mergeCell ref="E6061:F6061"/>
    <mergeCell ref="E6062:F6062"/>
    <mergeCell ref="H6064:I6064"/>
    <mergeCell ref="E6067:F6067"/>
    <mergeCell ref="E6068:F6068"/>
    <mergeCell ref="E6081:F6081"/>
    <mergeCell ref="E6016:F6016"/>
    <mergeCell ref="E6022:F6022"/>
    <mergeCell ref="E6010:F6010"/>
    <mergeCell ref="E6014:F6014"/>
    <mergeCell ref="E6015:F6015"/>
    <mergeCell ref="H6018:I6018"/>
    <mergeCell ref="E6020:F6020"/>
    <mergeCell ref="E6021:F6021"/>
    <mergeCell ref="H6024:I6024"/>
    <mergeCell ref="E6026:F6026"/>
    <mergeCell ref="E6027:F6027"/>
    <mergeCell ref="H6006:I6006"/>
    <mergeCell ref="E6008:F6008"/>
    <mergeCell ref="E6009:F6009"/>
    <mergeCell ref="H6012:I6012"/>
    <mergeCell ref="E5972:F5972"/>
    <mergeCell ref="E5973:F5973"/>
    <mergeCell ref="E5998:F5998"/>
    <mergeCell ref="E6004:F6004"/>
    <mergeCell ref="E5988:F5988"/>
    <mergeCell ref="E5992:F5992"/>
    <mergeCell ref="E5993:F5993"/>
    <mergeCell ref="E5980:F5980"/>
    <mergeCell ref="E5984:F5984"/>
    <mergeCell ref="E5985:F5985"/>
    <mergeCell ref="E5986:F5986"/>
    <mergeCell ref="E5987:F5987"/>
    <mergeCell ref="E5997:F5997"/>
    <mergeCell ref="E6002:F6002"/>
    <mergeCell ref="E6003:F6003"/>
    <mergeCell ref="H6000:I6000"/>
    <mergeCell ref="E5995:F5995"/>
    <mergeCell ref="E5979:F5979"/>
    <mergeCell ref="E5966:F5966"/>
    <mergeCell ref="E5967:F5967"/>
    <mergeCell ref="E5971:F5971"/>
    <mergeCell ref="E5959:F5959"/>
    <mergeCell ref="E5960:F5960"/>
    <mergeCell ref="E5940:F5940"/>
    <mergeCell ref="E5941:F5941"/>
    <mergeCell ref="E5942:F5942"/>
    <mergeCell ref="E5947:F5947"/>
    <mergeCell ref="E5948:F5948"/>
    <mergeCell ref="E5949:F5949"/>
    <mergeCell ref="E5954:F5954"/>
    <mergeCell ref="E5955:F5955"/>
    <mergeCell ref="E5905:F5905"/>
    <mergeCell ref="E5910:F5910"/>
    <mergeCell ref="E5906:F5906"/>
    <mergeCell ref="E5907:F5907"/>
    <mergeCell ref="E5908:F5908"/>
    <mergeCell ref="E5909:F5909"/>
    <mergeCell ref="E5914:F5914"/>
    <mergeCell ref="E5915:F5915"/>
    <mergeCell ref="E5916:F5916"/>
    <mergeCell ref="E5920:F5920"/>
    <mergeCell ref="E5833:F5833"/>
    <mergeCell ref="E5834:F5834"/>
    <mergeCell ref="E5835:F5835"/>
    <mergeCell ref="E5836:F5836"/>
    <mergeCell ref="E5827:F5827"/>
    <mergeCell ref="E5828:F5828"/>
    <mergeCell ref="E5829:F5829"/>
    <mergeCell ref="E5830:F5830"/>
    <mergeCell ref="E5831:F5831"/>
    <mergeCell ref="E5816:F5816"/>
    <mergeCell ref="E5820:F5820"/>
    <mergeCell ref="E5821:F5821"/>
    <mergeCell ref="E5822:F5822"/>
    <mergeCell ref="E5823:F5823"/>
    <mergeCell ref="E5817:F5817"/>
    <mergeCell ref="E5818:F5818"/>
    <mergeCell ref="E5819:F5819"/>
    <mergeCell ref="E5824:F5824"/>
    <mergeCell ref="E5826:F5826"/>
    <mergeCell ref="H5789:I5789"/>
    <mergeCell ref="E5809:F5809"/>
    <mergeCell ref="E5810:F5810"/>
    <mergeCell ref="E5815:F5815"/>
    <mergeCell ref="E5803:F5803"/>
    <mergeCell ref="E5793:F5793"/>
    <mergeCell ref="E5791:F5791"/>
    <mergeCell ref="E5792:F5792"/>
    <mergeCell ref="H5795:I5795"/>
    <mergeCell ref="E5797:F5797"/>
    <mergeCell ref="E5798:F5798"/>
    <mergeCell ref="E5799:F5799"/>
    <mergeCell ref="E5804:F5804"/>
    <mergeCell ref="E5805:F5805"/>
    <mergeCell ref="E5811:F5811"/>
    <mergeCell ref="H5749:I5749"/>
    <mergeCell ref="E5751:F5751"/>
    <mergeCell ref="E5752:F5752"/>
    <mergeCell ref="H5755:I5755"/>
    <mergeCell ref="E5757:F5757"/>
    <mergeCell ref="E5758:F5758"/>
    <mergeCell ref="E5759:F5759"/>
    <mergeCell ref="E5764:F5764"/>
    <mergeCell ref="E5765:F5765"/>
    <mergeCell ref="E5786:F5786"/>
    <mergeCell ref="E5787:F5787"/>
    <mergeCell ref="E5769:F5769"/>
    <mergeCell ref="E5775:F5775"/>
    <mergeCell ref="E5785:F5785"/>
    <mergeCell ref="H5771:I5771"/>
    <mergeCell ref="E5773:F5773"/>
    <mergeCell ref="E5774:F5774"/>
    <mergeCell ref="E5666:F5666"/>
    <mergeCell ref="E5667:F5667"/>
    <mergeCell ref="E5668:F5668"/>
    <mergeCell ref="E5693:F5693"/>
    <mergeCell ref="E5687:F5687"/>
    <mergeCell ref="E5688:F5688"/>
    <mergeCell ref="E5689:F5689"/>
    <mergeCell ref="E5680:F5680"/>
    <mergeCell ref="E5681:F5681"/>
    <mergeCell ref="E5682:F5682"/>
    <mergeCell ref="E5683:F5683"/>
    <mergeCell ref="E5684:F5684"/>
    <mergeCell ref="E5685:F5685"/>
    <mergeCell ref="H5777:I5777"/>
    <mergeCell ref="E5779:F5779"/>
    <mergeCell ref="E5699:F5699"/>
    <mergeCell ref="E5700:F5700"/>
    <mergeCell ref="E5701:F5701"/>
    <mergeCell ref="E5702:F5702"/>
    <mergeCell ref="E5703:F5703"/>
    <mergeCell ref="E5735:F5735"/>
    <mergeCell ref="E5726:F5726"/>
    <mergeCell ref="E5727:F5727"/>
    <mergeCell ref="E5728:F5728"/>
    <mergeCell ref="E5724:F5724"/>
    <mergeCell ref="E5725:F5725"/>
    <mergeCell ref="E5753:F5753"/>
    <mergeCell ref="E5746:F5746"/>
    <mergeCell ref="E5747:F5747"/>
    <mergeCell ref="E5745:F5745"/>
    <mergeCell ref="E5692:F5692"/>
    <mergeCell ref="E5704:F5704"/>
    <mergeCell ref="E5624:F5624"/>
    <mergeCell ref="E5633:F5633"/>
    <mergeCell ref="E5637:F5637"/>
    <mergeCell ref="E5638:F5638"/>
    <mergeCell ref="E5639:F5639"/>
    <mergeCell ref="E5643:F5643"/>
    <mergeCell ref="E5662:F5662"/>
    <mergeCell ref="H5673:I5673"/>
    <mergeCell ref="A5686:J5686"/>
    <mergeCell ref="E5690:F5690"/>
    <mergeCell ref="E5691:F5691"/>
    <mergeCell ref="E5660:F5660"/>
    <mergeCell ref="E5661:F5661"/>
    <mergeCell ref="E5646:F5646"/>
    <mergeCell ref="E5647:F5647"/>
    <mergeCell ref="E5652:F5652"/>
    <mergeCell ref="E5653:F5653"/>
    <mergeCell ref="E5636:F5636"/>
    <mergeCell ref="E5640:F5640"/>
    <mergeCell ref="E5641:F5641"/>
    <mergeCell ref="E5642:F5642"/>
    <mergeCell ref="E5651:F5651"/>
    <mergeCell ref="E5655:F5655"/>
    <mergeCell ref="E5656:F5656"/>
    <mergeCell ref="E5657:F5657"/>
    <mergeCell ref="E5675:F5675"/>
    <mergeCell ref="A5644:J5644"/>
    <mergeCell ref="E5648:F5648"/>
    <mergeCell ref="E5649:F5649"/>
    <mergeCell ref="E5650:F5650"/>
    <mergeCell ref="E5645:F5645"/>
    <mergeCell ref="E5676:F5676"/>
    <mergeCell ref="E5582:F5582"/>
    <mergeCell ref="E5583:F5583"/>
    <mergeCell ref="E5584:F5584"/>
    <mergeCell ref="E5558:F5558"/>
    <mergeCell ref="E5559:F5559"/>
    <mergeCell ref="E5560:F5560"/>
    <mergeCell ref="E5561:F5561"/>
    <mergeCell ref="E5562:F5562"/>
    <mergeCell ref="E5563:F5563"/>
    <mergeCell ref="E5628:F5628"/>
    <mergeCell ref="E5629:F5629"/>
    <mergeCell ref="E5634:F5634"/>
    <mergeCell ref="E5635:F5635"/>
    <mergeCell ref="E5620:F5620"/>
    <mergeCell ref="E5621:F5621"/>
    <mergeCell ref="E5625:F5625"/>
    <mergeCell ref="E5627:F5627"/>
    <mergeCell ref="E5612:F5612"/>
    <mergeCell ref="E5613:F5613"/>
    <mergeCell ref="E5614:F5614"/>
    <mergeCell ref="E5626:F5626"/>
    <mergeCell ref="E5602:F5602"/>
    <mergeCell ref="E5606:F5606"/>
    <mergeCell ref="E5607:F5607"/>
    <mergeCell ref="E5603:F5603"/>
    <mergeCell ref="E5604:F5604"/>
    <mergeCell ref="E5605:F5605"/>
    <mergeCell ref="E5611:F5611"/>
    <mergeCell ref="E5615:F5615"/>
    <mergeCell ref="E5616:F5616"/>
    <mergeCell ref="E5622:F5622"/>
    <mergeCell ref="E5623:F5623"/>
    <mergeCell ref="E5511:F5511"/>
    <mergeCell ref="E5512:F5512"/>
    <mergeCell ref="E5552:F5552"/>
    <mergeCell ref="E5553:F5553"/>
    <mergeCell ref="E5554:F5554"/>
    <mergeCell ref="E5548:F5548"/>
    <mergeCell ref="E5549:F5549"/>
    <mergeCell ref="E5550:F5550"/>
    <mergeCell ref="E5551:F5551"/>
    <mergeCell ref="E5547:F5547"/>
    <mergeCell ref="E5578:F5578"/>
    <mergeCell ref="E5540:F5540"/>
    <mergeCell ref="E5541:F5541"/>
    <mergeCell ref="E5542:F5542"/>
    <mergeCell ref="E5543:F5543"/>
    <mergeCell ref="E5544:F5544"/>
    <mergeCell ref="E5545:F5545"/>
    <mergeCell ref="E5532:F5532"/>
    <mergeCell ref="E5536:F5536"/>
    <mergeCell ref="E5571:F5571"/>
    <mergeCell ref="E5572:F5572"/>
    <mergeCell ref="E5573:F5573"/>
    <mergeCell ref="E5574:F5574"/>
    <mergeCell ref="E5565:F5565"/>
    <mergeCell ref="E5566:F5566"/>
    <mergeCell ref="E5567:F5567"/>
    <mergeCell ref="E5575:F5575"/>
    <mergeCell ref="E5576:F5576"/>
    <mergeCell ref="E5431:F5431"/>
    <mergeCell ref="E5460:F5460"/>
    <mergeCell ref="E5461:F5461"/>
    <mergeCell ref="E5462:F5462"/>
    <mergeCell ref="E5526:F5526"/>
    <mergeCell ref="E5527:F5527"/>
    <mergeCell ref="E5528:F5528"/>
    <mergeCell ref="E5529:F5529"/>
    <mergeCell ref="E5530:F5530"/>
    <mergeCell ref="E5534:F5534"/>
    <mergeCell ref="E5535:F5535"/>
    <mergeCell ref="E5531:F5531"/>
    <mergeCell ref="E5506:F5506"/>
    <mergeCell ref="E5507:F5507"/>
    <mergeCell ref="E5496:F5496"/>
    <mergeCell ref="E5498:F5498"/>
    <mergeCell ref="E5499:F5499"/>
    <mergeCell ref="E5500:F5500"/>
    <mergeCell ref="E5501:F5501"/>
    <mergeCell ref="E5490:F5490"/>
    <mergeCell ref="E5494:F5494"/>
    <mergeCell ref="E5495:F5495"/>
    <mergeCell ref="E5523:F5523"/>
    <mergeCell ref="E5524:F5524"/>
    <mergeCell ref="E5525:F5525"/>
    <mergeCell ref="E5514:F5514"/>
    <mergeCell ref="E5515:F5515"/>
    <mergeCell ref="E5516:F5516"/>
    <mergeCell ref="E5517:F5517"/>
    <mergeCell ref="E5518:F5518"/>
    <mergeCell ref="E5519:F5519"/>
    <mergeCell ref="E5508:F5508"/>
    <mergeCell ref="E5413:F5413"/>
    <mergeCell ref="E5414:F5414"/>
    <mergeCell ref="E5415:F5415"/>
    <mergeCell ref="E5416:F5416"/>
    <mergeCell ref="E5417:F5417"/>
    <mergeCell ref="E5429:F5429"/>
    <mergeCell ref="A5412:J5412"/>
    <mergeCell ref="E5419:F5419"/>
    <mergeCell ref="E5420:F5420"/>
    <mergeCell ref="E5421:F5421"/>
    <mergeCell ref="E5430:F5430"/>
    <mergeCell ref="E5408:F5408"/>
    <mergeCell ref="E5409:F5409"/>
    <mergeCell ref="E5410:F5410"/>
    <mergeCell ref="E5411:F5411"/>
    <mergeCell ref="E5404:F5404"/>
    <mergeCell ref="E5405:F5405"/>
    <mergeCell ref="E5424:F5424"/>
    <mergeCell ref="E5425:F5425"/>
    <mergeCell ref="E5426:F5426"/>
    <mergeCell ref="E5427:F5427"/>
    <mergeCell ref="E5428:F5428"/>
    <mergeCell ref="E5418:F5418"/>
    <mergeCell ref="E5422:F5422"/>
    <mergeCell ref="E5423:F5423"/>
    <mergeCell ref="E5392:F5392"/>
    <mergeCell ref="E5393:F5393"/>
    <mergeCell ref="E5394:F5394"/>
    <mergeCell ref="E5395:F5395"/>
    <mergeCell ref="E5397:F5397"/>
    <mergeCell ref="E5398:F5398"/>
    <mergeCell ref="E5399:F5399"/>
    <mergeCell ref="E5400:F5400"/>
    <mergeCell ref="E5407:F5407"/>
    <mergeCell ref="E5396:F5396"/>
    <mergeCell ref="H5402:I5402"/>
    <mergeCell ref="E5389:F5389"/>
    <mergeCell ref="E5390:F5390"/>
    <mergeCell ref="E5391:F5391"/>
    <mergeCell ref="E5380:F5380"/>
    <mergeCell ref="E5381:F5381"/>
    <mergeCell ref="E5382:F5382"/>
    <mergeCell ref="E5383:F5383"/>
    <mergeCell ref="E5384:F5384"/>
    <mergeCell ref="E5385:F5385"/>
    <mergeCell ref="E5406:F5406"/>
    <mergeCell ref="E5356:F5356"/>
    <mergeCell ref="E5357:F5357"/>
    <mergeCell ref="E5358:F5358"/>
    <mergeCell ref="E5359:F5359"/>
    <mergeCell ref="E5363:F5363"/>
    <mergeCell ref="E5364:F5364"/>
    <mergeCell ref="E5365:F5365"/>
    <mergeCell ref="E5348:F5348"/>
    <mergeCell ref="E5350:F5350"/>
    <mergeCell ref="E5351:F5351"/>
    <mergeCell ref="E5352:F5352"/>
    <mergeCell ref="E5353:F5353"/>
    <mergeCell ref="E5342:F5342"/>
    <mergeCell ref="E5343:F5343"/>
    <mergeCell ref="E5344:F5344"/>
    <mergeCell ref="E5345:F5345"/>
    <mergeCell ref="E5346:F5346"/>
    <mergeCell ref="E5347:F5347"/>
    <mergeCell ref="E5341:F5341"/>
    <mergeCell ref="E5328:F5328"/>
    <mergeCell ref="E5329:F5329"/>
    <mergeCell ref="E5333:F5333"/>
    <mergeCell ref="E5334:F5334"/>
    <mergeCell ref="E5335:F5335"/>
    <mergeCell ref="E5322:F5322"/>
    <mergeCell ref="E5323:F5323"/>
    <mergeCell ref="E5324:F5324"/>
    <mergeCell ref="E5325:F5325"/>
    <mergeCell ref="E5326:F5326"/>
    <mergeCell ref="E5327:F5327"/>
    <mergeCell ref="E5316:F5316"/>
    <mergeCell ref="E5317:F5317"/>
    <mergeCell ref="E5318:F5318"/>
    <mergeCell ref="E5281:F5281"/>
    <mergeCell ref="E5282:F5282"/>
    <mergeCell ref="E5310:F5310"/>
    <mergeCell ref="E5311:F5311"/>
    <mergeCell ref="E5312:F5312"/>
    <mergeCell ref="E5313:F5313"/>
    <mergeCell ref="E5314:F5314"/>
    <mergeCell ref="E5315:F5315"/>
    <mergeCell ref="E5304:F5304"/>
    <mergeCell ref="E5305:F5305"/>
    <mergeCell ref="E5306:F5306"/>
    <mergeCell ref="E5308:F5308"/>
    <mergeCell ref="E5309:F5309"/>
    <mergeCell ref="E5296:F5296"/>
    <mergeCell ref="E5300:F5300"/>
    <mergeCell ref="E5302:F5302"/>
    <mergeCell ref="E5239:F5239"/>
    <mergeCell ref="E5253:F5253"/>
    <mergeCell ref="E5254:F5254"/>
    <mergeCell ref="E5255:F5255"/>
    <mergeCell ref="E5256:F5256"/>
    <mergeCell ref="E5257:F5257"/>
    <mergeCell ref="E5246:F5246"/>
    <mergeCell ref="E5247:F5247"/>
    <mergeCell ref="E5248:F5248"/>
    <mergeCell ref="E5249:F5249"/>
    <mergeCell ref="E5250:F5250"/>
    <mergeCell ref="E5251:F5251"/>
    <mergeCell ref="E5243:F5243"/>
    <mergeCell ref="E5244:F5244"/>
    <mergeCell ref="E5245:F5245"/>
    <mergeCell ref="E5274:F5274"/>
    <mergeCell ref="E5266:F5266"/>
    <mergeCell ref="E5267:F5267"/>
    <mergeCell ref="E5268:F5268"/>
    <mergeCell ref="E5269:F5269"/>
    <mergeCell ref="E5270:F5270"/>
    <mergeCell ref="E5258:F5258"/>
    <mergeCell ref="E5259:F5259"/>
    <mergeCell ref="E5260:F5260"/>
    <mergeCell ref="E5261:F5261"/>
    <mergeCell ref="E5265:F5265"/>
    <mergeCell ref="E5242:F5242"/>
    <mergeCell ref="E5252:F5252"/>
    <mergeCell ref="E5262:F5262"/>
    <mergeCell ref="E5263:F5263"/>
    <mergeCell ref="E5264:F5264"/>
    <mergeCell ref="E5214:F5214"/>
    <mergeCell ref="E5215:F5215"/>
    <mergeCell ref="E5216:F5216"/>
    <mergeCell ref="E5217:F5217"/>
    <mergeCell ref="E5218:F5218"/>
    <mergeCell ref="E5219:F5219"/>
    <mergeCell ref="E5208:F5208"/>
    <mergeCell ref="E5209:F5209"/>
    <mergeCell ref="E5210:F5210"/>
    <mergeCell ref="E5211:F5211"/>
    <mergeCell ref="E5212:F5212"/>
    <mergeCell ref="E5213:F5213"/>
    <mergeCell ref="E5202:F5202"/>
    <mergeCell ref="E5203:F5203"/>
    <mergeCell ref="E5204:F5204"/>
    <mergeCell ref="E5205:F5205"/>
    <mergeCell ref="E5206:F5206"/>
    <mergeCell ref="E5183:F5183"/>
    <mergeCell ref="E5170:F5170"/>
    <mergeCell ref="E5174:F5174"/>
    <mergeCell ref="E5175:F5175"/>
    <mergeCell ref="E5164:F5164"/>
    <mergeCell ref="E5165:F5165"/>
    <mergeCell ref="E5169:F5169"/>
    <mergeCell ref="E5182:F5182"/>
    <mergeCell ref="E5196:F5196"/>
    <mergeCell ref="E5200:F5200"/>
    <mergeCell ref="E5201:F5201"/>
    <mergeCell ref="E5190:F5190"/>
    <mergeCell ref="E5191:F5191"/>
    <mergeCell ref="E5193:F5193"/>
    <mergeCell ref="E5194:F5194"/>
    <mergeCell ref="E5195:F5195"/>
    <mergeCell ref="E5187:F5187"/>
    <mergeCell ref="E5188:F5188"/>
    <mergeCell ref="E5192:F5192"/>
    <mergeCell ref="E5161:F5161"/>
    <mergeCell ref="E5162:F5162"/>
    <mergeCell ref="E5163:F5163"/>
    <mergeCell ref="E5152:F5152"/>
    <mergeCell ref="E5156:F5156"/>
    <mergeCell ref="E5157:F5157"/>
    <mergeCell ref="E5148:F5148"/>
    <mergeCell ref="E5149:F5149"/>
    <mergeCell ref="E5150:F5150"/>
    <mergeCell ref="E5151:F5151"/>
    <mergeCell ref="E5176:F5176"/>
    <mergeCell ref="E5177:F5177"/>
    <mergeCell ref="E5178:F5178"/>
    <mergeCell ref="E5158:F5158"/>
    <mergeCell ref="E5159:F5159"/>
    <mergeCell ref="E5160:F5160"/>
    <mergeCell ref="E5125:F5125"/>
    <mergeCell ref="E5143:F5143"/>
    <mergeCell ref="E5135:F5135"/>
    <mergeCell ref="E5136:F5136"/>
    <mergeCell ref="E5137:F5137"/>
    <mergeCell ref="E5138:F5138"/>
    <mergeCell ref="E5139:F5139"/>
    <mergeCell ref="E5126:F5126"/>
    <mergeCell ref="E5130:F5130"/>
    <mergeCell ref="E5131:F5131"/>
    <mergeCell ref="E5100:F5100"/>
    <mergeCell ref="E5090:F5090"/>
    <mergeCell ref="E5094:F5094"/>
    <mergeCell ref="E5096:F5096"/>
    <mergeCell ref="E5097:F5097"/>
    <mergeCell ref="E5098:F5098"/>
    <mergeCell ref="E5024:F5024"/>
    <mergeCell ref="E5025:F5025"/>
    <mergeCell ref="E5026:F5026"/>
    <mergeCell ref="E5021:F5021"/>
    <mergeCell ref="E5022:F5022"/>
    <mergeCell ref="E5023:F5023"/>
    <mergeCell ref="E5012:F5012"/>
    <mergeCell ref="E5013:F5013"/>
    <mergeCell ref="E5017:F5017"/>
    <mergeCell ref="H5019:I5019"/>
    <mergeCell ref="E5046:F5046"/>
    <mergeCell ref="E5043:F5043"/>
    <mergeCell ref="E5044:F5044"/>
    <mergeCell ref="E5045:F5045"/>
    <mergeCell ref="E5032:F5032"/>
    <mergeCell ref="E5033:F5033"/>
    <mergeCell ref="E5034:F5034"/>
    <mergeCell ref="E5035:F5035"/>
    <mergeCell ref="E5042:F5042"/>
    <mergeCell ref="E5027:F5027"/>
    <mergeCell ref="E5028:F5028"/>
    <mergeCell ref="H5030:I5030"/>
    <mergeCell ref="E5036:F5036"/>
    <mergeCell ref="E5037:F5037"/>
    <mergeCell ref="E5038:F5038"/>
    <mergeCell ref="H5040:I5040"/>
    <mergeCell ref="E4999:F4999"/>
    <mergeCell ref="E4994:F4994"/>
    <mergeCell ref="E4995:F4995"/>
    <mergeCell ref="E4996:F4996"/>
    <mergeCell ref="E4997:F4997"/>
    <mergeCell ref="E4998:F4998"/>
    <mergeCell ref="E4960:F4960"/>
    <mergeCell ref="E4961:F4961"/>
    <mergeCell ref="E4962:F4962"/>
    <mergeCell ref="E4963:F4963"/>
    <mergeCell ref="E4964:F4964"/>
    <mergeCell ref="E4955:F4955"/>
    <mergeCell ref="E4956:F4956"/>
    <mergeCell ref="E4975:F4975"/>
    <mergeCell ref="E4976:F4976"/>
    <mergeCell ref="E4977:F4977"/>
    <mergeCell ref="E4988:F4988"/>
    <mergeCell ref="E4989:F4989"/>
    <mergeCell ref="E4990:F4990"/>
    <mergeCell ref="E4942:F4942"/>
    <mergeCell ref="E4937:F4937"/>
    <mergeCell ref="E4938:F4938"/>
    <mergeCell ref="H4940:I4940"/>
    <mergeCell ref="E4916:F4916"/>
    <mergeCell ref="E4917:F4917"/>
    <mergeCell ref="E4908:F4908"/>
    <mergeCell ref="E4912:F4912"/>
    <mergeCell ref="E4900:F4900"/>
    <mergeCell ref="E4901:F4901"/>
    <mergeCell ref="E4906:F4906"/>
    <mergeCell ref="E4907:F4907"/>
    <mergeCell ref="E4898:F4898"/>
    <mergeCell ref="E4899:F4899"/>
    <mergeCell ref="E4888:F4888"/>
    <mergeCell ref="E4889:F4889"/>
    <mergeCell ref="E4890:F4890"/>
    <mergeCell ref="E4891:F4891"/>
    <mergeCell ref="E4878:F4878"/>
    <mergeCell ref="E4879:F4879"/>
    <mergeCell ref="E4880:F4880"/>
    <mergeCell ref="E4881:F4881"/>
    <mergeCell ref="E4882:F4882"/>
    <mergeCell ref="E4883:F4883"/>
    <mergeCell ref="E4884:F4884"/>
    <mergeCell ref="E4892:F4892"/>
    <mergeCell ref="E4853:F4853"/>
    <mergeCell ref="E4854:F4854"/>
    <mergeCell ref="E4870:F4870"/>
    <mergeCell ref="E4871:F4871"/>
    <mergeCell ref="E4872:F4872"/>
    <mergeCell ref="E4873:F4873"/>
    <mergeCell ref="E4863:F4863"/>
    <mergeCell ref="E4864:F4864"/>
    <mergeCell ref="E4868:F4868"/>
    <mergeCell ref="E4869:F4869"/>
    <mergeCell ref="E4856:F4856"/>
    <mergeCell ref="E4857:F4857"/>
    <mergeCell ref="E4858:F4858"/>
    <mergeCell ref="E4859:F4859"/>
    <mergeCell ref="E4860:F4860"/>
    <mergeCell ref="E4861:F4861"/>
    <mergeCell ref="E4865:F4865"/>
    <mergeCell ref="E4866:F4866"/>
    <mergeCell ref="E4867:F4867"/>
    <mergeCell ref="E4874:F4874"/>
    <mergeCell ref="E4862:F4862"/>
    <mergeCell ref="H4876:I4876"/>
    <mergeCell ref="E4848:F4848"/>
    <mergeCell ref="E4849:F4849"/>
    <mergeCell ref="E4855:F4855"/>
    <mergeCell ref="E4842:F4842"/>
    <mergeCell ref="E4843:F4843"/>
    <mergeCell ref="E4845:F4845"/>
    <mergeCell ref="E4846:F4846"/>
    <mergeCell ref="E4847:F4847"/>
    <mergeCell ref="E4835:F4835"/>
    <mergeCell ref="E4836:F4836"/>
    <mergeCell ref="E4837:F4837"/>
    <mergeCell ref="E4838:F4838"/>
    <mergeCell ref="E4839:F4839"/>
    <mergeCell ref="E4840:F4840"/>
    <mergeCell ref="E4841:F4841"/>
    <mergeCell ref="E4829:F4829"/>
    <mergeCell ref="E4830:F4830"/>
    <mergeCell ref="E4831:F4831"/>
    <mergeCell ref="E4828:F4828"/>
    <mergeCell ref="E4807:F4807"/>
    <mergeCell ref="E4808:F4808"/>
    <mergeCell ref="E4809:F4809"/>
    <mergeCell ref="E4810:F4810"/>
    <mergeCell ref="E4811:F4811"/>
    <mergeCell ref="E4798:F4798"/>
    <mergeCell ref="E4803:F4803"/>
    <mergeCell ref="E4790:F4790"/>
    <mergeCell ref="E4791:F4791"/>
    <mergeCell ref="E4795:F4795"/>
    <mergeCell ref="E4797:F4797"/>
    <mergeCell ref="E4792:F4792"/>
    <mergeCell ref="E4793:F4793"/>
    <mergeCell ref="E4794:F4794"/>
    <mergeCell ref="E4799:F4799"/>
    <mergeCell ref="E4800:F4800"/>
    <mergeCell ref="E4801:F4801"/>
    <mergeCell ref="E4802:F4802"/>
    <mergeCell ref="E4761:F4761"/>
    <mergeCell ref="E4782:F4782"/>
    <mergeCell ref="E4789:F4789"/>
    <mergeCell ref="E4774:F4774"/>
    <mergeCell ref="E4775:F4775"/>
    <mergeCell ref="E4779:F4779"/>
    <mergeCell ref="E4780:F4780"/>
    <mergeCell ref="E4781:F4781"/>
    <mergeCell ref="E4766:F4766"/>
    <mergeCell ref="E4767:F4767"/>
    <mergeCell ref="E4772:F4772"/>
    <mergeCell ref="E4773:F4773"/>
    <mergeCell ref="E4769:F4769"/>
    <mergeCell ref="E4770:F4770"/>
    <mergeCell ref="E4771:F4771"/>
    <mergeCell ref="E4776:F4776"/>
    <mergeCell ref="E4777:F4777"/>
    <mergeCell ref="E4778:F4778"/>
    <mergeCell ref="E4783:F4783"/>
    <mergeCell ref="E4784:F4784"/>
    <mergeCell ref="E4785:F4785"/>
    <mergeCell ref="E4762:F4762"/>
    <mergeCell ref="E4763:F4763"/>
    <mergeCell ref="E4764:F4764"/>
    <mergeCell ref="E4765:F4765"/>
    <mergeCell ref="E4752:F4752"/>
    <mergeCell ref="E4753:F4753"/>
    <mergeCell ref="E4754:F4754"/>
    <mergeCell ref="E4755:F4755"/>
    <mergeCell ref="E4756:F4756"/>
    <mergeCell ref="E4757:F4757"/>
    <mergeCell ref="E4744:F4744"/>
    <mergeCell ref="E4745:F4745"/>
    <mergeCell ref="E4746:F4746"/>
    <mergeCell ref="E4747:F4747"/>
    <mergeCell ref="E4748:F4748"/>
    <mergeCell ref="E4749:F4749"/>
    <mergeCell ref="E4751:F4751"/>
    <mergeCell ref="E4722:F4722"/>
    <mergeCell ref="E4724:F4724"/>
    <mergeCell ref="E4725:F4725"/>
    <mergeCell ref="E4716:F4716"/>
    <mergeCell ref="E4717:F4717"/>
    <mergeCell ref="E4719:F4719"/>
    <mergeCell ref="E4738:F4738"/>
    <mergeCell ref="E4739:F4739"/>
    <mergeCell ref="E4743:F4743"/>
    <mergeCell ref="E4732:F4732"/>
    <mergeCell ref="E4733:F4733"/>
    <mergeCell ref="E4734:F4734"/>
    <mergeCell ref="E4735:F4735"/>
    <mergeCell ref="E4736:F4736"/>
    <mergeCell ref="E4737:F4737"/>
    <mergeCell ref="E4726:F4726"/>
    <mergeCell ref="E4727:F4727"/>
    <mergeCell ref="E4728:F4728"/>
    <mergeCell ref="E4729:F4729"/>
    <mergeCell ref="E4730:F4730"/>
    <mergeCell ref="E4731:F4731"/>
    <mergeCell ref="E4672:F4672"/>
    <mergeCell ref="E4673:F4673"/>
    <mergeCell ref="E4675:F4675"/>
    <mergeCell ref="E4700:F4700"/>
    <mergeCell ref="E4701:F4701"/>
    <mergeCell ref="E4702:F4702"/>
    <mergeCell ref="E4694:F4694"/>
    <mergeCell ref="E4699:F4699"/>
    <mergeCell ref="E4688:F4688"/>
    <mergeCell ref="E4689:F4689"/>
    <mergeCell ref="E4690:F4690"/>
    <mergeCell ref="E4691:F4691"/>
    <mergeCell ref="E4693:F4693"/>
    <mergeCell ref="E4720:F4720"/>
    <mergeCell ref="E4721:F4721"/>
    <mergeCell ref="E4706:F4706"/>
    <mergeCell ref="E4707:F4707"/>
    <mergeCell ref="E4708:F4708"/>
    <mergeCell ref="E4718:F4718"/>
    <mergeCell ref="E4682:F4682"/>
    <mergeCell ref="E4683:F4683"/>
    <mergeCell ref="E4684:F4684"/>
    <mergeCell ref="E4676:F4676"/>
    <mergeCell ref="E4677:F4677"/>
    <mergeCell ref="E4681:F4681"/>
    <mergeCell ref="E4664:F4664"/>
    <mergeCell ref="E4663:F4663"/>
    <mergeCell ref="E4651:F4651"/>
    <mergeCell ref="E4652:F4652"/>
    <mergeCell ref="E4653:F4653"/>
    <mergeCell ref="E4654:F4654"/>
    <mergeCell ref="E4655:F4655"/>
    <mergeCell ref="E4657:F4657"/>
    <mergeCell ref="E4658:F4658"/>
    <mergeCell ref="E4659:F4659"/>
    <mergeCell ref="E4627:F4627"/>
    <mergeCell ref="E4628:F4628"/>
    <mergeCell ref="E4629:F4629"/>
    <mergeCell ref="E4620:F4620"/>
    <mergeCell ref="E4621:F4621"/>
    <mergeCell ref="E4622:F4622"/>
    <mergeCell ref="E4623:F4623"/>
    <mergeCell ref="E4625:F4625"/>
    <mergeCell ref="E4660:F4660"/>
    <mergeCell ref="E4661:F4661"/>
    <mergeCell ref="E4662:F4662"/>
    <mergeCell ref="E4616:F4616"/>
    <mergeCell ref="E4624:F4624"/>
    <mergeCell ref="E4607:F4607"/>
    <mergeCell ref="E4609:F4609"/>
    <mergeCell ref="E4610:F4610"/>
    <mergeCell ref="E4611:F4611"/>
    <mergeCell ref="E4602:F4602"/>
    <mergeCell ref="E4603:F4603"/>
    <mergeCell ref="E4604:F4604"/>
    <mergeCell ref="E4605:F4605"/>
    <mergeCell ref="E4594:F4594"/>
    <mergeCell ref="E4595:F4595"/>
    <mergeCell ref="E4596:F4596"/>
    <mergeCell ref="E4597:F4597"/>
    <mergeCell ref="E4598:F4598"/>
    <mergeCell ref="E4588:F4588"/>
    <mergeCell ref="E4589:F4589"/>
    <mergeCell ref="E4591:F4591"/>
    <mergeCell ref="E4592:F4592"/>
    <mergeCell ref="E4593:F4593"/>
    <mergeCell ref="E4582:F4582"/>
    <mergeCell ref="E4583:F4583"/>
    <mergeCell ref="E4584:F4584"/>
    <mergeCell ref="E4585:F4585"/>
    <mergeCell ref="E4586:F4586"/>
    <mergeCell ref="E4587:F4587"/>
    <mergeCell ref="E4576:F4576"/>
    <mergeCell ref="E4577:F4577"/>
    <mergeCell ref="E4578:F4578"/>
    <mergeCell ref="E4606:F4606"/>
    <mergeCell ref="E4539:F4539"/>
    <mergeCell ref="E4568:F4568"/>
    <mergeCell ref="E4573:F4573"/>
    <mergeCell ref="E4574:F4574"/>
    <mergeCell ref="E4575:F4575"/>
    <mergeCell ref="E4560:F4560"/>
    <mergeCell ref="E4565:F4565"/>
    <mergeCell ref="E4566:F4566"/>
    <mergeCell ref="E4567:F4567"/>
    <mergeCell ref="E4554:F4554"/>
    <mergeCell ref="E4555:F4555"/>
    <mergeCell ref="E4556:F4556"/>
    <mergeCell ref="E4557:F4557"/>
    <mergeCell ref="E4558:F4558"/>
    <mergeCell ref="E4559:F4559"/>
    <mergeCell ref="E4570:F4570"/>
    <mergeCell ref="E4571:F4571"/>
    <mergeCell ref="E4541:F4541"/>
    <mergeCell ref="E4542:F4542"/>
    <mergeCell ref="E4543:F4543"/>
    <mergeCell ref="E4552:F4552"/>
    <mergeCell ref="E4580:F4580"/>
    <mergeCell ref="E4520:F4520"/>
    <mergeCell ref="E4521:F4521"/>
    <mergeCell ref="E4522:F4522"/>
    <mergeCell ref="E4526:F4526"/>
    <mergeCell ref="E4527:F4527"/>
    <mergeCell ref="E4512:F4512"/>
    <mergeCell ref="E4513:F4513"/>
    <mergeCell ref="E4517:F4517"/>
    <mergeCell ref="E4518:F4518"/>
    <mergeCell ref="E4519:F4519"/>
    <mergeCell ref="E4473:F4473"/>
    <mergeCell ref="E4462:F4462"/>
    <mergeCell ref="E4463:F4463"/>
    <mergeCell ref="E4464:F4464"/>
    <mergeCell ref="E4457:F4457"/>
    <mergeCell ref="E4458:F4458"/>
    <mergeCell ref="E4459:F4459"/>
    <mergeCell ref="E4460:F4460"/>
    <mergeCell ref="E4515:F4515"/>
    <mergeCell ref="E4516:F4516"/>
    <mergeCell ref="E4483:F4483"/>
    <mergeCell ref="E4484:F4484"/>
    <mergeCell ref="E4492:F4492"/>
    <mergeCell ref="E4493:F4493"/>
    <mergeCell ref="E4494:F4494"/>
    <mergeCell ref="A4496:J4496"/>
    <mergeCell ref="E4503:F4503"/>
    <mergeCell ref="E4504:F4504"/>
    <mergeCell ref="E4505:F4505"/>
    <mergeCell ref="E4514:F4514"/>
    <mergeCell ref="H4524:I4524"/>
    <mergeCell ref="E4506:F4506"/>
    <mergeCell ref="E4456:F4456"/>
    <mergeCell ref="E4488:F4488"/>
    <mergeCell ref="E4489:F4489"/>
    <mergeCell ref="E4490:F4490"/>
    <mergeCell ref="E4491:F4491"/>
    <mergeCell ref="E4480:F4480"/>
    <mergeCell ref="E4481:F4481"/>
    <mergeCell ref="E4482:F4482"/>
    <mergeCell ref="E4477:F4477"/>
    <mergeCell ref="E4478:F4478"/>
    <mergeCell ref="E4479:F4479"/>
    <mergeCell ref="E4461:F4461"/>
    <mergeCell ref="H4466:I4466"/>
    <mergeCell ref="H4475:I4475"/>
    <mergeCell ref="E4455:F4455"/>
    <mergeCell ref="E4442:F4442"/>
    <mergeCell ref="E4444:F4444"/>
    <mergeCell ref="E4448:F4448"/>
    <mergeCell ref="E4449:F4449"/>
    <mergeCell ref="E4468:F4468"/>
    <mergeCell ref="E4469:F4469"/>
    <mergeCell ref="E4470:F4470"/>
    <mergeCell ref="E4471:F4471"/>
    <mergeCell ref="E4472:F4472"/>
    <mergeCell ref="E4450:F4450"/>
    <mergeCell ref="E4451:F4451"/>
    <mergeCell ref="H4486:I4486"/>
    <mergeCell ref="E4386:F4386"/>
    <mergeCell ref="E4387:F4387"/>
    <mergeCell ref="E4388:F4388"/>
    <mergeCell ref="E4389:F4389"/>
    <mergeCell ref="E4390:F4390"/>
    <mergeCell ref="E4391:F4391"/>
    <mergeCell ref="E4381:F4381"/>
    <mergeCell ref="E4382:F4382"/>
    <mergeCell ref="E4383:F4383"/>
    <mergeCell ref="E4385:F4385"/>
    <mergeCell ref="E4348:F4348"/>
    <mergeCell ref="E4349:F4349"/>
    <mergeCell ref="E4350:F4350"/>
    <mergeCell ref="E4351:F4351"/>
    <mergeCell ref="E4352:F4352"/>
    <mergeCell ref="E4353:F4353"/>
    <mergeCell ref="E4342:F4342"/>
    <mergeCell ref="E4343:F4343"/>
    <mergeCell ref="E4344:F4344"/>
    <mergeCell ref="E4345:F4345"/>
    <mergeCell ref="E4346:F4346"/>
    <mergeCell ref="E4374:F4374"/>
    <mergeCell ref="E4378:F4378"/>
    <mergeCell ref="E4379:F4379"/>
    <mergeCell ref="E4367:F4367"/>
    <mergeCell ref="E4372:F4372"/>
    <mergeCell ref="E4360:F4360"/>
    <mergeCell ref="E4361:F4361"/>
    <mergeCell ref="E4362:F4362"/>
    <mergeCell ref="E4363:F4363"/>
    <mergeCell ref="E4291:F4291"/>
    <mergeCell ref="E4295:F4295"/>
    <mergeCell ref="E4282:F4282"/>
    <mergeCell ref="E4283:F4283"/>
    <mergeCell ref="E4284:F4284"/>
    <mergeCell ref="E4285:F4285"/>
    <mergeCell ref="E4286:F4286"/>
    <mergeCell ref="E4287:F4287"/>
    <mergeCell ref="E4276:F4276"/>
    <mergeCell ref="E4278:F4278"/>
    <mergeCell ref="E4279:F4279"/>
    <mergeCell ref="E4280:F4280"/>
    <mergeCell ref="E4281:F4281"/>
    <mergeCell ref="E4292:F4292"/>
    <mergeCell ref="E4293:F4293"/>
    <mergeCell ref="E4294:F4294"/>
    <mergeCell ref="E4252:F4252"/>
    <mergeCell ref="E4253:F4253"/>
    <mergeCell ref="A4266:J4266"/>
    <mergeCell ref="E4268:F4268"/>
    <mergeCell ref="E4269:F4269"/>
    <mergeCell ref="E4270:F4270"/>
    <mergeCell ref="E4277:F4277"/>
    <mergeCell ref="H4289:I4289"/>
    <mergeCell ref="E4242:F4242"/>
    <mergeCell ref="E4243:F4243"/>
    <mergeCell ref="E4244:F4244"/>
    <mergeCell ref="E4245:F4245"/>
    <mergeCell ref="E4247:F4247"/>
    <mergeCell ref="E4236:F4236"/>
    <mergeCell ref="E4240:F4240"/>
    <mergeCell ref="E4241:F4241"/>
    <mergeCell ref="E4271:F4271"/>
    <mergeCell ref="E4272:F4272"/>
    <mergeCell ref="E4273:F4273"/>
    <mergeCell ref="E4274:F4274"/>
    <mergeCell ref="E4275:F4275"/>
    <mergeCell ref="E4264:F4264"/>
    <mergeCell ref="E4265:F4265"/>
    <mergeCell ref="E4267:F4267"/>
    <mergeCell ref="E4260:F4260"/>
    <mergeCell ref="E4237:F4237"/>
    <mergeCell ref="E4238:F4238"/>
    <mergeCell ref="E4239:F4239"/>
    <mergeCell ref="E4246:F4246"/>
    <mergeCell ref="E4254:F4254"/>
    <mergeCell ref="E4255:F4255"/>
    <mergeCell ref="E4256:F4256"/>
    <mergeCell ref="E4261:F4261"/>
    <mergeCell ref="E4262:F4262"/>
    <mergeCell ref="E4263:F4263"/>
    <mergeCell ref="E4248:F4248"/>
    <mergeCell ref="E4249:F4249"/>
    <mergeCell ref="E4250:F4250"/>
    <mergeCell ref="E4251:F4251"/>
    <mergeCell ref="E4193:F4193"/>
    <mergeCell ref="E4184:F4184"/>
    <mergeCell ref="E4185:F4185"/>
    <mergeCell ref="E4186:F4186"/>
    <mergeCell ref="E4194:F4194"/>
    <mergeCell ref="E4211:F4211"/>
    <mergeCell ref="E4209:F4209"/>
    <mergeCell ref="E4201:F4201"/>
    <mergeCell ref="E4202:F4202"/>
    <mergeCell ref="H4179:I4179"/>
    <mergeCell ref="E4181:F4181"/>
    <mergeCell ref="E4182:F4182"/>
    <mergeCell ref="E4183:F4183"/>
    <mergeCell ref="H4188:I4188"/>
    <mergeCell ref="E4190:F4190"/>
    <mergeCell ref="E4191:F4191"/>
    <mergeCell ref="H4196:I4196"/>
    <mergeCell ref="E4198:F4198"/>
    <mergeCell ref="E4199:F4199"/>
    <mergeCell ref="E4200:F4200"/>
    <mergeCell ref="H4204:I4204"/>
    <mergeCell ref="E4206:F4206"/>
    <mergeCell ref="E4207:F4207"/>
    <mergeCell ref="E4208:F4208"/>
    <mergeCell ref="A4210:J4210"/>
    <mergeCell ref="E4150:F4150"/>
    <mergeCell ref="E4151:F4151"/>
    <mergeCell ref="H4155:I4155"/>
    <mergeCell ref="E4173:F4173"/>
    <mergeCell ref="E4174:F4174"/>
    <mergeCell ref="E4175:F4175"/>
    <mergeCell ref="E4176:F4176"/>
    <mergeCell ref="E4177:F4177"/>
    <mergeCell ref="E4168:F4168"/>
    <mergeCell ref="E4169:F4169"/>
    <mergeCell ref="E4160:F4160"/>
    <mergeCell ref="E4161:F4161"/>
    <mergeCell ref="E4162:F4162"/>
    <mergeCell ref="E4164:F4164"/>
    <mergeCell ref="E4163:F4163"/>
    <mergeCell ref="E4192:F4192"/>
    <mergeCell ref="E4165:F4165"/>
    <mergeCell ref="E4166:F4166"/>
    <mergeCell ref="E4167:F4167"/>
    <mergeCell ref="H4171:I4171"/>
    <mergeCell ref="E4112:F4112"/>
    <mergeCell ref="E4119:F4119"/>
    <mergeCell ref="E4105:F4105"/>
    <mergeCell ref="E4099:F4099"/>
    <mergeCell ref="E4100:F4100"/>
    <mergeCell ref="H4110:I4110"/>
    <mergeCell ref="E4113:F4113"/>
    <mergeCell ref="E4114:F4114"/>
    <mergeCell ref="E4115:F4115"/>
    <mergeCell ref="E4044:F4044"/>
    <mergeCell ref="E4045:F4045"/>
    <mergeCell ref="E4046:F4046"/>
    <mergeCell ref="E4043:F4043"/>
    <mergeCell ref="E4034:F4034"/>
    <mergeCell ref="E4035:F4035"/>
    <mergeCell ref="E4036:F4036"/>
    <mergeCell ref="E4037:F4037"/>
    <mergeCell ref="E4069:F4069"/>
    <mergeCell ref="E4070:F4070"/>
    <mergeCell ref="E4061:F4061"/>
    <mergeCell ref="E4062:F4062"/>
    <mergeCell ref="E4052:F4052"/>
    <mergeCell ref="E4053:F4053"/>
    <mergeCell ref="E4054:F4054"/>
    <mergeCell ref="E4096:F4096"/>
    <mergeCell ref="E4097:F4097"/>
    <mergeCell ref="E4098:F4098"/>
    <mergeCell ref="E4106:F4106"/>
    <mergeCell ref="E4107:F4107"/>
    <mergeCell ref="E4108:F4108"/>
    <mergeCell ref="E4116:F4116"/>
    <mergeCell ref="E4117:F4117"/>
    <mergeCell ref="E3950:F3950"/>
    <mergeCell ref="E3958:F3958"/>
    <mergeCell ref="E4033:F4033"/>
    <mergeCell ref="H4039:I4039"/>
    <mergeCell ref="E4041:F4041"/>
    <mergeCell ref="E4042:F4042"/>
    <mergeCell ref="H4048:I4048"/>
    <mergeCell ref="E4050:F4050"/>
    <mergeCell ref="E4051:F4051"/>
    <mergeCell ref="H4056:I4056"/>
    <mergeCell ref="E3980:F3980"/>
    <mergeCell ref="E3981:F3981"/>
    <mergeCell ref="E3982:F3982"/>
    <mergeCell ref="E3970:F3970"/>
    <mergeCell ref="E3963:F3963"/>
    <mergeCell ref="E3969:F3969"/>
    <mergeCell ref="E3976:F3976"/>
    <mergeCell ref="E3983:F3983"/>
    <mergeCell ref="E4005:F4005"/>
    <mergeCell ref="E3994:F3994"/>
    <mergeCell ref="E3998:F3998"/>
    <mergeCell ref="E3999:F3999"/>
    <mergeCell ref="E3987:F3987"/>
    <mergeCell ref="E3988:F3988"/>
    <mergeCell ref="E3989:F3989"/>
    <mergeCell ref="E3990:F3990"/>
    <mergeCell ref="E3964:F3964"/>
    <mergeCell ref="E3965:F3965"/>
    <mergeCell ref="H3967:I3967"/>
    <mergeCell ref="E3971:F3971"/>
    <mergeCell ref="E3972:F3972"/>
    <mergeCell ref="H3974:I3974"/>
    <mergeCell ref="E3899:F3899"/>
    <mergeCell ref="E3894:F3894"/>
    <mergeCell ref="E3895:F3895"/>
    <mergeCell ref="E3902:F3902"/>
    <mergeCell ref="E3903:F3903"/>
    <mergeCell ref="E3904:F3904"/>
    <mergeCell ref="E3893:F3893"/>
    <mergeCell ref="E3913:F3913"/>
    <mergeCell ref="E3914:F3914"/>
    <mergeCell ref="E3934:F3934"/>
    <mergeCell ref="E3935:F3935"/>
    <mergeCell ref="E3925:F3925"/>
    <mergeCell ref="E3916:F3916"/>
    <mergeCell ref="E3917:F3917"/>
    <mergeCell ref="E3959:F3959"/>
    <mergeCell ref="E3951:F3951"/>
    <mergeCell ref="E3952:F3952"/>
    <mergeCell ref="E3943:F3943"/>
    <mergeCell ref="E3921:F3921"/>
    <mergeCell ref="E3922:F3922"/>
    <mergeCell ref="E3923:F3923"/>
    <mergeCell ref="E3929:F3929"/>
    <mergeCell ref="E3930:F3930"/>
    <mergeCell ref="E3931:F3931"/>
    <mergeCell ref="E3939:F3939"/>
    <mergeCell ref="E3947:F3947"/>
    <mergeCell ref="E3915:F3915"/>
    <mergeCell ref="E3924:F3924"/>
    <mergeCell ref="E3932:F3932"/>
    <mergeCell ref="E3933:F3933"/>
    <mergeCell ref="E3940:F3940"/>
    <mergeCell ref="E3941:F3941"/>
    <mergeCell ref="H3911:I3911"/>
    <mergeCell ref="E3887:F3887"/>
    <mergeCell ref="E3888:F3888"/>
    <mergeCell ref="E3889:F3889"/>
    <mergeCell ref="E3890:F3890"/>
    <mergeCell ref="E3891:F3891"/>
    <mergeCell ref="E3876:F3876"/>
    <mergeCell ref="E3880:F3880"/>
    <mergeCell ref="E3875:F3875"/>
    <mergeCell ref="E3877:F3877"/>
    <mergeCell ref="E3878:F3878"/>
    <mergeCell ref="E3879:F3879"/>
    <mergeCell ref="E3884:F3884"/>
    <mergeCell ref="E3885:F3885"/>
    <mergeCell ref="E3886:F3886"/>
    <mergeCell ref="H3871:I3871"/>
    <mergeCell ref="E3873:F3873"/>
    <mergeCell ref="E3874:F3874"/>
    <mergeCell ref="E3881:F3881"/>
    <mergeCell ref="A3882:J3882"/>
    <mergeCell ref="E3883:F3883"/>
    <mergeCell ref="E3908:F3908"/>
    <mergeCell ref="E3909:F3909"/>
    <mergeCell ref="E3900:F3900"/>
    <mergeCell ref="E3901:F3901"/>
    <mergeCell ref="E3905:F3905"/>
    <mergeCell ref="E3906:F3906"/>
    <mergeCell ref="E3907:F3907"/>
    <mergeCell ref="E3892:F3892"/>
    <mergeCell ref="E3896:F3896"/>
    <mergeCell ref="E3897:F3897"/>
    <mergeCell ref="E3898:F3898"/>
    <mergeCell ref="E3869:F3869"/>
    <mergeCell ref="E3851:F3851"/>
    <mergeCell ref="E3852:F3852"/>
    <mergeCell ref="E3859:F3859"/>
    <mergeCell ref="E3860:F3860"/>
    <mergeCell ref="E3867:F3867"/>
    <mergeCell ref="E3868:F3868"/>
    <mergeCell ref="H3846:I3846"/>
    <mergeCell ref="E3848:F3848"/>
    <mergeCell ref="E3849:F3849"/>
    <mergeCell ref="E3850:F3850"/>
    <mergeCell ref="H3854:I3854"/>
    <mergeCell ref="E3856:F3856"/>
    <mergeCell ref="E3857:F3857"/>
    <mergeCell ref="E3858:F3858"/>
    <mergeCell ref="H3862:I3862"/>
    <mergeCell ref="E3864:F3864"/>
    <mergeCell ref="E3865:F3865"/>
    <mergeCell ref="E3866:F3866"/>
    <mergeCell ref="E3836:F3836"/>
    <mergeCell ref="E3828:F3828"/>
    <mergeCell ref="E3832:F3832"/>
    <mergeCell ref="E3843:F3843"/>
    <mergeCell ref="E3844:F3844"/>
    <mergeCell ref="H3823:I3823"/>
    <mergeCell ref="E3825:F3825"/>
    <mergeCell ref="E3826:F3826"/>
    <mergeCell ref="E3827:F3827"/>
    <mergeCell ref="H3830:I3830"/>
    <mergeCell ref="E3833:F3833"/>
    <mergeCell ref="E3834:F3834"/>
    <mergeCell ref="E3835:F3835"/>
    <mergeCell ref="H3838:I3838"/>
    <mergeCell ref="E3840:F3840"/>
    <mergeCell ref="E3841:F3841"/>
    <mergeCell ref="E3842:F3842"/>
    <mergeCell ref="E3820:F3820"/>
    <mergeCell ref="E3821:F3821"/>
    <mergeCell ref="E3812:F3812"/>
    <mergeCell ref="E3813:F3813"/>
    <mergeCell ref="E3804:F3804"/>
    <mergeCell ref="E3805:F3805"/>
    <mergeCell ref="H3799:I3799"/>
    <mergeCell ref="E3801:F3801"/>
    <mergeCell ref="E3802:F3802"/>
    <mergeCell ref="E3803:F3803"/>
    <mergeCell ref="H3807:I3807"/>
    <mergeCell ref="E3809:F3809"/>
    <mergeCell ref="E3810:F3810"/>
    <mergeCell ref="E3811:F3811"/>
    <mergeCell ref="H3815:I3815"/>
    <mergeCell ref="E3817:F3817"/>
    <mergeCell ref="E3818:F3818"/>
    <mergeCell ref="E3819:F3819"/>
    <mergeCell ref="E3796:F3796"/>
    <mergeCell ref="E3797:F3797"/>
    <mergeCell ref="E3788:F3788"/>
    <mergeCell ref="E3789:F3789"/>
    <mergeCell ref="E3780:F3780"/>
    <mergeCell ref="E3781:F3781"/>
    <mergeCell ref="H3775:I3775"/>
    <mergeCell ref="E3777:F3777"/>
    <mergeCell ref="E3778:F3778"/>
    <mergeCell ref="E3779:F3779"/>
    <mergeCell ref="H3783:I3783"/>
    <mergeCell ref="E3785:F3785"/>
    <mergeCell ref="E3786:F3786"/>
    <mergeCell ref="E3787:F3787"/>
    <mergeCell ref="H3791:I3791"/>
    <mergeCell ref="E3793:F3793"/>
    <mergeCell ref="E3794:F3794"/>
    <mergeCell ref="E3795:F3795"/>
    <mergeCell ref="E3772:F3772"/>
    <mergeCell ref="E3773:F3773"/>
    <mergeCell ref="E3763:F3763"/>
    <mergeCell ref="E3764:F3764"/>
    <mergeCell ref="E3765:F3765"/>
    <mergeCell ref="E3755:F3755"/>
    <mergeCell ref="E3756:F3756"/>
    <mergeCell ref="E3757:F3757"/>
    <mergeCell ref="H3750:I3750"/>
    <mergeCell ref="E3752:F3752"/>
    <mergeCell ref="E3753:F3753"/>
    <mergeCell ref="E3754:F3754"/>
    <mergeCell ref="H3759:I3759"/>
    <mergeCell ref="E3761:F3761"/>
    <mergeCell ref="E3762:F3762"/>
    <mergeCell ref="H3767:I3767"/>
    <mergeCell ref="E3769:F3769"/>
    <mergeCell ref="E3770:F3770"/>
    <mergeCell ref="E3771:F3771"/>
    <mergeCell ref="E3747:F3747"/>
    <mergeCell ref="E3748:F3748"/>
    <mergeCell ref="E3739:F3739"/>
    <mergeCell ref="E3740:F3740"/>
    <mergeCell ref="E3731:F3731"/>
    <mergeCell ref="E3732:F3732"/>
    <mergeCell ref="E3729:F3729"/>
    <mergeCell ref="E3730:F3730"/>
    <mergeCell ref="E3738:F3738"/>
    <mergeCell ref="E3727:F3727"/>
    <mergeCell ref="E3728:F3728"/>
    <mergeCell ref="H3734:I3734"/>
    <mergeCell ref="E3736:F3736"/>
    <mergeCell ref="E3737:F3737"/>
    <mergeCell ref="H3742:I3742"/>
    <mergeCell ref="E3744:F3744"/>
    <mergeCell ref="E3745:F3745"/>
    <mergeCell ref="E3746:F3746"/>
    <mergeCell ref="H3725:I3725"/>
    <mergeCell ref="E3675:F3675"/>
    <mergeCell ref="E3676:F3676"/>
    <mergeCell ref="E3677:F3677"/>
    <mergeCell ref="E3694:F3694"/>
    <mergeCell ref="E3698:F3698"/>
    <mergeCell ref="E3686:F3686"/>
    <mergeCell ref="E3690:F3690"/>
    <mergeCell ref="E3691:F3691"/>
    <mergeCell ref="E3692:F3692"/>
    <mergeCell ref="E3693:F3693"/>
    <mergeCell ref="E3678:F3678"/>
    <mergeCell ref="E3682:F3682"/>
    <mergeCell ref="E3684:F3684"/>
    <mergeCell ref="E3685:F3685"/>
    <mergeCell ref="E3679:F3679"/>
    <mergeCell ref="E3680:F3680"/>
    <mergeCell ref="E3681:F3681"/>
    <mergeCell ref="E3687:F3687"/>
    <mergeCell ref="E3683:F3683"/>
    <mergeCell ref="H3700:I3700"/>
    <mergeCell ref="H3707:I3707"/>
    <mergeCell ref="E3710:F3710"/>
    <mergeCell ref="E3711:F3711"/>
    <mergeCell ref="E3712:F3712"/>
    <mergeCell ref="H3716:I3716"/>
    <mergeCell ref="E3695:F3695"/>
    <mergeCell ref="E3696:F3696"/>
    <mergeCell ref="E3697:F3697"/>
    <mergeCell ref="E3688:F3688"/>
    <mergeCell ref="E3689:F3689"/>
    <mergeCell ref="E3608:F3608"/>
    <mergeCell ref="E3609:F3609"/>
    <mergeCell ref="E3610:F3610"/>
    <mergeCell ref="E3611:F3611"/>
    <mergeCell ref="E3612:F3612"/>
    <mergeCell ref="E3616:F3616"/>
    <mergeCell ref="E3617:F3617"/>
    <mergeCell ref="E3723:F3723"/>
    <mergeCell ref="E3702:F3702"/>
    <mergeCell ref="E3703:F3703"/>
    <mergeCell ref="E3709:F3709"/>
    <mergeCell ref="E3704:F3704"/>
    <mergeCell ref="E3705:F3705"/>
    <mergeCell ref="E3713:F3713"/>
    <mergeCell ref="E3714:F3714"/>
    <mergeCell ref="E3720:F3720"/>
    <mergeCell ref="E3721:F3721"/>
    <mergeCell ref="E3722:F3722"/>
    <mergeCell ref="E3718:F3718"/>
    <mergeCell ref="E3719:F3719"/>
    <mergeCell ref="E3656:F3656"/>
    <mergeCell ref="E3657:F3657"/>
    <mergeCell ref="E3658:F3658"/>
    <mergeCell ref="E3664:F3664"/>
    <mergeCell ref="E3665:F3665"/>
    <mergeCell ref="E3666:F3666"/>
    <mergeCell ref="A3672:J3672"/>
    <mergeCell ref="E3673:F3673"/>
    <mergeCell ref="E3674:F3674"/>
    <mergeCell ref="E3667:F3667"/>
    <mergeCell ref="E3668:F3668"/>
    <mergeCell ref="E3669:F3669"/>
    <mergeCell ref="E3554:F3554"/>
    <mergeCell ref="E3570:F3570"/>
    <mergeCell ref="E3571:F3571"/>
    <mergeCell ref="E3569:F3569"/>
    <mergeCell ref="E3561:F3561"/>
    <mergeCell ref="H3541:I3541"/>
    <mergeCell ref="E3543:F3543"/>
    <mergeCell ref="H3548:I3548"/>
    <mergeCell ref="E3551:F3551"/>
    <mergeCell ref="E3552:F3552"/>
    <mergeCell ref="E3553:F3553"/>
    <mergeCell ref="H3556:I3556"/>
    <mergeCell ref="E3558:F3558"/>
    <mergeCell ref="E3559:F3559"/>
    <mergeCell ref="E3560:F3560"/>
    <mergeCell ref="H3565:I3565"/>
    <mergeCell ref="E3567:F3567"/>
    <mergeCell ref="E3502:F3502"/>
    <mergeCell ref="E3501:F3501"/>
    <mergeCell ref="E3492:F3492"/>
    <mergeCell ref="E3493:F3493"/>
    <mergeCell ref="E3490:F3490"/>
    <mergeCell ref="E3491:F3491"/>
    <mergeCell ref="E3499:F3499"/>
    <mergeCell ref="E3500:F3500"/>
    <mergeCell ref="E3529:F3529"/>
    <mergeCell ref="E3517:F3517"/>
    <mergeCell ref="E3511:F3511"/>
    <mergeCell ref="H3486:I3486"/>
    <mergeCell ref="E3488:F3488"/>
    <mergeCell ref="E3489:F3489"/>
    <mergeCell ref="H3495:I3495"/>
    <mergeCell ref="E3497:F3497"/>
    <mergeCell ref="E3498:F3498"/>
    <mergeCell ref="H3504:I3504"/>
    <mergeCell ref="E3506:F3506"/>
    <mergeCell ref="E3507:F3507"/>
    <mergeCell ref="E3527:F3527"/>
    <mergeCell ref="E3528:F3528"/>
    <mergeCell ref="E3483:F3483"/>
    <mergeCell ref="E3484:F3484"/>
    <mergeCell ref="E3474:F3474"/>
    <mergeCell ref="E3475:F3475"/>
    <mergeCell ref="E3465:F3465"/>
    <mergeCell ref="E3466:F3466"/>
    <mergeCell ref="E3463:F3463"/>
    <mergeCell ref="E3464:F3464"/>
    <mergeCell ref="E3472:F3472"/>
    <mergeCell ref="E3473:F3473"/>
    <mergeCell ref="E3481:F3481"/>
    <mergeCell ref="E3482:F3482"/>
    <mergeCell ref="E3456:F3456"/>
    <mergeCell ref="E3457:F3457"/>
    <mergeCell ref="E3448:F3448"/>
    <mergeCell ref="E3443:F3443"/>
    <mergeCell ref="E3447:F3447"/>
    <mergeCell ref="E3444:F3444"/>
    <mergeCell ref="E3445:F3445"/>
    <mergeCell ref="E3446:F3446"/>
    <mergeCell ref="E3454:F3454"/>
    <mergeCell ref="E3455:F3455"/>
    <mergeCell ref="E3378:F3378"/>
    <mergeCell ref="E3413:F3413"/>
    <mergeCell ref="E3414:F3414"/>
    <mergeCell ref="E3415:F3415"/>
    <mergeCell ref="E3402:F3402"/>
    <mergeCell ref="E3403:F3403"/>
    <mergeCell ref="E3404:F3404"/>
    <mergeCell ref="E3405:F3405"/>
    <mergeCell ref="E3406:F3406"/>
    <mergeCell ref="E3394:F3394"/>
    <mergeCell ref="E3395:F3395"/>
    <mergeCell ref="E3396:F3396"/>
    <mergeCell ref="E3397:F3397"/>
    <mergeCell ref="E3398:F3398"/>
    <mergeCell ref="E3379:F3379"/>
    <mergeCell ref="E3380:F3380"/>
    <mergeCell ref="E3381:F3381"/>
    <mergeCell ref="E3410:F3410"/>
    <mergeCell ref="E3411:F3411"/>
    <mergeCell ref="E3412:F3412"/>
    <mergeCell ref="E3364:F3364"/>
    <mergeCell ref="E3371:F3371"/>
    <mergeCell ref="E3357:F3357"/>
    <mergeCell ref="E3365:F3365"/>
    <mergeCell ref="E3366:F3366"/>
    <mergeCell ref="E3367:F3367"/>
    <mergeCell ref="E3314:F3314"/>
    <mergeCell ref="E3320:F3320"/>
    <mergeCell ref="E3321:F3321"/>
    <mergeCell ref="E3311:F3311"/>
    <mergeCell ref="E3312:F3312"/>
    <mergeCell ref="E3313:F3313"/>
    <mergeCell ref="E3322:F3322"/>
    <mergeCell ref="E3323:F3323"/>
    <mergeCell ref="H3307:I3307"/>
    <mergeCell ref="E3309:F3309"/>
    <mergeCell ref="E3310:F3310"/>
    <mergeCell ref="H3316:I3316"/>
    <mergeCell ref="E3318:F3318"/>
    <mergeCell ref="E3319:F3319"/>
    <mergeCell ref="H3325:I3325"/>
    <mergeCell ref="E3327:F3327"/>
    <mergeCell ref="E3331:F3331"/>
    <mergeCell ref="E3338:F3338"/>
    <mergeCell ref="E3328:F3328"/>
    <mergeCell ref="H3334:I3334"/>
    <mergeCell ref="E3336:F3336"/>
    <mergeCell ref="E3337:F3337"/>
    <mergeCell ref="H3341:I3341"/>
    <mergeCell ref="E3344:F3344"/>
    <mergeCell ref="E3345:F3345"/>
    <mergeCell ref="E3346:F3346"/>
    <mergeCell ref="E3304:F3304"/>
    <mergeCell ref="E3305:F3305"/>
    <mergeCell ref="E3295:F3295"/>
    <mergeCell ref="E3296:F3296"/>
    <mergeCell ref="E3282:F3282"/>
    <mergeCell ref="E3286:F3286"/>
    <mergeCell ref="E3287:F3287"/>
    <mergeCell ref="E3283:F3283"/>
    <mergeCell ref="E3284:F3284"/>
    <mergeCell ref="E3285:F3285"/>
    <mergeCell ref="E3293:F3293"/>
    <mergeCell ref="E3294:F3294"/>
    <mergeCell ref="E3302:F3302"/>
    <mergeCell ref="E3303:F3303"/>
    <mergeCell ref="E3277:F3277"/>
    <mergeCell ref="E3278:F3278"/>
    <mergeCell ref="E3268:F3268"/>
    <mergeCell ref="E3269:F3269"/>
    <mergeCell ref="E3270:F3270"/>
    <mergeCell ref="E3271:F3271"/>
    <mergeCell ref="E3272:F3272"/>
    <mergeCell ref="E3273:F3273"/>
    <mergeCell ref="E3274:F3274"/>
    <mergeCell ref="E3275:F3275"/>
    <mergeCell ref="E3276:F3276"/>
    <mergeCell ref="E3239:F3239"/>
    <mergeCell ref="E3240:F3240"/>
    <mergeCell ref="E3247:F3247"/>
    <mergeCell ref="E3248:F3248"/>
    <mergeCell ref="E3249:F3249"/>
    <mergeCell ref="E3256:F3256"/>
    <mergeCell ref="E3257:F3257"/>
    <mergeCell ref="E3258:F3258"/>
    <mergeCell ref="E3232:F3232"/>
    <mergeCell ref="E3233:F3233"/>
    <mergeCell ref="E3234:F3234"/>
    <mergeCell ref="E3235:F3235"/>
    <mergeCell ref="E3236:F3236"/>
    <mergeCell ref="E3237:F3237"/>
    <mergeCell ref="E3226:F3226"/>
    <mergeCell ref="E3227:F3227"/>
    <mergeCell ref="E3228:F3228"/>
    <mergeCell ref="E3229:F3229"/>
    <mergeCell ref="E3230:F3230"/>
    <mergeCell ref="E3231:F3231"/>
    <mergeCell ref="E3221:F3221"/>
    <mergeCell ref="E3222:F3222"/>
    <mergeCell ref="E3223:F3223"/>
    <mergeCell ref="E3224:F3224"/>
    <mergeCell ref="E3220:F3220"/>
    <mergeCell ref="E3217:F3217"/>
    <mergeCell ref="E3218:F3218"/>
    <mergeCell ref="E3219:F3219"/>
    <mergeCell ref="E3206:F3206"/>
    <mergeCell ref="E3207:F3207"/>
    <mergeCell ref="E3208:F3208"/>
    <mergeCell ref="E3212:F3212"/>
    <mergeCell ref="E3213:F3213"/>
    <mergeCell ref="E3200:F3200"/>
    <mergeCell ref="E3201:F3201"/>
    <mergeCell ref="E3202:F3202"/>
    <mergeCell ref="E3209:F3209"/>
    <mergeCell ref="E3210:F3210"/>
    <mergeCell ref="E3211:F3211"/>
    <mergeCell ref="E3194:F3194"/>
    <mergeCell ref="E3195:F3195"/>
    <mergeCell ref="E3196:F3196"/>
    <mergeCell ref="E3197:F3197"/>
    <mergeCell ref="E3198:F3198"/>
    <mergeCell ref="E3199:F3199"/>
    <mergeCell ref="E3188:F3188"/>
    <mergeCell ref="E3189:F3189"/>
    <mergeCell ref="E3190:F3190"/>
    <mergeCell ref="E3191:F3191"/>
    <mergeCell ref="E3192:F3192"/>
    <mergeCell ref="E3193:F3193"/>
    <mergeCell ref="E3183:F3183"/>
    <mergeCell ref="E3184:F3184"/>
    <mergeCell ref="E3185:F3185"/>
    <mergeCell ref="E3186:F3186"/>
    <mergeCell ref="E3182:F3182"/>
    <mergeCell ref="E3177:F3177"/>
    <mergeCell ref="E3178:F3178"/>
    <mergeCell ref="E3187:F3187"/>
    <mergeCell ref="E3179:F3179"/>
    <mergeCell ref="E3180:F3180"/>
    <mergeCell ref="E3181:F3181"/>
    <mergeCell ref="E3168:F3168"/>
    <mergeCell ref="E3169:F3169"/>
    <mergeCell ref="E3170:F3170"/>
    <mergeCell ref="E3174:F3174"/>
    <mergeCell ref="E3175:F3175"/>
    <mergeCell ref="E3162:F3162"/>
    <mergeCell ref="E3163:F3163"/>
    <mergeCell ref="E3164:F3164"/>
    <mergeCell ref="E3171:F3171"/>
    <mergeCell ref="E3172:F3172"/>
    <mergeCell ref="E3173:F3173"/>
    <mergeCell ref="E3148:F3148"/>
    <mergeCell ref="E3144:F3144"/>
    <mergeCell ref="E3141:F3141"/>
    <mergeCell ref="E3142:F3142"/>
    <mergeCell ref="E3143:F3143"/>
    <mergeCell ref="E3130:F3130"/>
    <mergeCell ref="E3131:F3131"/>
    <mergeCell ref="E3132:F3132"/>
    <mergeCell ref="E3136:F3136"/>
    <mergeCell ref="E3137:F3137"/>
    <mergeCell ref="E3124:F3124"/>
    <mergeCell ref="E3125:F3125"/>
    <mergeCell ref="E3126:F3126"/>
    <mergeCell ref="E3133:F3133"/>
    <mergeCell ref="E3134:F3134"/>
    <mergeCell ref="E3135:F3135"/>
    <mergeCell ref="E3118:F3118"/>
    <mergeCell ref="E3119:F3119"/>
    <mergeCell ref="E3120:F3120"/>
    <mergeCell ref="E3121:F3121"/>
    <mergeCell ref="E3122:F3122"/>
    <mergeCell ref="E3123:F3123"/>
    <mergeCell ref="E3112:F3112"/>
    <mergeCell ref="E3113:F3113"/>
    <mergeCell ref="E3114:F3114"/>
    <mergeCell ref="E3115:F3115"/>
    <mergeCell ref="E3116:F3116"/>
    <mergeCell ref="E3117:F3117"/>
    <mergeCell ref="E3107:F3107"/>
    <mergeCell ref="E3108:F3108"/>
    <mergeCell ref="E3109:F3109"/>
    <mergeCell ref="E3110:F3110"/>
    <mergeCell ref="E3106:F3106"/>
    <mergeCell ref="E3103:F3103"/>
    <mergeCell ref="E3104:F3104"/>
    <mergeCell ref="E3105:F3105"/>
    <mergeCell ref="E3092:F3092"/>
    <mergeCell ref="E3093:F3093"/>
    <mergeCell ref="E3094:F3094"/>
    <mergeCell ref="E3098:F3098"/>
    <mergeCell ref="E3099:F3099"/>
    <mergeCell ref="E3087:F3087"/>
    <mergeCell ref="E3088:F3088"/>
    <mergeCell ref="E3095:F3095"/>
    <mergeCell ref="E3096:F3096"/>
    <mergeCell ref="E3097:F3097"/>
    <mergeCell ref="E3080:F3080"/>
    <mergeCell ref="E3081:F3081"/>
    <mergeCell ref="E3082:F3082"/>
    <mergeCell ref="E3083:F3083"/>
    <mergeCell ref="E3084:F3084"/>
    <mergeCell ref="E3085:F3085"/>
    <mergeCell ref="E3074:F3074"/>
    <mergeCell ref="E3075:F3075"/>
    <mergeCell ref="E3076:F3076"/>
    <mergeCell ref="E3077:F3077"/>
    <mergeCell ref="E3078:F3078"/>
    <mergeCell ref="E3079:F3079"/>
    <mergeCell ref="E3072:F3072"/>
    <mergeCell ref="E3068:F3068"/>
    <mergeCell ref="E3065:F3065"/>
    <mergeCell ref="E3066:F3066"/>
    <mergeCell ref="E3067:F3067"/>
    <mergeCell ref="E3054:F3054"/>
    <mergeCell ref="E3055:F3055"/>
    <mergeCell ref="E3056:F3056"/>
    <mergeCell ref="E3060:F3060"/>
    <mergeCell ref="E3061:F3061"/>
    <mergeCell ref="E3048:F3048"/>
    <mergeCell ref="E3049:F3049"/>
    <mergeCell ref="E3050:F3050"/>
    <mergeCell ref="E3057:F3057"/>
    <mergeCell ref="E3058:F3058"/>
    <mergeCell ref="E3059:F3059"/>
    <mergeCell ref="E3086:F3086"/>
    <mergeCell ref="E3046:F3046"/>
    <mergeCell ref="E3047:F3047"/>
    <mergeCell ref="E3036:F3036"/>
    <mergeCell ref="E3037:F3037"/>
    <mergeCell ref="E3038:F3038"/>
    <mergeCell ref="E3039:F3039"/>
    <mergeCell ref="E3040:F3040"/>
    <mergeCell ref="E3041:F3041"/>
    <mergeCell ref="E3031:F3031"/>
    <mergeCell ref="E3032:F3032"/>
    <mergeCell ref="E3033:F3033"/>
    <mergeCell ref="E3034:F3034"/>
    <mergeCell ref="E3030:F3030"/>
    <mergeCell ref="E3035:F3035"/>
    <mergeCell ref="E3069:F3069"/>
    <mergeCell ref="E3070:F3070"/>
    <mergeCell ref="E3071:F3071"/>
    <mergeCell ref="E3004:F3004"/>
    <mergeCell ref="E3005:F3005"/>
    <mergeCell ref="E3006:F3006"/>
    <mergeCell ref="E3007:F3007"/>
    <mergeCell ref="E3008:F3008"/>
    <mergeCell ref="E3009:F3009"/>
    <mergeCell ref="E2998:F2998"/>
    <mergeCell ref="E2999:F2999"/>
    <mergeCell ref="E3000:F3000"/>
    <mergeCell ref="E3001:F3001"/>
    <mergeCell ref="E3002:F3002"/>
    <mergeCell ref="E3003:F3003"/>
    <mergeCell ref="E2993:F2993"/>
    <mergeCell ref="E3042:F3042"/>
    <mergeCell ref="E3043:F3043"/>
    <mergeCell ref="E3044:F3044"/>
    <mergeCell ref="E3045:F3045"/>
    <mergeCell ref="E3027:F3027"/>
    <mergeCell ref="E3028:F3028"/>
    <mergeCell ref="E3029:F3029"/>
    <mergeCell ref="E3022:F3022"/>
    <mergeCell ref="E3023:F3023"/>
    <mergeCell ref="E3010:F3010"/>
    <mergeCell ref="E3011:F3011"/>
    <mergeCell ref="E3012:F3012"/>
    <mergeCell ref="E3019:F3019"/>
    <mergeCell ref="E3020:F3020"/>
    <mergeCell ref="E3021:F3021"/>
    <mergeCell ref="H3014:I3014"/>
    <mergeCell ref="E3016:F3016"/>
    <mergeCell ref="E3017:F3017"/>
    <mergeCell ref="E3018:F3018"/>
    <mergeCell ref="A3024:J3024"/>
    <mergeCell ref="E3025:F3025"/>
    <mergeCell ref="E3026:F3026"/>
    <mergeCell ref="E2994:F2994"/>
    <mergeCell ref="E2995:F2995"/>
    <mergeCell ref="E2996:F2996"/>
    <mergeCell ref="E2997:F2997"/>
    <mergeCell ref="E2986:F2986"/>
    <mergeCell ref="E2987:F2987"/>
    <mergeCell ref="E2989:F2989"/>
    <mergeCell ref="E2990:F2990"/>
    <mergeCell ref="E2991:F2991"/>
    <mergeCell ref="E2979:F2979"/>
    <mergeCell ref="E2980:F2980"/>
    <mergeCell ref="E2984:F2984"/>
    <mergeCell ref="E2970:F2970"/>
    <mergeCell ref="E2971:F2971"/>
    <mergeCell ref="E2972:F2972"/>
    <mergeCell ref="E2981:F2981"/>
    <mergeCell ref="E2982:F2982"/>
    <mergeCell ref="E2983:F2983"/>
    <mergeCell ref="E2992:F2992"/>
    <mergeCell ref="H2974:I2974"/>
    <mergeCell ref="E2976:F2976"/>
    <mergeCell ref="E2977:F2977"/>
    <mergeCell ref="E2978:F2978"/>
    <mergeCell ref="A2985:J2985"/>
    <mergeCell ref="E2988:F2988"/>
    <mergeCell ref="E2964:F2964"/>
    <mergeCell ref="E2965:F2965"/>
    <mergeCell ref="E2966:F2966"/>
    <mergeCell ref="E2967:F2967"/>
    <mergeCell ref="E2968:F2968"/>
    <mergeCell ref="E2969:F2969"/>
    <mergeCell ref="E2958:F2958"/>
    <mergeCell ref="E2959:F2959"/>
    <mergeCell ref="E2960:F2960"/>
    <mergeCell ref="E2961:F2961"/>
    <mergeCell ref="E2962:F2962"/>
    <mergeCell ref="E2963:F2963"/>
    <mergeCell ref="E2952:F2952"/>
    <mergeCell ref="E2953:F2953"/>
    <mergeCell ref="E2954:F2954"/>
    <mergeCell ref="E2955:F2955"/>
    <mergeCell ref="E2956:F2956"/>
    <mergeCell ref="E2957:F2957"/>
    <mergeCell ref="E2947:F2947"/>
    <mergeCell ref="E2948:F2948"/>
    <mergeCell ref="E2950:F2950"/>
    <mergeCell ref="E2951:F2951"/>
    <mergeCell ref="E2941:F2941"/>
    <mergeCell ref="E2942:F2942"/>
    <mergeCell ref="E2943:F2943"/>
    <mergeCell ref="E2944:F2944"/>
    <mergeCell ref="E2932:F2932"/>
    <mergeCell ref="E2933:F2933"/>
    <mergeCell ref="E2934:F2934"/>
    <mergeCell ref="E2945:F2945"/>
    <mergeCell ref="H2936:I2936"/>
    <mergeCell ref="E2938:F2938"/>
    <mergeCell ref="E2939:F2939"/>
    <mergeCell ref="E2940:F2940"/>
    <mergeCell ref="A2946:J2946"/>
    <mergeCell ref="E2949:F2949"/>
    <mergeCell ref="E2926:F2926"/>
    <mergeCell ref="E2927:F2927"/>
    <mergeCell ref="E2928:F2928"/>
    <mergeCell ref="E2929:F2929"/>
    <mergeCell ref="E2930:F2930"/>
    <mergeCell ref="E2931:F2931"/>
    <mergeCell ref="E2920:F2920"/>
    <mergeCell ref="E2921:F2921"/>
    <mergeCell ref="E2922:F2922"/>
    <mergeCell ref="E2923:F2923"/>
    <mergeCell ref="E2924:F2924"/>
    <mergeCell ref="E2925:F2925"/>
    <mergeCell ref="E2914:F2914"/>
    <mergeCell ref="E2915:F2915"/>
    <mergeCell ref="E2916:F2916"/>
    <mergeCell ref="E2917:F2917"/>
    <mergeCell ref="E2918:F2918"/>
    <mergeCell ref="E2919:F2919"/>
    <mergeCell ref="E2909:F2909"/>
    <mergeCell ref="E2910:F2910"/>
    <mergeCell ref="E2912:F2912"/>
    <mergeCell ref="E2913:F2913"/>
    <mergeCell ref="E2903:F2903"/>
    <mergeCell ref="E2904:F2904"/>
    <mergeCell ref="E2905:F2905"/>
    <mergeCell ref="E2907:F2907"/>
    <mergeCell ref="E2894:F2894"/>
    <mergeCell ref="E2895:F2895"/>
    <mergeCell ref="E2896:F2896"/>
    <mergeCell ref="E2906:F2906"/>
    <mergeCell ref="E2888:F2888"/>
    <mergeCell ref="E2857:F2857"/>
    <mergeCell ref="E2858:F2858"/>
    <mergeCell ref="H2898:I2898"/>
    <mergeCell ref="E2900:F2900"/>
    <mergeCell ref="E2901:F2901"/>
    <mergeCell ref="E2902:F2902"/>
    <mergeCell ref="A2908:J2908"/>
    <mergeCell ref="E2911:F2911"/>
    <mergeCell ref="E2889:F2889"/>
    <mergeCell ref="E2890:F2890"/>
    <mergeCell ref="E2891:F2891"/>
    <mergeCell ref="E2892:F2892"/>
    <mergeCell ref="E2893:F2893"/>
    <mergeCell ref="E2882:F2882"/>
    <mergeCell ref="E2883:F2883"/>
    <mergeCell ref="E2884:F2884"/>
    <mergeCell ref="E2885:F2885"/>
    <mergeCell ref="E2886:F2886"/>
    <mergeCell ref="E2887:F2887"/>
    <mergeCell ref="E2838:F2838"/>
    <mergeCell ref="E2839:F2839"/>
    <mergeCell ref="E2840:F2840"/>
    <mergeCell ref="E2841:F2841"/>
    <mergeCell ref="E2842:F2842"/>
    <mergeCell ref="E2843:F2843"/>
    <mergeCell ref="E2876:F2876"/>
    <mergeCell ref="E2877:F2877"/>
    <mergeCell ref="E2878:F2878"/>
    <mergeCell ref="E2879:F2879"/>
    <mergeCell ref="E2880:F2880"/>
    <mergeCell ref="E2881:F2881"/>
    <mergeCell ref="E2871:F2871"/>
    <mergeCell ref="E2872:F2872"/>
    <mergeCell ref="E2874:F2874"/>
    <mergeCell ref="E2875:F2875"/>
    <mergeCell ref="E2865:F2865"/>
    <mergeCell ref="E2866:F2866"/>
    <mergeCell ref="E2867:F2867"/>
    <mergeCell ref="E2869:F2869"/>
    <mergeCell ref="E2856:F2856"/>
    <mergeCell ref="E2868:F2868"/>
    <mergeCell ref="E2819:F2819"/>
    <mergeCell ref="E2820:F2820"/>
    <mergeCell ref="E2830:F2830"/>
    <mergeCell ref="E2812:F2812"/>
    <mergeCell ref="E2813:F2813"/>
    <mergeCell ref="E2814:F2814"/>
    <mergeCell ref="H2860:I2860"/>
    <mergeCell ref="E2862:F2862"/>
    <mergeCell ref="E2863:F2863"/>
    <mergeCell ref="E2864:F2864"/>
    <mergeCell ref="A2870:J2870"/>
    <mergeCell ref="E2873:F2873"/>
    <mergeCell ref="E2834:F2834"/>
    <mergeCell ref="E2836:F2836"/>
    <mergeCell ref="E2837:F2837"/>
    <mergeCell ref="E2827:F2827"/>
    <mergeCell ref="E2828:F2828"/>
    <mergeCell ref="E2829:F2829"/>
    <mergeCell ref="E2831:F2831"/>
    <mergeCell ref="E2818:F2818"/>
    <mergeCell ref="E2850:F2850"/>
    <mergeCell ref="E2851:F2851"/>
    <mergeCell ref="E2852:F2852"/>
    <mergeCell ref="E2853:F2853"/>
    <mergeCell ref="E2854:F2854"/>
    <mergeCell ref="E2855:F2855"/>
    <mergeCell ref="E2844:F2844"/>
    <mergeCell ref="E2845:F2845"/>
    <mergeCell ref="E2846:F2846"/>
    <mergeCell ref="E2847:F2847"/>
    <mergeCell ref="E2848:F2848"/>
    <mergeCell ref="E2849:F2849"/>
    <mergeCell ref="E2774:F2774"/>
    <mergeCell ref="E2765:F2765"/>
    <mergeCell ref="E2766:F2766"/>
    <mergeCell ref="E2767:F2767"/>
    <mergeCell ref="H2750:I2750"/>
    <mergeCell ref="E2752:F2752"/>
    <mergeCell ref="E2753:F2753"/>
    <mergeCell ref="E2754:F2754"/>
    <mergeCell ref="A2756:J2756"/>
    <mergeCell ref="H2760:I2760"/>
    <mergeCell ref="E2762:F2762"/>
    <mergeCell ref="E2763:F2763"/>
    <mergeCell ref="E2764:F2764"/>
    <mergeCell ref="E2826:F2826"/>
    <mergeCell ref="A2832:J2832"/>
    <mergeCell ref="E2835:F2835"/>
    <mergeCell ref="E2815:F2815"/>
    <mergeCell ref="E2816:F2816"/>
    <mergeCell ref="E2817:F2817"/>
    <mergeCell ref="E2806:F2806"/>
    <mergeCell ref="E2807:F2807"/>
    <mergeCell ref="E2808:F2808"/>
    <mergeCell ref="E2809:F2809"/>
    <mergeCell ref="E2810:F2810"/>
    <mergeCell ref="E2811:F2811"/>
    <mergeCell ref="E2800:F2800"/>
    <mergeCell ref="E2801:F2801"/>
    <mergeCell ref="E2802:F2802"/>
    <mergeCell ref="E2803:F2803"/>
    <mergeCell ref="E2804:F2804"/>
    <mergeCell ref="E2805:F2805"/>
    <mergeCell ref="E2833:F2833"/>
    <mergeCell ref="E2739:F2739"/>
    <mergeCell ref="E2740:F2740"/>
    <mergeCell ref="E2741:F2741"/>
    <mergeCell ref="E2726:F2726"/>
    <mergeCell ref="E2727:F2727"/>
    <mergeCell ref="E2731:F2731"/>
    <mergeCell ref="E2732:F2732"/>
    <mergeCell ref="E2733:F2733"/>
    <mergeCell ref="E2718:F2718"/>
    <mergeCell ref="E2722:F2722"/>
    <mergeCell ref="E2723:F2723"/>
    <mergeCell ref="E2724:F2724"/>
    <mergeCell ref="E2725:F2725"/>
    <mergeCell ref="E2757:F2757"/>
    <mergeCell ref="E2758:F2758"/>
    <mergeCell ref="E2713:F2713"/>
    <mergeCell ref="E2714:F2714"/>
    <mergeCell ref="E2715:F2715"/>
    <mergeCell ref="E2717:F2717"/>
    <mergeCell ref="E2755:F2755"/>
    <mergeCell ref="E2742:F2742"/>
    <mergeCell ref="E2746:F2746"/>
    <mergeCell ref="E2747:F2747"/>
    <mergeCell ref="E2748:F2748"/>
    <mergeCell ref="E2743:F2743"/>
    <mergeCell ref="E2744:F2744"/>
    <mergeCell ref="E2745:F2745"/>
    <mergeCell ref="E2704:F2704"/>
    <mergeCell ref="E2705:F2705"/>
    <mergeCell ref="E2706:F2706"/>
    <mergeCell ref="E2707:F2707"/>
    <mergeCell ref="E2708:F2708"/>
    <mergeCell ref="E2698:F2698"/>
    <mergeCell ref="E2699:F2699"/>
    <mergeCell ref="E2700:F2700"/>
    <mergeCell ref="E2701:F2701"/>
    <mergeCell ref="E2702:F2702"/>
    <mergeCell ref="E2703:F2703"/>
    <mergeCell ref="E2734:F2734"/>
    <mergeCell ref="E2738:F2738"/>
    <mergeCell ref="E2654:F2654"/>
    <mergeCell ref="E2655:F2655"/>
    <mergeCell ref="E2645:F2645"/>
    <mergeCell ref="E2646:F2646"/>
    <mergeCell ref="E2647:F2647"/>
    <mergeCell ref="E2679:F2679"/>
    <mergeCell ref="E2671:F2671"/>
    <mergeCell ref="E2672:F2672"/>
    <mergeCell ref="E2662:F2662"/>
    <mergeCell ref="E2663:F2663"/>
    <mergeCell ref="E2664:F2664"/>
    <mergeCell ref="E2721:F2721"/>
    <mergeCell ref="E2728:F2728"/>
    <mergeCell ref="E2729:F2729"/>
    <mergeCell ref="E2730:F2730"/>
    <mergeCell ref="E2735:F2735"/>
    <mergeCell ref="E2736:F2736"/>
    <mergeCell ref="E2737:F2737"/>
    <mergeCell ref="E2659:F2659"/>
    <mergeCell ref="E2583:F2583"/>
    <mergeCell ref="E2576:F2576"/>
    <mergeCell ref="E2577:F2577"/>
    <mergeCell ref="E2578:F2578"/>
    <mergeCell ref="E2579:F2579"/>
    <mergeCell ref="E2580:F2580"/>
    <mergeCell ref="E2581:F2581"/>
    <mergeCell ref="E2644:F2644"/>
    <mergeCell ref="H2649:I2649"/>
    <mergeCell ref="E2651:F2651"/>
    <mergeCell ref="E2652:F2652"/>
    <mergeCell ref="E2653:F2653"/>
    <mergeCell ref="H2657:I2657"/>
    <mergeCell ref="E2636:F2636"/>
    <mergeCell ref="E2637:F2637"/>
    <mergeCell ref="E2638:F2638"/>
    <mergeCell ref="E2628:F2628"/>
    <mergeCell ref="E2629:F2629"/>
    <mergeCell ref="E2620:F2620"/>
    <mergeCell ref="E2621:F2621"/>
    <mergeCell ref="E2622:F2622"/>
    <mergeCell ref="E2623:F2623"/>
    <mergeCell ref="E2624:F2624"/>
    <mergeCell ref="E2625:F2625"/>
    <mergeCell ref="E2626:F2626"/>
    <mergeCell ref="E2627:F2627"/>
    <mergeCell ref="H2585:I2585"/>
    <mergeCell ref="E2587:F2587"/>
    <mergeCell ref="E2588:F2588"/>
    <mergeCell ref="E2589:F2589"/>
    <mergeCell ref="H2593:I2593"/>
    <mergeCell ref="E2595:F2595"/>
    <mergeCell ref="E2570:F2570"/>
    <mergeCell ref="E2571:F2571"/>
    <mergeCell ref="E2572:F2572"/>
    <mergeCell ref="H2544:I2544"/>
    <mergeCell ref="E2546:F2546"/>
    <mergeCell ref="E2547:F2547"/>
    <mergeCell ref="E2548:F2548"/>
    <mergeCell ref="A2554:J2554"/>
    <mergeCell ref="E2557:F2557"/>
    <mergeCell ref="E2601:F2601"/>
    <mergeCell ref="E2608:F2608"/>
    <mergeCell ref="E2609:F2609"/>
    <mergeCell ref="E2610:F2610"/>
    <mergeCell ref="E2616:F2616"/>
    <mergeCell ref="E2617:F2617"/>
    <mergeCell ref="E2618:F2618"/>
    <mergeCell ref="E2573:F2573"/>
    <mergeCell ref="E2574:F2574"/>
    <mergeCell ref="E2575:F2575"/>
    <mergeCell ref="E2564:F2564"/>
    <mergeCell ref="E2565:F2565"/>
    <mergeCell ref="E2566:F2566"/>
    <mergeCell ref="E2567:F2567"/>
    <mergeCell ref="E2568:F2568"/>
    <mergeCell ref="E2569:F2569"/>
    <mergeCell ref="E2558:F2558"/>
    <mergeCell ref="E2559:F2559"/>
    <mergeCell ref="E2560:F2560"/>
    <mergeCell ref="E2561:F2561"/>
    <mergeCell ref="E2562:F2562"/>
    <mergeCell ref="E2563:F2563"/>
    <mergeCell ref="E2582:F2582"/>
    <mergeCell ref="E2535:F2535"/>
    <mergeCell ref="E2524:F2524"/>
    <mergeCell ref="E2525:F2525"/>
    <mergeCell ref="E2526:F2526"/>
    <mergeCell ref="E2527:F2527"/>
    <mergeCell ref="E2528:F2528"/>
    <mergeCell ref="E2529:F2529"/>
    <mergeCell ref="E2518:F2518"/>
    <mergeCell ref="E2519:F2519"/>
    <mergeCell ref="E2520:F2520"/>
    <mergeCell ref="E2521:F2521"/>
    <mergeCell ref="E2522:F2522"/>
    <mergeCell ref="E2523:F2523"/>
    <mergeCell ref="E2550:F2550"/>
    <mergeCell ref="E2551:F2551"/>
    <mergeCell ref="E2555:F2555"/>
    <mergeCell ref="E2556:F2556"/>
    <mergeCell ref="E2542:F2542"/>
    <mergeCell ref="E2549:F2549"/>
    <mergeCell ref="E2536:F2536"/>
    <mergeCell ref="E2537:F2537"/>
    <mergeCell ref="E2538:F2538"/>
    <mergeCell ref="E2539:F2539"/>
    <mergeCell ref="E2540:F2540"/>
    <mergeCell ref="E2541:F2541"/>
    <mergeCell ref="E2552:F2552"/>
    <mergeCell ref="E2553:F2553"/>
    <mergeCell ref="E2510:F2510"/>
    <mergeCell ref="E2511:F2511"/>
    <mergeCell ref="E2498:F2498"/>
    <mergeCell ref="E2499:F2499"/>
    <mergeCell ref="E2500:F2500"/>
    <mergeCell ref="E2501:F2501"/>
    <mergeCell ref="E2530:F2530"/>
    <mergeCell ref="E2531:F2531"/>
    <mergeCell ref="E2532:F2532"/>
    <mergeCell ref="E2533:F2533"/>
    <mergeCell ref="E2516:F2516"/>
    <mergeCell ref="E2493:F2493"/>
    <mergeCell ref="E2494:F2494"/>
    <mergeCell ref="E2495:F2495"/>
    <mergeCell ref="E2496:F2496"/>
    <mergeCell ref="E2497:F2497"/>
    <mergeCell ref="E2534:F2534"/>
    <mergeCell ref="E2437:F2437"/>
    <mergeCell ref="E2438:F2438"/>
    <mergeCell ref="E2427:F2427"/>
    <mergeCell ref="E2428:F2428"/>
    <mergeCell ref="E2426:F2426"/>
    <mergeCell ref="E2435:F2435"/>
    <mergeCell ref="E2454:F2454"/>
    <mergeCell ref="E2445:F2445"/>
    <mergeCell ref="E2446:F2446"/>
    <mergeCell ref="E2447:F2447"/>
    <mergeCell ref="E2433:F2433"/>
    <mergeCell ref="E2434:F2434"/>
    <mergeCell ref="A2436:J2436"/>
    <mergeCell ref="H2440:I2440"/>
    <mergeCell ref="E2442:F2442"/>
    <mergeCell ref="E2443:F2443"/>
    <mergeCell ref="E2444:F2444"/>
    <mergeCell ref="H2449:I2449"/>
    <mergeCell ref="E2451:F2451"/>
    <mergeCell ref="E2452:F2452"/>
    <mergeCell ref="E2453:F2453"/>
    <mergeCell ref="E2352:F2352"/>
    <mergeCell ref="E2353:F2353"/>
    <mergeCell ref="E2349:F2349"/>
    <mergeCell ref="E2350:F2350"/>
    <mergeCell ref="E2351:F2351"/>
    <mergeCell ref="E2340:F2340"/>
    <mergeCell ref="E2341:F2341"/>
    <mergeCell ref="E2342:F2342"/>
    <mergeCell ref="E2371:F2371"/>
    <mergeCell ref="E2372:F2372"/>
    <mergeCell ref="E2364:F2364"/>
    <mergeCell ref="E2360:F2360"/>
    <mergeCell ref="E2361:F2361"/>
    <mergeCell ref="E2362:F2362"/>
    <mergeCell ref="E2363:F2363"/>
    <mergeCell ref="H2344:I2344"/>
    <mergeCell ref="E2346:F2346"/>
    <mergeCell ref="E2347:F2347"/>
    <mergeCell ref="E2348:F2348"/>
    <mergeCell ref="H2355:I2355"/>
    <mergeCell ref="E2357:F2357"/>
    <mergeCell ref="E2358:F2358"/>
    <mergeCell ref="E2359:F2359"/>
    <mergeCell ref="H2366:I2366"/>
    <mergeCell ref="E2368:F2368"/>
    <mergeCell ref="E2369:F2369"/>
    <mergeCell ref="E2370:F2370"/>
    <mergeCell ref="E2338:F2338"/>
    <mergeCell ref="E2339:F2339"/>
    <mergeCell ref="E2327:F2327"/>
    <mergeCell ref="E2328:F2328"/>
    <mergeCell ref="E2329:F2329"/>
    <mergeCell ref="E2330:F2330"/>
    <mergeCell ref="E2331:F2331"/>
    <mergeCell ref="E2318:F2318"/>
    <mergeCell ref="E2319:F2319"/>
    <mergeCell ref="E2320:F2320"/>
    <mergeCell ref="H2322:I2322"/>
    <mergeCell ref="E2324:F2324"/>
    <mergeCell ref="E2325:F2325"/>
    <mergeCell ref="E2326:F2326"/>
    <mergeCell ref="H2333:I2333"/>
    <mergeCell ref="E2335:F2335"/>
    <mergeCell ref="E2336:F2336"/>
    <mergeCell ref="E2337:F2337"/>
    <mergeCell ref="E2307:F2307"/>
    <mergeCell ref="E2308:F2308"/>
    <mergeCell ref="E2309:F2309"/>
    <mergeCell ref="E2298:F2298"/>
    <mergeCell ref="E2299:F2299"/>
    <mergeCell ref="E2300:F2300"/>
    <mergeCell ref="E2315:F2315"/>
    <mergeCell ref="E2260:F2260"/>
    <mergeCell ref="E2261:F2261"/>
    <mergeCell ref="E2269:F2269"/>
    <mergeCell ref="E2270:F2270"/>
    <mergeCell ref="E2271:F2271"/>
    <mergeCell ref="E2288:F2288"/>
    <mergeCell ref="E2282:F2282"/>
    <mergeCell ref="E2283:F2283"/>
    <mergeCell ref="E2284:F2284"/>
    <mergeCell ref="E2285:F2285"/>
    <mergeCell ref="E2286:F2286"/>
    <mergeCell ref="E2287:F2287"/>
    <mergeCell ref="E2274:F2274"/>
    <mergeCell ref="E2275:F2275"/>
    <mergeCell ref="E2276:F2276"/>
    <mergeCell ref="E2277:F2277"/>
    <mergeCell ref="E2281:F2281"/>
    <mergeCell ref="E2278:F2278"/>
    <mergeCell ref="E2279:F2279"/>
    <mergeCell ref="E2280:F2280"/>
    <mergeCell ref="E2289:F2289"/>
    <mergeCell ref="E2290:F2290"/>
    <mergeCell ref="E2291:F2291"/>
    <mergeCell ref="E2218:F2218"/>
    <mergeCell ref="E2195:F2195"/>
    <mergeCell ref="E2196:F2196"/>
    <mergeCell ref="H2202:I2202"/>
    <mergeCell ref="E2204:F2204"/>
    <mergeCell ref="E2205:F2205"/>
    <mergeCell ref="E2206:F2206"/>
    <mergeCell ref="H2213:I2213"/>
    <mergeCell ref="E2215:F2215"/>
    <mergeCell ref="E2216:F2216"/>
    <mergeCell ref="E2217:F2217"/>
    <mergeCell ref="E2247:F2247"/>
    <mergeCell ref="E2248:F2248"/>
    <mergeCell ref="E2249:F2249"/>
    <mergeCell ref="E2250:F2250"/>
    <mergeCell ref="E2240:F2240"/>
    <mergeCell ref="E2237:F2237"/>
    <mergeCell ref="E2238:F2238"/>
    <mergeCell ref="E2239:F2239"/>
    <mergeCell ref="E2244:F2244"/>
    <mergeCell ref="E2245:F2245"/>
    <mergeCell ref="E2246:F2246"/>
    <mergeCell ref="E2151:F2151"/>
    <mergeCell ref="E2152:F2152"/>
    <mergeCell ref="E2159:F2159"/>
    <mergeCell ref="E2160:F2160"/>
    <mergeCell ref="E2161:F2161"/>
    <mergeCell ref="E2140:F2140"/>
    <mergeCell ref="E2141:F2141"/>
    <mergeCell ref="E2142:F2142"/>
    <mergeCell ref="E2138:F2138"/>
    <mergeCell ref="E2139:F2139"/>
    <mergeCell ref="E2127:F2127"/>
    <mergeCell ref="E2128:F2128"/>
    <mergeCell ref="E2129:F2129"/>
    <mergeCell ref="E2130:F2130"/>
    <mergeCell ref="E2131:F2131"/>
    <mergeCell ref="E2207:F2207"/>
    <mergeCell ref="E2208:F2208"/>
    <mergeCell ref="E2198:F2198"/>
    <mergeCell ref="E2197:F2197"/>
    <mergeCell ref="E2166:F2166"/>
    <mergeCell ref="E2167:F2167"/>
    <mergeCell ref="E2036:F2036"/>
    <mergeCell ref="E2037:F2037"/>
    <mergeCell ref="E2038:F2038"/>
    <mergeCell ref="E2047:F2047"/>
    <mergeCell ref="E2067:F2067"/>
    <mergeCell ref="E2124:F2124"/>
    <mergeCell ref="E2125:F2125"/>
    <mergeCell ref="E2126:F2126"/>
    <mergeCell ref="H2133:I2133"/>
    <mergeCell ref="E2135:F2135"/>
    <mergeCell ref="E2136:F2136"/>
    <mergeCell ref="E2137:F2137"/>
    <mergeCell ref="H2144:I2144"/>
    <mergeCell ref="E2118:F2118"/>
    <mergeCell ref="E2119:F2119"/>
    <mergeCell ref="E2120:F2120"/>
    <mergeCell ref="E2116:F2116"/>
    <mergeCell ref="E2117:F2117"/>
    <mergeCell ref="E2105:F2105"/>
    <mergeCell ref="E2106:F2106"/>
    <mergeCell ref="E2107:F2107"/>
    <mergeCell ref="E2108:F2108"/>
    <mergeCell ref="E2109:F2109"/>
    <mergeCell ref="H2080:I2080"/>
    <mergeCell ref="E2082:F2082"/>
    <mergeCell ref="E2083:F2083"/>
    <mergeCell ref="E2084:F2084"/>
    <mergeCell ref="H2090:I2090"/>
    <mergeCell ref="E2092:F2092"/>
    <mergeCell ref="E2093:F2093"/>
    <mergeCell ref="E2094:F2094"/>
    <mergeCell ref="H2100:I2100"/>
    <mergeCell ref="E1954:F1954"/>
    <mergeCell ref="E1968:F1968"/>
    <mergeCell ref="E1969:F1969"/>
    <mergeCell ref="E1970:F1970"/>
    <mergeCell ref="E1962:F1962"/>
    <mergeCell ref="E1963:F1963"/>
    <mergeCell ref="E1964:F1964"/>
    <mergeCell ref="E1965:F1965"/>
    <mergeCell ref="E1967:F1967"/>
    <mergeCell ref="E1957:F1957"/>
    <mergeCell ref="E1958:F1958"/>
    <mergeCell ref="E1959:F1959"/>
    <mergeCell ref="E1960:F1960"/>
    <mergeCell ref="E1961:F1961"/>
    <mergeCell ref="E1955:F1955"/>
    <mergeCell ref="E1966:F1966"/>
    <mergeCell ref="E2066:F2066"/>
    <mergeCell ref="E2063:F2063"/>
    <mergeCell ref="E2064:F2064"/>
    <mergeCell ref="E2065:F2065"/>
    <mergeCell ref="E2022:F2022"/>
    <mergeCell ref="E2023:F2023"/>
    <mergeCell ref="E2024:F2024"/>
    <mergeCell ref="E2028:F2028"/>
    <mergeCell ref="E2029:F2029"/>
    <mergeCell ref="E2054:F2054"/>
    <mergeCell ref="E2055:F2055"/>
    <mergeCell ref="E2056:F2056"/>
    <mergeCell ref="E2045:F2045"/>
    <mergeCell ref="E2046:F2046"/>
    <mergeCell ref="E2052:F2052"/>
    <mergeCell ref="E2053:F2053"/>
    <mergeCell ref="H1941:I1941"/>
    <mergeCell ref="E1943:F1943"/>
    <mergeCell ref="E1944:F1944"/>
    <mergeCell ref="E1945:F1945"/>
    <mergeCell ref="A1953:J1953"/>
    <mergeCell ref="E1935:F1935"/>
    <mergeCell ref="E1924:F1924"/>
    <mergeCell ref="E1925:F1925"/>
    <mergeCell ref="E1926:F1926"/>
    <mergeCell ref="E1927:F1927"/>
    <mergeCell ref="E1928:F1928"/>
    <mergeCell ref="E1948:F1948"/>
    <mergeCell ref="E1949:F1949"/>
    <mergeCell ref="E1950:F1950"/>
    <mergeCell ref="H1919:I1919"/>
    <mergeCell ref="E1921:F1921"/>
    <mergeCell ref="E1922:F1922"/>
    <mergeCell ref="E1923:F1923"/>
    <mergeCell ref="H1930:I1930"/>
    <mergeCell ref="E1932:F1932"/>
    <mergeCell ref="E1933:F1933"/>
    <mergeCell ref="E1934:F1934"/>
    <mergeCell ref="E1951:F1951"/>
    <mergeCell ref="E1952:F1952"/>
    <mergeCell ref="E1946:F1946"/>
    <mergeCell ref="E1947:F1947"/>
    <mergeCell ref="E1936:F1936"/>
    <mergeCell ref="E1937:F1937"/>
    <mergeCell ref="E1938:F1938"/>
    <mergeCell ref="E1939:F1939"/>
    <mergeCell ref="E1913:F1913"/>
    <mergeCell ref="E1914:F1914"/>
    <mergeCell ref="E1915:F1915"/>
    <mergeCell ref="E1916:F1916"/>
    <mergeCell ref="E1917:F1917"/>
    <mergeCell ref="E1904:F1904"/>
    <mergeCell ref="E1905:F1905"/>
    <mergeCell ref="E1906:F1906"/>
    <mergeCell ref="E1896:F1896"/>
    <mergeCell ref="E1897:F1897"/>
    <mergeCell ref="E1903:F1903"/>
    <mergeCell ref="H1908:I1908"/>
    <mergeCell ref="E1910:F1910"/>
    <mergeCell ref="E1911:F1911"/>
    <mergeCell ref="E1912:F1912"/>
    <mergeCell ref="E1891:F1891"/>
    <mergeCell ref="E1892:F1892"/>
    <mergeCell ref="E1893:F1893"/>
    <mergeCell ref="E1894:F1894"/>
    <mergeCell ref="E1895:F1895"/>
    <mergeCell ref="E1888:F1888"/>
    <mergeCell ref="E1869:F1869"/>
    <mergeCell ref="E1870:F1870"/>
    <mergeCell ref="E1871:F1871"/>
    <mergeCell ref="E1872:F1872"/>
    <mergeCell ref="E1873:F1873"/>
    <mergeCell ref="E1860:F1860"/>
    <mergeCell ref="E1861:F1861"/>
    <mergeCell ref="E1862:F1862"/>
    <mergeCell ref="E1863:F1863"/>
    <mergeCell ref="E1865:F1865"/>
    <mergeCell ref="E1859:F1859"/>
    <mergeCell ref="E1868:F1868"/>
    <mergeCell ref="E1890:F1890"/>
    <mergeCell ref="E1848:F1848"/>
    <mergeCell ref="E1849:F1849"/>
    <mergeCell ref="E1850:F1850"/>
    <mergeCell ref="E1851:F1851"/>
    <mergeCell ref="E1852:F1852"/>
    <mergeCell ref="E1866:F1866"/>
    <mergeCell ref="E1847:F1847"/>
    <mergeCell ref="E1838:F1838"/>
    <mergeCell ref="E1839:F1839"/>
    <mergeCell ref="E1840:F1840"/>
    <mergeCell ref="E1827:F1827"/>
    <mergeCell ref="E1828:F1828"/>
    <mergeCell ref="E1829:F1829"/>
    <mergeCell ref="E1788:F1788"/>
    <mergeCell ref="E1789:F1789"/>
    <mergeCell ref="E1790:F1790"/>
    <mergeCell ref="E1780:F1780"/>
    <mergeCell ref="E1781:F1781"/>
    <mergeCell ref="E1771:F1771"/>
    <mergeCell ref="E1772:F1772"/>
    <mergeCell ref="E1773:F1773"/>
    <mergeCell ref="H1783:I1783"/>
    <mergeCell ref="E1785:F1785"/>
    <mergeCell ref="E1786:F1786"/>
    <mergeCell ref="E1787:F1787"/>
    <mergeCell ref="E1822:F1822"/>
    <mergeCell ref="E1823:F1823"/>
    <mergeCell ref="E1813:F1813"/>
    <mergeCell ref="E1814:F1814"/>
    <mergeCell ref="E1815:F1815"/>
    <mergeCell ref="E1805:F1805"/>
    <mergeCell ref="E1806:F1806"/>
    <mergeCell ref="E1797:F1797"/>
    <mergeCell ref="E1798:F1798"/>
    <mergeCell ref="E1830:F1830"/>
    <mergeCell ref="E1831:F1831"/>
    <mergeCell ref="H1792:I1792"/>
    <mergeCell ref="E1794:F1794"/>
    <mergeCell ref="E1733:F1733"/>
    <mergeCell ref="E1737:F1737"/>
    <mergeCell ref="E1723:F1723"/>
    <mergeCell ref="E1724:F1724"/>
    <mergeCell ref="E1725:F1725"/>
    <mergeCell ref="E1726:F1726"/>
    <mergeCell ref="E1734:F1734"/>
    <mergeCell ref="E1735:F1735"/>
    <mergeCell ref="E1736:F1736"/>
    <mergeCell ref="H1728:I1728"/>
    <mergeCell ref="E1730:F1730"/>
    <mergeCell ref="E1731:F1731"/>
    <mergeCell ref="E1732:F1732"/>
    <mergeCell ref="H1741:I1741"/>
    <mergeCell ref="E1743:F1743"/>
    <mergeCell ref="E1744:F1744"/>
    <mergeCell ref="E1683:F1683"/>
    <mergeCell ref="E1715:F1715"/>
    <mergeCell ref="E1716:F1716"/>
    <mergeCell ref="E1706:F1706"/>
    <mergeCell ref="E1707:F1707"/>
    <mergeCell ref="E1708:F1708"/>
    <mergeCell ref="E1700:F1700"/>
    <mergeCell ref="E1701:F1701"/>
    <mergeCell ref="E1702:F1702"/>
    <mergeCell ref="E1703:F1703"/>
    <mergeCell ref="E1704:F1704"/>
    <mergeCell ref="E1705:F1705"/>
    <mergeCell ref="E1738:F1738"/>
    <mergeCell ref="E1739:F1739"/>
    <mergeCell ref="H1710:I1710"/>
    <mergeCell ref="E1712:F1712"/>
    <mergeCell ref="E1713:F1713"/>
    <mergeCell ref="E1714:F1714"/>
    <mergeCell ref="H1718:I1718"/>
    <mergeCell ref="E1720:F1720"/>
    <mergeCell ref="E1721:F1721"/>
    <mergeCell ref="E1722:F1722"/>
    <mergeCell ref="E1640:F1640"/>
    <mergeCell ref="E1656:F1656"/>
    <mergeCell ref="E1657:F1657"/>
    <mergeCell ref="E1658:F1658"/>
    <mergeCell ref="E1659:F1659"/>
    <mergeCell ref="E1648:F1648"/>
    <mergeCell ref="E1649:F1649"/>
    <mergeCell ref="E1672:F1672"/>
    <mergeCell ref="E1674:F1674"/>
    <mergeCell ref="E1675:F1675"/>
    <mergeCell ref="E1677:F1677"/>
    <mergeCell ref="E1666:F1666"/>
    <mergeCell ref="E1667:F1667"/>
    <mergeCell ref="E1668:F1668"/>
    <mergeCell ref="E1669:F1669"/>
    <mergeCell ref="E1670:F1670"/>
    <mergeCell ref="E1671:F1671"/>
    <mergeCell ref="E1676:F1676"/>
    <mergeCell ref="E1699:F1699"/>
    <mergeCell ref="E1633:F1633"/>
    <mergeCell ref="E1618:F1618"/>
    <mergeCell ref="E1619:F1619"/>
    <mergeCell ref="E1620:F1620"/>
    <mergeCell ref="E1624:F1624"/>
    <mergeCell ref="E1629:F1629"/>
    <mergeCell ref="E1630:F1630"/>
    <mergeCell ref="E1570:F1570"/>
    <mergeCell ref="E1562:F1562"/>
    <mergeCell ref="E1569:F1569"/>
    <mergeCell ref="E1554:F1554"/>
    <mergeCell ref="E1555:F1555"/>
    <mergeCell ref="E1561:F1561"/>
    <mergeCell ref="E1560:F1560"/>
    <mergeCell ref="E1546:F1546"/>
    <mergeCell ref="E1547:F1547"/>
    <mergeCell ref="E1548:F1548"/>
    <mergeCell ref="E1549:F1549"/>
    <mergeCell ref="E1553:F1553"/>
    <mergeCell ref="E1550:F1550"/>
    <mergeCell ref="E1551:F1551"/>
    <mergeCell ref="E1552:F1552"/>
    <mergeCell ref="E1577:F1577"/>
    <mergeCell ref="E1605:F1605"/>
    <mergeCell ref="E1606:F1606"/>
    <mergeCell ref="E1613:F1613"/>
    <mergeCell ref="E1614:F1614"/>
    <mergeCell ref="E1615:F1615"/>
    <mergeCell ref="E1621:F1621"/>
    <mergeCell ref="E1622:F1622"/>
    <mergeCell ref="E1623:F1623"/>
    <mergeCell ref="E1576:F1576"/>
    <mergeCell ref="E1528:F1528"/>
    <mergeCell ref="E1529:F1529"/>
    <mergeCell ref="E1518:F1518"/>
    <mergeCell ref="E1519:F1519"/>
    <mergeCell ref="E1522:F1522"/>
    <mergeCell ref="E1523:F1523"/>
    <mergeCell ref="E1512:F1512"/>
    <mergeCell ref="E1513:F1513"/>
    <mergeCell ref="E1514:F1514"/>
    <mergeCell ref="E1515:F1515"/>
    <mergeCell ref="E1516:F1516"/>
    <mergeCell ref="E1517:F1517"/>
    <mergeCell ref="E1475:F1475"/>
    <mergeCell ref="E1476:F1476"/>
    <mergeCell ref="E1477:F1477"/>
    <mergeCell ref="E1478:F1478"/>
    <mergeCell ref="E1479:F1479"/>
    <mergeCell ref="E1506:F1506"/>
    <mergeCell ref="E1511:F1511"/>
    <mergeCell ref="E1500:F1500"/>
    <mergeCell ref="E1501:F1501"/>
    <mergeCell ref="E1502:F1502"/>
    <mergeCell ref="E1503:F1503"/>
    <mergeCell ref="E1504:F1504"/>
    <mergeCell ref="E1505:F1505"/>
    <mergeCell ref="E1494:F1494"/>
    <mergeCell ref="E1495:F1495"/>
    <mergeCell ref="E1496:F1496"/>
    <mergeCell ref="E1498:F1498"/>
    <mergeCell ref="E1499:F1499"/>
    <mergeCell ref="E1407:F1407"/>
    <mergeCell ref="E1394:F1394"/>
    <mergeCell ref="E1395:F1395"/>
    <mergeCell ref="E1396:F1396"/>
    <mergeCell ref="E1397:F1397"/>
    <mergeCell ref="E1398:F1398"/>
    <mergeCell ref="E1399:F1399"/>
    <mergeCell ref="E1409:F1409"/>
    <mergeCell ref="E1410:F1410"/>
    <mergeCell ref="E1411:F1411"/>
    <mergeCell ref="E1468:F1468"/>
    <mergeCell ref="E1469:F1469"/>
    <mergeCell ref="E1462:F1462"/>
    <mergeCell ref="E1463:F1463"/>
    <mergeCell ref="E1464:F1464"/>
    <mergeCell ref="E1465:F1465"/>
    <mergeCell ref="E1466:F1466"/>
    <mergeCell ref="E1467:F1467"/>
    <mergeCell ref="E1457:F1457"/>
    <mergeCell ref="E1456:F1456"/>
    <mergeCell ref="E1430:F1430"/>
    <mergeCell ref="E1431:F1431"/>
    <mergeCell ref="E1428:F1428"/>
    <mergeCell ref="E1429:F1429"/>
    <mergeCell ref="E1416:F1416"/>
    <mergeCell ref="E1417:F1417"/>
    <mergeCell ref="E1418:F1418"/>
    <mergeCell ref="E1419:F1419"/>
    <mergeCell ref="E1420:F1420"/>
    <mergeCell ref="E1421:F1421"/>
    <mergeCell ref="E1426:F1426"/>
    <mergeCell ref="E1427:F1427"/>
    <mergeCell ref="E1356:F1356"/>
    <mergeCell ref="E1357:F1357"/>
    <mergeCell ref="E1358:F1358"/>
    <mergeCell ref="E1362:F1362"/>
    <mergeCell ref="E1363:F1363"/>
    <mergeCell ref="E1348:F1348"/>
    <mergeCell ref="E1349:F1349"/>
    <mergeCell ref="E1353:F1353"/>
    <mergeCell ref="E1354:F1354"/>
    <mergeCell ref="E1355:F1355"/>
    <mergeCell ref="E1369:F1369"/>
    <mergeCell ref="E1386:F1386"/>
    <mergeCell ref="E1387:F1387"/>
    <mergeCell ref="E1388:F1388"/>
    <mergeCell ref="E1380:F1380"/>
    <mergeCell ref="E1381:F1381"/>
    <mergeCell ref="E1372:F1372"/>
    <mergeCell ref="E1368:F1368"/>
    <mergeCell ref="E1350:F1350"/>
    <mergeCell ref="E1351:F1351"/>
    <mergeCell ref="E1352:F1352"/>
    <mergeCell ref="E1359:F1359"/>
    <mergeCell ref="E1360:F1360"/>
    <mergeCell ref="E1361:F1361"/>
    <mergeCell ref="E1364:F1364"/>
    <mergeCell ref="E1378:F1378"/>
    <mergeCell ref="E1379:F1379"/>
    <mergeCell ref="E1343:F1343"/>
    <mergeCell ref="E1344:F1344"/>
    <mergeCell ref="E1345:F1345"/>
    <mergeCell ref="E1346:F1346"/>
    <mergeCell ref="E1347:F1347"/>
    <mergeCell ref="E1336:F1336"/>
    <mergeCell ref="E1337:F1337"/>
    <mergeCell ref="E1338:F1338"/>
    <mergeCell ref="E1339:F1339"/>
    <mergeCell ref="E1340:F1340"/>
    <mergeCell ref="E1330:F1330"/>
    <mergeCell ref="E1331:F1331"/>
    <mergeCell ref="E1315:F1315"/>
    <mergeCell ref="E1325:F1325"/>
    <mergeCell ref="E1335:F1335"/>
    <mergeCell ref="A1341:J1341"/>
    <mergeCell ref="E1342:F1342"/>
    <mergeCell ref="E1317:F1317"/>
    <mergeCell ref="E1318:F1318"/>
    <mergeCell ref="E1319:F1319"/>
    <mergeCell ref="E1326:F1326"/>
    <mergeCell ref="H1323:I1323"/>
    <mergeCell ref="H1333:I1333"/>
    <mergeCell ref="E1284:F1284"/>
    <mergeCell ref="E1285:F1285"/>
    <mergeCell ref="E1272:F1272"/>
    <mergeCell ref="E1273:F1273"/>
    <mergeCell ref="E1274:F1274"/>
    <mergeCell ref="E1275:F1275"/>
    <mergeCell ref="E1276:F1276"/>
    <mergeCell ref="E1266:F1266"/>
    <mergeCell ref="E1267:F1267"/>
    <mergeCell ref="E1268:F1268"/>
    <mergeCell ref="E1269:F1269"/>
    <mergeCell ref="E1270:F1270"/>
    <mergeCell ref="E1271:F1271"/>
    <mergeCell ref="E1279:F1279"/>
    <mergeCell ref="E1327:F1327"/>
    <mergeCell ref="E1328:F1328"/>
    <mergeCell ref="E1329:F1329"/>
    <mergeCell ref="E1316:F1316"/>
    <mergeCell ref="E1320:F1320"/>
    <mergeCell ref="E1321:F1321"/>
    <mergeCell ref="E1311:F1311"/>
    <mergeCell ref="E1265:F1265"/>
    <mergeCell ref="E1254:F1254"/>
    <mergeCell ref="E1255:F1255"/>
    <mergeCell ref="E1256:F1256"/>
    <mergeCell ref="E1257:F1257"/>
    <mergeCell ref="E1258:F1258"/>
    <mergeCell ref="E1259:F1259"/>
    <mergeCell ref="E1248:F1248"/>
    <mergeCell ref="E1249:F1249"/>
    <mergeCell ref="E1250:F1250"/>
    <mergeCell ref="E1251:F1251"/>
    <mergeCell ref="E1252:F1252"/>
    <mergeCell ref="E1253:F1253"/>
    <mergeCell ref="E1280:F1280"/>
    <mergeCell ref="E1281:F1281"/>
    <mergeCell ref="E1282:F1282"/>
    <mergeCell ref="E1283:F1283"/>
    <mergeCell ref="E1236:F1236"/>
    <mergeCell ref="E1237:F1237"/>
    <mergeCell ref="E1238:F1238"/>
    <mergeCell ref="E1239:F1239"/>
    <mergeCell ref="E1240:F1240"/>
    <mergeCell ref="E1241:F1241"/>
    <mergeCell ref="E1230:F1230"/>
    <mergeCell ref="E1231:F1231"/>
    <mergeCell ref="E1232:F1232"/>
    <mergeCell ref="E1233:F1233"/>
    <mergeCell ref="E1234:F1234"/>
    <mergeCell ref="E1235:F1235"/>
    <mergeCell ref="E1260:F1260"/>
    <mergeCell ref="E1261:F1261"/>
    <mergeCell ref="E1262:F1262"/>
    <mergeCell ref="E1263:F1263"/>
    <mergeCell ref="E1264:F1264"/>
    <mergeCell ref="E1182:F1182"/>
    <mergeCell ref="E1183:F1183"/>
    <mergeCell ref="E1184:F1184"/>
    <mergeCell ref="H1155:I1155"/>
    <mergeCell ref="E1157:F1157"/>
    <mergeCell ref="A1166:J1166"/>
    <mergeCell ref="E1167:F1167"/>
    <mergeCell ref="E1185:F1185"/>
    <mergeCell ref="E1186:F1186"/>
    <mergeCell ref="E1187:F1187"/>
    <mergeCell ref="E1174:F1174"/>
    <mergeCell ref="E1175:F1175"/>
    <mergeCell ref="E1179:F1179"/>
    <mergeCell ref="E1180:F1180"/>
    <mergeCell ref="E1181:F1181"/>
    <mergeCell ref="E1168:F1168"/>
    <mergeCell ref="E1169:F1169"/>
    <mergeCell ref="E1170:F1170"/>
    <mergeCell ref="E1171:F1171"/>
    <mergeCell ref="E1172:F1172"/>
    <mergeCell ref="E1173:F1173"/>
    <mergeCell ref="E1176:F1176"/>
    <mergeCell ref="E1177:F1177"/>
    <mergeCell ref="E1178:F1178"/>
    <mergeCell ref="E1140:F1140"/>
    <mergeCell ref="E1141:F1141"/>
    <mergeCell ref="E1162:F1162"/>
    <mergeCell ref="E1163:F1163"/>
    <mergeCell ref="E1129:F1129"/>
    <mergeCell ref="H1137:I1137"/>
    <mergeCell ref="E1139:F1139"/>
    <mergeCell ref="H1147:I1147"/>
    <mergeCell ref="E1149:F1149"/>
    <mergeCell ref="E1164:F1164"/>
    <mergeCell ref="E1165:F1165"/>
    <mergeCell ref="E1158:F1158"/>
    <mergeCell ref="E1159:F1159"/>
    <mergeCell ref="E1160:F1160"/>
    <mergeCell ref="E1161:F1161"/>
    <mergeCell ref="E1150:F1150"/>
    <mergeCell ref="E1152:F1152"/>
    <mergeCell ref="E1153:F1153"/>
    <mergeCell ref="E1151:F1151"/>
    <mergeCell ref="E1121:F1121"/>
    <mergeCell ref="E1122:F1122"/>
    <mergeCell ref="E1123:F1123"/>
    <mergeCell ref="E1144:F1144"/>
    <mergeCell ref="E1145:F1145"/>
    <mergeCell ref="E1120:F1120"/>
    <mergeCell ref="H1127:I1127"/>
    <mergeCell ref="E1105:F1105"/>
    <mergeCell ref="E1090:F1090"/>
    <mergeCell ref="E1091:F1091"/>
    <mergeCell ref="E1092:F1092"/>
    <mergeCell ref="E1093:F1093"/>
    <mergeCell ref="E1097:F1097"/>
    <mergeCell ref="E1084:F1084"/>
    <mergeCell ref="E1085:F1085"/>
    <mergeCell ref="E1086:F1086"/>
    <mergeCell ref="E1087:F1087"/>
    <mergeCell ref="E1088:F1088"/>
    <mergeCell ref="E1089:F1089"/>
    <mergeCell ref="E1102:F1102"/>
    <mergeCell ref="E1103:F1103"/>
    <mergeCell ref="E1104:F1104"/>
    <mergeCell ref="E1124:F1124"/>
    <mergeCell ref="E1125:F1125"/>
    <mergeCell ref="E1142:F1142"/>
    <mergeCell ref="E1143:F1143"/>
    <mergeCell ref="E1130:F1130"/>
    <mergeCell ref="E1134:F1134"/>
    <mergeCell ref="E1135:F1135"/>
    <mergeCell ref="E1131:F1131"/>
    <mergeCell ref="E1132:F1132"/>
    <mergeCell ref="E1133:F1133"/>
    <mergeCell ref="E1098:F1098"/>
    <mergeCell ref="E1099:F1099"/>
    <mergeCell ref="E1100:F1100"/>
    <mergeCell ref="E1101:F1101"/>
    <mergeCell ref="E1018:F1018"/>
    <mergeCell ref="E1021:F1021"/>
    <mergeCell ref="E1022:F1022"/>
    <mergeCell ref="E1023:F1023"/>
    <mergeCell ref="E1013:F1013"/>
    <mergeCell ref="E1014:F1014"/>
    <mergeCell ref="E1015:F1015"/>
    <mergeCell ref="E1016:F1016"/>
    <mergeCell ref="E1017:F1017"/>
    <mergeCell ref="E1006:F1006"/>
    <mergeCell ref="E1007:F1007"/>
    <mergeCell ref="E1008:F1008"/>
    <mergeCell ref="E1036:F1036"/>
    <mergeCell ref="E1040:F1040"/>
    <mergeCell ref="E1030:F1030"/>
    <mergeCell ref="E1031:F1031"/>
    <mergeCell ref="E1032:F1032"/>
    <mergeCell ref="E1033:F1033"/>
    <mergeCell ref="E1034:F1034"/>
    <mergeCell ref="E1035:F1035"/>
    <mergeCell ref="E1024:F1024"/>
    <mergeCell ref="E1025:F1025"/>
    <mergeCell ref="E1026:F1026"/>
    <mergeCell ref="E1027:F1027"/>
    <mergeCell ref="E1028:F1028"/>
    <mergeCell ref="E1029:F1029"/>
    <mergeCell ref="E1000:F1000"/>
    <mergeCell ref="E1001:F1001"/>
    <mergeCell ref="E992:F992"/>
    <mergeCell ref="E993:F993"/>
    <mergeCell ref="E997:F997"/>
    <mergeCell ref="E998:F998"/>
    <mergeCell ref="E999:F999"/>
    <mergeCell ref="E984:F984"/>
    <mergeCell ref="E985:F985"/>
    <mergeCell ref="E986:F986"/>
    <mergeCell ref="E990:F990"/>
    <mergeCell ref="E991:F991"/>
    <mergeCell ref="E987:F987"/>
    <mergeCell ref="E988:F988"/>
    <mergeCell ref="E989:F989"/>
    <mergeCell ref="E994:F994"/>
    <mergeCell ref="E995:F995"/>
    <mergeCell ref="E996:F996"/>
    <mergeCell ref="E978:F978"/>
    <mergeCell ref="E979:F979"/>
    <mergeCell ref="E980:F980"/>
    <mergeCell ref="E981:F981"/>
    <mergeCell ref="E982:F982"/>
    <mergeCell ref="E983:F983"/>
    <mergeCell ref="E972:F972"/>
    <mergeCell ref="E973:F973"/>
    <mergeCell ref="E974:F974"/>
    <mergeCell ref="E975:F975"/>
    <mergeCell ref="E976:F976"/>
    <mergeCell ref="E977:F977"/>
    <mergeCell ref="E966:F966"/>
    <mergeCell ref="E967:F967"/>
    <mergeCell ref="E968:F968"/>
    <mergeCell ref="E971:F971"/>
    <mergeCell ref="A969:J969"/>
    <mergeCell ref="E970:F970"/>
    <mergeCell ref="E944:F944"/>
    <mergeCell ref="E963:F963"/>
    <mergeCell ref="E964:F964"/>
    <mergeCell ref="E965:F965"/>
    <mergeCell ref="E956:F956"/>
    <mergeCell ref="E957:F957"/>
    <mergeCell ref="E958:F958"/>
    <mergeCell ref="E949:F949"/>
    <mergeCell ref="E950:F950"/>
    <mergeCell ref="E951:F951"/>
    <mergeCell ref="E948:F948"/>
    <mergeCell ref="H953:I953"/>
    <mergeCell ref="E955:F955"/>
    <mergeCell ref="H960:I960"/>
    <mergeCell ref="E962:F962"/>
    <mergeCell ref="E919:F919"/>
    <mergeCell ref="E920:F920"/>
    <mergeCell ref="E921:F921"/>
    <mergeCell ref="E942:F942"/>
    <mergeCell ref="E943:F943"/>
    <mergeCell ref="E933:F933"/>
    <mergeCell ref="E934:F934"/>
    <mergeCell ref="E935:F935"/>
    <mergeCell ref="E936:F936"/>
    <mergeCell ref="E922:F922"/>
    <mergeCell ref="E926:F926"/>
    <mergeCell ref="E927:F927"/>
    <mergeCell ref="E928:F928"/>
    <mergeCell ref="E929:F929"/>
    <mergeCell ref="E923:F923"/>
    <mergeCell ref="E924:F924"/>
    <mergeCell ref="E925:F925"/>
    <mergeCell ref="E930:F930"/>
    <mergeCell ref="E931:F931"/>
    <mergeCell ref="E932:F932"/>
    <mergeCell ref="E937:F937"/>
    <mergeCell ref="E899:F899"/>
    <mergeCell ref="E900:F900"/>
    <mergeCell ref="E901:F901"/>
    <mergeCell ref="E902:F902"/>
    <mergeCell ref="E903:F903"/>
    <mergeCell ref="E892:F892"/>
    <mergeCell ref="E893:F893"/>
    <mergeCell ref="E894:F894"/>
    <mergeCell ref="E886:F886"/>
    <mergeCell ref="E887:F887"/>
    <mergeCell ref="E916:F916"/>
    <mergeCell ref="E917:F917"/>
    <mergeCell ref="E918:F918"/>
    <mergeCell ref="H889:I889"/>
    <mergeCell ref="H896:I896"/>
    <mergeCell ref="E878:F878"/>
    <mergeCell ref="E883:F883"/>
    <mergeCell ref="E884:F884"/>
    <mergeCell ref="E885:F885"/>
    <mergeCell ref="E910:F910"/>
    <mergeCell ref="E911:F911"/>
    <mergeCell ref="E912:F912"/>
    <mergeCell ref="E913:F913"/>
    <mergeCell ref="E914:F914"/>
    <mergeCell ref="E915:F915"/>
    <mergeCell ref="E904:F904"/>
    <mergeCell ref="E907:F907"/>
    <mergeCell ref="E908:F908"/>
    <mergeCell ref="E909:F909"/>
    <mergeCell ref="E842:F842"/>
    <mergeCell ref="E843:F843"/>
    <mergeCell ref="E844:F844"/>
    <mergeCell ref="E845:F845"/>
    <mergeCell ref="E850:F850"/>
    <mergeCell ref="E851:F851"/>
    <mergeCell ref="E852:F852"/>
    <mergeCell ref="E857:F857"/>
    <mergeCell ref="E858:F858"/>
    <mergeCell ref="E859:F859"/>
    <mergeCell ref="E834:F834"/>
    <mergeCell ref="E835:F835"/>
    <mergeCell ref="E836:F836"/>
    <mergeCell ref="E839:F839"/>
    <mergeCell ref="E831:F831"/>
    <mergeCell ref="E832:F832"/>
    <mergeCell ref="E833:F833"/>
    <mergeCell ref="E823:F823"/>
    <mergeCell ref="E824:F824"/>
    <mergeCell ref="E825:F825"/>
    <mergeCell ref="E826:F826"/>
    <mergeCell ref="E854:F854"/>
    <mergeCell ref="E855:F855"/>
    <mergeCell ref="E856:F856"/>
    <mergeCell ref="E793:F793"/>
    <mergeCell ref="E794:F794"/>
    <mergeCell ref="E795:F795"/>
    <mergeCell ref="E786:F786"/>
    <mergeCell ref="E787:F787"/>
    <mergeCell ref="E788:F788"/>
    <mergeCell ref="E816:F816"/>
    <mergeCell ref="E817:F817"/>
    <mergeCell ref="E818:F818"/>
    <mergeCell ref="E819:F819"/>
    <mergeCell ref="E820:F820"/>
    <mergeCell ref="E821:F821"/>
    <mergeCell ref="E808:F808"/>
    <mergeCell ref="E809:F809"/>
    <mergeCell ref="E810:F810"/>
    <mergeCell ref="E811:F811"/>
    <mergeCell ref="E815:F815"/>
    <mergeCell ref="E802:F802"/>
    <mergeCell ref="E803:F803"/>
    <mergeCell ref="E804:F804"/>
    <mergeCell ref="E805:F805"/>
    <mergeCell ref="E806:F806"/>
    <mergeCell ref="E807:F807"/>
    <mergeCell ref="E840:F840"/>
    <mergeCell ref="E841:F841"/>
    <mergeCell ref="E734:F734"/>
    <mergeCell ref="E735:F735"/>
    <mergeCell ref="E736:F736"/>
    <mergeCell ref="E737:F737"/>
    <mergeCell ref="E738:F738"/>
    <mergeCell ref="E739:F739"/>
    <mergeCell ref="E728:F728"/>
    <mergeCell ref="E729:F729"/>
    <mergeCell ref="E722:F722"/>
    <mergeCell ref="E727:F727"/>
    <mergeCell ref="E752:F752"/>
    <mergeCell ref="E756:F756"/>
    <mergeCell ref="E757:F757"/>
    <mergeCell ref="E714:F714"/>
    <mergeCell ref="E721:F721"/>
    <mergeCell ref="E711:F711"/>
    <mergeCell ref="E712:F712"/>
    <mergeCell ref="E713:F713"/>
    <mergeCell ref="E698:F698"/>
    <mergeCell ref="E699:F699"/>
    <mergeCell ref="E700:F700"/>
    <mergeCell ref="E701:F701"/>
    <mergeCell ref="E702:F702"/>
    <mergeCell ref="E703:F703"/>
    <mergeCell ref="E704:F704"/>
    <mergeCell ref="E709:F709"/>
    <mergeCell ref="E710:F710"/>
    <mergeCell ref="E715:F715"/>
    <mergeCell ref="E716:F716"/>
    <mergeCell ref="E675:F675"/>
    <mergeCell ref="E662:F662"/>
    <mergeCell ref="E663:F663"/>
    <mergeCell ref="E664:F664"/>
    <mergeCell ref="E665:F665"/>
    <mergeCell ref="E666:F666"/>
    <mergeCell ref="E667:F667"/>
    <mergeCell ref="E654:F654"/>
    <mergeCell ref="E655:F655"/>
    <mergeCell ref="E659:F659"/>
    <mergeCell ref="E660:F660"/>
    <mergeCell ref="E661:F661"/>
    <mergeCell ref="E693:F693"/>
    <mergeCell ref="E687:F687"/>
    <mergeCell ref="E688:F688"/>
    <mergeCell ref="E689:F689"/>
    <mergeCell ref="E676:F676"/>
    <mergeCell ref="E677:F677"/>
    <mergeCell ref="E678:F678"/>
    <mergeCell ref="E682:F682"/>
    <mergeCell ref="E692:F692"/>
    <mergeCell ref="E648:F648"/>
    <mergeCell ref="E649:F649"/>
    <mergeCell ref="E650:F650"/>
    <mergeCell ref="E651:F651"/>
    <mergeCell ref="E652:F652"/>
    <mergeCell ref="E653:F653"/>
    <mergeCell ref="E643:F643"/>
    <mergeCell ref="E644:F644"/>
    <mergeCell ref="E645:F645"/>
    <mergeCell ref="E646:F646"/>
    <mergeCell ref="E647:F647"/>
    <mergeCell ref="E636:F636"/>
    <mergeCell ref="E637:F637"/>
    <mergeCell ref="E638:F638"/>
    <mergeCell ref="E639:F639"/>
    <mergeCell ref="E640:F640"/>
    <mergeCell ref="E641:F641"/>
    <mergeCell ref="E610:F610"/>
    <mergeCell ref="E611:F611"/>
    <mergeCell ref="E602:F602"/>
    <mergeCell ref="E603:F603"/>
    <mergeCell ref="E604:F604"/>
    <mergeCell ref="E605:F605"/>
    <mergeCell ref="E630:F630"/>
    <mergeCell ref="E631:F631"/>
    <mergeCell ref="E632:F632"/>
    <mergeCell ref="E633:F633"/>
    <mergeCell ref="E634:F634"/>
    <mergeCell ref="E635:F635"/>
    <mergeCell ref="E624:F624"/>
    <mergeCell ref="E625:F625"/>
    <mergeCell ref="E626:F626"/>
    <mergeCell ref="E627:F627"/>
    <mergeCell ref="E628:F628"/>
    <mergeCell ref="E629:F629"/>
    <mergeCell ref="E618:F618"/>
    <mergeCell ref="E619:F619"/>
    <mergeCell ref="E562:F562"/>
    <mergeCell ref="E580:F580"/>
    <mergeCell ref="E581:F581"/>
    <mergeCell ref="E570:F570"/>
    <mergeCell ref="E571:F571"/>
    <mergeCell ref="E572:F572"/>
    <mergeCell ref="E573:F573"/>
    <mergeCell ref="E574:F574"/>
    <mergeCell ref="E575:F575"/>
    <mergeCell ref="E564:F564"/>
    <mergeCell ref="E565:F565"/>
    <mergeCell ref="E566:F566"/>
    <mergeCell ref="E567:F567"/>
    <mergeCell ref="E568:F568"/>
    <mergeCell ref="E569:F569"/>
    <mergeCell ref="E594:F594"/>
    <mergeCell ref="E588:F588"/>
    <mergeCell ref="E589:F589"/>
    <mergeCell ref="E590:F590"/>
    <mergeCell ref="E591:F591"/>
    <mergeCell ref="E592:F592"/>
    <mergeCell ref="E593:F593"/>
    <mergeCell ref="E582:F582"/>
    <mergeCell ref="E583:F583"/>
    <mergeCell ref="E584:F584"/>
    <mergeCell ref="E586:F586"/>
    <mergeCell ref="E587:F587"/>
    <mergeCell ref="E563:F563"/>
    <mergeCell ref="E548:F548"/>
    <mergeCell ref="E549:F549"/>
    <mergeCell ref="E538:F538"/>
    <mergeCell ref="E539:F539"/>
    <mergeCell ref="E540:F540"/>
    <mergeCell ref="E541:F541"/>
    <mergeCell ref="E542:F542"/>
    <mergeCell ref="E543:F543"/>
    <mergeCell ref="E532:F532"/>
    <mergeCell ref="E533:F533"/>
    <mergeCell ref="E534:F534"/>
    <mergeCell ref="E535:F535"/>
    <mergeCell ref="E536:F536"/>
    <mergeCell ref="E537:F537"/>
    <mergeCell ref="E526:F526"/>
    <mergeCell ref="E527:F527"/>
    <mergeCell ref="E528:F528"/>
    <mergeCell ref="E529:F529"/>
    <mergeCell ref="E530:F530"/>
    <mergeCell ref="E531:F531"/>
    <mergeCell ref="E520:F520"/>
    <mergeCell ref="E521:F521"/>
    <mergeCell ref="E522:F522"/>
    <mergeCell ref="E523:F523"/>
    <mergeCell ref="E524:F524"/>
    <mergeCell ref="E525:F525"/>
    <mergeCell ref="E514:F514"/>
    <mergeCell ref="E515:F515"/>
    <mergeCell ref="E516:F516"/>
    <mergeCell ref="E517:F517"/>
    <mergeCell ref="E518:F518"/>
    <mergeCell ref="E519:F519"/>
    <mergeCell ref="E508:F508"/>
    <mergeCell ref="E509:F509"/>
    <mergeCell ref="E510:F510"/>
    <mergeCell ref="E511:F511"/>
    <mergeCell ref="E512:F512"/>
    <mergeCell ref="E513:F513"/>
    <mergeCell ref="E502:F502"/>
    <mergeCell ref="E503:F503"/>
    <mergeCell ref="E504:F504"/>
    <mergeCell ref="E505:F505"/>
    <mergeCell ref="E506:F506"/>
    <mergeCell ref="E507:F507"/>
    <mergeCell ref="E496:F496"/>
    <mergeCell ref="E497:F497"/>
    <mergeCell ref="E498:F498"/>
    <mergeCell ref="E499:F499"/>
    <mergeCell ref="E500:F500"/>
    <mergeCell ref="E501:F501"/>
    <mergeCell ref="E490:F490"/>
    <mergeCell ref="E491:F491"/>
    <mergeCell ref="E492:F492"/>
    <mergeCell ref="E493:F493"/>
    <mergeCell ref="E494:F494"/>
    <mergeCell ref="E495:F495"/>
    <mergeCell ref="E484:F484"/>
    <mergeCell ref="E485:F485"/>
    <mergeCell ref="E486:F486"/>
    <mergeCell ref="E487:F487"/>
    <mergeCell ref="E488:F488"/>
    <mergeCell ref="E489:F489"/>
    <mergeCell ref="E478:F478"/>
    <mergeCell ref="E479:F479"/>
    <mergeCell ref="E480:F480"/>
    <mergeCell ref="E481:F481"/>
    <mergeCell ref="E482:F482"/>
    <mergeCell ref="E483:F483"/>
    <mergeCell ref="E472:F472"/>
    <mergeCell ref="E473:F473"/>
    <mergeCell ref="E474:F474"/>
    <mergeCell ref="E475:F475"/>
    <mergeCell ref="E476:F476"/>
    <mergeCell ref="E477:F477"/>
    <mergeCell ref="E466:F466"/>
    <mergeCell ref="E467:F467"/>
    <mergeCell ref="E468:F468"/>
    <mergeCell ref="E434:F434"/>
    <mergeCell ref="E435:F435"/>
    <mergeCell ref="E469:F469"/>
    <mergeCell ref="E470:F470"/>
    <mergeCell ref="E471:F471"/>
    <mergeCell ref="E460:F460"/>
    <mergeCell ref="E461:F461"/>
    <mergeCell ref="E462:F462"/>
    <mergeCell ref="E463:F463"/>
    <mergeCell ref="E464:F464"/>
    <mergeCell ref="E465:F465"/>
    <mergeCell ref="E454:F454"/>
    <mergeCell ref="E455:F455"/>
    <mergeCell ref="E456:F456"/>
    <mergeCell ref="E457:F457"/>
    <mergeCell ref="E458:F458"/>
    <mergeCell ref="E459:F459"/>
    <mergeCell ref="E449:F449"/>
    <mergeCell ref="E450:F450"/>
    <mergeCell ref="E451:F451"/>
    <mergeCell ref="E412:F412"/>
    <mergeCell ref="E413:F413"/>
    <mergeCell ref="E452:F452"/>
    <mergeCell ref="E453:F453"/>
    <mergeCell ref="E442:F442"/>
    <mergeCell ref="E443:F443"/>
    <mergeCell ref="E444:F444"/>
    <mergeCell ref="E445:F445"/>
    <mergeCell ref="E446:F446"/>
    <mergeCell ref="E436:F436"/>
    <mergeCell ref="E437:F437"/>
    <mergeCell ref="E438:F438"/>
    <mergeCell ref="E439:F439"/>
    <mergeCell ref="E440:F440"/>
    <mergeCell ref="E441:F441"/>
    <mergeCell ref="E407:F407"/>
    <mergeCell ref="E408:F408"/>
    <mergeCell ref="E409:F409"/>
    <mergeCell ref="E410:F410"/>
    <mergeCell ref="E411:F411"/>
    <mergeCell ref="E398:F398"/>
    <mergeCell ref="E402:F402"/>
    <mergeCell ref="E403:F403"/>
    <mergeCell ref="E404:F404"/>
    <mergeCell ref="E405:F405"/>
    <mergeCell ref="E430:F430"/>
    <mergeCell ref="E431:F431"/>
    <mergeCell ref="E433:F433"/>
    <mergeCell ref="E392:F392"/>
    <mergeCell ref="E393:F393"/>
    <mergeCell ref="E394:F394"/>
    <mergeCell ref="E395:F395"/>
    <mergeCell ref="E396:F396"/>
    <mergeCell ref="E397:F397"/>
    <mergeCell ref="E424:F424"/>
    <mergeCell ref="E425:F425"/>
    <mergeCell ref="E426:F426"/>
    <mergeCell ref="E427:F427"/>
    <mergeCell ref="E428:F428"/>
    <mergeCell ref="E429:F429"/>
    <mergeCell ref="E418:F418"/>
    <mergeCell ref="E419:F419"/>
    <mergeCell ref="E420:F420"/>
    <mergeCell ref="E421:F421"/>
    <mergeCell ref="E422:F422"/>
    <mergeCell ref="E423:F423"/>
    <mergeCell ref="E388:F388"/>
    <mergeCell ref="E389:F389"/>
    <mergeCell ref="E390:F390"/>
    <mergeCell ref="E391:F391"/>
    <mergeCell ref="E380:F380"/>
    <mergeCell ref="E381:F381"/>
    <mergeCell ref="E382:F382"/>
    <mergeCell ref="E383:F383"/>
    <mergeCell ref="E384:F384"/>
    <mergeCell ref="E385:F385"/>
    <mergeCell ref="E374:F374"/>
    <mergeCell ref="E375:F375"/>
    <mergeCell ref="E376:F376"/>
    <mergeCell ref="E377:F377"/>
    <mergeCell ref="E378:F378"/>
    <mergeCell ref="E379:F379"/>
    <mergeCell ref="E406:F406"/>
    <mergeCell ref="E371:F371"/>
    <mergeCell ref="E372:F372"/>
    <mergeCell ref="E373:F373"/>
    <mergeCell ref="E362:F362"/>
    <mergeCell ref="E363:F363"/>
    <mergeCell ref="E364:F364"/>
    <mergeCell ref="E365:F365"/>
    <mergeCell ref="E366:F366"/>
    <mergeCell ref="E367:F367"/>
    <mergeCell ref="E356:F356"/>
    <mergeCell ref="E357:F357"/>
    <mergeCell ref="E358:F358"/>
    <mergeCell ref="E359:F359"/>
    <mergeCell ref="E360:F360"/>
    <mergeCell ref="E361:F361"/>
    <mergeCell ref="E386:F386"/>
    <mergeCell ref="E387:F387"/>
    <mergeCell ref="E353:F353"/>
    <mergeCell ref="E354:F354"/>
    <mergeCell ref="E355:F355"/>
    <mergeCell ref="E344:F344"/>
    <mergeCell ref="E345:F345"/>
    <mergeCell ref="E346:F346"/>
    <mergeCell ref="E347:F347"/>
    <mergeCell ref="E348:F348"/>
    <mergeCell ref="E349:F349"/>
    <mergeCell ref="E339:F339"/>
    <mergeCell ref="E340:F340"/>
    <mergeCell ref="E341:F341"/>
    <mergeCell ref="E342:F342"/>
    <mergeCell ref="E343:F343"/>
    <mergeCell ref="E368:F368"/>
    <mergeCell ref="E369:F369"/>
    <mergeCell ref="E370:F370"/>
    <mergeCell ref="E328:F328"/>
    <mergeCell ref="E329:F329"/>
    <mergeCell ref="E330:F330"/>
    <mergeCell ref="E331:F331"/>
    <mergeCell ref="E322:F322"/>
    <mergeCell ref="E323:F323"/>
    <mergeCell ref="E324:F324"/>
    <mergeCell ref="E325:F325"/>
    <mergeCell ref="E314:F314"/>
    <mergeCell ref="E315:F315"/>
    <mergeCell ref="E316:F316"/>
    <mergeCell ref="E317:F317"/>
    <mergeCell ref="E318:F318"/>
    <mergeCell ref="E319:F319"/>
    <mergeCell ref="E350:F350"/>
    <mergeCell ref="E351:F351"/>
    <mergeCell ref="E352:F352"/>
    <mergeCell ref="E308:F308"/>
    <mergeCell ref="E309:F309"/>
    <mergeCell ref="E310:F310"/>
    <mergeCell ref="E311:F311"/>
    <mergeCell ref="E312:F312"/>
    <mergeCell ref="E313:F313"/>
    <mergeCell ref="E338:F338"/>
    <mergeCell ref="E305:F305"/>
    <mergeCell ref="E306:F306"/>
    <mergeCell ref="E307:F307"/>
    <mergeCell ref="E296:F296"/>
    <mergeCell ref="E297:F297"/>
    <mergeCell ref="E298:F298"/>
    <mergeCell ref="E299:F299"/>
    <mergeCell ref="E300:F300"/>
    <mergeCell ref="E301:F301"/>
    <mergeCell ref="E290:F290"/>
    <mergeCell ref="E291:F291"/>
    <mergeCell ref="E292:F292"/>
    <mergeCell ref="E293:F293"/>
    <mergeCell ref="E294:F294"/>
    <mergeCell ref="E295:F295"/>
    <mergeCell ref="E320:F320"/>
    <mergeCell ref="E321:F321"/>
    <mergeCell ref="E332:F332"/>
    <mergeCell ref="E333:F333"/>
    <mergeCell ref="E334:F334"/>
    <mergeCell ref="E335:F335"/>
    <mergeCell ref="E336:F336"/>
    <mergeCell ref="E337:F337"/>
    <mergeCell ref="E326:F326"/>
    <mergeCell ref="E327:F327"/>
    <mergeCell ref="E288:F288"/>
    <mergeCell ref="E289:F289"/>
    <mergeCell ref="E278:F278"/>
    <mergeCell ref="E279:F279"/>
    <mergeCell ref="E280:F280"/>
    <mergeCell ref="E281:F281"/>
    <mergeCell ref="E282:F282"/>
    <mergeCell ref="E283:F283"/>
    <mergeCell ref="E272:F272"/>
    <mergeCell ref="E273:F273"/>
    <mergeCell ref="E274:F274"/>
    <mergeCell ref="E275:F275"/>
    <mergeCell ref="E276:F276"/>
    <mergeCell ref="E277:F277"/>
    <mergeCell ref="E302:F302"/>
    <mergeCell ref="E303:F303"/>
    <mergeCell ref="E304:F304"/>
    <mergeCell ref="E268:F268"/>
    <mergeCell ref="E269:F269"/>
    <mergeCell ref="E270:F270"/>
    <mergeCell ref="E260:F260"/>
    <mergeCell ref="E261:F261"/>
    <mergeCell ref="E262:F262"/>
    <mergeCell ref="E263:F263"/>
    <mergeCell ref="E264:F264"/>
    <mergeCell ref="E265:F265"/>
    <mergeCell ref="E255:F255"/>
    <mergeCell ref="E256:F256"/>
    <mergeCell ref="E257:F257"/>
    <mergeCell ref="E258:F258"/>
    <mergeCell ref="E259:F259"/>
    <mergeCell ref="E284:F284"/>
    <mergeCell ref="E285:F285"/>
    <mergeCell ref="E248:F248"/>
    <mergeCell ref="E249:F249"/>
    <mergeCell ref="E250:F250"/>
    <mergeCell ref="E243:F243"/>
    <mergeCell ref="E244:F244"/>
    <mergeCell ref="E245:F245"/>
    <mergeCell ref="E246:F246"/>
    <mergeCell ref="E247:F247"/>
    <mergeCell ref="E234:F234"/>
    <mergeCell ref="E235:F235"/>
    <mergeCell ref="E239:F239"/>
    <mergeCell ref="E240:F240"/>
    <mergeCell ref="E241:F241"/>
    <mergeCell ref="E266:F266"/>
    <mergeCell ref="E267:F267"/>
    <mergeCell ref="E228:F228"/>
    <mergeCell ref="E229:F229"/>
    <mergeCell ref="E230:F230"/>
    <mergeCell ref="E231:F231"/>
    <mergeCell ref="E232:F232"/>
    <mergeCell ref="E233:F233"/>
    <mergeCell ref="E224:F224"/>
    <mergeCell ref="E225:F225"/>
    <mergeCell ref="E226:F226"/>
    <mergeCell ref="E227:F227"/>
    <mergeCell ref="E216:F216"/>
    <mergeCell ref="E217:F217"/>
    <mergeCell ref="E218:F218"/>
    <mergeCell ref="E219:F219"/>
    <mergeCell ref="E220:F220"/>
    <mergeCell ref="E221:F221"/>
    <mergeCell ref="E210:F210"/>
    <mergeCell ref="E211:F211"/>
    <mergeCell ref="E212:F212"/>
    <mergeCell ref="E213:F213"/>
    <mergeCell ref="E214:F214"/>
    <mergeCell ref="E215:F215"/>
    <mergeCell ref="E242:F242"/>
    <mergeCell ref="E207:F207"/>
    <mergeCell ref="E208:F208"/>
    <mergeCell ref="E209:F209"/>
    <mergeCell ref="E198:F198"/>
    <mergeCell ref="E199:F199"/>
    <mergeCell ref="E200:F200"/>
    <mergeCell ref="E201:F201"/>
    <mergeCell ref="E202:F202"/>
    <mergeCell ref="E203:F203"/>
    <mergeCell ref="E192:F192"/>
    <mergeCell ref="E193:F193"/>
    <mergeCell ref="E194:F194"/>
    <mergeCell ref="E195:F195"/>
    <mergeCell ref="E196:F196"/>
    <mergeCell ref="E197:F197"/>
    <mergeCell ref="E222:F222"/>
    <mergeCell ref="E223:F223"/>
    <mergeCell ref="E190:F190"/>
    <mergeCell ref="E191:F191"/>
    <mergeCell ref="E180:F180"/>
    <mergeCell ref="E181:F181"/>
    <mergeCell ref="E182:F182"/>
    <mergeCell ref="E183:F183"/>
    <mergeCell ref="E184:F184"/>
    <mergeCell ref="E185:F185"/>
    <mergeCell ref="E174:F174"/>
    <mergeCell ref="E175:F175"/>
    <mergeCell ref="E176:F176"/>
    <mergeCell ref="E177:F177"/>
    <mergeCell ref="E178:F178"/>
    <mergeCell ref="E179:F179"/>
    <mergeCell ref="E204:F204"/>
    <mergeCell ref="E205:F205"/>
    <mergeCell ref="E206:F206"/>
    <mergeCell ref="E172:F172"/>
    <mergeCell ref="E173:F173"/>
    <mergeCell ref="E162:F162"/>
    <mergeCell ref="E163:F163"/>
    <mergeCell ref="E164:F164"/>
    <mergeCell ref="E165:F165"/>
    <mergeCell ref="E166:F166"/>
    <mergeCell ref="E167:F167"/>
    <mergeCell ref="E157:F157"/>
    <mergeCell ref="E158:F158"/>
    <mergeCell ref="E159:F159"/>
    <mergeCell ref="E160:F160"/>
    <mergeCell ref="E161:F161"/>
    <mergeCell ref="E186:F186"/>
    <mergeCell ref="E187:F187"/>
    <mergeCell ref="E188:F188"/>
    <mergeCell ref="E189:F189"/>
    <mergeCell ref="E147:F147"/>
    <mergeCell ref="E148:F148"/>
    <mergeCell ref="E149:F149"/>
    <mergeCell ref="E140:F140"/>
    <mergeCell ref="E141:F141"/>
    <mergeCell ref="E142:F142"/>
    <mergeCell ref="E143:F143"/>
    <mergeCell ref="E132:F132"/>
    <mergeCell ref="E133:F133"/>
    <mergeCell ref="E134:F134"/>
    <mergeCell ref="E135:F135"/>
    <mergeCell ref="E136:F136"/>
    <mergeCell ref="E137:F137"/>
    <mergeCell ref="E168:F168"/>
    <mergeCell ref="E169:F169"/>
    <mergeCell ref="E170:F170"/>
    <mergeCell ref="E171:F171"/>
    <mergeCell ref="E126:F126"/>
    <mergeCell ref="E127:F127"/>
    <mergeCell ref="E128:F128"/>
    <mergeCell ref="E129:F129"/>
    <mergeCell ref="E130:F130"/>
    <mergeCell ref="E131:F131"/>
    <mergeCell ref="E156:F156"/>
    <mergeCell ref="E122:F122"/>
    <mergeCell ref="E123:F123"/>
    <mergeCell ref="E124:F124"/>
    <mergeCell ref="E125:F125"/>
    <mergeCell ref="E115:F115"/>
    <mergeCell ref="E116:F116"/>
    <mergeCell ref="E117:F117"/>
    <mergeCell ref="E118:F118"/>
    <mergeCell ref="E119:F119"/>
    <mergeCell ref="E108:F108"/>
    <mergeCell ref="E109:F109"/>
    <mergeCell ref="E110:F110"/>
    <mergeCell ref="E111:F111"/>
    <mergeCell ref="E112:F112"/>
    <mergeCell ref="E138:F138"/>
    <mergeCell ref="E139:F139"/>
    <mergeCell ref="E150:F150"/>
    <mergeCell ref="E151:F151"/>
    <mergeCell ref="E152:F152"/>
    <mergeCell ref="E153:F153"/>
    <mergeCell ref="E154:F154"/>
    <mergeCell ref="E155:F155"/>
    <mergeCell ref="E144:F144"/>
    <mergeCell ref="E145:F145"/>
    <mergeCell ref="E146:F146"/>
    <mergeCell ref="E104:F104"/>
    <mergeCell ref="E105:F105"/>
    <mergeCell ref="E106:F106"/>
    <mergeCell ref="E107:F107"/>
    <mergeCell ref="E96:F96"/>
    <mergeCell ref="E97:F97"/>
    <mergeCell ref="E99:F99"/>
    <mergeCell ref="E100:F100"/>
    <mergeCell ref="E101:F101"/>
    <mergeCell ref="E90:F90"/>
    <mergeCell ref="E91:F91"/>
    <mergeCell ref="E92:F92"/>
    <mergeCell ref="E93:F93"/>
    <mergeCell ref="E94:F94"/>
    <mergeCell ref="E95:F95"/>
    <mergeCell ref="E120:F120"/>
    <mergeCell ref="E121:F121"/>
    <mergeCell ref="E66:F66"/>
    <mergeCell ref="E67:F67"/>
    <mergeCell ref="E68:F68"/>
    <mergeCell ref="E69:F69"/>
    <mergeCell ref="E60:F60"/>
    <mergeCell ref="E61:F61"/>
    <mergeCell ref="E65:F65"/>
    <mergeCell ref="E52:F52"/>
    <mergeCell ref="E53:F53"/>
    <mergeCell ref="E54:F54"/>
    <mergeCell ref="E55:F55"/>
    <mergeCell ref="E62:F62"/>
    <mergeCell ref="E63:F63"/>
    <mergeCell ref="E64:F64"/>
    <mergeCell ref="H57:I57"/>
    <mergeCell ref="E51:F51"/>
    <mergeCell ref="E39:F39"/>
    <mergeCell ref="E40:F40"/>
    <mergeCell ref="E41:F41"/>
    <mergeCell ref="E42:F42"/>
    <mergeCell ref="E43:F43"/>
    <mergeCell ref="E36:F36"/>
    <mergeCell ref="E37:F37"/>
    <mergeCell ref="E38:F38"/>
    <mergeCell ref="E48:F48"/>
    <mergeCell ref="E49:F49"/>
    <mergeCell ref="E50:F50"/>
    <mergeCell ref="H31:I31"/>
    <mergeCell ref="H45:I45"/>
    <mergeCell ref="H23:I23"/>
    <mergeCell ref="E25:F25"/>
    <mergeCell ref="E26:F26"/>
    <mergeCell ref="E27:F27"/>
    <mergeCell ref="E28:F28"/>
    <mergeCell ref="E29:F29"/>
    <mergeCell ref="E14:F14"/>
    <mergeCell ref="E15:F15"/>
    <mergeCell ref="H17:I17"/>
    <mergeCell ref="E19:F19"/>
    <mergeCell ref="E20:F20"/>
    <mergeCell ref="E21:F21"/>
    <mergeCell ref="A6:J6"/>
    <mergeCell ref="E7:F7"/>
    <mergeCell ref="E8:F8"/>
    <mergeCell ref="E9:F9"/>
    <mergeCell ref="H11:I11"/>
    <mergeCell ref="E13:F13"/>
    <mergeCell ref="E98:F98"/>
    <mergeCell ref="E236:F236"/>
    <mergeCell ref="E237:F237"/>
    <mergeCell ref="E238:F238"/>
    <mergeCell ref="E271:F271"/>
    <mergeCell ref="E399:F399"/>
    <mergeCell ref="E400:F400"/>
    <mergeCell ref="E401:F401"/>
    <mergeCell ref="E432:F432"/>
    <mergeCell ref="E561:F561"/>
    <mergeCell ref="E84:F84"/>
    <mergeCell ref="E85:F85"/>
    <mergeCell ref="E86:F86"/>
    <mergeCell ref="E87:F87"/>
    <mergeCell ref="E88:F88"/>
    <mergeCell ref="E89:F89"/>
    <mergeCell ref="E81:F81"/>
    <mergeCell ref="E82:F82"/>
    <mergeCell ref="E83:F83"/>
    <mergeCell ref="E74:F74"/>
    <mergeCell ref="E75:F75"/>
    <mergeCell ref="E76:F76"/>
    <mergeCell ref="E102:F102"/>
    <mergeCell ref="E103:F103"/>
    <mergeCell ref="E34:F34"/>
    <mergeCell ref="E35:F35"/>
    <mergeCell ref="E585:F585"/>
    <mergeCell ref="E656:F656"/>
    <mergeCell ref="E657:F657"/>
    <mergeCell ref="E658:F658"/>
    <mergeCell ref="E668:F668"/>
    <mergeCell ref="E669:F669"/>
    <mergeCell ref="E670:F670"/>
    <mergeCell ref="E679:F679"/>
    <mergeCell ref="E680:F680"/>
    <mergeCell ref="E681:F681"/>
    <mergeCell ref="E690:F690"/>
    <mergeCell ref="E691:F691"/>
    <mergeCell ref="E595:F595"/>
    <mergeCell ref="E596:F596"/>
    <mergeCell ref="E597:F597"/>
    <mergeCell ref="E598:F598"/>
    <mergeCell ref="E599:F599"/>
    <mergeCell ref="E612:F612"/>
    <mergeCell ref="E613:F613"/>
    <mergeCell ref="E614:F614"/>
    <mergeCell ref="E615:F615"/>
    <mergeCell ref="E616:F616"/>
    <mergeCell ref="E617:F617"/>
    <mergeCell ref="E606:F606"/>
    <mergeCell ref="E607:F607"/>
    <mergeCell ref="E608:F608"/>
    <mergeCell ref="E609:F609"/>
    <mergeCell ref="E620:F620"/>
    <mergeCell ref="E621:F621"/>
    <mergeCell ref="E622:F622"/>
    <mergeCell ref="E623:F623"/>
    <mergeCell ref="E642:F642"/>
    <mergeCell ref="E760:F760"/>
    <mergeCell ref="E761:F761"/>
    <mergeCell ref="E762:F762"/>
    <mergeCell ref="E767:F767"/>
    <mergeCell ref="E774:F774"/>
    <mergeCell ref="E812:F812"/>
    <mergeCell ref="E813:F813"/>
    <mergeCell ref="E814:F814"/>
    <mergeCell ref="E822:F822"/>
    <mergeCell ref="E779:F779"/>
    <mergeCell ref="E780:F780"/>
    <mergeCell ref="E781:F781"/>
    <mergeCell ref="E772:F772"/>
    <mergeCell ref="E773:F773"/>
    <mergeCell ref="E763:F763"/>
    <mergeCell ref="E764:F764"/>
    <mergeCell ref="E765:F765"/>
    <mergeCell ref="E766:F766"/>
    <mergeCell ref="E796:F796"/>
    <mergeCell ref="E797:F797"/>
    <mergeCell ref="E798:F798"/>
    <mergeCell ref="E801:F801"/>
    <mergeCell ref="E1037:F1037"/>
    <mergeCell ref="E1038:F1038"/>
    <mergeCell ref="E1039:F1039"/>
    <mergeCell ref="E1044:F1044"/>
    <mergeCell ref="E1045:F1045"/>
    <mergeCell ref="E1046:F1046"/>
    <mergeCell ref="E1051:F1051"/>
    <mergeCell ref="E1094:F1094"/>
    <mergeCell ref="E1095:F1095"/>
    <mergeCell ref="E1096:F1096"/>
    <mergeCell ref="E1041:F1041"/>
    <mergeCell ref="E1042:F1042"/>
    <mergeCell ref="E1043:F1043"/>
    <mergeCell ref="E1063:F1063"/>
    <mergeCell ref="E1064:F1064"/>
    <mergeCell ref="E1065:F1065"/>
    <mergeCell ref="E1056:F1056"/>
    <mergeCell ref="E1057:F1057"/>
    <mergeCell ref="E1058:F1058"/>
    <mergeCell ref="E1047:F1047"/>
    <mergeCell ref="E1048:F1048"/>
    <mergeCell ref="E1049:F1049"/>
    <mergeCell ref="E1050:F1050"/>
    <mergeCell ref="E1078:F1078"/>
    <mergeCell ref="E1075:F1075"/>
    <mergeCell ref="E1070:F1070"/>
    <mergeCell ref="E1071:F1071"/>
    <mergeCell ref="E1188:F1188"/>
    <mergeCell ref="E1189:F1189"/>
    <mergeCell ref="E1190:F1190"/>
    <mergeCell ref="E1199:F1199"/>
    <mergeCell ref="E1200:F1200"/>
    <mergeCell ref="E1201:F1201"/>
    <mergeCell ref="E1210:F1210"/>
    <mergeCell ref="E1211:F1211"/>
    <mergeCell ref="E1212:F1212"/>
    <mergeCell ref="E1229:F1229"/>
    <mergeCell ref="E1277:F1277"/>
    <mergeCell ref="E1278:F1278"/>
    <mergeCell ref="E1207:F1207"/>
    <mergeCell ref="E1208:F1208"/>
    <mergeCell ref="E1209:F1209"/>
    <mergeCell ref="E1196:F1196"/>
    <mergeCell ref="E1197:F1197"/>
    <mergeCell ref="E1198:F1198"/>
    <mergeCell ref="E1202:F1202"/>
    <mergeCell ref="E1195:F1195"/>
    <mergeCell ref="E1224:F1224"/>
    <mergeCell ref="E1218:F1218"/>
    <mergeCell ref="E1219:F1219"/>
    <mergeCell ref="E1220:F1220"/>
    <mergeCell ref="E1221:F1221"/>
    <mergeCell ref="E1222:F1222"/>
    <mergeCell ref="E1223:F1223"/>
    <mergeCell ref="E1213:F1213"/>
    <mergeCell ref="E1242:F1242"/>
    <mergeCell ref="E1243:F1243"/>
    <mergeCell ref="E1246:F1246"/>
    <mergeCell ref="E1247:F1247"/>
    <mergeCell ref="H1366:I1366"/>
    <mergeCell ref="E1437:F1437"/>
    <mergeCell ref="E1484:F1484"/>
    <mergeCell ref="E1485:F1485"/>
    <mergeCell ref="E1486:F1486"/>
    <mergeCell ref="E1497:F1497"/>
    <mergeCell ref="E1533:F1533"/>
    <mergeCell ref="E1534:F1534"/>
    <mergeCell ref="E1535:F1535"/>
    <mergeCell ref="E1542:F1542"/>
    <mergeCell ref="E1543:F1543"/>
    <mergeCell ref="E1470:F1470"/>
    <mergeCell ref="E1473:F1473"/>
    <mergeCell ref="E1488:F1488"/>
    <mergeCell ref="E1489:F1489"/>
    <mergeCell ref="E1490:F1490"/>
    <mergeCell ref="E1491:F1491"/>
    <mergeCell ref="E1492:F1492"/>
    <mergeCell ref="E1493:F1493"/>
    <mergeCell ref="E1480:F1480"/>
    <mergeCell ref="E1481:F1481"/>
    <mergeCell ref="E1482:F1482"/>
    <mergeCell ref="E1483:F1483"/>
    <mergeCell ref="E1487:F1487"/>
    <mergeCell ref="E1474:F1474"/>
    <mergeCell ref="E1370:F1370"/>
    <mergeCell ref="E1371:F1371"/>
    <mergeCell ref="E1389:F1389"/>
    <mergeCell ref="E1408:F1408"/>
    <mergeCell ref="E1404:F1404"/>
    <mergeCell ref="E1405:F1405"/>
    <mergeCell ref="E1406:F1406"/>
    <mergeCell ref="E1631:F1631"/>
    <mergeCell ref="E1593:F1593"/>
    <mergeCell ref="E1594:F1594"/>
    <mergeCell ref="E1595:F1595"/>
    <mergeCell ref="E1585:F1585"/>
    <mergeCell ref="E1586:F1586"/>
    <mergeCell ref="E1578:F1578"/>
    <mergeCell ref="E1610:F1610"/>
    <mergeCell ref="E1611:F1611"/>
    <mergeCell ref="E1612:F1612"/>
    <mergeCell ref="E1641:F1641"/>
    <mergeCell ref="E1688:F1688"/>
    <mergeCell ref="E1689:F1689"/>
    <mergeCell ref="E1690:F1690"/>
    <mergeCell ref="E1696:F1696"/>
    <mergeCell ref="E1697:F1697"/>
    <mergeCell ref="E1698:F1698"/>
    <mergeCell ref="E1692:F1692"/>
    <mergeCell ref="E1693:F1693"/>
    <mergeCell ref="E1694:F1694"/>
    <mergeCell ref="E1695:F1695"/>
    <mergeCell ref="E1684:F1684"/>
    <mergeCell ref="E1685:F1685"/>
    <mergeCell ref="E1686:F1686"/>
    <mergeCell ref="E1687:F1687"/>
    <mergeCell ref="E1691:F1691"/>
    <mergeCell ref="E1678:F1678"/>
    <mergeCell ref="E1679:F1679"/>
    <mergeCell ref="E1680:F1680"/>
    <mergeCell ref="E1681:F1681"/>
    <mergeCell ref="E1682:F1682"/>
    <mergeCell ref="E1632:F1632"/>
    <mergeCell ref="E1999:F1999"/>
    <mergeCell ref="E2000:F2000"/>
    <mergeCell ref="E2007:F2007"/>
    <mergeCell ref="E2008:F2008"/>
    <mergeCell ref="E2009:F2009"/>
    <mergeCell ref="E2016:F2016"/>
    <mergeCell ref="E2017:F2017"/>
    <mergeCell ref="E2018:F2018"/>
    <mergeCell ref="E2025:F2025"/>
    <mergeCell ref="E2026:F2026"/>
    <mergeCell ref="E2027:F2027"/>
    <mergeCell ref="E1971:F1971"/>
    <mergeCell ref="E1972:F1972"/>
    <mergeCell ref="E1973:F1973"/>
    <mergeCell ref="E1991:F1991"/>
    <mergeCell ref="E1980:F1980"/>
    <mergeCell ref="E1981:F1981"/>
    <mergeCell ref="E1982:F1982"/>
    <mergeCell ref="E1983:F1983"/>
    <mergeCell ref="E1984:F1984"/>
    <mergeCell ref="E1974:F1974"/>
    <mergeCell ref="E1975:F1975"/>
    <mergeCell ref="E1976:F1976"/>
    <mergeCell ref="E2004:F2004"/>
    <mergeCell ref="E2005:F2005"/>
    <mergeCell ref="E1992:F1992"/>
    <mergeCell ref="E1993:F1993"/>
    <mergeCell ref="E1994:F1994"/>
    <mergeCell ref="E1995:F1995"/>
    <mergeCell ref="E1996:F1996"/>
    <mergeCell ref="E1997:F1997"/>
    <mergeCell ref="E2078:F2078"/>
    <mergeCell ref="E2074:F2074"/>
    <mergeCell ref="E2075:F2075"/>
    <mergeCell ref="E2076:F2076"/>
    <mergeCell ref="E2077:F2077"/>
    <mergeCell ref="H2058:I2058"/>
    <mergeCell ref="E2060:F2060"/>
    <mergeCell ref="E2061:F2061"/>
    <mergeCell ref="E2062:F2062"/>
    <mergeCell ref="H2069:I2069"/>
    <mergeCell ref="E2199:F2199"/>
    <mergeCell ref="E2200:F2200"/>
    <mergeCell ref="E2209:F2209"/>
    <mergeCell ref="E2210:F2210"/>
    <mergeCell ref="E2211:F2211"/>
    <mergeCell ref="E2219:F2219"/>
    <mergeCell ref="E2220:F2220"/>
    <mergeCell ref="E2096:F2096"/>
    <mergeCell ref="E2097:F2097"/>
    <mergeCell ref="E2098:F2098"/>
    <mergeCell ref="E2088:F2088"/>
    <mergeCell ref="E2095:F2095"/>
    <mergeCell ref="E2085:F2085"/>
    <mergeCell ref="E2086:F2086"/>
    <mergeCell ref="E2087:F2087"/>
    <mergeCell ref="E2071:F2071"/>
    <mergeCell ref="E2072:F2072"/>
    <mergeCell ref="E2073:F2073"/>
    <mergeCell ref="E2180:F2180"/>
    <mergeCell ref="E2181:F2181"/>
    <mergeCell ref="E2149:F2149"/>
    <mergeCell ref="E2150:F2150"/>
    <mergeCell ref="E2230:F2230"/>
    <mergeCell ref="H2222:I2222"/>
    <mergeCell ref="E2224:F2224"/>
    <mergeCell ref="E2225:F2225"/>
    <mergeCell ref="E2226:F2226"/>
    <mergeCell ref="H2232:I2232"/>
    <mergeCell ref="E2234:F2234"/>
    <mergeCell ref="E2235:F2235"/>
    <mergeCell ref="E2236:F2236"/>
    <mergeCell ref="H2242:I2242"/>
    <mergeCell ref="E2381:F2381"/>
    <mergeCell ref="E2382:F2382"/>
    <mergeCell ref="E2389:F2389"/>
    <mergeCell ref="E2390:F2390"/>
    <mergeCell ref="E2391:F2391"/>
    <mergeCell ref="E2396:F2396"/>
    <mergeCell ref="E2399:F2399"/>
    <mergeCell ref="E2228:F2228"/>
    <mergeCell ref="E2229:F2229"/>
    <mergeCell ref="E2227:F2227"/>
    <mergeCell ref="E2266:F2266"/>
    <mergeCell ref="E2267:F2267"/>
    <mergeCell ref="E2268:F2268"/>
    <mergeCell ref="E2272:F2272"/>
    <mergeCell ref="E2273:F2273"/>
    <mergeCell ref="E2258:F2258"/>
    <mergeCell ref="E2259:F2259"/>
    <mergeCell ref="E2263:F2263"/>
    <mergeCell ref="E2264:F2264"/>
    <mergeCell ref="E2257:F2257"/>
    <mergeCell ref="E2316:F2316"/>
    <mergeCell ref="E2317:F2317"/>
    <mergeCell ref="E2409:F2409"/>
    <mergeCell ref="E2410:F2410"/>
    <mergeCell ref="E2418:F2418"/>
    <mergeCell ref="E2373:F2373"/>
    <mergeCell ref="E2374:F2374"/>
    <mergeCell ref="E2375:F2375"/>
    <mergeCell ref="E2392:F2392"/>
    <mergeCell ref="E2393:F2393"/>
    <mergeCell ref="E2394:F2394"/>
    <mergeCell ref="E2395:F2395"/>
    <mergeCell ref="E2397:F2397"/>
    <mergeCell ref="E2384:F2384"/>
    <mergeCell ref="E2385:F2385"/>
    <mergeCell ref="E2386:F2386"/>
    <mergeCell ref="E2387:F2387"/>
    <mergeCell ref="E2388:F2388"/>
    <mergeCell ref="E2376:F2376"/>
    <mergeCell ref="A2377:J2377"/>
    <mergeCell ref="E2380:F2380"/>
    <mergeCell ref="H2413:I2413"/>
    <mergeCell ref="E2415:F2415"/>
    <mergeCell ref="E2416:F2416"/>
    <mergeCell ref="E2417:F2417"/>
    <mergeCell ref="E2473:F2473"/>
    <mergeCell ref="E2514:F2514"/>
    <mergeCell ref="E2455:F2455"/>
    <mergeCell ref="E2474:F2474"/>
    <mergeCell ref="E2476:F2476"/>
    <mergeCell ref="E2477:F2477"/>
    <mergeCell ref="E2479:F2479"/>
    <mergeCell ref="E2470:F2470"/>
    <mergeCell ref="E2471:F2471"/>
    <mergeCell ref="E2472:F2472"/>
    <mergeCell ref="E2492:F2492"/>
    <mergeCell ref="E2709:F2709"/>
    <mergeCell ref="E2710:F2710"/>
    <mergeCell ref="E2711:F2711"/>
    <mergeCell ref="E2716:F2716"/>
    <mergeCell ref="E2719:F2719"/>
    <mergeCell ref="E2720:F2720"/>
    <mergeCell ref="E2693:F2693"/>
    <mergeCell ref="E2694:F2694"/>
    <mergeCell ref="E2696:F2696"/>
    <mergeCell ref="E2697:F2697"/>
    <mergeCell ref="E2691:F2691"/>
    <mergeCell ref="E2680:F2680"/>
    <mergeCell ref="E2681:F2681"/>
    <mergeCell ref="E2682:F2682"/>
    <mergeCell ref="E2683:F2683"/>
    <mergeCell ref="E2684:F2684"/>
    <mergeCell ref="E2712:F2712"/>
    <mergeCell ref="E2515:F2515"/>
    <mergeCell ref="E2517:F2517"/>
    <mergeCell ref="E2508:F2508"/>
    <mergeCell ref="E2509:F2509"/>
    <mergeCell ref="E3375:F3375"/>
    <mergeCell ref="E3376:F3376"/>
    <mergeCell ref="E3386:F3386"/>
    <mergeCell ref="E3387:F3387"/>
    <mergeCell ref="H3369:I3369"/>
    <mergeCell ref="E3372:F3372"/>
    <mergeCell ref="E3373:F3373"/>
    <mergeCell ref="E3374:F3374"/>
    <mergeCell ref="A3377:J3377"/>
    <mergeCell ref="E3388:F3388"/>
    <mergeCell ref="E3508:F3508"/>
    <mergeCell ref="E3509:F3509"/>
    <mergeCell ref="E3510:F3510"/>
    <mergeCell ref="E3518:F3518"/>
    <mergeCell ref="E3519:F3519"/>
    <mergeCell ref="E3520:F3520"/>
    <mergeCell ref="E3526:F3526"/>
    <mergeCell ref="E3427:F3427"/>
    <mergeCell ref="E3428:F3428"/>
    <mergeCell ref="H3430:I3430"/>
    <mergeCell ref="E3435:F3435"/>
    <mergeCell ref="E3436:F3436"/>
    <mergeCell ref="E3437:F3437"/>
    <mergeCell ref="E3389:F3389"/>
    <mergeCell ref="E3390:F3390"/>
    <mergeCell ref="E3391:F3391"/>
    <mergeCell ref="E3392:F3392"/>
    <mergeCell ref="E3393:F3393"/>
    <mergeCell ref="E3382:F3382"/>
    <mergeCell ref="E3383:F3383"/>
    <mergeCell ref="E3384:F3384"/>
    <mergeCell ref="E3385:F3385"/>
    <mergeCell ref="E3535:F3535"/>
    <mergeCell ref="E3536:F3536"/>
    <mergeCell ref="E3537:F3537"/>
    <mergeCell ref="E3544:F3544"/>
    <mergeCell ref="H3513:I3513"/>
    <mergeCell ref="E3515:F3515"/>
    <mergeCell ref="E3516:F3516"/>
    <mergeCell ref="H3522:I3522"/>
    <mergeCell ref="E3524:F3524"/>
    <mergeCell ref="E3525:F3525"/>
    <mergeCell ref="H3531:I3531"/>
    <mergeCell ref="E3533:F3533"/>
    <mergeCell ref="E3534:F3534"/>
    <mergeCell ref="E3562:F3562"/>
    <mergeCell ref="E3563:F3563"/>
    <mergeCell ref="E3600:F3600"/>
    <mergeCell ref="E3601:F3601"/>
    <mergeCell ref="E3588:F3588"/>
    <mergeCell ref="E3589:F3589"/>
    <mergeCell ref="E3590:F3590"/>
    <mergeCell ref="E3586:F3586"/>
    <mergeCell ref="E3587:F3587"/>
    <mergeCell ref="E3578:F3578"/>
    <mergeCell ref="E3579:F3579"/>
    <mergeCell ref="E3580:F3580"/>
    <mergeCell ref="E3581:F3581"/>
    <mergeCell ref="E3568:F3568"/>
    <mergeCell ref="E3550:F3550"/>
    <mergeCell ref="E3546:F3546"/>
    <mergeCell ref="E3538:F3538"/>
    <mergeCell ref="E3539:F3539"/>
    <mergeCell ref="E3545:F3545"/>
    <mergeCell ref="E3618:F3618"/>
    <mergeCell ref="E3624:F3624"/>
    <mergeCell ref="E3625:F3625"/>
    <mergeCell ref="E3626:F3626"/>
    <mergeCell ref="E3632:F3632"/>
    <mergeCell ref="E3633:F3633"/>
    <mergeCell ref="E3634:F3634"/>
    <mergeCell ref="E3643:F3643"/>
    <mergeCell ref="E3670:F3670"/>
    <mergeCell ref="E3671:F3671"/>
    <mergeCell ref="E3652:F3652"/>
    <mergeCell ref="E3651:F3651"/>
    <mergeCell ref="E3644:F3644"/>
    <mergeCell ref="E3642:F3642"/>
    <mergeCell ref="H3646:I3646"/>
    <mergeCell ref="E3648:F3648"/>
    <mergeCell ref="E3649:F3649"/>
    <mergeCell ref="E3650:F3650"/>
    <mergeCell ref="H3654:I3654"/>
    <mergeCell ref="E3621:F3621"/>
    <mergeCell ref="E3622:F3622"/>
    <mergeCell ref="E3623:F3623"/>
    <mergeCell ref="H3662:I3662"/>
    <mergeCell ref="E3659:F3659"/>
    <mergeCell ref="E3660:F3660"/>
    <mergeCell ref="H3919:I3919"/>
    <mergeCell ref="H3927:I3927"/>
    <mergeCell ref="H3937:I3937"/>
    <mergeCell ref="H3945:I3945"/>
    <mergeCell ref="E3948:F3948"/>
    <mergeCell ref="E3949:F3949"/>
    <mergeCell ref="H3954:I3954"/>
    <mergeCell ref="E3956:F3956"/>
    <mergeCell ref="E3957:F3957"/>
    <mergeCell ref="H3961:I3961"/>
    <mergeCell ref="H3985:I3985"/>
    <mergeCell ref="E4014:F4014"/>
    <mergeCell ref="E4015:F4015"/>
    <mergeCell ref="E4071:F4071"/>
    <mergeCell ref="E4072:F4072"/>
    <mergeCell ref="E4073:F4073"/>
    <mergeCell ref="H4075:I4075"/>
    <mergeCell ref="E4006:F4006"/>
    <mergeCell ref="E4007:F4007"/>
    <mergeCell ref="E4024:F4024"/>
    <mergeCell ref="E4025:F4025"/>
    <mergeCell ref="E4026:F4026"/>
    <mergeCell ref="E4027:F4027"/>
    <mergeCell ref="E4028:F4028"/>
    <mergeCell ref="E4016:F4016"/>
    <mergeCell ref="E4017:F4017"/>
    <mergeCell ref="E4018:F4018"/>
    <mergeCell ref="E4019:F4019"/>
    <mergeCell ref="H4021:I4021"/>
    <mergeCell ref="E4023:F4023"/>
    <mergeCell ref="E4008:F4008"/>
    <mergeCell ref="E3942:F3942"/>
    <mergeCell ref="E4118:F4118"/>
    <mergeCell ref="H4121:I4121"/>
    <mergeCell ref="E4123:F4123"/>
    <mergeCell ref="E4124:F4124"/>
    <mergeCell ref="E4125:F4125"/>
    <mergeCell ref="H4139:I4139"/>
    <mergeCell ref="E4134:F4134"/>
    <mergeCell ref="E4135:F4135"/>
    <mergeCell ref="E4136:F4136"/>
    <mergeCell ref="E4137:F4137"/>
    <mergeCell ref="E4130:F4130"/>
    <mergeCell ref="E4126:F4126"/>
    <mergeCell ref="H4128:I4128"/>
    <mergeCell ref="E4131:F4131"/>
    <mergeCell ref="E4132:F4132"/>
    <mergeCell ref="E4133:F4133"/>
    <mergeCell ref="E4217:F4217"/>
    <mergeCell ref="E4212:F4212"/>
    <mergeCell ref="E4152:F4152"/>
    <mergeCell ref="E4153:F4153"/>
    <mergeCell ref="E4157:F4157"/>
    <mergeCell ref="E4158:F4158"/>
    <mergeCell ref="E4159:F4159"/>
    <mergeCell ref="E4146:F4146"/>
    <mergeCell ref="E4147:F4147"/>
    <mergeCell ref="E4148:F4148"/>
    <mergeCell ref="E4141:F4141"/>
    <mergeCell ref="E4142:F4142"/>
    <mergeCell ref="E4143:F4143"/>
    <mergeCell ref="E4144:F4144"/>
    <mergeCell ref="E4145:F4145"/>
    <mergeCell ref="E4149:F4149"/>
    <mergeCell ref="E4316:F4316"/>
    <mergeCell ref="E4317:F4317"/>
    <mergeCell ref="E4318:F4318"/>
    <mergeCell ref="E4324:F4324"/>
    <mergeCell ref="E4325:F4325"/>
    <mergeCell ref="E4326:F4326"/>
    <mergeCell ref="E4333:F4333"/>
    <mergeCell ref="E4338:F4338"/>
    <mergeCell ref="E4339:F4339"/>
    <mergeCell ref="E4340:F4340"/>
    <mergeCell ref="E4347:F4347"/>
    <mergeCell ref="E4371:F4371"/>
    <mergeCell ref="E4380:F4380"/>
    <mergeCell ref="E4334:F4334"/>
    <mergeCell ref="E4335:F4335"/>
    <mergeCell ref="E4336:F4336"/>
    <mergeCell ref="E4337:F4337"/>
    <mergeCell ref="E4327:F4327"/>
    <mergeCell ref="E4328:F4328"/>
    <mergeCell ref="E4329:F4329"/>
    <mergeCell ref="E4322:F4322"/>
    <mergeCell ref="E4323:F4323"/>
    <mergeCell ref="E4354:F4354"/>
    <mergeCell ref="E4355:F4355"/>
    <mergeCell ref="E4356:F4356"/>
    <mergeCell ref="E4531:F4531"/>
    <mergeCell ref="E4532:F4532"/>
    <mergeCell ref="E4533:F4533"/>
    <mergeCell ref="E4540:F4540"/>
    <mergeCell ref="E4564:F4564"/>
    <mergeCell ref="E4569:F4569"/>
    <mergeCell ref="E4530:F4530"/>
    <mergeCell ref="E4535:F4535"/>
    <mergeCell ref="E4548:F4548"/>
    <mergeCell ref="E4549:F4549"/>
    <mergeCell ref="E4550:F4550"/>
    <mergeCell ref="E4551:F4551"/>
    <mergeCell ref="E4553:F4553"/>
    <mergeCell ref="E4544:F4544"/>
    <mergeCell ref="E4545:F4545"/>
    <mergeCell ref="E4546:F4546"/>
    <mergeCell ref="E4547:F4547"/>
    <mergeCell ref="E4536:F4536"/>
    <mergeCell ref="E4537:F4537"/>
    <mergeCell ref="E4538:F4538"/>
    <mergeCell ref="A4534:J4534"/>
    <mergeCell ref="H5010:I5010"/>
    <mergeCell ref="E5014:F5014"/>
    <mergeCell ref="E5015:F5015"/>
    <mergeCell ref="E5016:F5016"/>
    <mergeCell ref="E5008:F5008"/>
    <mergeCell ref="H5001:I5001"/>
    <mergeCell ref="H5069:I5069"/>
    <mergeCell ref="E5083:F5083"/>
    <mergeCell ref="E5084:F5084"/>
    <mergeCell ref="E5085:F5085"/>
    <mergeCell ref="E5095:F5095"/>
    <mergeCell ref="E5144:F5144"/>
    <mergeCell ref="E5064:F5064"/>
    <mergeCell ref="E5065:F5065"/>
    <mergeCell ref="E5066:F5066"/>
    <mergeCell ref="E5067:F5067"/>
    <mergeCell ref="E5061:F5061"/>
    <mergeCell ref="E5062:F5062"/>
    <mergeCell ref="E5063:F5063"/>
    <mergeCell ref="E5104:F5104"/>
    <mergeCell ref="E5105:F5105"/>
    <mergeCell ref="E5106:F5106"/>
    <mergeCell ref="E5107:F5107"/>
    <mergeCell ref="E5122:F5122"/>
    <mergeCell ref="E5123:F5123"/>
    <mergeCell ref="E5124:F5124"/>
    <mergeCell ref="E5004:F5004"/>
    <mergeCell ref="E5005:F5005"/>
    <mergeCell ref="E5006:F5006"/>
    <mergeCell ref="E5007:F5007"/>
    <mergeCell ref="E5003:F5003"/>
    <mergeCell ref="E5099:F5099"/>
    <mergeCell ref="E5297:F5297"/>
    <mergeCell ref="E5298:F5298"/>
    <mergeCell ref="E5299:F5299"/>
    <mergeCell ref="E5307:F5307"/>
    <mergeCell ref="E5330:F5330"/>
    <mergeCell ref="E5332:F5332"/>
    <mergeCell ref="E5340:F5340"/>
    <mergeCell ref="E5275:F5275"/>
    <mergeCell ref="E5276:F5276"/>
    <mergeCell ref="E5277:F5277"/>
    <mergeCell ref="E5292:F5292"/>
    <mergeCell ref="E5293:F5293"/>
    <mergeCell ref="E5294:F5294"/>
    <mergeCell ref="E5295:F5295"/>
    <mergeCell ref="E5284:F5284"/>
    <mergeCell ref="E5285:F5285"/>
    <mergeCell ref="E5286:F5286"/>
    <mergeCell ref="E5287:F5287"/>
    <mergeCell ref="E5288:F5288"/>
    <mergeCell ref="E5278:F5278"/>
    <mergeCell ref="E5279:F5279"/>
    <mergeCell ref="E5280:F5280"/>
    <mergeCell ref="E5303:F5303"/>
    <mergeCell ref="E5336:F5336"/>
    <mergeCell ref="E5491:F5491"/>
    <mergeCell ref="E5492:F5492"/>
    <mergeCell ref="E5493:F5493"/>
    <mergeCell ref="E5505:F5505"/>
    <mergeCell ref="E5533:F5533"/>
    <mergeCell ref="E5444:F5444"/>
    <mergeCell ref="E5445:F5445"/>
    <mergeCell ref="E5447:F5447"/>
    <mergeCell ref="E5448:F5448"/>
    <mergeCell ref="E5449:F5449"/>
    <mergeCell ref="E5439:F5439"/>
    <mergeCell ref="E5440:F5440"/>
    <mergeCell ref="E5441:F5441"/>
    <mergeCell ref="E5442:F5442"/>
    <mergeCell ref="E5443:F5443"/>
    <mergeCell ref="E5432:F5432"/>
    <mergeCell ref="E5433:F5433"/>
    <mergeCell ref="E5434:F5434"/>
    <mergeCell ref="E5435:F5435"/>
    <mergeCell ref="E5457:F5457"/>
    <mergeCell ref="E5458:F5458"/>
    <mergeCell ref="E5459:F5459"/>
    <mergeCell ref="E5463:F5463"/>
    <mergeCell ref="E5450:F5450"/>
    <mergeCell ref="E5451:F5451"/>
    <mergeCell ref="E5452:F5452"/>
    <mergeCell ref="E5453:F5453"/>
    <mergeCell ref="E5482:F5482"/>
    <mergeCell ref="E5483:F5483"/>
    <mergeCell ref="E5484:F5484"/>
    <mergeCell ref="E5509:F5509"/>
    <mergeCell ref="E5510:F5510"/>
    <mergeCell ref="H5631:I5631"/>
    <mergeCell ref="E5709:F5709"/>
    <mergeCell ref="E5710:F5710"/>
    <mergeCell ref="E5711:F5711"/>
    <mergeCell ref="E5718:F5718"/>
    <mergeCell ref="E5719:F5719"/>
    <mergeCell ref="E5720:F5720"/>
    <mergeCell ref="E5729:F5729"/>
    <mergeCell ref="E5694:F5694"/>
    <mergeCell ref="E5695:F5695"/>
    <mergeCell ref="E5696:F5696"/>
    <mergeCell ref="E5697:F5697"/>
    <mergeCell ref="E5712:F5712"/>
    <mergeCell ref="E5713:F5713"/>
    <mergeCell ref="E5717:F5717"/>
    <mergeCell ref="E5705:F5705"/>
    <mergeCell ref="E5706:F5706"/>
    <mergeCell ref="E5707:F5707"/>
    <mergeCell ref="E5708:F5708"/>
    <mergeCell ref="E5698:F5698"/>
    <mergeCell ref="E5654:F5654"/>
    <mergeCell ref="E5658:F5658"/>
    <mergeCell ref="E5659:F5659"/>
    <mergeCell ref="E5677:F5677"/>
    <mergeCell ref="E5678:F5678"/>
    <mergeCell ref="E5679:F5679"/>
    <mergeCell ref="E5669:F5669"/>
    <mergeCell ref="E5670:F5670"/>
    <mergeCell ref="E5671:F5671"/>
    <mergeCell ref="E5663:F5663"/>
    <mergeCell ref="E5664:F5664"/>
    <mergeCell ref="E5665:F5665"/>
    <mergeCell ref="E5839:F5839"/>
    <mergeCell ref="E5851:F5851"/>
    <mergeCell ref="E5852:F5852"/>
    <mergeCell ref="E5860:F5860"/>
    <mergeCell ref="E5861:F5861"/>
    <mergeCell ref="E5862:F5862"/>
    <mergeCell ref="E5872:F5872"/>
    <mergeCell ref="E5873:F5873"/>
    <mergeCell ref="E5874:F5874"/>
    <mergeCell ref="H5876:I5876"/>
    <mergeCell ref="E5878:F5878"/>
    <mergeCell ref="E5879:F5879"/>
    <mergeCell ref="E5880:F5880"/>
    <mergeCell ref="E5885:F5885"/>
    <mergeCell ref="E5881:F5881"/>
    <mergeCell ref="E5871:F5871"/>
    <mergeCell ref="E5863:F5863"/>
    <mergeCell ref="E5864:F5864"/>
    <mergeCell ref="E5865:F5865"/>
    <mergeCell ref="H5869:I5869"/>
    <mergeCell ref="H5883:I5883"/>
    <mergeCell ref="E5886:F5886"/>
    <mergeCell ref="E5887:F5887"/>
    <mergeCell ref="E5918:F5918"/>
    <mergeCell ref="E5919:F5919"/>
    <mergeCell ref="E5925:F5925"/>
    <mergeCell ref="E5926:F5926"/>
    <mergeCell ref="H5930:I5930"/>
    <mergeCell ref="E5932:F5932"/>
    <mergeCell ref="E5933:F5933"/>
    <mergeCell ref="E5934:F5934"/>
    <mergeCell ref="E5935:F5935"/>
    <mergeCell ref="E5927:F5927"/>
    <mergeCell ref="E5928:F5928"/>
    <mergeCell ref="E5917:F5917"/>
    <mergeCell ref="E5953:F5953"/>
    <mergeCell ref="E5921:F5921"/>
    <mergeCell ref="H5923:I5923"/>
    <mergeCell ref="H5937:I5937"/>
    <mergeCell ref="H5944:I5944"/>
    <mergeCell ref="H5951:I5951"/>
    <mergeCell ref="E5946:F5946"/>
    <mergeCell ref="E5939:F5939"/>
    <mergeCell ref="E5888:F5888"/>
    <mergeCell ref="H5890:I5890"/>
    <mergeCell ref="E5893:F5893"/>
    <mergeCell ref="E5894:F5894"/>
    <mergeCell ref="E5895:F5895"/>
    <mergeCell ref="H5897:I5897"/>
    <mergeCell ref="E5900:F5900"/>
    <mergeCell ref="E5901:F5901"/>
    <mergeCell ref="H5903:I5903"/>
    <mergeCell ref="H5912:I5912"/>
    <mergeCell ref="E6103:F6103"/>
    <mergeCell ref="E6104:F6104"/>
    <mergeCell ref="E6109:F6109"/>
    <mergeCell ref="E6110:F6110"/>
    <mergeCell ref="E6115:F6115"/>
    <mergeCell ref="E6116:F6116"/>
    <mergeCell ref="H6088:I6088"/>
    <mergeCell ref="H6100:I6100"/>
    <mergeCell ref="H6112:I6112"/>
    <mergeCell ref="E6119:F6119"/>
    <mergeCell ref="H6121:I6121"/>
    <mergeCell ref="E6145:F6145"/>
    <mergeCell ref="H6147:I6147"/>
    <mergeCell ref="E6151:F6151"/>
    <mergeCell ref="H6153:I6153"/>
    <mergeCell ref="E6157:F6157"/>
    <mergeCell ref="H6159:I6159"/>
    <mergeCell ref="E6117:F6117"/>
    <mergeCell ref="E6118:F6118"/>
    <mergeCell ref="E6091:F6091"/>
    <mergeCell ref="E6092:F6092"/>
    <mergeCell ref="E6097:F6097"/>
    <mergeCell ref="E6098:F6098"/>
    <mergeCell ref="E6133:F6133"/>
    <mergeCell ref="H6129:I6129"/>
    <mergeCell ref="E6131:F6131"/>
    <mergeCell ref="H6135:I6135"/>
    <mergeCell ref="E6138:F6138"/>
    <mergeCell ref="E6139:F6139"/>
    <mergeCell ref="H6141:I6141"/>
    <mergeCell ref="E6163:F6163"/>
    <mergeCell ref="H6165:I6165"/>
    <mergeCell ref="E6169:F6169"/>
    <mergeCell ref="H6171:I6171"/>
    <mergeCell ref="E6175:F6175"/>
    <mergeCell ref="H6177:I6177"/>
    <mergeCell ref="E6181:F6181"/>
    <mergeCell ref="H6183:I6183"/>
    <mergeCell ref="E6187:F6187"/>
    <mergeCell ref="H6189:I6189"/>
    <mergeCell ref="H6195:I6195"/>
    <mergeCell ref="E6199:F6199"/>
    <mergeCell ref="H6201:I6201"/>
    <mergeCell ref="E6205:F6205"/>
    <mergeCell ref="H6207:I6207"/>
    <mergeCell ref="E6211:F6211"/>
    <mergeCell ref="H6213:I6213"/>
    <mergeCell ref="E6192:F6192"/>
    <mergeCell ref="E6180:F6180"/>
    <mergeCell ref="E6185:F6185"/>
    <mergeCell ref="E6168:F6168"/>
    <mergeCell ref="E6173:F6173"/>
    <mergeCell ref="E6174:F6174"/>
    <mergeCell ref="E6193:F6193"/>
    <mergeCell ref="H6219:I6219"/>
    <mergeCell ref="E6223:F6223"/>
    <mergeCell ref="H6225:I6225"/>
    <mergeCell ref="H6231:I6231"/>
    <mergeCell ref="H6237:I6237"/>
    <mergeCell ref="H6243:I6243"/>
    <mergeCell ref="H6249:I6249"/>
    <mergeCell ref="H6255:I6255"/>
    <mergeCell ref="H6261:I6261"/>
    <mergeCell ref="E6239:F6239"/>
    <mergeCell ref="E6240:F6240"/>
    <mergeCell ref="E6241:F6241"/>
    <mergeCell ref="E6233:F6233"/>
    <mergeCell ref="E6234:F6234"/>
    <mergeCell ref="E6235:F6235"/>
    <mergeCell ref="E6222:F6222"/>
    <mergeCell ref="E6227:F6227"/>
    <mergeCell ref="E6228:F6228"/>
    <mergeCell ref="E6229:F6229"/>
    <mergeCell ref="E6257:F6257"/>
    <mergeCell ref="E6258:F6258"/>
    <mergeCell ref="E6259:F6259"/>
    <mergeCell ref="E6251:F6251"/>
    <mergeCell ref="E6252:F6252"/>
    <mergeCell ref="H6267:I6267"/>
    <mergeCell ref="H6273:I6273"/>
    <mergeCell ref="H6279:I6279"/>
    <mergeCell ref="H6285:I6285"/>
    <mergeCell ref="H6291:I6291"/>
    <mergeCell ref="H6297:I6297"/>
    <mergeCell ref="E6299:F6299"/>
    <mergeCell ref="H6303:I6303"/>
    <mergeCell ref="H6309:I6309"/>
    <mergeCell ref="H6315:I6315"/>
    <mergeCell ref="H6321:I6321"/>
    <mergeCell ref="H6327:I6327"/>
    <mergeCell ref="H6333:I6333"/>
    <mergeCell ref="H6339:I6339"/>
    <mergeCell ref="E6343:F6343"/>
    <mergeCell ref="H6345:I6345"/>
    <mergeCell ref="H6351:I6351"/>
    <mergeCell ref="E6311:F6311"/>
    <mergeCell ref="E6312:F6312"/>
    <mergeCell ref="E6313:F6313"/>
    <mergeCell ref="E6305:F6305"/>
    <mergeCell ref="E6306:F6306"/>
    <mergeCell ref="E6307:F6307"/>
    <mergeCell ref="E6300:F6300"/>
    <mergeCell ref="E6301:F6301"/>
    <mergeCell ref="E6329:F6329"/>
    <mergeCell ref="E6330:F6330"/>
    <mergeCell ref="E6331:F6331"/>
    <mergeCell ref="E6323:F6323"/>
    <mergeCell ref="E6324:F6324"/>
    <mergeCell ref="E6325:F6325"/>
    <mergeCell ref="E6317:F6317"/>
    <mergeCell ref="H6357:I6357"/>
    <mergeCell ref="H6363:I6363"/>
    <mergeCell ref="H6369:I6369"/>
    <mergeCell ref="H6375:I6375"/>
    <mergeCell ref="E6379:F6379"/>
    <mergeCell ref="H6381:I6381"/>
    <mergeCell ref="E6445:F6445"/>
    <mergeCell ref="E6446:F6446"/>
    <mergeCell ref="E6447:F6447"/>
    <mergeCell ref="E6457:F6457"/>
    <mergeCell ref="E6482:F6482"/>
    <mergeCell ref="E6389:F6389"/>
    <mergeCell ref="E6390:F6390"/>
    <mergeCell ref="E6391:F6391"/>
    <mergeCell ref="E6378:F6378"/>
    <mergeCell ref="E6383:F6383"/>
    <mergeCell ref="E6384:F6384"/>
    <mergeCell ref="E6385:F6385"/>
    <mergeCell ref="E6372:F6372"/>
    <mergeCell ref="E6373:F6373"/>
    <mergeCell ref="E6377:F6377"/>
    <mergeCell ref="E6404:F6404"/>
    <mergeCell ref="E6405:F6405"/>
    <mergeCell ref="E6406:F6406"/>
    <mergeCell ref="E6407:F6407"/>
    <mergeCell ref="E6408:F6408"/>
    <mergeCell ref="E6360:F6360"/>
    <mergeCell ref="E6361:F6361"/>
    <mergeCell ref="E6365:F6365"/>
    <mergeCell ref="E6458:F6458"/>
    <mergeCell ref="E6459:F6459"/>
    <mergeCell ref="E6448:F6448"/>
    <mergeCell ref="E6592:F6592"/>
    <mergeCell ref="E6593:F6593"/>
    <mergeCell ref="E6594:F6594"/>
    <mergeCell ref="E6629:F6629"/>
    <mergeCell ref="E6630:F6630"/>
    <mergeCell ref="E6631:F6631"/>
    <mergeCell ref="E6540:F6540"/>
    <mergeCell ref="E6541:F6541"/>
    <mergeCell ref="E6557:F6557"/>
    <mergeCell ref="E6558:F6558"/>
    <mergeCell ref="E6559:F6559"/>
    <mergeCell ref="E6548:F6548"/>
    <mergeCell ref="E6549:F6549"/>
    <mergeCell ref="E6550:F6550"/>
    <mergeCell ref="E6551:F6551"/>
    <mergeCell ref="E6552:F6552"/>
    <mergeCell ref="E6553:F6553"/>
    <mergeCell ref="E6542:F6542"/>
    <mergeCell ref="E6543:F6543"/>
    <mergeCell ref="E6544:F6544"/>
    <mergeCell ref="E6546:F6546"/>
    <mergeCell ref="E6564:F6564"/>
    <mergeCell ref="E6565:F6565"/>
    <mergeCell ref="E6562:F6562"/>
    <mergeCell ref="E6628:F6628"/>
    <mergeCell ref="E6744:F6744"/>
    <mergeCell ref="E6745:F6745"/>
    <mergeCell ref="E6746:F6746"/>
    <mergeCell ref="E6757:F6757"/>
    <mergeCell ref="E6758:F6758"/>
    <mergeCell ref="E6759:F6759"/>
    <mergeCell ref="E6669:F6669"/>
    <mergeCell ref="E6670:F6670"/>
    <mergeCell ref="E6671:F6671"/>
    <mergeCell ref="E6686:F6686"/>
    <mergeCell ref="E6687:F6687"/>
    <mergeCell ref="E6688:F6688"/>
    <mergeCell ref="E6689:F6689"/>
    <mergeCell ref="E6690:F6690"/>
    <mergeCell ref="E6691:F6691"/>
    <mergeCell ref="E6678:F6678"/>
    <mergeCell ref="E6679:F6679"/>
    <mergeCell ref="E6680:F6680"/>
    <mergeCell ref="E6681:F6681"/>
    <mergeCell ref="E6682:F6682"/>
    <mergeCell ref="E6672:F6672"/>
    <mergeCell ref="E6674:F6674"/>
    <mergeCell ref="E6675:F6675"/>
    <mergeCell ref="E6676:F6676"/>
    <mergeCell ref="E6677:F6677"/>
    <mergeCell ref="E6704:F6704"/>
    <mergeCell ref="E6705:F6705"/>
    <mergeCell ref="E6706:F6706"/>
    <mergeCell ref="E6707:F6707"/>
    <mergeCell ref="E6708:F6708"/>
    <mergeCell ref="E6709:F6709"/>
    <mergeCell ref="E6698:F6698"/>
    <mergeCell ref="E6770:F6770"/>
    <mergeCell ref="E6771:F6771"/>
    <mergeCell ref="E6772:F6772"/>
    <mergeCell ref="E6783:F6783"/>
    <mergeCell ref="E6784:F6784"/>
    <mergeCell ref="E6785:F6785"/>
    <mergeCell ref="E6796:F6796"/>
    <mergeCell ref="E6797:F6797"/>
    <mergeCell ref="E6798:F6798"/>
    <mergeCell ref="E6814:F6814"/>
    <mergeCell ref="E6815:F6815"/>
    <mergeCell ref="E6816:F6816"/>
    <mergeCell ref="E6820:F6820"/>
    <mergeCell ref="E6821:F6821"/>
    <mergeCell ref="E6822:F6822"/>
    <mergeCell ref="E6809:F6809"/>
    <mergeCell ref="E6810:F6810"/>
    <mergeCell ref="E6811:F6811"/>
    <mergeCell ref="E6812:F6812"/>
    <mergeCell ref="E6805:F6805"/>
    <mergeCell ref="E6806:F6806"/>
    <mergeCell ref="E6813:F6813"/>
    <mergeCell ref="E6794:F6794"/>
    <mergeCell ref="E6799:F6799"/>
    <mergeCell ref="E6779:F6779"/>
    <mergeCell ref="E6904:F6904"/>
    <mergeCell ref="E6926:F6926"/>
    <mergeCell ref="E6950:F6950"/>
    <mergeCell ref="E6970:F6970"/>
    <mergeCell ref="E6873:F6873"/>
    <mergeCell ref="E6874:F6874"/>
    <mergeCell ref="E6875:F6875"/>
    <mergeCell ref="E6876:F6876"/>
    <mergeCell ref="E6877:F6877"/>
    <mergeCell ref="E6892:F6892"/>
    <mergeCell ref="E6893:F6893"/>
    <mergeCell ref="E6897:F6897"/>
    <mergeCell ref="E6886:F6886"/>
    <mergeCell ref="E6887:F6887"/>
    <mergeCell ref="E6888:F6888"/>
    <mergeCell ref="E6889:F6889"/>
    <mergeCell ref="H7009:I7009"/>
    <mergeCell ref="E6909:F6909"/>
    <mergeCell ref="E6898:F6898"/>
    <mergeCell ref="E6899:F6899"/>
    <mergeCell ref="E6900:F6900"/>
    <mergeCell ref="E6878:F6878"/>
    <mergeCell ref="E6879:F6879"/>
    <mergeCell ref="E6880:F6880"/>
    <mergeCell ref="E6935:F6935"/>
    <mergeCell ref="E6922:F6922"/>
    <mergeCell ref="E6923:F6923"/>
    <mergeCell ref="E6924:F6924"/>
    <mergeCell ref="E6925:F6925"/>
    <mergeCell ref="E6917:F6917"/>
    <mergeCell ref="E6918:F6918"/>
    <mergeCell ref="E6948:F6948"/>
    <mergeCell ref="H7027:I7027"/>
    <mergeCell ref="H7033:I7033"/>
    <mergeCell ref="E7057:F7057"/>
    <mergeCell ref="E7004:F7004"/>
    <mergeCell ref="E7005:F7005"/>
    <mergeCell ref="E7006:F7006"/>
    <mergeCell ref="E7007:F7007"/>
    <mergeCell ref="E7001:F7001"/>
    <mergeCell ref="E7002:F7002"/>
    <mergeCell ref="E7003:F7003"/>
    <mergeCell ref="E6993:F6993"/>
    <mergeCell ref="E6994:F6994"/>
    <mergeCell ref="E6995:F6995"/>
    <mergeCell ref="E7024:F7024"/>
    <mergeCell ref="E7196:F7196"/>
    <mergeCell ref="E7197:F7197"/>
    <mergeCell ref="E7198:F7198"/>
    <mergeCell ref="E7192:F7192"/>
    <mergeCell ref="E7193:F7193"/>
    <mergeCell ref="E7194:F7194"/>
    <mergeCell ref="E7195:F7195"/>
    <mergeCell ref="E7066:F7066"/>
    <mergeCell ref="E7067:F7067"/>
    <mergeCell ref="E7068:F7068"/>
    <mergeCell ref="E7069:F7069"/>
    <mergeCell ref="E7070:F7070"/>
    <mergeCell ref="E7071:F7071"/>
    <mergeCell ref="E7099:F7099"/>
    <mergeCell ref="E7100:F7100"/>
    <mergeCell ref="E7060:F7060"/>
    <mergeCell ref="E7061:F7061"/>
    <mergeCell ref="E7062:F7062"/>
    <mergeCell ref="E7364:F7364"/>
    <mergeCell ref="E7365:F7365"/>
    <mergeCell ref="E7366:F7366"/>
    <mergeCell ref="E7367:F7367"/>
    <mergeCell ref="E7369:F7369"/>
    <mergeCell ref="E7402:F7402"/>
    <mergeCell ref="E7403:F7403"/>
    <mergeCell ref="E7404:F7404"/>
    <mergeCell ref="E7405:F7405"/>
    <mergeCell ref="E7406:F7406"/>
    <mergeCell ref="E7407:F7407"/>
    <mergeCell ref="E7396:F7396"/>
    <mergeCell ref="E7397:F7397"/>
    <mergeCell ref="E7399:F7399"/>
    <mergeCell ref="E7471:F7471"/>
    <mergeCell ref="E7481:F7481"/>
    <mergeCell ref="E7510:F7510"/>
    <mergeCell ref="E7485:F7485"/>
    <mergeCell ref="E7487:F7487"/>
    <mergeCell ref="E7488:F7488"/>
    <mergeCell ref="E7489:F7489"/>
    <mergeCell ref="E7502:F7502"/>
    <mergeCell ref="E7503:F7503"/>
    <mergeCell ref="E7505:F7505"/>
    <mergeCell ref="E7506:F7506"/>
    <mergeCell ref="E7499:F7499"/>
    <mergeCell ref="E7500:F7500"/>
    <mergeCell ref="E7501:F7501"/>
    <mergeCell ref="E7490:F7490"/>
    <mergeCell ref="E7491:F7491"/>
    <mergeCell ref="E7385:F7385"/>
    <mergeCell ref="E7387:F7387"/>
    <mergeCell ref="E7786:F7786"/>
    <mergeCell ref="E7787:F7787"/>
    <mergeCell ref="E7708:F7708"/>
    <mergeCell ref="E7709:F7709"/>
    <mergeCell ref="E7712:F7712"/>
    <mergeCell ref="E7713:F7713"/>
    <mergeCell ref="E7704:F7704"/>
    <mergeCell ref="E7705:F7705"/>
    <mergeCell ref="E7706:F7706"/>
    <mergeCell ref="E7707:F7707"/>
    <mergeCell ref="E7694:F7694"/>
    <mergeCell ref="E7695:F7695"/>
    <mergeCell ref="E7696:F7696"/>
    <mergeCell ref="E7697:F7697"/>
    <mergeCell ref="E7698:F7698"/>
    <mergeCell ref="E7726:F7726"/>
    <mergeCell ref="E7727:F7727"/>
    <mergeCell ref="E7722:F7722"/>
    <mergeCell ref="E7723:F7723"/>
    <mergeCell ref="E7724:F7724"/>
    <mergeCell ref="E7725:F7725"/>
    <mergeCell ref="E7746:F7746"/>
    <mergeCell ref="E7764:F7764"/>
    <mergeCell ref="E7765:F7765"/>
    <mergeCell ref="E7766:F7766"/>
    <mergeCell ref="E7767:F7767"/>
    <mergeCell ref="E7768:F7768"/>
    <mergeCell ref="E7740:F7740"/>
    <mergeCell ref="E7741:F7741"/>
    <mergeCell ref="A7751:J7751"/>
    <mergeCell ref="E7761:F7761"/>
    <mergeCell ref="E7901:F7901"/>
    <mergeCell ref="E7902:F7902"/>
    <mergeCell ref="E7903:F7903"/>
    <mergeCell ref="E7907:F7907"/>
    <mergeCell ref="E7908:F7908"/>
    <mergeCell ref="E7909:F7909"/>
    <mergeCell ref="E7913:F7913"/>
    <mergeCell ref="E7914:F7914"/>
    <mergeCell ref="E7915:F7915"/>
    <mergeCell ref="E7919:F7919"/>
    <mergeCell ref="E7973:F7973"/>
    <mergeCell ref="E7984:F7984"/>
    <mergeCell ref="E7985:F7985"/>
    <mergeCell ref="E7986:F7986"/>
    <mergeCell ref="E7995:F7995"/>
    <mergeCell ref="E8024:F8024"/>
    <mergeCell ref="E8025:F8025"/>
    <mergeCell ref="E8008:F8008"/>
    <mergeCell ref="E8009:F8009"/>
    <mergeCell ref="E8010:F8010"/>
    <mergeCell ref="E8011:F8011"/>
    <mergeCell ref="E8000:F8000"/>
    <mergeCell ref="E8001:F8001"/>
    <mergeCell ref="E8002:F8002"/>
    <mergeCell ref="E8003:F8003"/>
    <mergeCell ref="E8004:F8004"/>
    <mergeCell ref="E7994:F7994"/>
    <mergeCell ref="E7996:F7996"/>
    <mergeCell ref="E7997:F7997"/>
    <mergeCell ref="E7916:F7916"/>
    <mergeCell ref="E7917:F7917"/>
    <mergeCell ref="E7918:F7918"/>
    <mergeCell ref="E8146:F8146"/>
    <mergeCell ref="E8157:F8157"/>
    <mergeCell ref="E8158:F8158"/>
    <mergeCell ref="E8159:F8159"/>
    <mergeCell ref="E8170:F8170"/>
    <mergeCell ref="E8171:F8171"/>
    <mergeCell ref="E8172:F8172"/>
    <mergeCell ref="E8124:F8124"/>
    <mergeCell ref="E8112:F8112"/>
    <mergeCell ref="E8113:F8113"/>
    <mergeCell ref="E8114:F8114"/>
    <mergeCell ref="E8142:F8142"/>
    <mergeCell ref="E8147:F8147"/>
    <mergeCell ref="E8276:F8276"/>
    <mergeCell ref="E8277:F8277"/>
    <mergeCell ref="E8278:F8278"/>
    <mergeCell ref="E8283:F8283"/>
    <mergeCell ref="E8279:F8279"/>
    <mergeCell ref="E8181:F8181"/>
    <mergeCell ref="E8168:F8168"/>
    <mergeCell ref="E8169:F8169"/>
    <mergeCell ref="E8173:F8173"/>
    <mergeCell ref="E8174:F8174"/>
    <mergeCell ref="E8183:F8183"/>
    <mergeCell ref="E8184:F8184"/>
    <mergeCell ref="E8185:F8185"/>
    <mergeCell ref="E8175:F8175"/>
    <mergeCell ref="E8176:F8176"/>
    <mergeCell ref="E8177:F8177"/>
    <mergeCell ref="E8207:F8207"/>
    <mergeCell ref="E8208:F8208"/>
    <mergeCell ref="E8209:F8209"/>
    <mergeCell ref="E8284:F8284"/>
    <mergeCell ref="E8288:F8288"/>
    <mergeCell ref="E8289:F8289"/>
    <mergeCell ref="E8294:F8294"/>
    <mergeCell ref="E8296:F8296"/>
    <mergeCell ref="E8302:F8302"/>
    <mergeCell ref="E8303:F8303"/>
    <mergeCell ref="E8304:F8304"/>
    <mergeCell ref="E8311:F8311"/>
    <mergeCell ref="E8297:F8297"/>
    <mergeCell ref="E8298:F8298"/>
    <mergeCell ref="E8299:F8299"/>
    <mergeCell ref="E8300:F8300"/>
    <mergeCell ref="E8301:F8301"/>
    <mergeCell ref="E8286:F8286"/>
    <mergeCell ref="E8287:F8287"/>
    <mergeCell ref="E8293:F8293"/>
    <mergeCell ref="E8285:F8285"/>
    <mergeCell ref="E8379:F8379"/>
    <mergeCell ref="E8392:F8392"/>
    <mergeCell ref="E8396:F8396"/>
    <mergeCell ref="E8390:F8390"/>
    <mergeCell ref="E8391:F8391"/>
    <mergeCell ref="E8380:F8380"/>
    <mergeCell ref="E8381:F8381"/>
    <mergeCell ref="E8382:F8382"/>
    <mergeCell ref="E8574:F8574"/>
    <mergeCell ref="E8575:F8575"/>
    <mergeCell ref="E8576:F8576"/>
    <mergeCell ref="E8590:F8590"/>
    <mergeCell ref="E8629:F8629"/>
    <mergeCell ref="E8630:F8630"/>
    <mergeCell ref="E8631:F8631"/>
    <mergeCell ref="E8637:F8637"/>
    <mergeCell ref="E8638:F8638"/>
    <mergeCell ref="E8582:F8582"/>
    <mergeCell ref="E8586:F8586"/>
    <mergeCell ref="E8587:F8587"/>
    <mergeCell ref="E8577:F8577"/>
    <mergeCell ref="E8578:F8578"/>
    <mergeCell ref="E8579:F8579"/>
    <mergeCell ref="E8580:F8580"/>
    <mergeCell ref="E8581:F8581"/>
    <mergeCell ref="E8568:F8568"/>
    <mergeCell ref="E8569:F8569"/>
    <mergeCell ref="E8570:F8570"/>
    <mergeCell ref="E8571:F8571"/>
    <mergeCell ref="E8432:F8432"/>
    <mergeCell ref="E8433:F8433"/>
    <mergeCell ref="E8434:F8434"/>
    <mergeCell ref="E8689:F8689"/>
    <mergeCell ref="E8691:F8691"/>
    <mergeCell ref="E8695:F8695"/>
    <mergeCell ref="E8696:F8696"/>
    <mergeCell ref="E8697:F8697"/>
    <mergeCell ref="E8701:F8701"/>
    <mergeCell ref="E8702:F8702"/>
    <mergeCell ref="E8703:F8703"/>
    <mergeCell ref="E8707:F8707"/>
    <mergeCell ref="E8708:F8708"/>
    <mergeCell ref="E8709:F8709"/>
    <mergeCell ref="E8854:F8854"/>
    <mergeCell ref="E8855:F8855"/>
    <mergeCell ref="E8856:F8856"/>
    <mergeCell ref="E8864:F8864"/>
    <mergeCell ref="E8865:F8865"/>
    <mergeCell ref="E8866:F8866"/>
    <mergeCell ref="E8862:F8862"/>
    <mergeCell ref="E8863:F8863"/>
    <mergeCell ref="E8857:F8857"/>
    <mergeCell ref="E8858:F8858"/>
    <mergeCell ref="E8717:F8717"/>
    <mergeCell ref="E8718:F8718"/>
    <mergeCell ref="E8719:F8719"/>
    <mergeCell ref="E8720:F8720"/>
    <mergeCell ref="E8721:F8721"/>
    <mergeCell ref="E8706:F8706"/>
    <mergeCell ref="E8710:F8710"/>
    <mergeCell ref="E8711:F8711"/>
    <mergeCell ref="E8712:F8712"/>
    <mergeCell ref="E8698:F8698"/>
    <mergeCell ref="E8699:F8699"/>
    <mergeCell ref="E8956:F8956"/>
    <mergeCell ref="E8957:F8957"/>
    <mergeCell ref="E8958:F8958"/>
    <mergeCell ref="E8959:F8959"/>
    <mergeCell ref="E8960:F8960"/>
    <mergeCell ref="E8961:F8961"/>
    <mergeCell ref="E8950:F8950"/>
    <mergeCell ref="E8951:F8951"/>
    <mergeCell ref="E8952:F8952"/>
    <mergeCell ref="E8946:F8946"/>
    <mergeCell ref="E8974:F8974"/>
    <mergeCell ref="E8975:F8975"/>
    <mergeCell ref="E8976:F8976"/>
    <mergeCell ref="E9072:F9072"/>
    <mergeCell ref="E9073:F9073"/>
    <mergeCell ref="E9074:F9074"/>
    <mergeCell ref="H9095:I9095"/>
    <mergeCell ref="E9052:F9052"/>
    <mergeCell ref="E9053:F9053"/>
    <mergeCell ref="E9054:F9054"/>
    <mergeCell ref="E9056:F9056"/>
    <mergeCell ref="E9057:F9057"/>
    <mergeCell ref="E9046:F9046"/>
    <mergeCell ref="E9047:F9047"/>
    <mergeCell ref="E9048:F9048"/>
    <mergeCell ref="E9049:F9049"/>
    <mergeCell ref="E9050:F9050"/>
    <mergeCell ref="E9051:F9051"/>
    <mergeCell ref="E9090:F9090"/>
    <mergeCell ref="E9091:F9091"/>
    <mergeCell ref="E9092:F9092"/>
    <mergeCell ref="E9093:F9093"/>
    <mergeCell ref="E9322:F9322"/>
    <mergeCell ref="E9323:F9323"/>
    <mergeCell ref="E9324:F9324"/>
    <mergeCell ref="E9329:F9329"/>
    <mergeCell ref="E9330:F9330"/>
    <mergeCell ref="E9331:F9331"/>
    <mergeCell ref="E9338:F9338"/>
    <mergeCell ref="E9243:F9243"/>
    <mergeCell ref="E9244:F9244"/>
    <mergeCell ref="E9245:F9245"/>
    <mergeCell ref="E9278:F9278"/>
    <mergeCell ref="E9279:F9279"/>
    <mergeCell ref="E9280:F9280"/>
    <mergeCell ref="E9281:F9281"/>
    <mergeCell ref="E9282:F9282"/>
    <mergeCell ref="E9283:F9283"/>
    <mergeCell ref="E9272:F9272"/>
    <mergeCell ref="E9273:F9273"/>
    <mergeCell ref="E9274:F9274"/>
    <mergeCell ref="E9275:F9275"/>
    <mergeCell ref="E9276:F9276"/>
    <mergeCell ref="E9267:F9267"/>
    <mergeCell ref="E9288:F9288"/>
    <mergeCell ref="E9289:F9289"/>
    <mergeCell ref="E9270:F9270"/>
    <mergeCell ref="E9264:F9264"/>
    <mergeCell ref="E9265:F9265"/>
    <mergeCell ref="E9266:F9266"/>
    <mergeCell ref="E9277:F9277"/>
    <mergeCell ref="E9316:F9316"/>
    <mergeCell ref="E9317:F9317"/>
    <mergeCell ref="E9318:F9318"/>
    <mergeCell ref="E9363:F9363"/>
    <mergeCell ref="E9364:F9364"/>
    <mergeCell ref="E9375:F9375"/>
    <mergeCell ref="E9376:F9376"/>
    <mergeCell ref="E9377:F9377"/>
    <mergeCell ref="E9428:F9428"/>
    <mergeCell ref="E9368:F9368"/>
    <mergeCell ref="E9384:F9384"/>
    <mergeCell ref="E9385:F9385"/>
    <mergeCell ref="E9386:F9386"/>
    <mergeCell ref="E9387:F9387"/>
    <mergeCell ref="E9388:F9388"/>
    <mergeCell ref="E9389:F9389"/>
    <mergeCell ref="E9378:F9378"/>
    <mergeCell ref="E9379:F9379"/>
    <mergeCell ref="E9380:F9380"/>
    <mergeCell ref="E9381:F9381"/>
    <mergeCell ref="E9382:F9382"/>
    <mergeCell ref="E9383:F9383"/>
    <mergeCell ref="E9370:F9370"/>
    <mergeCell ref="E9411:F9411"/>
    <mergeCell ref="E9412:F9412"/>
    <mergeCell ref="E9413:F9413"/>
    <mergeCell ref="E9405:F9405"/>
    <mergeCell ref="E9406:F9406"/>
    <mergeCell ref="E9407:F9407"/>
    <mergeCell ref="E9396:F9396"/>
    <mergeCell ref="E9397:F9397"/>
    <mergeCell ref="E9398:F9398"/>
    <mergeCell ref="E9399:F9399"/>
    <mergeCell ref="E9400:F9400"/>
    <mergeCell ref="E9390:F9390"/>
    <mergeCell ref="E9431:F9431"/>
    <mergeCell ref="E9432:F9432"/>
    <mergeCell ref="E9433:F9433"/>
    <mergeCell ref="E9434:F9434"/>
    <mergeCell ref="E9435:F9435"/>
    <mergeCell ref="E9439:F9439"/>
    <mergeCell ref="E9440:F9440"/>
    <mergeCell ref="E9441:F9441"/>
    <mergeCell ref="E9442:F9442"/>
    <mergeCell ref="E9443:F9443"/>
    <mergeCell ref="E9444:F9444"/>
    <mergeCell ref="E9445:F9445"/>
    <mergeCell ref="E9450:F9450"/>
    <mergeCell ref="E9451:F9451"/>
    <mergeCell ref="E9452:F9452"/>
    <mergeCell ref="E9453:F9453"/>
    <mergeCell ref="E9454:F9454"/>
    <mergeCell ref="E9455:F9455"/>
    <mergeCell ref="E9456:F9456"/>
    <mergeCell ref="E9457:F9457"/>
    <mergeCell ref="E9458:F9458"/>
    <mergeCell ref="E9460:F9460"/>
    <mergeCell ref="E9461:F9461"/>
    <mergeCell ref="E9462:F9462"/>
    <mergeCell ref="E9463:F9463"/>
    <mergeCell ref="E9464:F9464"/>
    <mergeCell ref="E9465:F9465"/>
    <mergeCell ref="E9466:F9466"/>
    <mergeCell ref="E9467:F9467"/>
    <mergeCell ref="E9468:F9468"/>
    <mergeCell ref="E9469:F9469"/>
    <mergeCell ref="E9470:F9470"/>
    <mergeCell ref="E9471:F9471"/>
    <mergeCell ref="E9472:F9472"/>
    <mergeCell ref="E9473:F9473"/>
    <mergeCell ref="E9474:F9474"/>
    <mergeCell ref="E9475:F9475"/>
    <mergeCell ref="E9476:F9476"/>
    <mergeCell ref="E9477:F9477"/>
    <mergeCell ref="E9478:F9478"/>
    <mergeCell ref="E9479:F9479"/>
    <mergeCell ref="E9480:F9480"/>
    <mergeCell ref="E9481:F9481"/>
    <mergeCell ref="E9482:F9482"/>
    <mergeCell ref="E9483:F9483"/>
    <mergeCell ref="E9484:F9484"/>
    <mergeCell ref="E9485:F9485"/>
    <mergeCell ref="E9486:F9486"/>
    <mergeCell ref="E9487:F9487"/>
    <mergeCell ref="E9488:F9488"/>
    <mergeCell ref="E9489:F9489"/>
    <mergeCell ref="E9490:F9490"/>
    <mergeCell ref="E9491:F9491"/>
    <mergeCell ref="E9492:F9492"/>
    <mergeCell ref="E9493:F9493"/>
    <mergeCell ref="E9497:F9497"/>
    <mergeCell ref="E9498:F9498"/>
    <mergeCell ref="E9499:F9499"/>
    <mergeCell ref="E9500:F9500"/>
    <mergeCell ref="E9501:F9501"/>
    <mergeCell ref="E9502:F9502"/>
    <mergeCell ref="E9503:F9503"/>
    <mergeCell ref="E9508:F9508"/>
    <mergeCell ref="E9509:F9509"/>
    <mergeCell ref="E9510:F9510"/>
    <mergeCell ref="E9511:F9511"/>
    <mergeCell ref="E9512:F9512"/>
    <mergeCell ref="E9513:F9513"/>
    <mergeCell ref="E9514:F9514"/>
    <mergeCell ref="E9515:F9515"/>
    <mergeCell ref="E9516:F9516"/>
    <mergeCell ref="E9518:F9518"/>
    <mergeCell ref="E9519:F9519"/>
    <mergeCell ref="E9520:F9520"/>
    <mergeCell ref="E9521:F9521"/>
    <mergeCell ref="E9522:F9522"/>
    <mergeCell ref="E9523:F9523"/>
    <mergeCell ref="E9524:F9524"/>
    <mergeCell ref="E9525:F9525"/>
    <mergeCell ref="E9526:F9526"/>
    <mergeCell ref="E9527:F9527"/>
    <mergeCell ref="E9528:F9528"/>
    <mergeCell ref="E9529:F9529"/>
    <mergeCell ref="E9530:F9530"/>
    <mergeCell ref="E9531:F9531"/>
    <mergeCell ref="E9532:F9532"/>
    <mergeCell ref="E9533:F9533"/>
    <mergeCell ref="E9534:F9534"/>
    <mergeCell ref="E9535:F9535"/>
    <mergeCell ref="E9536:F9536"/>
    <mergeCell ref="E9537:F9537"/>
    <mergeCell ref="E9538:F9538"/>
    <mergeCell ref="E9539:F9539"/>
    <mergeCell ref="E9540:F9540"/>
    <mergeCell ref="E9541:F9541"/>
    <mergeCell ref="E9542:F9542"/>
    <mergeCell ref="E9543:F9543"/>
    <mergeCell ref="E9544:F9544"/>
    <mergeCell ref="E9545:F9545"/>
    <mergeCell ref="E9546:F9546"/>
    <mergeCell ref="E9547:F9547"/>
    <mergeCell ref="E9548:F9548"/>
    <mergeCell ref="E9549:F9549"/>
    <mergeCell ref="E9550:F9550"/>
    <mergeCell ref="E9551:F9551"/>
    <mergeCell ref="E9555:F9555"/>
    <mergeCell ref="E9556:F9556"/>
    <mergeCell ref="E9557:F9557"/>
    <mergeCell ref="E9558:F9558"/>
    <mergeCell ref="E9565:F9565"/>
    <mergeCell ref="E9566:F9566"/>
    <mergeCell ref="E9567:F9567"/>
    <mergeCell ref="E9572:F9572"/>
    <mergeCell ref="E9564:F9564"/>
    <mergeCell ref="H9569:I9569"/>
    <mergeCell ref="E9571:F9571"/>
    <mergeCell ref="E9573:F9573"/>
    <mergeCell ref="E9577:F9577"/>
    <mergeCell ref="E9583:F9583"/>
    <mergeCell ref="E9589:F9589"/>
    <mergeCell ref="E9595:F9595"/>
    <mergeCell ref="H9575:I9575"/>
    <mergeCell ref="E9578:F9578"/>
    <mergeCell ref="E9579:F9579"/>
    <mergeCell ref="H9581:I9581"/>
    <mergeCell ref="E9584:F9584"/>
    <mergeCell ref="E9585:F9585"/>
    <mergeCell ref="H9587:I9587"/>
    <mergeCell ref="E9590:F9590"/>
    <mergeCell ref="E9591:F9591"/>
    <mergeCell ref="H9593:I9593"/>
    <mergeCell ref="E9599:F9599"/>
    <mergeCell ref="E9600:F9600"/>
    <mergeCell ref="E9601:F9601"/>
    <mergeCell ref="E9608:F9608"/>
    <mergeCell ref="E9609:F9609"/>
    <mergeCell ref="E9596:F9596"/>
    <mergeCell ref="E9597:F9597"/>
    <mergeCell ref="E9598:F9598"/>
    <mergeCell ref="E9602:F9602"/>
    <mergeCell ref="E9603:F9603"/>
    <mergeCell ref="E9604:F9604"/>
    <mergeCell ref="H9606:I9606"/>
    <mergeCell ref="E9610:F9610"/>
    <mergeCell ref="E9611:F9611"/>
    <mergeCell ref="E9612:F9612"/>
    <mergeCell ref="E9613:F9613"/>
    <mergeCell ref="E9614:F9614"/>
    <mergeCell ref="E9618:F9618"/>
    <mergeCell ref="E9652:F9652"/>
    <mergeCell ref="E9619:F9619"/>
    <mergeCell ref="E9620:F9620"/>
    <mergeCell ref="E9621:F9621"/>
    <mergeCell ref="E9623:F9623"/>
    <mergeCell ref="E9624:F9624"/>
    <mergeCell ref="E9625:F9625"/>
    <mergeCell ref="E9626:F9626"/>
    <mergeCell ref="E9627:F9627"/>
    <mergeCell ref="E9628:F9628"/>
    <mergeCell ref="E9629:F9629"/>
    <mergeCell ref="E9630:F9630"/>
    <mergeCell ref="E9631:F9631"/>
    <mergeCell ref="E9633:F9633"/>
    <mergeCell ref="E9634:F9634"/>
    <mergeCell ref="E9635:F9635"/>
    <mergeCell ref="E9615:F9615"/>
    <mergeCell ref="E9616:F9616"/>
    <mergeCell ref="E9617:F9617"/>
    <mergeCell ref="A9622:J9622"/>
    <mergeCell ref="E9632:F9632"/>
    <mergeCell ref="E9653:F9653"/>
    <mergeCell ref="E9654:F9654"/>
    <mergeCell ref="E9655:F9655"/>
    <mergeCell ref="E9656:F9656"/>
    <mergeCell ref="E9657:F9657"/>
    <mergeCell ref="E9636:F9636"/>
    <mergeCell ref="E9637:F9637"/>
    <mergeCell ref="E9638:F9638"/>
    <mergeCell ref="E9639:F9639"/>
    <mergeCell ref="E9640:F9640"/>
    <mergeCell ref="E9641:F9641"/>
    <mergeCell ref="E9642:F9642"/>
    <mergeCell ref="E9643:F9643"/>
    <mergeCell ref="E9644:F9644"/>
    <mergeCell ref="E9645:F9645"/>
    <mergeCell ref="E9646:F9646"/>
    <mergeCell ref="E9647:F9647"/>
    <mergeCell ref="E9648:F9648"/>
    <mergeCell ref="E9649:F9649"/>
    <mergeCell ref="E9650:F9650"/>
    <mergeCell ref="E9651:F9651"/>
  </mergeCells>
  <pageMargins left="0.5" right="0.5" top="1" bottom="1" header="0.5" footer="0.5"/>
  <pageSetup paperSize="9" fitToHeight="0" orientation="landscape"/>
  <headerFooter>
    <oddHeader>&amp;L &amp;C &amp;R</oddHeader>
    <oddFooter>&amp;L &amp;C &amp;R</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C6BF2-66A4-45E9-ACEE-2B89F4CB4922}">
  <dimension ref="A1:AMD624"/>
  <sheetViews>
    <sheetView workbookViewId="0">
      <pane ySplit="5" topLeftCell="A6" activePane="bottomLeft" state="frozen"/>
      <selection pane="bottomLeft" activeCell="E208" sqref="E208"/>
    </sheetView>
  </sheetViews>
  <sheetFormatPr defaultColWidth="12.625" defaultRowHeight="15" customHeight="1"/>
  <cols>
    <col min="1" max="1" width="8" style="79" customWidth="1"/>
    <col min="2" max="2" width="20.625" style="79" customWidth="1"/>
    <col min="3" max="3" width="6.375" style="79" customWidth="1"/>
    <col min="4" max="4" width="7.625" style="79" customWidth="1"/>
    <col min="5" max="5" width="10.125" style="79" customWidth="1"/>
    <col min="6" max="6" width="20" style="79" customWidth="1"/>
    <col min="7" max="7" width="13.625" style="79" customWidth="1"/>
    <col min="8" max="8" width="42.625" style="79" customWidth="1"/>
    <col min="9" max="9" width="9.75" style="79" customWidth="1"/>
    <col min="10" max="10" width="8.75" style="79" customWidth="1"/>
    <col min="11" max="11" width="9.375" style="79" bestFit="1" customWidth="1"/>
    <col min="12" max="12" width="9.5" style="79" hidden="1" customWidth="1"/>
    <col min="13" max="13" width="8" style="79" hidden="1" customWidth="1"/>
    <col min="14" max="14" width="7.125" style="79" hidden="1" customWidth="1"/>
    <col min="15" max="15" width="10.25" style="79" hidden="1" customWidth="1"/>
    <col min="16" max="17" width="10.125" style="79" hidden="1" customWidth="1"/>
    <col min="18" max="18" width="11.5" style="199" customWidth="1"/>
    <col min="19" max="19" width="8.625" style="79" customWidth="1"/>
    <col min="20" max="20" width="8.375" style="79" customWidth="1"/>
    <col min="21" max="21" width="8.75" style="79" customWidth="1"/>
    <col min="22" max="41" width="8.375" style="79" customWidth="1"/>
    <col min="42" max="16384" width="12.625" style="79"/>
  </cols>
  <sheetData>
    <row r="1" spans="1:41" ht="15" customHeight="1" thickBot="1">
      <c r="A1" s="615" t="s">
        <v>4315</v>
      </c>
      <c r="B1" s="616"/>
      <c r="C1" s="616"/>
      <c r="D1" s="616"/>
      <c r="E1" s="616"/>
      <c r="F1" s="616"/>
      <c r="G1" s="616"/>
      <c r="H1" s="616"/>
      <c r="I1" s="616"/>
      <c r="J1" s="616"/>
      <c r="K1" s="616"/>
      <c r="L1" s="616"/>
      <c r="M1" s="616"/>
      <c r="N1" s="616"/>
      <c r="O1" s="616"/>
      <c r="P1" s="616"/>
      <c r="Q1" s="616"/>
      <c r="R1" s="616"/>
      <c r="S1" s="80"/>
      <c r="T1" s="81"/>
      <c r="U1" s="81"/>
      <c r="V1" s="81"/>
      <c r="W1" s="81"/>
      <c r="X1" s="81"/>
      <c r="Y1" s="81"/>
      <c r="Z1" s="81"/>
      <c r="AA1" s="81"/>
      <c r="AB1" s="81"/>
      <c r="AC1" s="81"/>
      <c r="AD1" s="81"/>
      <c r="AE1" s="81"/>
      <c r="AF1" s="81"/>
      <c r="AG1" s="81"/>
      <c r="AH1" s="81"/>
      <c r="AI1" s="81"/>
      <c r="AJ1" s="81"/>
      <c r="AK1" s="81"/>
      <c r="AL1" s="81"/>
      <c r="AM1" s="81"/>
      <c r="AN1" s="81"/>
      <c r="AO1" s="81"/>
    </row>
    <row r="2" spans="1:41" ht="11.25" customHeight="1" thickBot="1">
      <c r="A2" s="82"/>
      <c r="B2" s="83"/>
      <c r="C2" s="83"/>
      <c r="D2" s="84"/>
      <c r="E2" s="84"/>
      <c r="F2" s="84"/>
      <c r="G2" s="84"/>
      <c r="H2" s="84"/>
      <c r="I2" s="85"/>
      <c r="J2" s="86"/>
      <c r="K2" s="87"/>
      <c r="L2" s="88"/>
      <c r="M2" s="88"/>
      <c r="N2" s="88"/>
      <c r="O2" s="88"/>
      <c r="P2" s="88"/>
      <c r="Q2" s="88"/>
      <c r="R2" s="89"/>
      <c r="S2" s="90"/>
      <c r="T2" s="81"/>
      <c r="U2" s="91" t="s">
        <v>4316</v>
      </c>
      <c r="V2" s="81"/>
      <c r="W2" s="81"/>
      <c r="X2" s="81"/>
      <c r="Y2" s="81"/>
      <c r="Z2" s="81"/>
      <c r="AA2" s="81"/>
      <c r="AB2" s="81"/>
      <c r="AC2" s="81"/>
      <c r="AD2" s="81"/>
      <c r="AE2" s="81"/>
      <c r="AF2" s="81"/>
      <c r="AG2" s="81"/>
      <c r="AH2" s="81"/>
      <c r="AI2" s="81"/>
      <c r="AJ2" s="81"/>
      <c r="AK2" s="81"/>
      <c r="AL2" s="81"/>
      <c r="AM2" s="81"/>
      <c r="AN2" s="81"/>
      <c r="AO2" s="81"/>
    </row>
    <row r="3" spans="1:41" ht="13.5" customHeight="1" thickBot="1">
      <c r="A3" s="617" t="s">
        <v>4317</v>
      </c>
      <c r="B3" s="618"/>
      <c r="C3" s="618"/>
      <c r="D3" s="618"/>
      <c r="E3" s="618"/>
      <c r="F3" s="618"/>
      <c r="G3" s="618"/>
      <c r="H3" s="618"/>
      <c r="I3" s="619"/>
      <c r="J3" s="620"/>
      <c r="K3" s="618"/>
      <c r="L3" s="618"/>
      <c r="M3" s="618"/>
      <c r="N3" s="618"/>
      <c r="O3" s="618"/>
      <c r="P3" s="618"/>
      <c r="Q3" s="618"/>
      <c r="R3" s="619"/>
      <c r="S3" s="90"/>
      <c r="T3" s="81"/>
      <c r="U3" s="92">
        <f>COUNTA(B10:B186)</f>
        <v>69</v>
      </c>
      <c r="V3" s="81"/>
      <c r="W3" s="81"/>
      <c r="X3" s="81"/>
      <c r="Y3" s="81"/>
      <c r="Z3" s="81"/>
      <c r="AA3" s="81"/>
      <c r="AB3" s="81"/>
      <c r="AC3" s="81"/>
      <c r="AD3" s="81"/>
      <c r="AE3" s="81"/>
      <c r="AF3" s="81"/>
      <c r="AG3" s="81"/>
      <c r="AH3" s="81"/>
      <c r="AI3" s="81"/>
      <c r="AJ3" s="81"/>
      <c r="AK3" s="81"/>
      <c r="AL3" s="81"/>
      <c r="AM3" s="81"/>
      <c r="AN3" s="81"/>
      <c r="AO3" s="81"/>
    </row>
    <row r="4" spans="1:41" ht="15" customHeight="1">
      <c r="A4" s="621" t="s">
        <v>4318</v>
      </c>
      <c r="B4" s="623" t="s">
        <v>4319</v>
      </c>
      <c r="C4" s="623" t="s">
        <v>4320</v>
      </c>
      <c r="D4" s="623" t="s">
        <v>4321</v>
      </c>
      <c r="E4" s="623" t="s">
        <v>4322</v>
      </c>
      <c r="F4" s="623" t="s">
        <v>4323</v>
      </c>
      <c r="G4" s="623" t="s">
        <v>4324</v>
      </c>
      <c r="H4" s="623" t="s">
        <v>4325</v>
      </c>
      <c r="I4" s="633" t="s">
        <v>4326</v>
      </c>
      <c r="J4" s="635" t="s">
        <v>4327</v>
      </c>
      <c r="K4" s="636" t="s">
        <v>4328</v>
      </c>
      <c r="L4" s="627" t="s">
        <v>4329</v>
      </c>
      <c r="M4" s="627" t="s">
        <v>4330</v>
      </c>
      <c r="N4" s="627" t="s">
        <v>4331</v>
      </c>
      <c r="O4" s="627" t="s">
        <v>4332</v>
      </c>
      <c r="P4" s="627" t="s">
        <v>4333</v>
      </c>
      <c r="Q4" s="628" t="s">
        <v>4334</v>
      </c>
      <c r="R4" s="630" t="s">
        <v>4335</v>
      </c>
      <c r="S4" s="632" t="s">
        <v>4336</v>
      </c>
      <c r="T4" s="81"/>
      <c r="U4" s="81"/>
      <c r="V4" s="81"/>
      <c r="W4" s="81"/>
      <c r="X4" s="81"/>
      <c r="Y4" s="81"/>
      <c r="Z4" s="81"/>
      <c r="AA4" s="81"/>
      <c r="AB4" s="81"/>
      <c r="AC4" s="81"/>
      <c r="AD4" s="81"/>
      <c r="AE4" s="81"/>
      <c r="AF4" s="81"/>
      <c r="AG4" s="81"/>
      <c r="AH4" s="81"/>
      <c r="AI4" s="81"/>
      <c r="AJ4" s="81"/>
      <c r="AK4" s="81"/>
      <c r="AL4" s="81"/>
      <c r="AM4" s="81"/>
      <c r="AN4" s="81"/>
      <c r="AO4" s="81"/>
    </row>
    <row r="5" spans="1:41" ht="15" customHeight="1" thickBot="1">
      <c r="A5" s="622"/>
      <c r="B5" s="624"/>
      <c r="C5" s="624"/>
      <c r="D5" s="624"/>
      <c r="E5" s="624"/>
      <c r="F5" s="624"/>
      <c r="G5" s="624"/>
      <c r="H5" s="624"/>
      <c r="I5" s="634"/>
      <c r="J5" s="622"/>
      <c r="K5" s="634"/>
      <c r="L5" s="624"/>
      <c r="M5" s="624"/>
      <c r="N5" s="624"/>
      <c r="O5" s="624"/>
      <c r="P5" s="624"/>
      <c r="Q5" s="629"/>
      <c r="R5" s="631"/>
      <c r="S5" s="622"/>
      <c r="T5" s="81"/>
      <c r="U5" s="81"/>
      <c r="V5" s="81"/>
      <c r="W5" s="81"/>
      <c r="X5" s="81"/>
      <c r="Y5" s="81"/>
      <c r="Z5" s="81"/>
      <c r="AA5" s="81"/>
      <c r="AB5" s="81"/>
      <c r="AC5" s="81"/>
      <c r="AD5" s="81"/>
      <c r="AE5" s="81"/>
      <c r="AF5" s="81"/>
      <c r="AG5" s="81"/>
      <c r="AH5" s="81"/>
      <c r="AI5" s="81"/>
      <c r="AJ5" s="81"/>
      <c r="AK5" s="81"/>
      <c r="AL5" s="81"/>
      <c r="AM5" s="81"/>
      <c r="AN5" s="81"/>
      <c r="AO5" s="81"/>
    </row>
    <row r="6" spans="1:41" ht="14.45">
      <c r="A6" s="93"/>
      <c r="B6" s="625" t="s">
        <v>4337</v>
      </c>
      <c r="C6" s="614" t="s">
        <v>776</v>
      </c>
      <c r="D6" s="94">
        <v>46041</v>
      </c>
      <c r="E6" s="95" t="str">
        <f t="shared" ref="E6:E8" ca="1" si="0">IF(D6="","",IF(TODAY()-D6&lt;180,"OK","DESATUALIZADO"))</f>
        <v>DESATUALIZADO</v>
      </c>
      <c r="F6" s="96" t="s">
        <v>4338</v>
      </c>
      <c r="G6" s="97" t="s">
        <v>4339</v>
      </c>
      <c r="H6" s="98" t="s">
        <v>4340</v>
      </c>
      <c r="I6" s="99">
        <v>132.9</v>
      </c>
      <c r="J6" s="100" t="s">
        <v>4341</v>
      </c>
      <c r="K6" s="101" t="s">
        <v>4341</v>
      </c>
      <c r="L6" s="102">
        <f>I6/AVERAGE(I7:I8)</f>
        <v>1.3061425061425063</v>
      </c>
      <c r="M6" s="103" t="s">
        <v>4341</v>
      </c>
      <c r="N6" s="103" t="s">
        <v>4341</v>
      </c>
      <c r="O6" s="103" t="str">
        <f>IF(L6&lt;0.7,"INEXEQUÍVEL",IF(L6&gt;1.3,"EXCESSIVO","EXEQUÍVEL"))</f>
        <v>EXCESSIVO</v>
      </c>
      <c r="P6" s="103" t="s">
        <v>4341</v>
      </c>
      <c r="Q6" s="104" t="s">
        <v>4341</v>
      </c>
      <c r="R6" s="105"/>
      <c r="S6" s="602"/>
      <c r="T6" s="81"/>
      <c r="U6" s="81"/>
      <c r="V6" s="81"/>
      <c r="W6" s="81"/>
      <c r="X6" s="81"/>
      <c r="Y6" s="81"/>
      <c r="Z6" s="81"/>
      <c r="AA6" s="81"/>
      <c r="AB6" s="81"/>
      <c r="AC6" s="81"/>
      <c r="AD6" s="81"/>
      <c r="AE6" s="81"/>
      <c r="AF6" s="81"/>
      <c r="AG6" s="81"/>
      <c r="AH6" s="81"/>
      <c r="AI6" s="81"/>
      <c r="AJ6" s="81"/>
      <c r="AK6" s="81"/>
      <c r="AL6" s="81"/>
      <c r="AM6" s="81"/>
      <c r="AN6" s="81"/>
      <c r="AO6" s="81"/>
    </row>
    <row r="7" spans="1:41" ht="15" customHeight="1">
      <c r="A7" s="93" t="s">
        <v>4342</v>
      </c>
      <c r="B7" s="626"/>
      <c r="C7" s="678"/>
      <c r="D7" s="94">
        <v>46041</v>
      </c>
      <c r="E7" s="95" t="str">
        <f t="shared" ca="1" si="0"/>
        <v>DESATUALIZADO</v>
      </c>
      <c r="F7" s="106" t="s">
        <v>4343</v>
      </c>
      <c r="G7" s="107" t="s">
        <v>4344</v>
      </c>
      <c r="H7" s="98" t="s">
        <v>4345</v>
      </c>
      <c r="I7" s="99">
        <v>93.5</v>
      </c>
      <c r="J7" s="108">
        <f>MEDIAN(I6:I8)</f>
        <v>110</v>
      </c>
      <c r="K7" s="109">
        <f>TRUNC(AVERAGE(I6:I8),2)</f>
        <v>112.13</v>
      </c>
      <c r="L7" s="102">
        <f>I7/AVERAGE(I6,I8)</f>
        <v>0.76986414162206662</v>
      </c>
      <c r="M7" s="110">
        <f>STDEV(I6:I8)</f>
        <v>19.786443170346146</v>
      </c>
      <c r="N7" s="111">
        <f>M7/K7</f>
        <v>0.1764598516930897</v>
      </c>
      <c r="O7" s="103" t="str">
        <f>IF(L7&lt;0.7,"INEXEQUÍVEL",IF(L7&gt;1.3,"EXCESSIVO","EXEQUÍVEL"))</f>
        <v>EXEQUÍVEL</v>
      </c>
      <c r="P7" s="110">
        <f>K7-M7</f>
        <v>92.343556829653849</v>
      </c>
      <c r="Q7" s="112">
        <f>K7+M7</f>
        <v>131.91644317034616</v>
      </c>
      <c r="R7" s="113">
        <f>TRUNC(IF(J7=K7,K7, IF(N7&lt;25%,K7,J7)),2)</f>
        <v>112.13</v>
      </c>
      <c r="S7" s="603"/>
      <c r="T7" s="81"/>
      <c r="U7" s="81"/>
      <c r="V7" s="81"/>
      <c r="W7" s="81"/>
      <c r="X7" s="81"/>
      <c r="Y7" s="81"/>
      <c r="Z7" s="81"/>
      <c r="AA7" s="81"/>
      <c r="AB7" s="81"/>
      <c r="AC7" s="81"/>
      <c r="AD7" s="81"/>
      <c r="AE7" s="81"/>
      <c r="AF7" s="81"/>
      <c r="AG7" s="81"/>
      <c r="AH7" s="81"/>
      <c r="AI7" s="81"/>
      <c r="AJ7" s="81"/>
      <c r="AK7" s="81"/>
      <c r="AL7" s="81"/>
      <c r="AM7" s="81"/>
      <c r="AN7" s="81"/>
      <c r="AO7" s="81"/>
    </row>
    <row r="8" spans="1:41" ht="15" customHeight="1">
      <c r="A8" s="93"/>
      <c r="B8" s="626"/>
      <c r="C8" s="678"/>
      <c r="D8" s="94">
        <v>46041</v>
      </c>
      <c r="E8" s="95" t="str">
        <f t="shared" ca="1" si="0"/>
        <v>DESATUALIZADO</v>
      </c>
      <c r="F8" s="114" t="s">
        <v>4346</v>
      </c>
      <c r="G8" s="114" t="s">
        <v>4347</v>
      </c>
      <c r="H8" s="98" t="s">
        <v>4348</v>
      </c>
      <c r="I8" s="99">
        <v>110</v>
      </c>
      <c r="J8" s="115" t="s">
        <v>4341</v>
      </c>
      <c r="K8" s="116" t="s">
        <v>4341</v>
      </c>
      <c r="L8" s="117">
        <f>I8/AVERAGE(I6:I7)</f>
        <v>0.9717314487632509</v>
      </c>
      <c r="M8" s="118" t="s">
        <v>4341</v>
      </c>
      <c r="N8" s="118" t="s">
        <v>4341</v>
      </c>
      <c r="O8" s="118" t="str">
        <f>IF(L8&lt;0.7,"INEXEQUÍVEL",IF(L8&gt;1.3,"EXCESSIVO","EXEQUÍVEL"))</f>
        <v>EXEQUÍVEL</v>
      </c>
      <c r="P8" s="118" t="s">
        <v>4341</v>
      </c>
      <c r="Q8" s="119" t="s">
        <v>4341</v>
      </c>
      <c r="R8" s="120"/>
      <c r="S8" s="604"/>
      <c r="T8" s="81"/>
      <c r="U8" s="81"/>
      <c r="V8" s="81"/>
      <c r="W8" s="81"/>
      <c r="X8" s="81"/>
      <c r="Y8" s="81"/>
      <c r="Z8" s="81"/>
      <c r="AA8" s="81"/>
      <c r="AB8" s="81"/>
      <c r="AC8" s="81"/>
      <c r="AD8" s="81"/>
      <c r="AE8" s="81"/>
      <c r="AF8" s="81"/>
      <c r="AG8" s="81"/>
      <c r="AH8" s="81"/>
      <c r="AI8" s="81"/>
      <c r="AJ8" s="81"/>
      <c r="AK8" s="81"/>
      <c r="AL8" s="81"/>
      <c r="AM8" s="81"/>
      <c r="AN8" s="81"/>
      <c r="AO8" s="81"/>
    </row>
    <row r="9" spans="1:41" ht="15" customHeight="1">
      <c r="A9" s="121" t="s">
        <v>4341</v>
      </c>
      <c r="B9" s="122" t="s">
        <v>4341</v>
      </c>
      <c r="C9" s="123" t="s">
        <v>4341</v>
      </c>
      <c r="D9" s="124" t="s">
        <v>4341</v>
      </c>
      <c r="E9" s="125" t="s">
        <v>4341</v>
      </c>
      <c r="F9" s="126"/>
      <c r="G9" s="122"/>
      <c r="H9" s="124"/>
      <c r="I9" s="127"/>
      <c r="J9" s="128"/>
      <c r="K9" s="129"/>
      <c r="L9" s="129"/>
      <c r="M9" s="129"/>
      <c r="N9" s="130"/>
      <c r="O9" s="129"/>
      <c r="P9" s="129"/>
      <c r="Q9" s="129"/>
      <c r="R9" s="131"/>
      <c r="S9" s="132"/>
      <c r="T9" s="81"/>
      <c r="U9" s="81"/>
      <c r="V9" s="81"/>
      <c r="W9" s="81"/>
      <c r="X9" s="81"/>
      <c r="Y9" s="81"/>
      <c r="Z9" s="81"/>
      <c r="AA9" s="81"/>
      <c r="AB9" s="81"/>
      <c r="AC9" s="81"/>
      <c r="AD9" s="81"/>
      <c r="AE9" s="81"/>
      <c r="AF9" s="81"/>
      <c r="AG9" s="81"/>
      <c r="AH9" s="81"/>
      <c r="AI9" s="81"/>
      <c r="AJ9" s="81"/>
      <c r="AK9" s="81"/>
      <c r="AL9" s="81"/>
      <c r="AM9" s="81"/>
      <c r="AN9" s="81"/>
      <c r="AO9" s="81"/>
    </row>
    <row r="10" spans="1:41" ht="15" customHeight="1">
      <c r="A10" s="133"/>
      <c r="B10" s="610" t="s">
        <v>1764</v>
      </c>
      <c r="C10" s="610" t="s">
        <v>776</v>
      </c>
      <c r="D10" s="94">
        <v>46041</v>
      </c>
      <c r="E10" s="95" t="str">
        <f t="shared" ref="E10:E12" ca="1" si="1">IF(D10="","",IF(TODAY()-D10&lt;180,"OK","DESATUALIZADO"))</f>
        <v>DESATUALIZADO</v>
      </c>
      <c r="F10" s="134" t="s">
        <v>4349</v>
      </c>
      <c r="G10" s="134" t="s">
        <v>4350</v>
      </c>
      <c r="H10" s="135" t="s">
        <v>4351</v>
      </c>
      <c r="I10" s="99">
        <v>86.9</v>
      </c>
      <c r="J10" s="100" t="s">
        <v>4341</v>
      </c>
      <c r="K10" s="101" t="s">
        <v>4341</v>
      </c>
      <c r="L10" s="102">
        <f>I10/AVERAGE(I11:I12)</f>
        <v>1.0568561872909701</v>
      </c>
      <c r="M10" s="103" t="s">
        <v>4341</v>
      </c>
      <c r="N10" s="103" t="s">
        <v>4341</v>
      </c>
      <c r="O10" s="103" t="str">
        <f>IF(L10&lt;0.7,"INEXEQUÍVEL",IF(L10&gt;1.3,"EXCESSIVO","EXEQUÍVEL"))</f>
        <v>EXEQUÍVEL</v>
      </c>
      <c r="P10" s="103" t="s">
        <v>4341</v>
      </c>
      <c r="Q10" s="104" t="s">
        <v>4341</v>
      </c>
      <c r="R10" s="105"/>
      <c r="S10" s="602"/>
      <c r="T10" s="81"/>
      <c r="U10" s="81"/>
      <c r="V10" s="81"/>
      <c r="W10" s="81"/>
      <c r="X10" s="81"/>
      <c r="Y10" s="81"/>
      <c r="Z10" s="81"/>
      <c r="AA10" s="81"/>
      <c r="AB10" s="81"/>
      <c r="AC10" s="81"/>
      <c r="AD10" s="81"/>
      <c r="AE10" s="81"/>
      <c r="AF10" s="81"/>
      <c r="AG10" s="81"/>
      <c r="AH10" s="81"/>
      <c r="AI10" s="81"/>
      <c r="AJ10" s="81"/>
      <c r="AK10" s="81"/>
      <c r="AL10" s="81"/>
      <c r="AM10" s="81"/>
      <c r="AN10" s="81"/>
      <c r="AO10" s="81"/>
    </row>
    <row r="11" spans="1:41" ht="15" customHeight="1">
      <c r="A11" s="133" t="s">
        <v>4352</v>
      </c>
      <c r="B11" s="610"/>
      <c r="C11" s="610"/>
      <c r="D11" s="94">
        <v>46041</v>
      </c>
      <c r="E11" s="95" t="str">
        <f t="shared" ca="1" si="1"/>
        <v>DESATUALIZADO</v>
      </c>
      <c r="F11" s="103" t="s">
        <v>4353</v>
      </c>
      <c r="G11" s="103" t="s">
        <v>4354</v>
      </c>
      <c r="H11" s="135" t="s">
        <v>4355</v>
      </c>
      <c r="I11" s="99">
        <v>80.55</v>
      </c>
      <c r="J11" s="108">
        <f>MEDIAN(I10:I12)</f>
        <v>83.9</v>
      </c>
      <c r="K11" s="109">
        <f>TRUNC(AVERAGE(I10:I12),2)</f>
        <v>83.78</v>
      </c>
      <c r="L11" s="102">
        <f>I11/AVERAGE(I10,I12)</f>
        <v>0.94320843091334883</v>
      </c>
      <c r="M11" s="110">
        <f>STDEV(I10:I12)</f>
        <v>3.1766072047600349</v>
      </c>
      <c r="N11" s="111">
        <f>M11/K11</f>
        <v>3.7916056394844057E-2</v>
      </c>
      <c r="O11" s="103" t="str">
        <f>IF(L11&lt;0.7,"INEXEQUÍVEL",IF(L11&gt;1.3,"EXCESSIVO","EXEQUÍVEL"))</f>
        <v>EXEQUÍVEL</v>
      </c>
      <c r="P11" s="110">
        <f>K11-M11</f>
        <v>80.603392795239969</v>
      </c>
      <c r="Q11" s="112">
        <f>K11+M11</f>
        <v>86.956607204760033</v>
      </c>
      <c r="R11" s="113">
        <f>TRUNC(IF(J11=K11,K11, IF(N11&lt;25%,K11,J11)),2)</f>
        <v>83.78</v>
      </c>
      <c r="S11" s="603"/>
      <c r="T11" s="81"/>
      <c r="U11" s="81"/>
      <c r="V11" s="81"/>
      <c r="W11" s="81"/>
      <c r="X11" s="81"/>
      <c r="Y11" s="81"/>
      <c r="Z11" s="81"/>
      <c r="AA11" s="81"/>
      <c r="AB11" s="81"/>
      <c r="AC11" s="81"/>
      <c r="AD11" s="81"/>
      <c r="AE11" s="81"/>
      <c r="AF11" s="81"/>
      <c r="AG11" s="81"/>
      <c r="AH11" s="81"/>
      <c r="AI11" s="81"/>
      <c r="AJ11" s="81"/>
      <c r="AK11" s="81"/>
      <c r="AL11" s="81"/>
      <c r="AM11" s="81"/>
      <c r="AN11" s="81"/>
      <c r="AO11" s="81"/>
    </row>
    <row r="12" spans="1:41" ht="15" customHeight="1">
      <c r="A12" s="133"/>
      <c r="B12" s="610"/>
      <c r="C12" s="610"/>
      <c r="D12" s="94">
        <v>46041</v>
      </c>
      <c r="E12" s="95" t="str">
        <f t="shared" ca="1" si="1"/>
        <v>DESATUALIZADO</v>
      </c>
      <c r="F12" s="137" t="s">
        <v>4356</v>
      </c>
      <c r="G12" s="137" t="s">
        <v>4357</v>
      </c>
      <c r="H12" s="135" t="s">
        <v>4358</v>
      </c>
      <c r="I12" s="99">
        <v>83.9</v>
      </c>
      <c r="J12" s="115" t="s">
        <v>4341</v>
      </c>
      <c r="K12" s="116" t="s">
        <v>4341</v>
      </c>
      <c r="L12" s="117">
        <f>I12/AVERAGE(I10:I11)</f>
        <v>1.0020901761719918</v>
      </c>
      <c r="M12" s="118" t="s">
        <v>4341</v>
      </c>
      <c r="N12" s="118" t="s">
        <v>4341</v>
      </c>
      <c r="O12" s="118" t="str">
        <f>IF(L12&lt;0.7,"INEXEQUÍVEL",IF(L12&gt;1.3,"EXCESSIVO","EXEQUÍVEL"))</f>
        <v>EXEQUÍVEL</v>
      </c>
      <c r="P12" s="118" t="s">
        <v>4341</v>
      </c>
      <c r="Q12" s="119" t="s">
        <v>4341</v>
      </c>
      <c r="R12" s="120"/>
      <c r="S12" s="604"/>
      <c r="T12" s="81"/>
      <c r="U12" s="81"/>
      <c r="V12" s="81"/>
      <c r="W12" s="81"/>
      <c r="X12" s="81"/>
      <c r="Y12" s="81"/>
      <c r="Z12" s="81"/>
      <c r="AA12" s="81"/>
      <c r="AB12" s="81"/>
      <c r="AC12" s="81"/>
      <c r="AD12" s="81"/>
      <c r="AE12" s="81"/>
      <c r="AF12" s="81"/>
      <c r="AG12" s="81"/>
      <c r="AH12" s="81"/>
      <c r="AI12" s="81"/>
      <c r="AJ12" s="81"/>
      <c r="AK12" s="81"/>
      <c r="AL12" s="81"/>
      <c r="AM12" s="81"/>
      <c r="AN12" s="81"/>
      <c r="AO12" s="81"/>
    </row>
    <row r="13" spans="1:41" ht="15" customHeight="1">
      <c r="A13" s="121" t="s">
        <v>4341</v>
      </c>
      <c r="B13" s="122" t="s">
        <v>4341</v>
      </c>
      <c r="C13" s="123" t="s">
        <v>4341</v>
      </c>
      <c r="D13" s="124" t="s">
        <v>4341</v>
      </c>
      <c r="E13" s="125" t="s">
        <v>4341</v>
      </c>
      <c r="F13" s="126" t="s">
        <v>4341</v>
      </c>
      <c r="G13" s="122" t="s">
        <v>4341</v>
      </c>
      <c r="H13" s="138" t="s">
        <v>4341</v>
      </c>
      <c r="I13" s="127" t="s">
        <v>4341</v>
      </c>
      <c r="J13" s="128"/>
      <c r="K13" s="129"/>
      <c r="L13" s="129"/>
      <c r="M13" s="129"/>
      <c r="N13" s="130"/>
      <c r="O13" s="129"/>
      <c r="P13" s="129"/>
      <c r="Q13" s="129"/>
      <c r="R13" s="131"/>
      <c r="S13" s="132"/>
      <c r="T13" s="81"/>
      <c r="U13" s="81"/>
      <c r="V13" s="81"/>
      <c r="W13" s="81"/>
      <c r="X13" s="81"/>
      <c r="Y13" s="81"/>
      <c r="Z13" s="81"/>
      <c r="AA13" s="81"/>
      <c r="AB13" s="81"/>
      <c r="AC13" s="81"/>
      <c r="AD13" s="81"/>
      <c r="AE13" s="81"/>
      <c r="AF13" s="81"/>
      <c r="AG13" s="81"/>
      <c r="AH13" s="81"/>
      <c r="AI13" s="81"/>
      <c r="AJ13" s="81"/>
      <c r="AK13" s="81"/>
      <c r="AL13" s="81"/>
      <c r="AM13" s="81"/>
      <c r="AN13" s="81"/>
      <c r="AO13" s="81"/>
    </row>
    <row r="14" spans="1:41" ht="15" customHeight="1">
      <c r="A14" s="93"/>
      <c r="B14" s="613" t="s">
        <v>2204</v>
      </c>
      <c r="C14" s="614" t="s">
        <v>760</v>
      </c>
      <c r="D14" s="94">
        <v>46041</v>
      </c>
      <c r="E14" s="95" t="str">
        <f t="shared" ref="E14:E16" ca="1" si="2">IF(D14="","",IF(TODAY()-D14&lt;180,"OK","DESATUALIZADO"))</f>
        <v>DESATUALIZADO</v>
      </c>
      <c r="F14" s="96" t="s">
        <v>4359</v>
      </c>
      <c r="G14" s="97"/>
      <c r="H14" s="98" t="s">
        <v>4360</v>
      </c>
      <c r="I14" s="99">
        <v>63.82</v>
      </c>
      <c r="J14" s="100" t="s">
        <v>4341</v>
      </c>
      <c r="K14" s="101" t="s">
        <v>4341</v>
      </c>
      <c r="L14" s="102">
        <f>I14/AVERAGE(I15:I16)</f>
        <v>1.2405481582272329</v>
      </c>
      <c r="M14" s="103" t="s">
        <v>4341</v>
      </c>
      <c r="N14" s="103" t="s">
        <v>4341</v>
      </c>
      <c r="O14" s="103" t="str">
        <f>IF(L14&lt;0.7,"INEXEQUÍVEL",IF(L14&gt;1.3,"EXCESSIVO","EXEQUÍVEL"))</f>
        <v>EXEQUÍVEL</v>
      </c>
      <c r="P14" s="103" t="s">
        <v>4341</v>
      </c>
      <c r="Q14" s="104" t="s">
        <v>4341</v>
      </c>
      <c r="R14" s="105"/>
      <c r="S14" s="602"/>
      <c r="T14" s="81"/>
      <c r="U14" s="81"/>
      <c r="V14" s="81"/>
      <c r="W14" s="81"/>
      <c r="X14" s="81"/>
      <c r="Y14" s="81"/>
      <c r="Z14" s="81"/>
      <c r="AA14" s="81"/>
      <c r="AB14" s="81"/>
      <c r="AC14" s="81"/>
      <c r="AD14" s="81"/>
      <c r="AE14" s="81"/>
      <c r="AF14" s="81"/>
      <c r="AG14" s="81"/>
      <c r="AH14" s="81"/>
      <c r="AI14" s="81"/>
      <c r="AJ14" s="81"/>
      <c r="AK14" s="81"/>
      <c r="AL14" s="81"/>
      <c r="AM14" s="81"/>
      <c r="AN14" s="81"/>
      <c r="AO14" s="81"/>
    </row>
    <row r="15" spans="1:41" ht="15" customHeight="1">
      <c r="A15" s="93" t="s">
        <v>4361</v>
      </c>
      <c r="B15" s="678"/>
      <c r="C15" s="678"/>
      <c r="D15" s="94">
        <v>46041</v>
      </c>
      <c r="E15" s="95" t="str">
        <f t="shared" ca="1" si="2"/>
        <v>DESATUALIZADO</v>
      </c>
      <c r="F15" s="106" t="s">
        <v>4362</v>
      </c>
      <c r="G15" s="107"/>
      <c r="H15" s="98" t="s">
        <v>4363</v>
      </c>
      <c r="I15" s="99">
        <v>52.99</v>
      </c>
      <c r="J15" s="108">
        <f>MEDIAN(I14:I16)</f>
        <v>52.99</v>
      </c>
      <c r="K15" s="109">
        <f>TRUNC(AVERAGE(I14:I16),2)</f>
        <v>55.57</v>
      </c>
      <c r="L15" s="102">
        <f>I15/AVERAGE(I14,I16)</f>
        <v>0.93193809356313762</v>
      </c>
      <c r="M15" s="110">
        <f>STDEV(I14:I16)</f>
        <v>7.3098495196549695</v>
      </c>
      <c r="N15" s="111">
        <f>M15/K15</f>
        <v>0.13154309015035037</v>
      </c>
      <c r="O15" s="103" t="str">
        <f>IF(L15&lt;0.7,"INEXEQUÍVEL",IF(L15&gt;1.3,"EXCESSIVO","EXEQUÍVEL"))</f>
        <v>EXEQUÍVEL</v>
      </c>
      <c r="P15" s="110">
        <f>K15-M15</f>
        <v>48.260150480345033</v>
      </c>
      <c r="Q15" s="112">
        <f>K15+M15</f>
        <v>62.879849519654968</v>
      </c>
      <c r="R15" s="113">
        <f>TRUNC(IF(J15=K15,K15, IF(N15&lt;25%,K15,J15)),2)</f>
        <v>55.57</v>
      </c>
      <c r="S15" s="603"/>
      <c r="T15" s="81"/>
      <c r="U15" s="81"/>
      <c r="V15" s="81"/>
      <c r="W15" s="81"/>
      <c r="X15" s="81"/>
      <c r="Y15" s="81"/>
      <c r="Z15" s="81"/>
      <c r="AA15" s="81"/>
      <c r="AB15" s="81"/>
      <c r="AC15" s="81"/>
      <c r="AD15" s="81"/>
      <c r="AE15" s="81"/>
      <c r="AF15" s="81"/>
      <c r="AG15" s="81"/>
      <c r="AH15" s="81"/>
      <c r="AI15" s="81"/>
      <c r="AJ15" s="81"/>
      <c r="AK15" s="81"/>
      <c r="AL15" s="81"/>
      <c r="AM15" s="81"/>
      <c r="AN15" s="81"/>
      <c r="AO15" s="81"/>
    </row>
    <row r="16" spans="1:41" ht="15" customHeight="1">
      <c r="A16" s="93"/>
      <c r="B16" s="678"/>
      <c r="C16" s="678"/>
      <c r="D16" s="94">
        <v>46041</v>
      </c>
      <c r="E16" s="95" t="str">
        <f t="shared" ca="1" si="2"/>
        <v>DESATUALIZADO</v>
      </c>
      <c r="F16" s="114" t="s">
        <v>4364</v>
      </c>
      <c r="G16" s="114"/>
      <c r="H16" s="98" t="s">
        <v>4365</v>
      </c>
      <c r="I16" s="99">
        <v>49.9</v>
      </c>
      <c r="J16" s="115" t="s">
        <v>4341</v>
      </c>
      <c r="K16" s="116" t="s">
        <v>4341</v>
      </c>
      <c r="L16" s="117">
        <f>I16/AVERAGE(I14:I15)</f>
        <v>0.8543789059155894</v>
      </c>
      <c r="M16" s="118" t="s">
        <v>4341</v>
      </c>
      <c r="N16" s="118" t="s">
        <v>4341</v>
      </c>
      <c r="O16" s="118" t="str">
        <f>IF(L16&lt;0.7,"INEXEQUÍVEL",IF(L16&gt;1.3,"EXCESSIVO","EXEQUÍVEL"))</f>
        <v>EXEQUÍVEL</v>
      </c>
      <c r="P16" s="118" t="s">
        <v>4341</v>
      </c>
      <c r="Q16" s="119" t="s">
        <v>4341</v>
      </c>
      <c r="R16" s="120"/>
      <c r="S16" s="604"/>
      <c r="T16" s="81"/>
      <c r="U16" s="81"/>
      <c r="V16" s="81"/>
      <c r="W16" s="81"/>
      <c r="X16" s="81"/>
      <c r="Y16" s="81"/>
      <c r="Z16" s="81"/>
      <c r="AA16" s="81"/>
      <c r="AB16" s="81"/>
      <c r="AC16" s="81"/>
      <c r="AD16" s="81"/>
      <c r="AE16" s="81"/>
      <c r="AF16" s="81"/>
      <c r="AG16" s="81"/>
      <c r="AH16" s="81"/>
      <c r="AI16" s="81"/>
      <c r="AJ16" s="81"/>
      <c r="AK16" s="81"/>
      <c r="AL16" s="81"/>
      <c r="AM16" s="81"/>
      <c r="AN16" s="81"/>
      <c r="AO16" s="81"/>
    </row>
    <row r="17" spans="1:41" ht="15" customHeight="1">
      <c r="A17" s="121" t="s">
        <v>4341</v>
      </c>
      <c r="B17" s="122" t="s">
        <v>4341</v>
      </c>
      <c r="C17" s="123" t="s">
        <v>4341</v>
      </c>
      <c r="D17" s="124" t="s">
        <v>4341</v>
      </c>
      <c r="E17" s="125" t="s">
        <v>4341</v>
      </c>
      <c r="F17" s="126" t="s">
        <v>4341</v>
      </c>
      <c r="G17" s="122" t="s">
        <v>4341</v>
      </c>
      <c r="H17" s="124" t="s">
        <v>4341</v>
      </c>
      <c r="I17" s="127" t="s">
        <v>4341</v>
      </c>
      <c r="J17" s="128"/>
      <c r="K17" s="129"/>
      <c r="L17" s="129"/>
      <c r="M17" s="129"/>
      <c r="N17" s="130"/>
      <c r="O17" s="129"/>
      <c r="P17" s="129"/>
      <c r="Q17" s="129"/>
      <c r="R17" s="131"/>
      <c r="S17" s="132"/>
      <c r="T17" s="81"/>
      <c r="U17" s="81"/>
      <c r="V17" s="81"/>
      <c r="W17" s="81"/>
      <c r="X17" s="81"/>
      <c r="Y17" s="81"/>
      <c r="Z17" s="81"/>
      <c r="AA17" s="81"/>
      <c r="AB17" s="81"/>
      <c r="AC17" s="81"/>
      <c r="AD17" s="81"/>
      <c r="AE17" s="81"/>
      <c r="AF17" s="81"/>
      <c r="AG17" s="81"/>
      <c r="AH17" s="81"/>
      <c r="AI17" s="81"/>
      <c r="AJ17" s="81"/>
      <c r="AK17" s="81"/>
      <c r="AL17" s="81"/>
      <c r="AM17" s="81"/>
      <c r="AN17" s="81"/>
      <c r="AO17" s="81"/>
    </row>
    <row r="18" spans="1:41" ht="15" customHeight="1">
      <c r="A18" s="133" t="s">
        <v>4341</v>
      </c>
      <c r="B18" s="610" t="s">
        <v>2011</v>
      </c>
      <c r="C18" s="610" t="s">
        <v>4366</v>
      </c>
      <c r="D18" s="94">
        <v>46041</v>
      </c>
      <c r="E18" s="95" t="str">
        <f t="shared" ref="E18:E20" ca="1" si="3">IF(D18="","",IF(TODAY()-D18&lt;180,"OK","DESATUALIZADO"))</f>
        <v>DESATUALIZADO</v>
      </c>
      <c r="F18" s="134" t="s">
        <v>4367</v>
      </c>
      <c r="G18" s="134" t="s">
        <v>4368</v>
      </c>
      <c r="H18" s="135" t="s">
        <v>4369</v>
      </c>
      <c r="I18" s="99">
        <v>32.82</v>
      </c>
      <c r="J18" s="100" t="s">
        <v>4341</v>
      </c>
      <c r="K18" s="101" t="s">
        <v>4341</v>
      </c>
      <c r="L18" s="102">
        <f>I18/AVERAGE(I19:I20)</f>
        <v>1.0898223476672755</v>
      </c>
      <c r="M18" s="103" t="s">
        <v>4341</v>
      </c>
      <c r="N18" s="103" t="s">
        <v>4341</v>
      </c>
      <c r="O18" s="103" t="str">
        <f>IF(L18&lt;0.7,"INEXEQUÍVEL",IF(L18&gt;1.3,"EXCESSIVO","EXEQUÍVEL"))</f>
        <v>EXEQUÍVEL</v>
      </c>
      <c r="P18" s="103" t="s">
        <v>4341</v>
      </c>
      <c r="Q18" s="104" t="s">
        <v>4341</v>
      </c>
      <c r="R18" s="105"/>
      <c r="S18" s="602"/>
      <c r="T18" s="81"/>
      <c r="U18" s="81"/>
      <c r="V18" s="81"/>
      <c r="W18" s="81"/>
      <c r="X18" s="81"/>
      <c r="Y18" s="81"/>
      <c r="Z18" s="81"/>
      <c r="AA18" s="81"/>
      <c r="AB18" s="81"/>
      <c r="AC18" s="81"/>
      <c r="AD18" s="81"/>
      <c r="AE18" s="81"/>
      <c r="AF18" s="81"/>
      <c r="AG18" s="81"/>
      <c r="AH18" s="81"/>
      <c r="AI18" s="81"/>
      <c r="AJ18" s="81"/>
      <c r="AK18" s="81"/>
      <c r="AL18" s="81"/>
      <c r="AM18" s="81"/>
      <c r="AN18" s="81"/>
      <c r="AO18" s="81"/>
    </row>
    <row r="19" spans="1:41" ht="15" customHeight="1">
      <c r="A19" s="133" t="s">
        <v>4370</v>
      </c>
      <c r="B19" s="610"/>
      <c r="C19" s="610"/>
      <c r="D19" s="94">
        <v>46041</v>
      </c>
      <c r="E19" s="95" t="str">
        <f t="shared" ca="1" si="3"/>
        <v>DESATUALIZADO</v>
      </c>
      <c r="F19" s="103" t="s">
        <v>4371</v>
      </c>
      <c r="G19" s="103" t="s">
        <v>4372</v>
      </c>
      <c r="H19" s="135" t="s">
        <v>4373</v>
      </c>
      <c r="I19" s="99">
        <v>32.200000000000003</v>
      </c>
      <c r="J19" s="108">
        <f>MEDIAN(I18:I20)</f>
        <v>32.200000000000003</v>
      </c>
      <c r="K19" s="109">
        <f>TRUNC(AVERAGE(I18:I20),2)</f>
        <v>31.01</v>
      </c>
      <c r="L19" s="102">
        <f>I19/AVERAGE(I18,I20)</f>
        <v>1.0583401807723911</v>
      </c>
      <c r="M19" s="110">
        <f>STDEV(I18:I20)</f>
        <v>2.6050399868971943</v>
      </c>
      <c r="N19" s="111">
        <f>M19/K19</f>
        <v>8.4006449109874051E-2</v>
      </c>
      <c r="O19" s="103" t="str">
        <f>IF(L19&lt;0.7,"INEXEQUÍVEL",IF(L19&gt;1.3,"EXCESSIVO","EXEQUÍVEL"))</f>
        <v>EXEQUÍVEL</v>
      </c>
      <c r="P19" s="110">
        <f>K19-M19</f>
        <v>28.404960013102809</v>
      </c>
      <c r="Q19" s="112">
        <f>K19+M19</f>
        <v>33.615039986897195</v>
      </c>
      <c r="R19" s="113">
        <f>TRUNC(IF(J19=K19,K19, IF(N19&lt;25%,K19,J19)),2)</f>
        <v>31.01</v>
      </c>
      <c r="S19" s="603"/>
      <c r="T19" s="81"/>
      <c r="U19" s="81"/>
      <c r="V19" s="81"/>
      <c r="W19" s="81"/>
      <c r="X19" s="81"/>
      <c r="Y19" s="81"/>
      <c r="Z19" s="81"/>
      <c r="AA19" s="81"/>
      <c r="AB19" s="81"/>
      <c r="AC19" s="81"/>
      <c r="AD19" s="81"/>
      <c r="AE19" s="81"/>
      <c r="AF19" s="81"/>
      <c r="AG19" s="81"/>
      <c r="AH19" s="81"/>
      <c r="AI19" s="81"/>
      <c r="AJ19" s="81"/>
      <c r="AK19" s="81"/>
      <c r="AL19" s="81"/>
      <c r="AM19" s="81"/>
      <c r="AN19" s="81"/>
      <c r="AO19" s="81"/>
    </row>
    <row r="20" spans="1:41" ht="15" customHeight="1">
      <c r="A20" s="133" t="s">
        <v>4341</v>
      </c>
      <c r="B20" s="610"/>
      <c r="C20" s="610"/>
      <c r="D20" s="94">
        <v>46041</v>
      </c>
      <c r="E20" s="95" t="str">
        <f t="shared" ca="1" si="3"/>
        <v>DESATUALIZADO</v>
      </c>
      <c r="F20" s="137" t="s">
        <v>4374</v>
      </c>
      <c r="G20" s="137" t="s">
        <v>4341</v>
      </c>
      <c r="H20" s="135" t="s">
        <v>4375</v>
      </c>
      <c r="I20" s="99">
        <v>28.03</v>
      </c>
      <c r="J20" s="115" t="s">
        <v>4341</v>
      </c>
      <c r="K20" s="116" t="s">
        <v>4341</v>
      </c>
      <c r="L20" s="117">
        <f>I20/AVERAGE(I18:I19)</f>
        <v>0.8621962473085204</v>
      </c>
      <c r="M20" s="118" t="s">
        <v>4341</v>
      </c>
      <c r="N20" s="118" t="s">
        <v>4341</v>
      </c>
      <c r="O20" s="118" t="str">
        <f>IF(L20&lt;0.7,"INEXEQUÍVEL",IF(L20&gt;1.3,"EXCESSIVO","EXEQUÍVEL"))</f>
        <v>EXEQUÍVEL</v>
      </c>
      <c r="P20" s="118" t="s">
        <v>4341</v>
      </c>
      <c r="Q20" s="119" t="s">
        <v>4341</v>
      </c>
      <c r="R20" s="120"/>
      <c r="S20" s="604"/>
      <c r="T20" s="81"/>
      <c r="U20" s="81"/>
      <c r="V20" s="81"/>
      <c r="W20" s="81"/>
      <c r="X20" s="81"/>
      <c r="Y20" s="81"/>
      <c r="Z20" s="81"/>
      <c r="AA20" s="81"/>
      <c r="AB20" s="81"/>
      <c r="AC20" s="81"/>
      <c r="AD20" s="81"/>
      <c r="AE20" s="81"/>
      <c r="AF20" s="81"/>
      <c r="AG20" s="81"/>
      <c r="AH20" s="81"/>
      <c r="AI20" s="81"/>
      <c r="AJ20" s="81"/>
      <c r="AK20" s="81"/>
      <c r="AL20" s="81"/>
      <c r="AM20" s="81"/>
      <c r="AN20" s="81"/>
      <c r="AO20" s="81"/>
    </row>
    <row r="21" spans="1:41" ht="15" customHeight="1">
      <c r="A21" s="121" t="s">
        <v>4341</v>
      </c>
      <c r="B21" s="122" t="s">
        <v>4341</v>
      </c>
      <c r="C21" s="123" t="s">
        <v>4341</v>
      </c>
      <c r="D21" s="124" t="s">
        <v>4341</v>
      </c>
      <c r="E21" s="125" t="s">
        <v>4341</v>
      </c>
      <c r="F21" s="126" t="s">
        <v>4341</v>
      </c>
      <c r="G21" s="122" t="s">
        <v>4341</v>
      </c>
      <c r="H21" s="138" t="s">
        <v>4341</v>
      </c>
      <c r="I21" s="127" t="s">
        <v>4341</v>
      </c>
      <c r="J21" s="128"/>
      <c r="K21" s="129"/>
      <c r="L21" s="129"/>
      <c r="M21" s="129"/>
      <c r="N21" s="130"/>
      <c r="O21" s="129"/>
      <c r="P21" s="129"/>
      <c r="Q21" s="129"/>
      <c r="R21" s="131"/>
      <c r="S21" s="132"/>
      <c r="T21" s="81"/>
      <c r="U21" s="81"/>
      <c r="V21" s="81"/>
      <c r="W21" s="81"/>
      <c r="X21" s="81"/>
      <c r="Y21" s="81"/>
      <c r="Z21" s="81"/>
      <c r="AA21" s="81"/>
      <c r="AB21" s="81"/>
      <c r="AC21" s="81"/>
      <c r="AD21" s="81"/>
      <c r="AE21" s="81"/>
      <c r="AF21" s="81"/>
      <c r="AG21" s="81"/>
      <c r="AH21" s="81"/>
      <c r="AI21" s="81"/>
      <c r="AJ21" s="81"/>
      <c r="AK21" s="81"/>
      <c r="AL21" s="81"/>
      <c r="AM21" s="81"/>
      <c r="AN21" s="81"/>
      <c r="AO21" s="81"/>
    </row>
    <row r="22" spans="1:41" ht="15" customHeight="1">
      <c r="A22" s="133" t="s">
        <v>4341</v>
      </c>
      <c r="B22" s="610" t="s">
        <v>1910</v>
      </c>
      <c r="C22" s="610" t="s">
        <v>4376</v>
      </c>
      <c r="D22" s="94">
        <v>46128</v>
      </c>
      <c r="E22" s="95" t="str">
        <f t="shared" ref="E22:E24" ca="1" si="4">IF(D22="","",IF(TODAY()-D22&lt;180,"OK","DESATUALIZADO"))</f>
        <v>OK</v>
      </c>
      <c r="F22" s="134" t="s">
        <v>4377</v>
      </c>
      <c r="G22" s="134" t="s">
        <v>4378</v>
      </c>
      <c r="H22" s="135" t="s">
        <v>4379</v>
      </c>
      <c r="I22" s="99">
        <v>108.23</v>
      </c>
      <c r="J22" s="100" t="s">
        <v>4341</v>
      </c>
      <c r="K22" s="101" t="s">
        <v>4341</v>
      </c>
      <c r="L22" s="102">
        <f>I22/AVERAGE(I23:I24)</f>
        <v>0.55951611652493083</v>
      </c>
      <c r="M22" s="103" t="s">
        <v>4341</v>
      </c>
      <c r="N22" s="103" t="s">
        <v>4341</v>
      </c>
      <c r="O22" s="103" t="str">
        <f>IF(L22&lt;0.7,"INEXEQUÍVEL",IF(L22&gt;1.3,"EXCESSIVO","EXEQUÍVEL"))</f>
        <v>INEXEQUÍVEL</v>
      </c>
      <c r="P22" s="103" t="s">
        <v>4341</v>
      </c>
      <c r="Q22" s="104" t="s">
        <v>4341</v>
      </c>
      <c r="R22" s="105"/>
      <c r="S22" s="602"/>
      <c r="T22" s="81"/>
      <c r="U22" s="81"/>
      <c r="V22" s="81"/>
      <c r="W22" s="81"/>
      <c r="X22" s="81"/>
      <c r="Y22" s="81"/>
      <c r="Z22" s="81"/>
      <c r="AA22" s="81"/>
      <c r="AB22" s="81"/>
      <c r="AC22" s="81"/>
      <c r="AD22" s="81"/>
      <c r="AE22" s="81"/>
      <c r="AF22" s="81"/>
      <c r="AG22" s="81"/>
      <c r="AH22" s="81"/>
      <c r="AI22" s="81"/>
      <c r="AJ22" s="81"/>
      <c r="AK22" s="81"/>
      <c r="AL22" s="81"/>
      <c r="AM22" s="81"/>
      <c r="AN22" s="81"/>
      <c r="AO22" s="81"/>
    </row>
    <row r="23" spans="1:41" ht="15" customHeight="1">
      <c r="A23" s="133" t="s">
        <v>4380</v>
      </c>
      <c r="B23" s="610"/>
      <c r="C23" s="610"/>
      <c r="D23" s="94">
        <v>46128</v>
      </c>
      <c r="E23" s="95" t="str">
        <f t="shared" ca="1" si="4"/>
        <v>OK</v>
      </c>
      <c r="F23" s="134" t="s">
        <v>4381</v>
      </c>
      <c r="G23" s="134" t="s">
        <v>4382</v>
      </c>
      <c r="H23" s="135" t="s">
        <v>4383</v>
      </c>
      <c r="I23" s="99">
        <v>162.9</v>
      </c>
      <c r="J23" s="108">
        <f>MEDIAN(I22:I24)</f>
        <v>162.9</v>
      </c>
      <c r="K23" s="109">
        <f>TRUNC(AVERAGE(I22:I24),2)</f>
        <v>165.03</v>
      </c>
      <c r="L23" s="102">
        <f>I23/AVERAGE(I22,I24)</f>
        <v>0.98073449729078876</v>
      </c>
      <c r="M23" s="110">
        <f>STDEV(I22:I24)</f>
        <v>57.899483877952925</v>
      </c>
      <c r="N23" s="111">
        <f>M23/K23</f>
        <v>0.35084217341060975</v>
      </c>
      <c r="O23" s="103" t="str">
        <f>IF(L23&lt;0.7,"INEXEQUÍVEL",IF(L23&gt;1.3,"EXCESSIVO","EXEQUÍVEL"))</f>
        <v>EXEQUÍVEL</v>
      </c>
      <c r="P23" s="110">
        <f>K23-M23</f>
        <v>107.13051612204708</v>
      </c>
      <c r="Q23" s="112">
        <f>K23+M23</f>
        <v>222.92948387795292</v>
      </c>
      <c r="R23" s="113">
        <f>TRUNC(IF(J23=K23,K23, IF(N23&lt;25%,K23,J23)),2)</f>
        <v>162.9</v>
      </c>
      <c r="S23" s="603"/>
      <c r="T23" s="81"/>
      <c r="U23" s="81"/>
      <c r="V23" s="81"/>
      <c r="W23" s="81"/>
      <c r="X23" s="81"/>
      <c r="Y23" s="81"/>
      <c r="Z23" s="81"/>
      <c r="AA23" s="81"/>
      <c r="AB23" s="81"/>
      <c r="AC23" s="81"/>
      <c r="AD23" s="81"/>
      <c r="AE23" s="81"/>
      <c r="AF23" s="81"/>
      <c r="AG23" s="81"/>
      <c r="AH23" s="81"/>
      <c r="AI23" s="81"/>
      <c r="AJ23" s="81"/>
      <c r="AK23" s="81"/>
      <c r="AL23" s="81"/>
      <c r="AM23" s="81"/>
      <c r="AN23" s="81"/>
      <c r="AO23" s="81"/>
    </row>
    <row r="24" spans="1:41" ht="15" customHeight="1">
      <c r="A24" s="133" t="s">
        <v>4341</v>
      </c>
      <c r="B24" s="610"/>
      <c r="C24" s="610"/>
      <c r="D24" s="94">
        <v>46128</v>
      </c>
      <c r="E24" s="95" t="str">
        <f t="shared" ca="1" si="4"/>
        <v>OK</v>
      </c>
      <c r="F24" s="103" t="s">
        <v>4384</v>
      </c>
      <c r="G24" s="103" t="s">
        <v>4385</v>
      </c>
      <c r="H24" s="135" t="s">
        <v>4386</v>
      </c>
      <c r="I24" s="99">
        <v>223.97</v>
      </c>
      <c r="J24" s="115" t="s">
        <v>4341</v>
      </c>
      <c r="K24" s="116" t="s">
        <v>4341</v>
      </c>
      <c r="L24" s="117">
        <f>I24/AVERAGE(I22:I23)</f>
        <v>1.6521225980157119</v>
      </c>
      <c r="M24" s="118" t="s">
        <v>4341</v>
      </c>
      <c r="N24" s="118" t="s">
        <v>4341</v>
      </c>
      <c r="O24" s="118" t="str">
        <f>IF(L24&lt;0.7,"INEXEQUÍVEL",IF(L24&gt;1.3,"EXCESSIVO","EXEQUÍVEL"))</f>
        <v>EXCESSIVO</v>
      </c>
      <c r="P24" s="118" t="s">
        <v>4341</v>
      </c>
      <c r="Q24" s="119" t="s">
        <v>4341</v>
      </c>
      <c r="R24" s="120"/>
      <c r="S24" s="604"/>
      <c r="T24" s="81"/>
      <c r="U24" s="81"/>
      <c r="V24" s="81"/>
      <c r="W24" s="81"/>
      <c r="X24" s="81"/>
      <c r="Y24" s="81"/>
      <c r="Z24" s="81"/>
      <c r="AA24" s="81"/>
      <c r="AB24" s="81"/>
      <c r="AC24" s="81"/>
      <c r="AD24" s="81"/>
      <c r="AE24" s="81"/>
      <c r="AF24" s="81"/>
      <c r="AG24" s="81"/>
      <c r="AH24" s="81"/>
      <c r="AI24" s="81"/>
      <c r="AJ24" s="81"/>
      <c r="AK24" s="81"/>
      <c r="AL24" s="81"/>
      <c r="AM24" s="81"/>
      <c r="AN24" s="81"/>
      <c r="AO24" s="81"/>
    </row>
    <row r="25" spans="1:41" ht="15" customHeight="1">
      <c r="A25" s="121" t="s">
        <v>4341</v>
      </c>
      <c r="B25" s="122" t="s">
        <v>4341</v>
      </c>
      <c r="C25" s="123" t="s">
        <v>4341</v>
      </c>
      <c r="D25" s="124" t="s">
        <v>4341</v>
      </c>
      <c r="E25" s="125" t="s">
        <v>4341</v>
      </c>
      <c r="F25" s="126" t="s">
        <v>4341</v>
      </c>
      <c r="G25" s="122" t="s">
        <v>4341</v>
      </c>
      <c r="H25" s="138" t="s">
        <v>4341</v>
      </c>
      <c r="I25" s="139" t="s">
        <v>4341</v>
      </c>
      <c r="J25" s="128"/>
      <c r="K25" s="129"/>
      <c r="L25" s="129"/>
      <c r="M25" s="129"/>
      <c r="N25" s="130"/>
      <c r="O25" s="129"/>
      <c r="P25" s="129"/>
      <c r="Q25" s="129"/>
      <c r="R25" s="131"/>
      <c r="S25" s="132"/>
      <c r="T25" s="81"/>
      <c r="U25" s="81"/>
      <c r="V25" s="81"/>
      <c r="W25" s="81"/>
      <c r="X25" s="81"/>
      <c r="Y25" s="81"/>
      <c r="Z25" s="81"/>
      <c r="AA25" s="81"/>
      <c r="AB25" s="81"/>
      <c r="AC25" s="81"/>
      <c r="AD25" s="81"/>
      <c r="AE25" s="81"/>
      <c r="AF25" s="81"/>
      <c r="AG25" s="81"/>
      <c r="AH25" s="81"/>
      <c r="AI25" s="81"/>
      <c r="AJ25" s="81"/>
      <c r="AK25" s="81"/>
      <c r="AL25" s="81"/>
      <c r="AM25" s="81"/>
      <c r="AN25" s="81"/>
      <c r="AO25" s="81"/>
    </row>
    <row r="26" spans="1:41" ht="15" customHeight="1">
      <c r="A26" s="133"/>
      <c r="B26" s="610" t="s">
        <v>1574</v>
      </c>
      <c r="C26" s="610" t="s">
        <v>970</v>
      </c>
      <c r="D26" s="140">
        <v>46041</v>
      </c>
      <c r="E26" s="95" t="str">
        <f t="shared" ref="E26:E28" ca="1" si="5">IF(D26="","",IF(TODAY()-D26&lt;180,"OK","DESATUALIZADO"))</f>
        <v>DESATUALIZADO</v>
      </c>
      <c r="F26" s="106" t="s">
        <v>4387</v>
      </c>
      <c r="G26" s="107" t="s">
        <v>4388</v>
      </c>
      <c r="H26" s="135" t="s">
        <v>4389</v>
      </c>
      <c r="I26" s="141">
        <f>(294.43)/3</f>
        <v>98.143333333333331</v>
      </c>
      <c r="J26" s="100" t="s">
        <v>4341</v>
      </c>
      <c r="K26" s="101" t="s">
        <v>4341</v>
      </c>
      <c r="L26" s="102">
        <f>I26/AVERAGE(I27:I28)</f>
        <v>1.0336498797591673</v>
      </c>
      <c r="M26" s="103" t="s">
        <v>4341</v>
      </c>
      <c r="N26" s="103" t="s">
        <v>4341</v>
      </c>
      <c r="O26" s="103" t="str">
        <f>IF(L26&lt;0.7,"INEXEQUÍVEL",IF(L26&gt;1.3,"EXCESSIVO","EXEQUÍVEL"))</f>
        <v>EXEQUÍVEL</v>
      </c>
      <c r="P26" s="103" t="s">
        <v>4341</v>
      </c>
      <c r="Q26" s="104" t="s">
        <v>4341</v>
      </c>
      <c r="R26" s="105"/>
      <c r="S26" s="602"/>
      <c r="T26" s="81"/>
      <c r="U26" s="81"/>
      <c r="V26" s="81"/>
      <c r="W26" s="81"/>
      <c r="X26" s="81"/>
      <c r="Y26" s="81"/>
      <c r="Z26" s="81"/>
      <c r="AA26" s="81"/>
      <c r="AB26" s="81"/>
      <c r="AC26" s="81"/>
      <c r="AD26" s="81"/>
      <c r="AE26" s="81"/>
      <c r="AF26" s="81"/>
      <c r="AG26" s="81"/>
      <c r="AH26" s="81"/>
      <c r="AI26" s="81"/>
      <c r="AJ26" s="81"/>
      <c r="AK26" s="81"/>
      <c r="AL26" s="81"/>
      <c r="AM26" s="81"/>
      <c r="AN26" s="81"/>
      <c r="AO26" s="81"/>
    </row>
    <row r="27" spans="1:41" ht="15" customHeight="1">
      <c r="A27" s="133" t="s">
        <v>4390</v>
      </c>
      <c r="B27" s="610"/>
      <c r="C27" s="610"/>
      <c r="D27" s="140">
        <v>46041</v>
      </c>
      <c r="E27" s="95" t="str">
        <f t="shared" ca="1" si="5"/>
        <v>DESATUALIZADO</v>
      </c>
      <c r="F27" s="96" t="s">
        <v>4391</v>
      </c>
      <c r="G27" s="107" t="s">
        <v>4392</v>
      </c>
      <c r="H27" s="135" t="s">
        <v>4393</v>
      </c>
      <c r="I27" s="141">
        <f>(265.69)/3</f>
        <v>88.563333333333333</v>
      </c>
      <c r="J27" s="108">
        <f>MEDIAN(I26:I28)</f>
        <v>98.143333333333331</v>
      </c>
      <c r="K27" s="109">
        <f>TRUNC(AVERAGE(I26:I28),2)</f>
        <v>96.01</v>
      </c>
      <c r="L27" s="102">
        <f>I27/AVERAGE(I26,I28)</f>
        <v>0.88795682034657353</v>
      </c>
      <c r="M27" s="110">
        <f>STDEV(I26:I28)</f>
        <v>6.6461191683568224</v>
      </c>
      <c r="N27" s="111">
        <f>M27/K27</f>
        <v>6.9223197254002944E-2</v>
      </c>
      <c r="O27" s="103" t="str">
        <f>IF(L27&lt;0.7,"INEXEQUÍVEL",IF(L27&gt;1.3,"EXCESSIVO","EXEQUÍVEL"))</f>
        <v>EXEQUÍVEL</v>
      </c>
      <c r="P27" s="110">
        <f>K27-M27</f>
        <v>89.363880831643186</v>
      </c>
      <c r="Q27" s="112">
        <f>K27+M27</f>
        <v>102.65611916835682</v>
      </c>
      <c r="R27" s="113">
        <f>TRUNC(IF(J27=K27,K27, IF(N27&lt;25%,K27,J27)),2)</f>
        <v>96.01</v>
      </c>
      <c r="S27" s="603"/>
      <c r="T27" s="81"/>
      <c r="U27" s="81"/>
      <c r="V27" s="81"/>
      <c r="W27" s="81"/>
      <c r="X27" s="81"/>
      <c r="Y27" s="81"/>
      <c r="Z27" s="81"/>
      <c r="AA27" s="81"/>
      <c r="AB27" s="81"/>
      <c r="AC27" s="81"/>
      <c r="AD27" s="81"/>
      <c r="AE27" s="81"/>
      <c r="AF27" s="81"/>
      <c r="AG27" s="81"/>
      <c r="AH27" s="81"/>
      <c r="AI27" s="81"/>
      <c r="AJ27" s="81"/>
      <c r="AK27" s="81"/>
      <c r="AL27" s="81"/>
      <c r="AM27" s="81"/>
      <c r="AN27" s="81"/>
      <c r="AO27" s="81"/>
    </row>
    <row r="28" spans="1:41" ht="15" customHeight="1">
      <c r="A28" s="133"/>
      <c r="B28" s="610"/>
      <c r="C28" s="610"/>
      <c r="D28" s="140">
        <v>46041</v>
      </c>
      <c r="E28" s="95" t="str">
        <f t="shared" ca="1" si="5"/>
        <v>DESATUALIZADO</v>
      </c>
      <c r="F28" s="103" t="s">
        <v>4394</v>
      </c>
      <c r="G28" s="103" t="s">
        <v>4344</v>
      </c>
      <c r="H28" s="135" t="s">
        <v>4395</v>
      </c>
      <c r="I28" s="141">
        <f>304/3</f>
        <v>101.33333333333333</v>
      </c>
      <c r="J28" s="115" t="s">
        <v>4341</v>
      </c>
      <c r="K28" s="116" t="s">
        <v>4341</v>
      </c>
      <c r="L28" s="117">
        <f>I28/AVERAGE(I26:I27)</f>
        <v>1.0854816824966078</v>
      </c>
      <c r="M28" s="118" t="s">
        <v>4341</v>
      </c>
      <c r="N28" s="118" t="s">
        <v>4341</v>
      </c>
      <c r="O28" s="118" t="str">
        <f>IF(L28&lt;0.7,"INEXEQUÍVEL",IF(L28&gt;1.3,"EXCESSIVO","EXEQUÍVEL"))</f>
        <v>EXEQUÍVEL</v>
      </c>
      <c r="P28" s="118" t="s">
        <v>4341</v>
      </c>
      <c r="Q28" s="119" t="s">
        <v>4341</v>
      </c>
      <c r="R28" s="120"/>
      <c r="S28" s="604"/>
      <c r="T28" s="81"/>
      <c r="U28" s="81"/>
      <c r="V28" s="81"/>
      <c r="W28" s="81"/>
      <c r="X28" s="81"/>
      <c r="Y28" s="81"/>
      <c r="Z28" s="81"/>
      <c r="AA28" s="81"/>
      <c r="AB28" s="81"/>
      <c r="AC28" s="81"/>
      <c r="AD28" s="81"/>
      <c r="AE28" s="81"/>
      <c r="AF28" s="81"/>
      <c r="AG28" s="81"/>
      <c r="AH28" s="81"/>
      <c r="AI28" s="81"/>
      <c r="AJ28" s="81"/>
      <c r="AK28" s="81"/>
      <c r="AL28" s="81"/>
      <c r="AM28" s="81"/>
      <c r="AN28" s="81"/>
      <c r="AO28" s="81"/>
    </row>
    <row r="29" spans="1:41" ht="15" customHeight="1">
      <c r="A29" s="121" t="s">
        <v>4341</v>
      </c>
      <c r="B29" s="122" t="s">
        <v>4341</v>
      </c>
      <c r="C29" s="123" t="s">
        <v>4341</v>
      </c>
      <c r="D29" s="124" t="s">
        <v>4341</v>
      </c>
      <c r="E29" s="125" t="s">
        <v>4341</v>
      </c>
      <c r="F29" s="126" t="s">
        <v>4341</v>
      </c>
      <c r="G29" s="122" t="s">
        <v>4341</v>
      </c>
      <c r="H29" s="138" t="s">
        <v>4341</v>
      </c>
      <c r="I29" s="127" t="s">
        <v>4341</v>
      </c>
      <c r="J29" s="128"/>
      <c r="K29" s="129"/>
      <c r="L29" s="129"/>
      <c r="M29" s="129"/>
      <c r="N29" s="130"/>
      <c r="O29" s="129"/>
      <c r="P29" s="129"/>
      <c r="Q29" s="129"/>
      <c r="R29" s="131"/>
      <c r="S29" s="132"/>
      <c r="T29" s="81"/>
      <c r="U29" s="81"/>
      <c r="V29" s="81"/>
      <c r="W29" s="81"/>
      <c r="X29" s="81"/>
      <c r="Y29" s="81"/>
      <c r="Z29" s="81"/>
      <c r="AA29" s="81"/>
      <c r="AB29" s="81"/>
      <c r="AC29" s="81"/>
      <c r="AD29" s="81"/>
      <c r="AE29" s="81"/>
      <c r="AF29" s="81"/>
      <c r="AG29" s="81"/>
      <c r="AH29" s="81"/>
      <c r="AI29" s="81"/>
      <c r="AJ29" s="81"/>
      <c r="AK29" s="81"/>
      <c r="AL29" s="81"/>
      <c r="AM29" s="81"/>
      <c r="AN29" s="81"/>
      <c r="AO29" s="81"/>
    </row>
    <row r="30" spans="1:41" ht="15" customHeight="1">
      <c r="A30" s="133" t="s">
        <v>4341</v>
      </c>
      <c r="B30" s="610" t="s">
        <v>1570</v>
      </c>
      <c r="C30" s="610" t="s">
        <v>4376</v>
      </c>
      <c r="D30" s="94">
        <v>46139</v>
      </c>
      <c r="E30" s="95" t="str">
        <f t="shared" ref="E30:E32" ca="1" si="6">IF(D30="","",IF(TODAY()-D30&lt;180,"OK","DESATUALIZADO"))</f>
        <v>OK</v>
      </c>
      <c r="F30" s="134" t="s">
        <v>4384</v>
      </c>
      <c r="G30" s="134" t="s">
        <v>4385</v>
      </c>
      <c r="H30" s="135" t="s">
        <v>4396</v>
      </c>
      <c r="I30" s="99">
        <v>4391.83</v>
      </c>
      <c r="J30" s="100" t="s">
        <v>4341</v>
      </c>
      <c r="K30" s="101" t="s">
        <v>4341</v>
      </c>
      <c r="L30" s="102">
        <f>I30/AVERAGE(I31:I32)</f>
        <v>0.96749662673826242</v>
      </c>
      <c r="M30" s="103" t="s">
        <v>4341</v>
      </c>
      <c r="N30" s="103" t="s">
        <v>4341</v>
      </c>
      <c r="O30" s="103" t="str">
        <f>IF(L30&lt;0.7,"INEXEQUÍVEL",IF(L30&gt;1.3,"EXCESSIVO","EXEQUÍVEL"))</f>
        <v>EXEQUÍVEL</v>
      </c>
      <c r="P30" s="103" t="s">
        <v>4341</v>
      </c>
      <c r="Q30" s="104" t="s">
        <v>4341</v>
      </c>
      <c r="R30" s="105"/>
      <c r="S30" s="602"/>
      <c r="T30" s="81"/>
      <c r="U30" s="81"/>
      <c r="V30" s="81"/>
      <c r="W30" s="81"/>
      <c r="X30" s="81"/>
      <c r="Y30" s="81"/>
      <c r="Z30" s="81"/>
      <c r="AA30" s="81"/>
      <c r="AB30" s="81"/>
      <c r="AC30" s="81"/>
      <c r="AD30" s="81"/>
      <c r="AE30" s="81"/>
      <c r="AF30" s="81"/>
      <c r="AG30" s="81"/>
      <c r="AH30" s="81"/>
      <c r="AI30" s="81"/>
      <c r="AJ30" s="81"/>
      <c r="AK30" s="81"/>
      <c r="AL30" s="81"/>
      <c r="AM30" s="81"/>
      <c r="AN30" s="81"/>
      <c r="AO30" s="81"/>
    </row>
    <row r="31" spans="1:41" ht="15" customHeight="1">
      <c r="A31" s="133" t="s">
        <v>4397</v>
      </c>
      <c r="B31" s="610"/>
      <c r="C31" s="610"/>
      <c r="D31" s="94">
        <v>46139</v>
      </c>
      <c r="E31" s="95" t="str">
        <f t="shared" ca="1" si="6"/>
        <v>OK</v>
      </c>
      <c r="F31" s="134" t="s">
        <v>4398</v>
      </c>
      <c r="G31" s="134" t="s">
        <v>4399</v>
      </c>
      <c r="H31" s="135" t="s">
        <v>4400</v>
      </c>
      <c r="I31" s="99">
        <v>4768.8500000000004</v>
      </c>
      <c r="J31" s="108">
        <f>MEDIAN(I30:I32)</f>
        <v>4391.83</v>
      </c>
      <c r="K31" s="109">
        <f>TRUNC(AVERAGE(I30:I32),2)</f>
        <v>4490.1899999999996</v>
      </c>
      <c r="L31" s="102">
        <f>I31/AVERAGE(I30,I32)</f>
        <v>1.0960694022912687</v>
      </c>
      <c r="M31" s="110">
        <f>STDEV(I30:I32)</f>
        <v>244.77598867808402</v>
      </c>
      <c r="N31" s="111">
        <f>M31/K31</f>
        <v>5.4513503588508289E-2</v>
      </c>
      <c r="O31" s="103" t="str">
        <f>IF(L31&lt;0.7,"INEXEQUÍVEL",IF(L31&gt;1.3,"EXCESSIVO","EXEQUÍVEL"))</f>
        <v>EXEQUÍVEL</v>
      </c>
      <c r="P31" s="110">
        <f>K31-M31</f>
        <v>4245.4140113219155</v>
      </c>
      <c r="Q31" s="112">
        <f>K31+M31</f>
        <v>4734.9659886780837</v>
      </c>
      <c r="R31" s="113">
        <f>TRUNC(IF(J31=K31,K31, IF(N31&lt;25%,K31,J31)),2)</f>
        <v>4490.1899999999996</v>
      </c>
      <c r="S31" s="603"/>
      <c r="T31" s="81"/>
      <c r="U31" s="81"/>
      <c r="V31" s="81"/>
      <c r="W31" s="81"/>
      <c r="X31" s="81"/>
      <c r="Y31" s="81"/>
      <c r="Z31" s="81"/>
      <c r="AA31" s="81"/>
      <c r="AB31" s="81"/>
      <c r="AC31" s="81"/>
      <c r="AD31" s="81"/>
      <c r="AE31" s="81"/>
      <c r="AF31" s="81"/>
      <c r="AG31" s="81"/>
      <c r="AH31" s="81"/>
      <c r="AI31" s="81"/>
      <c r="AJ31" s="81"/>
      <c r="AK31" s="81"/>
      <c r="AL31" s="81"/>
      <c r="AM31" s="81"/>
      <c r="AN31" s="81"/>
      <c r="AO31" s="81"/>
    </row>
    <row r="32" spans="1:41" ht="15" customHeight="1">
      <c r="A32" s="142" t="s">
        <v>4341</v>
      </c>
      <c r="B32" s="612"/>
      <c r="C32" s="612"/>
      <c r="D32" s="94">
        <v>46139</v>
      </c>
      <c r="E32" s="95" t="str">
        <f t="shared" ca="1" si="6"/>
        <v>OK</v>
      </c>
      <c r="F32" s="134" t="s">
        <v>4377</v>
      </c>
      <c r="G32" s="134" t="s">
        <v>4401</v>
      </c>
      <c r="H32" s="135" t="s">
        <v>4402</v>
      </c>
      <c r="I32" s="99">
        <v>4309.8999999999996</v>
      </c>
      <c r="J32" s="115" t="s">
        <v>4341</v>
      </c>
      <c r="K32" s="116" t="s">
        <v>4341</v>
      </c>
      <c r="L32" s="117">
        <f>I32/AVERAGE(I30:I31)</f>
        <v>0.94095634821869112</v>
      </c>
      <c r="M32" s="118" t="s">
        <v>4341</v>
      </c>
      <c r="N32" s="118" t="s">
        <v>4341</v>
      </c>
      <c r="O32" s="118" t="str">
        <f>IF(L32&lt;0.7,"INEXEQUÍVEL",IF(L32&gt;1.3,"EXCESSIVO","EXEQUÍVEL"))</f>
        <v>EXEQUÍVEL</v>
      </c>
      <c r="P32" s="118" t="s">
        <v>4341</v>
      </c>
      <c r="Q32" s="119" t="s">
        <v>4341</v>
      </c>
      <c r="R32" s="120"/>
      <c r="S32" s="604"/>
      <c r="T32" s="81"/>
      <c r="U32" s="81"/>
      <c r="V32" s="81"/>
      <c r="W32" s="81"/>
      <c r="X32" s="81"/>
      <c r="Y32" s="81"/>
      <c r="Z32" s="81"/>
      <c r="AA32" s="81"/>
      <c r="AB32" s="81"/>
      <c r="AC32" s="81"/>
      <c r="AD32" s="81"/>
      <c r="AE32" s="81"/>
      <c r="AF32" s="81"/>
      <c r="AG32" s="81"/>
      <c r="AH32" s="81"/>
      <c r="AI32" s="81"/>
      <c r="AJ32" s="81"/>
      <c r="AK32" s="81"/>
      <c r="AL32" s="81"/>
      <c r="AM32" s="81"/>
      <c r="AN32" s="81"/>
      <c r="AO32" s="81"/>
    </row>
    <row r="33" spans="1:41" ht="15" customHeight="1">
      <c r="A33" s="143" t="s">
        <v>4341</v>
      </c>
      <c r="B33" s="144" t="s">
        <v>4341</v>
      </c>
      <c r="C33" s="124" t="s">
        <v>4341</v>
      </c>
      <c r="D33" s="124" t="s">
        <v>4341</v>
      </c>
      <c r="E33" s="125" t="s">
        <v>4341</v>
      </c>
      <c r="F33" s="145" t="s">
        <v>4341</v>
      </c>
      <c r="G33" s="144" t="s">
        <v>4341</v>
      </c>
      <c r="H33" s="138" t="s">
        <v>4341</v>
      </c>
      <c r="I33" s="127" t="s">
        <v>4341</v>
      </c>
      <c r="J33" s="128"/>
      <c r="K33" s="129"/>
      <c r="L33" s="129"/>
      <c r="M33" s="129"/>
      <c r="N33" s="130"/>
      <c r="O33" s="129"/>
      <c r="P33" s="129"/>
      <c r="Q33" s="129"/>
      <c r="R33" s="131"/>
      <c r="S33" s="132"/>
      <c r="T33" s="81"/>
      <c r="U33" s="81"/>
      <c r="V33" s="81"/>
      <c r="W33" s="81"/>
      <c r="X33" s="81"/>
      <c r="Y33" s="81"/>
      <c r="Z33" s="81"/>
      <c r="AA33" s="81"/>
      <c r="AB33" s="81"/>
      <c r="AC33" s="81"/>
      <c r="AD33" s="81"/>
      <c r="AE33" s="81"/>
      <c r="AF33" s="81"/>
      <c r="AG33" s="81"/>
      <c r="AH33" s="81"/>
      <c r="AI33" s="81"/>
      <c r="AJ33" s="81"/>
      <c r="AK33" s="81"/>
      <c r="AL33" s="81"/>
      <c r="AM33" s="81"/>
      <c r="AN33" s="81"/>
      <c r="AO33" s="81"/>
    </row>
    <row r="34" spans="1:41" ht="15" customHeight="1">
      <c r="A34" s="146"/>
      <c r="B34" s="610" t="s">
        <v>1137</v>
      </c>
      <c r="C34" s="601" t="s">
        <v>776</v>
      </c>
      <c r="D34" s="94">
        <v>46139</v>
      </c>
      <c r="E34" s="95" t="str">
        <f t="shared" ref="E34:E36" ca="1" si="7">IF(D34="","",IF(TODAY()-D34&lt;180,"OK","DESATUALIZADO"))</f>
        <v>OK</v>
      </c>
      <c r="F34" s="96" t="s">
        <v>4403</v>
      </c>
      <c r="G34" s="97"/>
      <c r="H34" s="135" t="s">
        <v>4404</v>
      </c>
      <c r="I34" s="99">
        <v>1298.05</v>
      </c>
      <c r="J34" s="100" t="s">
        <v>4341</v>
      </c>
      <c r="K34" s="101" t="s">
        <v>4341</v>
      </c>
      <c r="L34" s="102">
        <f>I34/AVERAGE(I35:I36)</f>
        <v>1.1026588515120623</v>
      </c>
      <c r="M34" s="103" t="s">
        <v>4341</v>
      </c>
      <c r="N34" s="103" t="s">
        <v>4341</v>
      </c>
      <c r="O34" s="103" t="str">
        <f>IF(L34&lt;0.7,"INEXEQUÍVEL",IF(L34&gt;1.3,"EXCESSIVO","EXEQUÍVEL"))</f>
        <v>EXEQUÍVEL</v>
      </c>
      <c r="P34" s="103" t="s">
        <v>4341</v>
      </c>
      <c r="Q34" s="104" t="s">
        <v>4341</v>
      </c>
      <c r="R34" s="105"/>
      <c r="S34" s="602"/>
      <c r="T34" s="81"/>
      <c r="U34" s="81"/>
      <c r="V34" s="81"/>
      <c r="W34" s="81"/>
      <c r="X34" s="81"/>
      <c r="Y34" s="81"/>
      <c r="Z34" s="81"/>
      <c r="AA34" s="81"/>
      <c r="AB34" s="81"/>
      <c r="AC34" s="81"/>
      <c r="AD34" s="81"/>
      <c r="AE34" s="81"/>
      <c r="AF34" s="81"/>
      <c r="AG34" s="81"/>
      <c r="AH34" s="81"/>
      <c r="AI34" s="81"/>
      <c r="AJ34" s="81"/>
      <c r="AK34" s="81"/>
      <c r="AL34" s="81"/>
      <c r="AM34" s="81"/>
      <c r="AN34" s="81"/>
      <c r="AO34" s="81"/>
    </row>
    <row r="35" spans="1:41" ht="15" customHeight="1">
      <c r="A35" s="93" t="s">
        <v>4405</v>
      </c>
      <c r="B35" s="610"/>
      <c r="C35" s="678"/>
      <c r="D35" s="94">
        <v>46139</v>
      </c>
      <c r="E35" s="95" t="str">
        <f t="shared" ca="1" si="7"/>
        <v>OK</v>
      </c>
      <c r="F35" s="96" t="s">
        <v>4406</v>
      </c>
      <c r="G35" s="107" t="s">
        <v>4407</v>
      </c>
      <c r="H35" s="135" t="s">
        <v>1137</v>
      </c>
      <c r="I35" s="147">
        <v>1302</v>
      </c>
      <c r="J35" s="108">
        <f>MEDIAN(I34:I36)</f>
        <v>1298.05</v>
      </c>
      <c r="K35" s="109">
        <f>TRUNC(AVERAGE(I34:I36),2)</f>
        <v>1217.48</v>
      </c>
      <c r="L35" s="102">
        <f>I35/AVERAGE(I34,I36)</f>
        <v>1.1078729604969262</v>
      </c>
      <c r="M35" s="110">
        <f>STDEV(I34:I36)</f>
        <v>142.9800015153634</v>
      </c>
      <c r="N35" s="111">
        <f>M35/K35</f>
        <v>0.11743930209561011</v>
      </c>
      <c r="O35" s="103" t="str">
        <f>IF(L35&lt;0.7,"INEXEQUÍVEL",IF(L35&gt;1.3,"EXCESSIVO","EXEQUÍVEL"))</f>
        <v>EXEQUÍVEL</v>
      </c>
      <c r="P35" s="110">
        <f>K35-M35</f>
        <v>1074.4999984846365</v>
      </c>
      <c r="Q35" s="112">
        <f>K35+M35</f>
        <v>1360.4600015153635</v>
      </c>
      <c r="R35" s="113">
        <f>TRUNC(IF(J35=K35,K35, IF(N35&lt;25%,K35,J35)),2)</f>
        <v>1217.48</v>
      </c>
      <c r="S35" s="603"/>
      <c r="T35" s="81"/>
      <c r="U35" s="81"/>
      <c r="V35" s="81"/>
      <c r="W35" s="81"/>
      <c r="X35" s="81"/>
      <c r="Y35" s="81"/>
      <c r="Z35" s="81"/>
      <c r="AA35" s="81"/>
      <c r="AB35" s="81"/>
      <c r="AC35" s="81"/>
      <c r="AD35" s="81"/>
      <c r="AE35" s="81"/>
      <c r="AF35" s="81"/>
      <c r="AG35" s="81"/>
      <c r="AH35" s="81"/>
      <c r="AI35" s="81"/>
      <c r="AJ35" s="81"/>
      <c r="AK35" s="81"/>
      <c r="AL35" s="81"/>
      <c r="AM35" s="81"/>
      <c r="AN35" s="81"/>
      <c r="AO35" s="81"/>
    </row>
    <row r="36" spans="1:41" ht="15" customHeight="1">
      <c r="A36" s="148"/>
      <c r="B36" s="612"/>
      <c r="C36" s="679"/>
      <c r="D36" s="94">
        <v>46139</v>
      </c>
      <c r="E36" s="95" t="str">
        <f t="shared" ca="1" si="7"/>
        <v>OK</v>
      </c>
      <c r="F36" s="106" t="s">
        <v>4408</v>
      </c>
      <c r="G36" s="107" t="s">
        <v>4409</v>
      </c>
      <c r="H36" s="107" t="s">
        <v>4410</v>
      </c>
      <c r="I36" s="149">
        <v>1052.4000000000001</v>
      </c>
      <c r="J36" s="115" t="s">
        <v>4341</v>
      </c>
      <c r="K36" s="116" t="s">
        <v>4341</v>
      </c>
      <c r="L36" s="117">
        <f>I36/AVERAGE(I34:I35)</f>
        <v>0.80952289379050402</v>
      </c>
      <c r="M36" s="118" t="s">
        <v>4341</v>
      </c>
      <c r="N36" s="118" t="s">
        <v>4341</v>
      </c>
      <c r="O36" s="118" t="str">
        <f>IF(L36&lt;0.7,"INEXEQUÍVEL",IF(L36&gt;1.3,"EXCESSIVO","EXEQUÍVEL"))</f>
        <v>EXEQUÍVEL</v>
      </c>
      <c r="P36" s="118" t="s">
        <v>4341</v>
      </c>
      <c r="Q36" s="119" t="s">
        <v>4341</v>
      </c>
      <c r="R36" s="120"/>
      <c r="S36" s="604"/>
      <c r="T36" s="81"/>
      <c r="U36" s="81"/>
      <c r="V36" s="81"/>
      <c r="W36" s="81"/>
      <c r="X36" s="81"/>
      <c r="Y36" s="81"/>
      <c r="Z36" s="81"/>
      <c r="AA36" s="81"/>
      <c r="AB36" s="81"/>
      <c r="AC36" s="81"/>
      <c r="AD36" s="81"/>
      <c r="AE36" s="81"/>
      <c r="AF36" s="81"/>
      <c r="AG36" s="81"/>
      <c r="AH36" s="81"/>
      <c r="AI36" s="81"/>
      <c r="AJ36" s="81"/>
      <c r="AK36" s="81"/>
      <c r="AL36" s="81"/>
      <c r="AM36" s="81"/>
      <c r="AN36" s="81"/>
      <c r="AO36" s="81"/>
    </row>
    <row r="37" spans="1:41" ht="15" customHeight="1">
      <c r="A37" s="143" t="s">
        <v>4341</v>
      </c>
      <c r="B37" s="144" t="s">
        <v>4341</v>
      </c>
      <c r="C37" s="124" t="s">
        <v>4341</v>
      </c>
      <c r="D37" s="124" t="s">
        <v>4341</v>
      </c>
      <c r="E37" s="125" t="s">
        <v>4341</v>
      </c>
      <c r="F37" s="145" t="s">
        <v>4341</v>
      </c>
      <c r="G37" s="144" t="s">
        <v>4341</v>
      </c>
      <c r="H37" s="124" t="s">
        <v>4341</v>
      </c>
      <c r="I37" s="127" t="s">
        <v>4341</v>
      </c>
      <c r="J37" s="128"/>
      <c r="K37" s="129"/>
      <c r="L37" s="129"/>
      <c r="M37" s="129"/>
      <c r="N37" s="130"/>
      <c r="O37" s="129"/>
      <c r="P37" s="129"/>
      <c r="Q37" s="129"/>
      <c r="R37" s="131"/>
      <c r="S37" s="132"/>
      <c r="T37" s="81"/>
      <c r="U37" s="81"/>
      <c r="V37" s="81"/>
      <c r="W37" s="81"/>
      <c r="X37" s="81"/>
      <c r="Y37" s="81"/>
      <c r="Z37" s="81"/>
      <c r="AA37" s="81"/>
      <c r="AB37" s="81"/>
      <c r="AC37" s="81"/>
      <c r="AD37" s="81"/>
      <c r="AE37" s="81"/>
      <c r="AF37" s="81"/>
      <c r="AG37" s="81"/>
      <c r="AH37" s="81"/>
      <c r="AI37" s="81"/>
      <c r="AJ37" s="81"/>
      <c r="AK37" s="81"/>
      <c r="AL37" s="81"/>
      <c r="AM37" s="81"/>
      <c r="AN37" s="81"/>
      <c r="AO37" s="81"/>
    </row>
    <row r="38" spans="1:41" ht="14.45" customHeight="1">
      <c r="A38" s="523"/>
      <c r="B38" s="605" t="s">
        <v>1791</v>
      </c>
      <c r="C38" s="608" t="s">
        <v>4411</v>
      </c>
      <c r="D38" s="522">
        <v>46063</v>
      </c>
      <c r="E38" s="95" t="str">
        <f t="shared" ref="E38:E40" ca="1" si="8">IF(D38="","",IF(TODAY()-D38&lt;180,"OK","DESATUALIZADO"))</f>
        <v>OK</v>
      </c>
      <c r="F38" s="526" t="s">
        <v>4412</v>
      </c>
      <c r="G38" s="526" t="s">
        <v>4409</v>
      </c>
      <c r="H38" s="526" t="s">
        <v>4410</v>
      </c>
      <c r="I38" s="527">
        <v>603.91</v>
      </c>
      <c r="J38" s="100" t="s">
        <v>4341</v>
      </c>
      <c r="K38" s="101" t="s">
        <v>4341</v>
      </c>
      <c r="L38" s="102">
        <f>I38/AVERAGE(I39:I40)</f>
        <v>0.8500387078612146</v>
      </c>
      <c r="M38" s="103" t="s">
        <v>4341</v>
      </c>
      <c r="N38" s="103" t="s">
        <v>4341</v>
      </c>
      <c r="O38" s="103" t="str">
        <f>IF(L38&lt;0.7,"INEXEQUÍVEL",IF(L38&gt;1.3,"EXCESSIVO","EXEQUÍVEL"))</f>
        <v>EXEQUÍVEL</v>
      </c>
      <c r="P38" s="103" t="s">
        <v>4341</v>
      </c>
      <c r="Q38" s="104" t="s">
        <v>4341</v>
      </c>
      <c r="R38" s="105"/>
      <c r="S38" s="602"/>
      <c r="T38" s="81"/>
      <c r="U38" s="81"/>
      <c r="V38" s="81"/>
      <c r="W38" s="81"/>
      <c r="X38" s="81"/>
      <c r="Y38" s="81"/>
      <c r="Z38" s="81"/>
      <c r="AA38" s="81"/>
      <c r="AB38" s="81"/>
      <c r="AC38" s="81"/>
      <c r="AD38" s="81"/>
      <c r="AE38" s="81"/>
      <c r="AF38" s="81"/>
      <c r="AG38" s="81"/>
      <c r="AH38" s="81"/>
      <c r="AI38" s="81"/>
      <c r="AJ38" s="81"/>
      <c r="AK38" s="81"/>
      <c r="AL38" s="81"/>
      <c r="AM38" s="81"/>
      <c r="AN38" s="81"/>
      <c r="AO38" s="81"/>
    </row>
    <row r="39" spans="1:41" ht="15" customHeight="1">
      <c r="A39" s="523" t="s">
        <v>4413</v>
      </c>
      <c r="B39" s="606"/>
      <c r="C39" s="609"/>
      <c r="D39" s="522">
        <v>46063</v>
      </c>
      <c r="E39" s="95" t="str">
        <f t="shared" ca="1" si="8"/>
        <v>OK</v>
      </c>
      <c r="F39" s="528" t="s">
        <v>4414</v>
      </c>
      <c r="G39" s="528" t="s">
        <v>4407</v>
      </c>
      <c r="H39" s="135" t="s">
        <v>4415</v>
      </c>
      <c r="I39" s="527">
        <v>741</v>
      </c>
      <c r="J39" s="108">
        <f>MEDIAN(I38:I40)</f>
        <v>679.9</v>
      </c>
      <c r="K39" s="109">
        <f>TRUNC(AVERAGE(I38:I40),2)</f>
        <v>674.93</v>
      </c>
      <c r="L39" s="102">
        <f>I39/AVERAGE(I38,I40)</f>
        <v>1.1543764264182395</v>
      </c>
      <c r="M39" s="110">
        <f>STDEV(I38:I40)</f>
        <v>68.679640602825913</v>
      </c>
      <c r="N39" s="111">
        <f>M39/K39</f>
        <v>0.10175816840683614</v>
      </c>
      <c r="O39" s="103" t="str">
        <f>IF(L39&lt;0.7,"INEXEQUÍVEL",IF(L39&gt;1.3,"EXCESSIVO","EXEQUÍVEL"))</f>
        <v>EXEQUÍVEL</v>
      </c>
      <c r="P39" s="110">
        <f>K39-M39</f>
        <v>606.25035939717407</v>
      </c>
      <c r="Q39" s="112">
        <f>K39+M39</f>
        <v>743.60964060282583</v>
      </c>
      <c r="R39" s="113">
        <f>TRUNC(IF(J39=K39,K39, IF(N39&lt;25%,K39,J39)),2)</f>
        <v>674.93</v>
      </c>
      <c r="S39" s="603"/>
      <c r="T39" s="81"/>
      <c r="U39" s="81"/>
      <c r="V39" s="81"/>
      <c r="W39" s="81"/>
      <c r="X39" s="81"/>
      <c r="Y39" s="81"/>
      <c r="Z39" s="81"/>
      <c r="AA39" s="81"/>
      <c r="AB39" s="81"/>
      <c r="AC39" s="81"/>
      <c r="AD39" s="81"/>
      <c r="AE39" s="81"/>
      <c r="AF39" s="81"/>
      <c r="AG39" s="81"/>
      <c r="AH39" s="81"/>
      <c r="AI39" s="81"/>
      <c r="AJ39" s="81"/>
      <c r="AK39" s="81"/>
      <c r="AL39" s="81"/>
      <c r="AM39" s="81"/>
      <c r="AN39" s="81"/>
      <c r="AO39" s="81"/>
    </row>
    <row r="40" spans="1:41" ht="15" customHeight="1">
      <c r="A40" s="524"/>
      <c r="B40" s="607"/>
      <c r="C40" s="609"/>
      <c r="D40" s="522">
        <v>46063</v>
      </c>
      <c r="E40" s="95" t="str">
        <f t="shared" ca="1" si="8"/>
        <v>OK</v>
      </c>
      <c r="F40" s="528" t="s">
        <v>4416</v>
      </c>
      <c r="G40" s="528" t="s">
        <v>4417</v>
      </c>
      <c r="H40" s="135" t="s">
        <v>4418</v>
      </c>
      <c r="I40" s="527">
        <v>679.9</v>
      </c>
      <c r="J40" s="115" t="s">
        <v>4341</v>
      </c>
      <c r="K40" s="116" t="s">
        <v>4341</v>
      </c>
      <c r="L40" s="117">
        <f>I40/AVERAGE(I38:I39)</f>
        <v>1.0110713728056153</v>
      </c>
      <c r="M40" s="118" t="s">
        <v>4341</v>
      </c>
      <c r="N40" s="118" t="s">
        <v>4341</v>
      </c>
      <c r="O40" s="118" t="str">
        <f>IF(L40&lt;0.7,"INEXEQUÍVEL",IF(L40&gt;1.3,"EXCESSIVO","EXEQUÍVEL"))</f>
        <v>EXEQUÍVEL</v>
      </c>
      <c r="P40" s="118" t="s">
        <v>4341</v>
      </c>
      <c r="Q40" s="119" t="s">
        <v>4341</v>
      </c>
      <c r="R40" s="120"/>
      <c r="S40" s="604"/>
      <c r="T40" s="81"/>
      <c r="U40" s="81"/>
      <c r="V40" s="81"/>
      <c r="W40" s="81"/>
      <c r="X40" s="81"/>
      <c r="Y40" s="81"/>
      <c r="Z40" s="81"/>
      <c r="AA40" s="81"/>
      <c r="AB40" s="81"/>
      <c r="AC40" s="81"/>
      <c r="AD40" s="81"/>
      <c r="AE40" s="81"/>
      <c r="AF40" s="81"/>
      <c r="AG40" s="81"/>
      <c r="AH40" s="81"/>
      <c r="AI40" s="81"/>
      <c r="AJ40" s="81"/>
      <c r="AK40" s="81"/>
      <c r="AL40" s="81"/>
      <c r="AM40" s="81"/>
      <c r="AN40" s="81"/>
      <c r="AO40" s="81"/>
    </row>
    <row r="41" spans="1:41" ht="15" customHeight="1">
      <c r="A41" s="143" t="s">
        <v>4341</v>
      </c>
      <c r="B41" s="144" t="s">
        <v>4341</v>
      </c>
      <c r="C41" s="124" t="s">
        <v>4341</v>
      </c>
      <c r="D41" s="124" t="s">
        <v>4341</v>
      </c>
      <c r="E41" s="125" t="s">
        <v>4341</v>
      </c>
      <c r="F41" s="145"/>
      <c r="G41" s="144"/>
      <c r="H41" s="124"/>
      <c r="I41" s="127"/>
      <c r="J41" s="128"/>
      <c r="K41" s="129"/>
      <c r="L41" s="129"/>
      <c r="M41" s="129"/>
      <c r="N41" s="130"/>
      <c r="O41" s="129"/>
      <c r="P41" s="129"/>
      <c r="Q41" s="129"/>
      <c r="R41" s="131"/>
      <c r="S41" s="132"/>
      <c r="T41" s="81"/>
      <c r="U41" s="81"/>
      <c r="V41" s="81"/>
      <c r="W41" s="81"/>
      <c r="X41" s="81"/>
      <c r="Y41" s="81"/>
      <c r="Z41" s="81"/>
      <c r="AA41" s="81"/>
      <c r="AB41" s="81"/>
      <c r="AC41" s="81"/>
      <c r="AD41" s="81"/>
      <c r="AE41" s="81"/>
      <c r="AF41" s="81"/>
      <c r="AG41" s="81"/>
      <c r="AH41" s="81"/>
      <c r="AI41" s="81"/>
      <c r="AJ41" s="81"/>
      <c r="AK41" s="81"/>
      <c r="AL41" s="81"/>
      <c r="AM41" s="81"/>
      <c r="AN41" s="81"/>
      <c r="AO41" s="81"/>
    </row>
    <row r="42" spans="1:41" ht="14.45" customHeight="1">
      <c r="A42" s="520"/>
      <c r="B42" s="605" t="s">
        <v>1560</v>
      </c>
      <c r="C42" s="608" t="s">
        <v>4419</v>
      </c>
      <c r="D42" s="522">
        <v>46063</v>
      </c>
      <c r="E42" s="95" t="str">
        <f t="shared" ref="E42:E44" ca="1" si="9">IF(D42="","",IF(TODAY()-D42&lt;180,"OK","DESATUALIZADO"))</f>
        <v>OK</v>
      </c>
      <c r="F42" s="526" t="s">
        <v>4420</v>
      </c>
      <c r="G42" s="526" t="s">
        <v>4421</v>
      </c>
      <c r="H42" s="530" t="s">
        <v>4422</v>
      </c>
      <c r="I42" s="527">
        <v>329.2</v>
      </c>
      <c r="J42" s="100" t="s">
        <v>4341</v>
      </c>
      <c r="K42" s="101" t="s">
        <v>4341</v>
      </c>
      <c r="L42" s="102">
        <f>I42/AVERAGE(I43:I44)</f>
        <v>1.0636338669811474</v>
      </c>
      <c r="M42" s="103" t="s">
        <v>4341</v>
      </c>
      <c r="N42" s="103" t="s">
        <v>4341</v>
      </c>
      <c r="O42" s="103" t="str">
        <f>IF(L42&lt;0.7,"INEXEQUÍVEL",IF(L42&gt;1.3,"EXCESSIVO","EXEQUÍVEL"))</f>
        <v>EXEQUÍVEL</v>
      </c>
      <c r="P42" s="103" t="s">
        <v>4341</v>
      </c>
      <c r="Q42" s="104" t="s">
        <v>4341</v>
      </c>
      <c r="R42" s="105"/>
      <c r="S42" s="602"/>
      <c r="T42" s="81"/>
      <c r="U42" s="81"/>
      <c r="V42" s="81"/>
      <c r="W42" s="81"/>
      <c r="X42" s="81"/>
      <c r="Y42" s="81"/>
      <c r="Z42" s="81"/>
      <c r="AA42" s="81"/>
      <c r="AB42" s="81"/>
      <c r="AC42" s="81"/>
      <c r="AD42" s="81"/>
      <c r="AE42" s="81"/>
      <c r="AF42" s="81"/>
      <c r="AG42" s="81"/>
      <c r="AH42" s="81"/>
      <c r="AI42" s="81"/>
      <c r="AJ42" s="81"/>
      <c r="AK42" s="81"/>
      <c r="AL42" s="81"/>
      <c r="AM42" s="81"/>
      <c r="AN42" s="81"/>
      <c r="AO42" s="81"/>
    </row>
    <row r="43" spans="1:41" ht="15" customHeight="1">
      <c r="A43" s="523" t="s">
        <v>4423</v>
      </c>
      <c r="B43" s="606"/>
      <c r="C43" s="609"/>
      <c r="D43" s="522">
        <v>46063</v>
      </c>
      <c r="E43" s="95" t="str">
        <f t="shared" ca="1" si="9"/>
        <v>OK</v>
      </c>
      <c r="F43" s="528" t="s">
        <v>4424</v>
      </c>
      <c r="G43" s="528" t="s">
        <v>4425</v>
      </c>
      <c r="H43" s="528" t="s">
        <v>4426</v>
      </c>
      <c r="I43" s="527">
        <v>221.01</v>
      </c>
      <c r="J43" s="108">
        <f>MEDIAN(I42:I44)</f>
        <v>329.2</v>
      </c>
      <c r="K43" s="109">
        <f>TRUNC(AVERAGE(I42:I44),2)</f>
        <v>316.07</v>
      </c>
      <c r="L43" s="102">
        <f>I43/AVERAGE(I42,I44)</f>
        <v>0.60783828382838279</v>
      </c>
      <c r="M43" s="110">
        <f>STDEV(I42:I44)</f>
        <v>89.222545917497698</v>
      </c>
      <c r="N43" s="111">
        <f>M43/K43</f>
        <v>0.28228729685670167</v>
      </c>
      <c r="O43" s="103" t="str">
        <f>IF(L43&lt;0.7,"INEXEQUÍVEL",IF(L43&gt;1.3,"EXCESSIVO","EXEQUÍVEL"))</f>
        <v>INEXEQUÍVEL</v>
      </c>
      <c r="P43" s="110">
        <f>K43-M43</f>
        <v>226.84745408250228</v>
      </c>
      <c r="Q43" s="112">
        <f>K43+M43</f>
        <v>405.2925459174977</v>
      </c>
      <c r="R43" s="113">
        <f>TRUNC(IF(J43=K43,K43, IF(N43&lt;25%,K43,J43)),2)</f>
        <v>329.2</v>
      </c>
      <c r="S43" s="603"/>
      <c r="T43" s="81"/>
      <c r="U43" s="81"/>
      <c r="V43" s="81"/>
      <c r="W43" s="81"/>
      <c r="X43" s="81"/>
      <c r="Y43" s="81"/>
      <c r="Z43" s="81"/>
      <c r="AA43" s="81"/>
      <c r="AB43" s="81"/>
      <c r="AC43" s="81"/>
      <c r="AD43" s="81"/>
      <c r="AE43" s="81"/>
      <c r="AF43" s="81"/>
      <c r="AG43" s="81"/>
      <c r="AH43" s="81"/>
      <c r="AI43" s="81"/>
      <c r="AJ43" s="81"/>
      <c r="AK43" s="81"/>
      <c r="AL43" s="81"/>
      <c r="AM43" s="81"/>
      <c r="AN43" s="81"/>
      <c r="AO43" s="81"/>
    </row>
    <row r="44" spans="1:41" ht="15" customHeight="1">
      <c r="A44" s="524"/>
      <c r="B44" s="607"/>
      <c r="C44" s="609"/>
      <c r="D44" s="522">
        <v>46063</v>
      </c>
      <c r="E44" s="95" t="str">
        <f t="shared" ca="1" si="9"/>
        <v>OK</v>
      </c>
      <c r="F44" s="528" t="s">
        <v>4427</v>
      </c>
      <c r="G44" s="528" t="s">
        <v>4428</v>
      </c>
      <c r="H44" s="528" t="s">
        <v>4429</v>
      </c>
      <c r="I44" s="527">
        <v>398</v>
      </c>
      <c r="J44" s="115" t="s">
        <v>4341</v>
      </c>
      <c r="K44" s="116" t="s">
        <v>4341</v>
      </c>
      <c r="L44" s="117">
        <f>I44/AVERAGE(I42:I43)</f>
        <v>1.4467203431417095</v>
      </c>
      <c r="M44" s="118" t="s">
        <v>4341</v>
      </c>
      <c r="N44" s="118" t="s">
        <v>4341</v>
      </c>
      <c r="O44" s="118" t="str">
        <f>IF(L44&lt;0.7,"INEXEQUÍVEL",IF(L44&gt;1.3,"EXCESSIVO","EXEQUÍVEL"))</f>
        <v>EXCESSIVO</v>
      </c>
      <c r="P44" s="118" t="s">
        <v>4341</v>
      </c>
      <c r="Q44" s="119" t="s">
        <v>4341</v>
      </c>
      <c r="R44" s="120"/>
      <c r="S44" s="604"/>
      <c r="T44" s="81"/>
      <c r="U44" s="81"/>
      <c r="V44" s="81"/>
      <c r="W44" s="81"/>
      <c r="X44" s="81"/>
      <c r="Y44" s="81"/>
      <c r="Z44" s="81"/>
      <c r="AA44" s="81"/>
      <c r="AB44" s="81"/>
      <c r="AC44" s="81"/>
      <c r="AD44" s="81"/>
      <c r="AE44" s="81"/>
      <c r="AF44" s="81"/>
      <c r="AG44" s="81"/>
      <c r="AH44" s="81"/>
      <c r="AI44" s="81"/>
      <c r="AJ44" s="81"/>
      <c r="AK44" s="81"/>
      <c r="AL44" s="81"/>
      <c r="AM44" s="81"/>
      <c r="AN44" s="81"/>
      <c r="AO44" s="81"/>
    </row>
    <row r="45" spans="1:41" ht="15" customHeight="1">
      <c r="A45" s="143" t="s">
        <v>4341</v>
      </c>
      <c r="B45" s="144" t="s">
        <v>4341</v>
      </c>
      <c r="C45" s="124" t="s">
        <v>4341</v>
      </c>
      <c r="D45" s="124" t="s">
        <v>4341</v>
      </c>
      <c r="E45" s="125" t="s">
        <v>4341</v>
      </c>
      <c r="F45" s="145" t="s">
        <v>4341</v>
      </c>
      <c r="G45" s="144" t="s">
        <v>4341</v>
      </c>
      <c r="H45" s="138" t="s">
        <v>4341</v>
      </c>
      <c r="I45" s="127" t="s">
        <v>4341</v>
      </c>
      <c r="J45" s="128"/>
      <c r="K45" s="129"/>
      <c r="L45" s="129"/>
      <c r="M45" s="129"/>
      <c r="N45" s="130"/>
      <c r="O45" s="129"/>
      <c r="P45" s="129"/>
      <c r="Q45" s="129"/>
      <c r="R45" s="131"/>
      <c r="S45" s="132"/>
      <c r="T45" s="81"/>
      <c r="U45" s="81"/>
      <c r="V45" s="81"/>
      <c r="W45" s="81"/>
      <c r="X45" s="81"/>
      <c r="Y45" s="81"/>
      <c r="Z45" s="81"/>
      <c r="AA45" s="81"/>
      <c r="AB45" s="81"/>
      <c r="AC45" s="81"/>
      <c r="AD45" s="81"/>
      <c r="AE45" s="81"/>
      <c r="AF45" s="81"/>
      <c r="AG45" s="81"/>
      <c r="AH45" s="81"/>
      <c r="AI45" s="81"/>
      <c r="AJ45" s="81"/>
      <c r="AK45" s="81"/>
      <c r="AL45" s="81"/>
      <c r="AM45" s="81"/>
      <c r="AN45" s="81"/>
      <c r="AO45" s="81"/>
    </row>
    <row r="46" spans="1:41" ht="15" customHeight="1">
      <c r="A46" s="133" t="s">
        <v>4341</v>
      </c>
      <c r="B46" s="610" t="s">
        <v>921</v>
      </c>
      <c r="C46" s="610" t="s">
        <v>4376</v>
      </c>
      <c r="D46" s="94">
        <v>46128</v>
      </c>
      <c r="E46" s="95" t="str">
        <f t="shared" ref="E46:E48" ca="1" si="10">IF(D46="","",IF(TODAY()-D46&lt;180,"OK","DESATUALIZADO"))</f>
        <v>OK</v>
      </c>
      <c r="F46" s="134" t="s">
        <v>4430</v>
      </c>
      <c r="G46" s="134" t="s">
        <v>4431</v>
      </c>
      <c r="H46" s="135" t="s">
        <v>4432</v>
      </c>
      <c r="I46" s="136">
        <v>89.9</v>
      </c>
      <c r="J46" s="100" t="s">
        <v>4341</v>
      </c>
      <c r="K46" s="101" t="s">
        <v>4341</v>
      </c>
      <c r="L46" s="102">
        <f>I46/AVERAGE(I47:I48)</f>
        <v>1.2008281573498965</v>
      </c>
      <c r="M46" s="103" t="s">
        <v>4341</v>
      </c>
      <c r="N46" s="103" t="s">
        <v>4341</v>
      </c>
      <c r="O46" s="103" t="str">
        <f>IF(L46&lt;0.7,"INEXEQUÍVEL",IF(L46&gt;1.3,"EXCESSIVO","EXEQUÍVEL"))</f>
        <v>EXEQUÍVEL</v>
      </c>
      <c r="P46" s="103" t="s">
        <v>4341</v>
      </c>
      <c r="Q46" s="104" t="s">
        <v>4341</v>
      </c>
      <c r="R46" s="105"/>
      <c r="S46" s="602"/>
      <c r="T46" s="81"/>
      <c r="U46" s="81"/>
      <c r="V46" s="81"/>
      <c r="W46" s="81"/>
      <c r="X46" s="81"/>
      <c r="Y46" s="81"/>
      <c r="Z46" s="81"/>
      <c r="AA46" s="81"/>
      <c r="AB46" s="81"/>
      <c r="AC46" s="81"/>
      <c r="AD46" s="81"/>
      <c r="AE46" s="81"/>
      <c r="AF46" s="81"/>
      <c r="AG46" s="81"/>
      <c r="AH46" s="81"/>
      <c r="AI46" s="81"/>
      <c r="AJ46" s="81"/>
      <c r="AK46" s="81"/>
      <c r="AL46" s="81"/>
      <c r="AM46" s="81"/>
      <c r="AN46" s="81"/>
      <c r="AO46" s="81"/>
    </row>
    <row r="47" spans="1:41" ht="15" customHeight="1">
      <c r="A47" s="133" t="s">
        <v>4433</v>
      </c>
      <c r="B47" s="610"/>
      <c r="C47" s="610"/>
      <c r="D47" s="94">
        <v>46128</v>
      </c>
      <c r="E47" s="95" t="str">
        <f t="shared" ca="1" si="10"/>
        <v>OK</v>
      </c>
      <c r="F47" s="134" t="s">
        <v>4371</v>
      </c>
      <c r="G47" s="134" t="s">
        <v>4372</v>
      </c>
      <c r="H47" s="135" t="s">
        <v>4434</v>
      </c>
      <c r="I47" s="136">
        <v>85</v>
      </c>
      <c r="J47" s="108">
        <f>MEDIAN(I46:I48)</f>
        <v>85</v>
      </c>
      <c r="K47" s="109">
        <f>TRUNC(AVERAGE(I46:I48),2)</f>
        <v>79.87</v>
      </c>
      <c r="L47" s="102">
        <f>I47/AVERAGE(I46,I48)</f>
        <v>1.0993985643148161</v>
      </c>
      <c r="M47" s="110">
        <f>STDEV(I46:I48)</f>
        <v>13.344235959144841</v>
      </c>
      <c r="N47" s="111">
        <f>M47/K47</f>
        <v>0.1670744454631882</v>
      </c>
      <c r="O47" s="103" t="str">
        <f>IF(L47&lt;0.7,"INEXEQUÍVEL",IF(L47&gt;1.3,"EXCESSIVO","EXEQUÍVEL"))</f>
        <v>EXEQUÍVEL</v>
      </c>
      <c r="P47" s="110">
        <f>K47-M47</f>
        <v>66.525764040855165</v>
      </c>
      <c r="Q47" s="112">
        <f>K47+M47</f>
        <v>93.214235959144844</v>
      </c>
      <c r="R47" s="113">
        <f>TRUNC(IF(J47=K47,K47, IF(N47&lt;25%,K47,J47)),2)</f>
        <v>79.87</v>
      </c>
      <c r="S47" s="603"/>
      <c r="T47" s="81"/>
      <c r="U47" s="81"/>
      <c r="V47" s="81"/>
      <c r="W47" s="81"/>
      <c r="X47" s="81"/>
      <c r="Y47" s="81"/>
      <c r="Z47" s="81"/>
      <c r="AA47" s="81"/>
      <c r="AB47" s="81"/>
      <c r="AC47" s="81"/>
      <c r="AD47" s="81"/>
      <c r="AE47" s="81"/>
      <c r="AF47" s="81"/>
      <c r="AG47" s="81"/>
      <c r="AH47" s="81"/>
      <c r="AI47" s="81"/>
      <c r="AJ47" s="81"/>
      <c r="AK47" s="81"/>
      <c r="AL47" s="81"/>
      <c r="AM47" s="81"/>
      <c r="AN47" s="81"/>
      <c r="AO47" s="81"/>
    </row>
    <row r="48" spans="1:41" ht="15" customHeight="1">
      <c r="A48" s="142" t="s">
        <v>4341</v>
      </c>
      <c r="B48" s="612"/>
      <c r="C48" s="612"/>
      <c r="D48" s="94">
        <v>46128</v>
      </c>
      <c r="E48" s="95" t="str">
        <f t="shared" ca="1" si="10"/>
        <v>OK</v>
      </c>
      <c r="F48" s="134" t="s">
        <v>4435</v>
      </c>
      <c r="G48" s="134" t="s">
        <v>4436</v>
      </c>
      <c r="H48" s="135" t="s">
        <v>4437</v>
      </c>
      <c r="I48" s="136">
        <v>64.73</v>
      </c>
      <c r="J48" s="115" t="s">
        <v>4341</v>
      </c>
      <c r="K48" s="116" t="s">
        <v>4341</v>
      </c>
      <c r="L48" s="117">
        <f>I48/AVERAGE(I46:I47)</f>
        <v>0.74019439679817045</v>
      </c>
      <c r="M48" s="118" t="s">
        <v>4341</v>
      </c>
      <c r="N48" s="118" t="s">
        <v>4341</v>
      </c>
      <c r="O48" s="118" t="str">
        <f>IF(L48&lt;0.7,"INEXEQUÍVEL",IF(L48&gt;1.3,"EXCESSIVO","EXEQUÍVEL"))</f>
        <v>EXEQUÍVEL</v>
      </c>
      <c r="P48" s="118" t="s">
        <v>4341</v>
      </c>
      <c r="Q48" s="119" t="s">
        <v>4341</v>
      </c>
      <c r="R48" s="120"/>
      <c r="S48" s="604"/>
      <c r="T48" s="81"/>
      <c r="U48" s="81"/>
      <c r="V48" s="81"/>
      <c r="W48" s="81"/>
      <c r="X48" s="81"/>
      <c r="Y48" s="81"/>
      <c r="Z48" s="81"/>
      <c r="AA48" s="81"/>
      <c r="AB48" s="81"/>
      <c r="AC48" s="81"/>
      <c r="AD48" s="81"/>
      <c r="AE48" s="81"/>
      <c r="AF48" s="81"/>
      <c r="AG48" s="81"/>
      <c r="AH48" s="81"/>
      <c r="AI48" s="81"/>
      <c r="AJ48" s="81"/>
      <c r="AK48" s="81"/>
      <c r="AL48" s="81"/>
      <c r="AM48" s="81"/>
      <c r="AN48" s="81"/>
      <c r="AO48" s="81"/>
    </row>
    <row r="49" spans="1:41" ht="15" customHeight="1">
      <c r="A49" s="143" t="s">
        <v>4341</v>
      </c>
      <c r="B49" s="144" t="s">
        <v>4341</v>
      </c>
      <c r="C49" s="124" t="s">
        <v>4341</v>
      </c>
      <c r="D49" s="124" t="s">
        <v>4341</v>
      </c>
      <c r="E49" s="125" t="s">
        <v>4341</v>
      </c>
      <c r="F49" s="145" t="s">
        <v>4341</v>
      </c>
      <c r="G49" s="144" t="s">
        <v>4341</v>
      </c>
      <c r="H49" s="138" t="s">
        <v>4341</v>
      </c>
      <c r="I49" s="127" t="s">
        <v>4341</v>
      </c>
      <c r="J49" s="128"/>
      <c r="K49" s="129"/>
      <c r="L49" s="129"/>
      <c r="M49" s="129"/>
      <c r="N49" s="130"/>
      <c r="O49" s="129"/>
      <c r="P49" s="129"/>
      <c r="Q49" s="129"/>
      <c r="R49" s="131"/>
      <c r="S49" s="132"/>
      <c r="T49" s="81"/>
      <c r="U49" s="81"/>
      <c r="V49" s="81"/>
      <c r="W49" s="81"/>
      <c r="X49" s="81"/>
      <c r="Y49" s="81"/>
      <c r="Z49" s="81"/>
      <c r="AA49" s="81"/>
      <c r="AB49" s="81"/>
      <c r="AC49" s="81"/>
      <c r="AD49" s="81"/>
      <c r="AE49" s="81"/>
      <c r="AF49" s="81"/>
      <c r="AG49" s="81"/>
      <c r="AH49" s="81"/>
      <c r="AI49" s="81"/>
      <c r="AJ49" s="81"/>
      <c r="AK49" s="81"/>
      <c r="AL49" s="81"/>
      <c r="AM49" s="81"/>
      <c r="AN49" s="81"/>
      <c r="AO49" s="81"/>
    </row>
    <row r="50" spans="1:41" ht="15" customHeight="1">
      <c r="A50" s="133" t="s">
        <v>4341</v>
      </c>
      <c r="B50" s="610" t="s">
        <v>1509</v>
      </c>
      <c r="C50" s="610" t="s">
        <v>4376</v>
      </c>
      <c r="D50" s="94">
        <v>46139</v>
      </c>
      <c r="E50" s="95" t="str">
        <f t="shared" ref="E50:E52" ca="1" si="11">IF(D50="","",IF(TODAY()-D50&lt;180,"OK","DESATUALIZADO"))</f>
        <v>OK</v>
      </c>
      <c r="F50" s="134" t="s">
        <v>4398</v>
      </c>
      <c r="G50" s="134" t="s">
        <v>4399</v>
      </c>
      <c r="H50" s="135" t="s">
        <v>4438</v>
      </c>
      <c r="I50" s="136">
        <v>705.39</v>
      </c>
      <c r="J50" s="100" t="s">
        <v>4341</v>
      </c>
      <c r="K50" s="101" t="s">
        <v>4341</v>
      </c>
      <c r="L50" s="102">
        <f>I50/AVERAGE(I51:I52)</f>
        <v>0.99858435142060331</v>
      </c>
      <c r="M50" s="103" t="s">
        <v>4341</v>
      </c>
      <c r="N50" s="103" t="s">
        <v>4341</v>
      </c>
      <c r="O50" s="103" t="str">
        <f>IF(L50&lt;0.7,"INEXEQUÍVEL",IF(L50&gt;1.3,"EXCESSIVO","EXEQUÍVEL"))</f>
        <v>EXEQUÍVEL</v>
      </c>
      <c r="P50" s="103" t="s">
        <v>4341</v>
      </c>
      <c r="Q50" s="104" t="s">
        <v>4341</v>
      </c>
      <c r="R50" s="105"/>
      <c r="S50" s="602"/>
      <c r="T50" s="81"/>
      <c r="U50" s="81"/>
      <c r="V50" s="81"/>
      <c r="W50" s="81"/>
      <c r="X50" s="81"/>
      <c r="Y50" s="81"/>
      <c r="Z50" s="81"/>
      <c r="AA50" s="81"/>
      <c r="AB50" s="81"/>
      <c r="AC50" s="81"/>
      <c r="AD50" s="81"/>
      <c r="AE50" s="81"/>
      <c r="AF50" s="81"/>
      <c r="AG50" s="81"/>
      <c r="AH50" s="81"/>
      <c r="AI50" s="81"/>
      <c r="AJ50" s="81"/>
      <c r="AK50" s="81"/>
      <c r="AL50" s="81"/>
      <c r="AM50" s="81"/>
      <c r="AN50" s="81"/>
      <c r="AO50" s="81"/>
    </row>
    <row r="51" spans="1:41" ht="15" customHeight="1">
      <c r="A51" s="133" t="s">
        <v>4439</v>
      </c>
      <c r="B51" s="610"/>
      <c r="C51" s="610"/>
      <c r="D51" s="94">
        <v>46139</v>
      </c>
      <c r="E51" s="95" t="str">
        <f t="shared" ca="1" si="11"/>
        <v>OK</v>
      </c>
      <c r="F51" s="134" t="s">
        <v>4440</v>
      </c>
      <c r="G51" s="134" t="s">
        <v>4441</v>
      </c>
      <c r="H51" s="135" t="s">
        <v>4442</v>
      </c>
      <c r="I51" s="136">
        <v>707.74</v>
      </c>
      <c r="J51" s="108">
        <f>MEDIAN(I50:I52)</f>
        <v>705.39</v>
      </c>
      <c r="K51" s="109">
        <f>TRUNC(AVERAGE(I50:I52),2)</f>
        <v>706.05</v>
      </c>
      <c r="L51" s="102">
        <f>I51/AVERAGE(I50,I52)</f>
        <v>1.0035804683678029</v>
      </c>
      <c r="M51" s="110">
        <f>STDEV(I50:I52)</f>
        <v>1.4682756326158228</v>
      </c>
      <c r="N51" s="111">
        <f>M51/K51</f>
        <v>2.07956324993389E-3</v>
      </c>
      <c r="O51" s="103" t="str">
        <f>IF(L51&lt;0.7,"INEXEQUÍVEL",IF(L51&gt;1.3,"EXCESSIVO","EXEQUÍVEL"))</f>
        <v>EXEQUÍVEL</v>
      </c>
      <c r="P51" s="110">
        <f>K51-M51</f>
        <v>704.58172436738414</v>
      </c>
      <c r="Q51" s="112">
        <f>K51+M51</f>
        <v>707.51827563261577</v>
      </c>
      <c r="R51" s="113">
        <f>TRUNC(IF(J51=K51,K51, IF(N51&lt;25%,K51,J51)),2)</f>
        <v>706.05</v>
      </c>
      <c r="S51" s="603"/>
      <c r="T51" s="81"/>
      <c r="U51" s="81"/>
      <c r="V51" s="81"/>
      <c r="W51" s="81"/>
      <c r="X51" s="81"/>
      <c r="Y51" s="81"/>
      <c r="Z51" s="81"/>
      <c r="AA51" s="81"/>
      <c r="AB51" s="81"/>
      <c r="AC51" s="81"/>
      <c r="AD51" s="81"/>
      <c r="AE51" s="81"/>
      <c r="AF51" s="81"/>
      <c r="AG51" s="81"/>
      <c r="AH51" s="81"/>
      <c r="AI51" s="81"/>
      <c r="AJ51" s="81"/>
      <c r="AK51" s="81"/>
      <c r="AL51" s="81"/>
      <c r="AM51" s="81"/>
      <c r="AN51" s="81"/>
      <c r="AO51" s="81"/>
    </row>
    <row r="52" spans="1:41" ht="15" customHeight="1">
      <c r="A52" s="142" t="s">
        <v>4341</v>
      </c>
      <c r="B52" s="611"/>
      <c r="C52" s="611"/>
      <c r="D52" s="94">
        <v>46139</v>
      </c>
      <c r="E52" s="95" t="str">
        <f t="shared" ca="1" si="11"/>
        <v>OK</v>
      </c>
      <c r="F52" s="134" t="s">
        <v>4443</v>
      </c>
      <c r="G52" s="134" t="s">
        <v>4444</v>
      </c>
      <c r="H52" s="135" t="s">
        <v>4445</v>
      </c>
      <c r="I52" s="136">
        <v>705.04</v>
      </c>
      <c r="J52" s="115" t="s">
        <v>4341</v>
      </c>
      <c r="K52" s="116" t="s">
        <v>4341</v>
      </c>
      <c r="L52" s="117">
        <f>I52/AVERAGE(I50:I51)</f>
        <v>0.99784167061770668</v>
      </c>
      <c r="M52" s="118" t="s">
        <v>4341</v>
      </c>
      <c r="N52" s="118" t="s">
        <v>4341</v>
      </c>
      <c r="O52" s="118" t="str">
        <f>IF(L52&lt;0.7,"INEXEQUÍVEL",IF(L52&gt;1.3,"EXCESSIVO","EXEQUÍVEL"))</f>
        <v>EXEQUÍVEL</v>
      </c>
      <c r="P52" s="118" t="s">
        <v>4341</v>
      </c>
      <c r="Q52" s="119" t="s">
        <v>4341</v>
      </c>
      <c r="R52" s="120"/>
      <c r="S52" s="604"/>
      <c r="T52" s="81"/>
      <c r="U52" s="81"/>
      <c r="V52" s="81"/>
      <c r="W52" s="81"/>
      <c r="X52" s="81"/>
      <c r="Y52" s="81"/>
      <c r="Z52" s="81"/>
      <c r="AA52" s="81"/>
      <c r="AB52" s="81"/>
      <c r="AC52" s="81"/>
      <c r="AD52" s="81"/>
      <c r="AE52" s="81"/>
      <c r="AF52" s="81"/>
      <c r="AG52" s="81"/>
      <c r="AH52" s="81"/>
      <c r="AI52" s="81"/>
      <c r="AJ52" s="81"/>
      <c r="AK52" s="81"/>
      <c r="AL52" s="81"/>
      <c r="AM52" s="81"/>
      <c r="AN52" s="81"/>
      <c r="AO52" s="81"/>
    </row>
    <row r="53" spans="1:41" ht="15" customHeight="1">
      <c r="A53" s="143" t="s">
        <v>4341</v>
      </c>
      <c r="B53" s="144" t="s">
        <v>4341</v>
      </c>
      <c r="C53" s="124" t="s">
        <v>4341</v>
      </c>
      <c r="D53" s="124" t="s">
        <v>4341</v>
      </c>
      <c r="E53" s="125" t="s">
        <v>4341</v>
      </c>
      <c r="F53" s="145" t="s">
        <v>4341</v>
      </c>
      <c r="G53" s="144" t="s">
        <v>4341</v>
      </c>
      <c r="H53" s="138" t="s">
        <v>4341</v>
      </c>
      <c r="I53" s="127" t="s">
        <v>4341</v>
      </c>
      <c r="J53" s="128"/>
      <c r="K53" s="129"/>
      <c r="L53" s="129"/>
      <c r="M53" s="129"/>
      <c r="N53" s="130"/>
      <c r="O53" s="129"/>
      <c r="P53" s="129"/>
      <c r="Q53" s="129"/>
      <c r="R53" s="131"/>
      <c r="S53" s="132"/>
      <c r="T53" s="81"/>
      <c r="U53" s="81"/>
      <c r="V53" s="81"/>
      <c r="W53" s="81"/>
      <c r="X53" s="81"/>
      <c r="Y53" s="81"/>
      <c r="Z53" s="81"/>
      <c r="AA53" s="81"/>
      <c r="AB53" s="81"/>
      <c r="AC53" s="81"/>
      <c r="AD53" s="81"/>
      <c r="AE53" s="81"/>
      <c r="AF53" s="81"/>
      <c r="AG53" s="81"/>
      <c r="AH53" s="81"/>
      <c r="AI53" s="81"/>
      <c r="AJ53" s="81"/>
      <c r="AK53" s="81"/>
      <c r="AL53" s="81"/>
      <c r="AM53" s="81"/>
      <c r="AN53" s="81"/>
      <c r="AO53" s="81"/>
    </row>
    <row r="54" spans="1:41" ht="15" customHeight="1">
      <c r="A54" s="521"/>
      <c r="B54" s="610" t="s">
        <v>1511</v>
      </c>
      <c r="C54" s="608" t="s">
        <v>4419</v>
      </c>
      <c r="D54" s="522">
        <v>46063</v>
      </c>
      <c r="E54" s="95" t="str">
        <f t="shared" ref="E54:E56" ca="1" si="12">IF(D54="","",IF(TODAY()-D54&lt;180,"OK","DESATUALIZADO"))</f>
        <v>OK</v>
      </c>
      <c r="F54" s="526" t="s">
        <v>4446</v>
      </c>
      <c r="G54" s="526" t="s">
        <v>4447</v>
      </c>
      <c r="H54" s="135" t="s">
        <v>4448</v>
      </c>
      <c r="I54" s="527">
        <v>11321.25</v>
      </c>
      <c r="J54" s="100" t="s">
        <v>4341</v>
      </c>
      <c r="K54" s="101" t="s">
        <v>4341</v>
      </c>
      <c r="L54" s="102">
        <f>I54/AVERAGE(I55:I56)</f>
        <v>1.1277549495704147</v>
      </c>
      <c r="M54" s="103" t="s">
        <v>4341</v>
      </c>
      <c r="N54" s="103" t="s">
        <v>4341</v>
      </c>
      <c r="O54" s="103" t="str">
        <f>IF(L54&lt;0.7,"INEXEQUÍVEL",IF(L54&gt;1.3,"EXCESSIVO","EXEQUÍVEL"))</f>
        <v>EXEQUÍVEL</v>
      </c>
      <c r="P54" s="103" t="s">
        <v>4341</v>
      </c>
      <c r="Q54" s="104" t="s">
        <v>4341</v>
      </c>
      <c r="R54" s="105"/>
      <c r="S54" s="602"/>
      <c r="T54" s="81"/>
      <c r="U54" s="81"/>
      <c r="V54" s="81"/>
      <c r="W54" s="81"/>
      <c r="X54" s="81"/>
      <c r="Y54" s="81"/>
      <c r="Z54" s="81"/>
      <c r="AA54" s="81"/>
      <c r="AB54" s="81"/>
      <c r="AC54" s="81"/>
      <c r="AD54" s="81"/>
      <c r="AE54" s="81"/>
      <c r="AF54" s="81"/>
      <c r="AG54" s="81"/>
      <c r="AH54" s="81"/>
      <c r="AI54" s="81"/>
      <c r="AJ54" s="81"/>
      <c r="AK54" s="81"/>
      <c r="AL54" s="81"/>
      <c r="AM54" s="81"/>
      <c r="AN54" s="81"/>
      <c r="AO54" s="81"/>
    </row>
    <row r="55" spans="1:41" ht="15" customHeight="1">
      <c r="A55" s="525" t="s">
        <v>4449</v>
      </c>
      <c r="B55" s="610"/>
      <c r="C55" s="609"/>
      <c r="D55" s="522">
        <v>46063</v>
      </c>
      <c r="E55" s="95" t="str">
        <f t="shared" ca="1" si="12"/>
        <v>OK</v>
      </c>
      <c r="F55" s="528" t="s">
        <v>4450</v>
      </c>
      <c r="G55" s="528" t="s">
        <v>4451</v>
      </c>
      <c r="H55" s="135" t="s">
        <v>4452</v>
      </c>
      <c r="I55" s="527">
        <v>10078.52</v>
      </c>
      <c r="J55" s="108">
        <f>MEDIAN(I54:I56)</f>
        <v>10078.52</v>
      </c>
      <c r="K55" s="109">
        <f>TRUNC(AVERAGE(I54:I56),2)</f>
        <v>10466.25</v>
      </c>
      <c r="L55" s="102">
        <f>I55/AVERAGE(I54,I56)</f>
        <v>0.94544195817774956</v>
      </c>
      <c r="M55" s="110">
        <f>STDEV(I54:I56)</f>
        <v>741.51898350615409</v>
      </c>
      <c r="N55" s="111">
        <f>M55/K55</f>
        <v>7.0848583160745646E-2</v>
      </c>
      <c r="O55" s="103" t="str">
        <f>IF(L55&lt;0.7,"INEXEQUÍVEL",IF(L55&gt;1.3,"EXCESSIVO","EXEQUÍVEL"))</f>
        <v>EXEQUÍVEL</v>
      </c>
      <c r="P55" s="110">
        <f>K55-M55</f>
        <v>9724.7310164938463</v>
      </c>
      <c r="Q55" s="112">
        <f>K55+M55</f>
        <v>11207.768983506154</v>
      </c>
      <c r="R55" s="113">
        <f>TRUNC(IF(J55=K55,K55, IF(N55&lt;25%,K55,J55)),2)</f>
        <v>10466.25</v>
      </c>
      <c r="S55" s="603"/>
      <c r="T55" s="81"/>
      <c r="U55" s="81"/>
      <c r="V55" s="81"/>
      <c r="W55" s="81"/>
      <c r="X55" s="81"/>
      <c r="Y55" s="81"/>
      <c r="Z55" s="81"/>
      <c r="AA55" s="81"/>
      <c r="AB55" s="81"/>
      <c r="AC55" s="81"/>
      <c r="AD55" s="81"/>
      <c r="AE55" s="81"/>
      <c r="AF55" s="81"/>
      <c r="AG55" s="81"/>
      <c r="AH55" s="81"/>
      <c r="AI55" s="81"/>
      <c r="AJ55" s="81"/>
      <c r="AK55" s="81"/>
      <c r="AL55" s="81"/>
      <c r="AM55" s="81"/>
      <c r="AN55" s="81"/>
      <c r="AO55" s="81"/>
    </row>
    <row r="56" spans="1:41" ht="15" customHeight="1">
      <c r="A56" s="531"/>
      <c r="B56" s="611"/>
      <c r="C56" s="609"/>
      <c r="D56" s="522">
        <v>46063</v>
      </c>
      <c r="E56" s="95" t="str">
        <f t="shared" ca="1" si="12"/>
        <v>OK</v>
      </c>
      <c r="F56" s="528" t="s">
        <v>4453</v>
      </c>
      <c r="G56" s="528" t="s">
        <v>4454</v>
      </c>
      <c r="H56" s="135" t="s">
        <v>4455</v>
      </c>
      <c r="I56" s="527">
        <v>9998.98</v>
      </c>
      <c r="J56" s="115" t="s">
        <v>4341</v>
      </c>
      <c r="K56" s="116" t="s">
        <v>4341</v>
      </c>
      <c r="L56" s="117">
        <f>I56/AVERAGE(I54:I55)</f>
        <v>0.93449415577830974</v>
      </c>
      <c r="M56" s="118" t="s">
        <v>4341</v>
      </c>
      <c r="N56" s="118" t="s">
        <v>4341</v>
      </c>
      <c r="O56" s="118" t="str">
        <f>IF(L56&lt;0.7,"INEXEQUÍVEL",IF(L56&gt;1.3,"EXCESSIVO","EXEQUÍVEL"))</f>
        <v>EXEQUÍVEL</v>
      </c>
      <c r="P56" s="118" t="s">
        <v>4341</v>
      </c>
      <c r="Q56" s="119" t="s">
        <v>4341</v>
      </c>
      <c r="R56" s="120"/>
      <c r="S56" s="604"/>
      <c r="T56" s="81"/>
      <c r="U56" s="81"/>
      <c r="V56" s="81"/>
      <c r="W56" s="81"/>
      <c r="X56" s="81"/>
      <c r="Y56" s="81"/>
      <c r="Z56" s="81"/>
      <c r="AA56" s="81"/>
      <c r="AB56" s="81"/>
      <c r="AC56" s="81"/>
      <c r="AD56" s="81"/>
      <c r="AE56" s="81"/>
      <c r="AF56" s="81"/>
      <c r="AG56" s="81"/>
      <c r="AH56" s="81"/>
      <c r="AI56" s="81"/>
      <c r="AJ56" s="81"/>
      <c r="AK56" s="81"/>
      <c r="AL56" s="81"/>
      <c r="AM56" s="81"/>
      <c r="AN56" s="81"/>
      <c r="AO56" s="81"/>
    </row>
    <row r="57" spans="1:41" ht="15" customHeight="1">
      <c r="A57" s="143" t="s">
        <v>4341</v>
      </c>
      <c r="B57" s="144" t="s">
        <v>4341</v>
      </c>
      <c r="C57" s="124" t="s">
        <v>4341</v>
      </c>
      <c r="D57" s="124" t="s">
        <v>4341</v>
      </c>
      <c r="E57" s="125" t="s">
        <v>4341</v>
      </c>
      <c r="F57" s="145" t="s">
        <v>4341</v>
      </c>
      <c r="G57" s="144" t="s">
        <v>4341</v>
      </c>
      <c r="H57" s="124" t="s">
        <v>4341</v>
      </c>
      <c r="I57" s="127" t="s">
        <v>4341</v>
      </c>
      <c r="J57" s="128"/>
      <c r="K57" s="129"/>
      <c r="L57" s="129"/>
      <c r="M57" s="129"/>
      <c r="N57" s="130"/>
      <c r="O57" s="129"/>
      <c r="P57" s="129"/>
      <c r="Q57" s="129"/>
      <c r="R57" s="131"/>
      <c r="S57" s="132"/>
      <c r="T57" s="81"/>
      <c r="U57" s="81"/>
      <c r="V57" s="81"/>
      <c r="W57" s="81"/>
      <c r="X57" s="81"/>
      <c r="Y57" s="81"/>
      <c r="Z57" s="81"/>
      <c r="AA57" s="81"/>
      <c r="AB57" s="81"/>
      <c r="AC57" s="81"/>
      <c r="AD57" s="81"/>
      <c r="AE57" s="81"/>
      <c r="AF57" s="81"/>
      <c r="AG57" s="81"/>
      <c r="AH57" s="81"/>
      <c r="AI57" s="81"/>
      <c r="AJ57" s="81"/>
      <c r="AK57" s="81"/>
      <c r="AL57" s="81"/>
      <c r="AM57" s="81"/>
      <c r="AN57" s="81"/>
      <c r="AO57" s="81"/>
    </row>
    <row r="58" spans="1:41" ht="15" customHeight="1">
      <c r="A58" s="133" t="s">
        <v>4341</v>
      </c>
      <c r="B58" s="610" t="s">
        <v>1797</v>
      </c>
      <c r="C58" s="610" t="s">
        <v>4376</v>
      </c>
      <c r="D58" s="94">
        <v>46191</v>
      </c>
      <c r="E58" s="95" t="str">
        <f t="shared" ref="E58:E60" ca="1" si="13">IF(D58="","",IF(TODAY()-D58&lt;180,"OK","DESATUALIZADO"))</f>
        <v>OK</v>
      </c>
      <c r="F58" s="134" t="s">
        <v>4456</v>
      </c>
      <c r="G58" s="134" t="s">
        <v>4457</v>
      </c>
      <c r="H58" s="135" t="s">
        <v>4458</v>
      </c>
      <c r="I58" s="136">
        <v>126.9</v>
      </c>
      <c r="J58" s="100" t="s">
        <v>4341</v>
      </c>
      <c r="K58" s="101" t="s">
        <v>4341</v>
      </c>
      <c r="L58" s="102">
        <f>I58/AVERAGE(I59:I60)</f>
        <v>0.72254170699766562</v>
      </c>
      <c r="M58" s="103" t="s">
        <v>4341</v>
      </c>
      <c r="N58" s="103" t="s">
        <v>4341</v>
      </c>
      <c r="O58" s="103" t="str">
        <f>IF(L58&lt;0.7,"INEXEQUÍVEL",IF(L58&gt;1.3,"EXCESSIVO","EXEQUÍVEL"))</f>
        <v>EXEQUÍVEL</v>
      </c>
      <c r="P58" s="103" t="s">
        <v>4341</v>
      </c>
      <c r="Q58" s="104" t="s">
        <v>4341</v>
      </c>
      <c r="R58" s="105"/>
      <c r="S58" s="602"/>
      <c r="T58" s="81"/>
      <c r="U58" s="81"/>
      <c r="V58" s="81"/>
      <c r="W58" s="81"/>
      <c r="X58" s="81"/>
      <c r="Y58" s="81"/>
      <c r="Z58" s="81"/>
      <c r="AA58" s="81"/>
      <c r="AB58" s="81"/>
      <c r="AC58" s="81"/>
      <c r="AD58" s="81"/>
      <c r="AE58" s="81"/>
      <c r="AF58" s="81"/>
      <c r="AG58" s="81"/>
      <c r="AH58" s="81"/>
      <c r="AI58" s="81"/>
      <c r="AJ58" s="81"/>
      <c r="AK58" s="81"/>
      <c r="AL58" s="81"/>
      <c r="AM58" s="81"/>
      <c r="AN58" s="81"/>
      <c r="AO58" s="81"/>
    </row>
    <row r="59" spans="1:41" ht="15" customHeight="1">
      <c r="A59" s="133" t="s">
        <v>4459</v>
      </c>
      <c r="B59" s="610"/>
      <c r="C59" s="610"/>
      <c r="D59" s="94">
        <v>46191</v>
      </c>
      <c r="E59" s="95" t="str">
        <f t="shared" ca="1" si="13"/>
        <v>OK</v>
      </c>
      <c r="F59" s="134" t="s">
        <v>4460</v>
      </c>
      <c r="G59" s="134" t="s">
        <v>4461</v>
      </c>
      <c r="H59" s="135" t="s">
        <v>4462</v>
      </c>
      <c r="I59" s="136">
        <v>181.36</v>
      </c>
      <c r="J59" s="108">
        <f>MEDIAN(I58:I60)</f>
        <v>169.9</v>
      </c>
      <c r="K59" s="109">
        <f>TRUNC(AVERAGE(I58:I60),2)</f>
        <v>159.38</v>
      </c>
      <c r="L59" s="102">
        <f>I59/AVERAGE(I58,I60)</f>
        <v>1.2221024258760109</v>
      </c>
      <c r="M59" s="110">
        <f>STDEV(I58:I60)</f>
        <v>28.711853533573013</v>
      </c>
      <c r="N59" s="111">
        <f>M59/K59</f>
        <v>0.18014715480971899</v>
      </c>
      <c r="O59" s="103" t="str">
        <f>IF(L59&lt;0.7,"INEXEQUÍVEL",IF(L59&gt;1.3,"EXCESSIVO","EXEQUÍVEL"))</f>
        <v>EXEQUÍVEL</v>
      </c>
      <c r="P59" s="110">
        <f>K59-M59</f>
        <v>130.66814646642698</v>
      </c>
      <c r="Q59" s="112">
        <f>K59+M59</f>
        <v>188.09185353357302</v>
      </c>
      <c r="R59" s="113">
        <f>TRUNC(IF(J59=K59,K59, IF(N59&lt;25%,K59,J59)),2)</f>
        <v>159.38</v>
      </c>
      <c r="S59" s="603"/>
      <c r="T59" s="81"/>
      <c r="U59" s="81"/>
      <c r="V59" s="81"/>
      <c r="W59" s="81"/>
      <c r="X59" s="81"/>
      <c r="Y59" s="81"/>
      <c r="Z59" s="81"/>
      <c r="AA59" s="81"/>
      <c r="AB59" s="81"/>
      <c r="AC59" s="81"/>
      <c r="AD59" s="81"/>
      <c r="AE59" s="81"/>
      <c r="AF59" s="81"/>
      <c r="AG59" s="81"/>
      <c r="AH59" s="81"/>
      <c r="AI59" s="81"/>
      <c r="AJ59" s="81"/>
      <c r="AK59" s="81"/>
      <c r="AL59" s="81"/>
      <c r="AM59" s="81"/>
      <c r="AN59" s="81"/>
      <c r="AO59" s="81"/>
    </row>
    <row r="60" spans="1:41" ht="15" customHeight="1">
      <c r="A60" s="142" t="s">
        <v>4341</v>
      </c>
      <c r="B60" s="612"/>
      <c r="C60" s="612"/>
      <c r="D60" s="94">
        <v>46191</v>
      </c>
      <c r="E60" s="95" t="str">
        <f t="shared" ca="1" si="13"/>
        <v>OK</v>
      </c>
      <c r="F60" s="134" t="s">
        <v>4463</v>
      </c>
      <c r="G60" s="134"/>
      <c r="H60" s="135" t="s">
        <v>4464</v>
      </c>
      <c r="I60" s="136">
        <v>169.9</v>
      </c>
      <c r="J60" s="115" t="s">
        <v>4341</v>
      </c>
      <c r="K60" s="116" t="s">
        <v>4341</v>
      </c>
      <c r="L60" s="117">
        <f>I60/AVERAGE(I58:I59)</f>
        <v>1.1023162265619932</v>
      </c>
      <c r="M60" s="118" t="s">
        <v>4341</v>
      </c>
      <c r="N60" s="118" t="s">
        <v>4341</v>
      </c>
      <c r="O60" s="118" t="str">
        <f>IF(L60&lt;0.7,"INEXEQUÍVEL",IF(L60&gt;1.3,"EXCESSIVO","EXEQUÍVEL"))</f>
        <v>EXEQUÍVEL</v>
      </c>
      <c r="P60" s="118" t="s">
        <v>4341</v>
      </c>
      <c r="Q60" s="119" t="s">
        <v>4341</v>
      </c>
      <c r="R60" s="120"/>
      <c r="S60" s="604"/>
      <c r="T60" s="81"/>
      <c r="U60" s="81"/>
      <c r="V60" s="81"/>
      <c r="W60" s="81"/>
      <c r="X60" s="81"/>
      <c r="Y60" s="81"/>
      <c r="Z60" s="81"/>
      <c r="AA60" s="81"/>
      <c r="AB60" s="81"/>
      <c r="AC60" s="81"/>
      <c r="AD60" s="81"/>
      <c r="AE60" s="81"/>
      <c r="AF60" s="81"/>
      <c r="AG60" s="81"/>
      <c r="AH60" s="81"/>
      <c r="AI60" s="81"/>
      <c r="AJ60" s="81"/>
      <c r="AK60" s="81"/>
      <c r="AL60" s="81"/>
      <c r="AM60" s="81"/>
      <c r="AN60" s="81"/>
      <c r="AO60" s="81"/>
    </row>
    <row r="61" spans="1:41" ht="15" customHeight="1">
      <c r="A61" s="143" t="s">
        <v>4341</v>
      </c>
      <c r="B61" s="144" t="s">
        <v>4341</v>
      </c>
      <c r="C61" s="124" t="s">
        <v>4341</v>
      </c>
      <c r="D61" s="124" t="s">
        <v>4341</v>
      </c>
      <c r="E61" s="125" t="s">
        <v>4341</v>
      </c>
      <c r="F61" s="145" t="s">
        <v>4341</v>
      </c>
      <c r="G61" s="144" t="s">
        <v>4341</v>
      </c>
      <c r="H61" s="124" t="s">
        <v>4341</v>
      </c>
      <c r="I61" s="127" t="s">
        <v>4341</v>
      </c>
      <c r="J61" s="128"/>
      <c r="K61" s="129"/>
      <c r="L61" s="129"/>
      <c r="M61" s="129"/>
      <c r="N61" s="130"/>
      <c r="O61" s="129"/>
      <c r="P61" s="129"/>
      <c r="Q61" s="129"/>
      <c r="R61" s="131"/>
      <c r="S61" s="132"/>
      <c r="T61" s="81"/>
      <c r="U61" s="81"/>
      <c r="V61" s="81"/>
      <c r="W61" s="81"/>
      <c r="X61" s="81"/>
      <c r="Y61" s="81"/>
      <c r="Z61" s="81"/>
      <c r="AA61" s="81"/>
      <c r="AB61" s="81"/>
      <c r="AC61" s="81"/>
      <c r="AD61" s="81"/>
      <c r="AE61" s="81"/>
      <c r="AF61" s="81"/>
      <c r="AG61" s="81"/>
      <c r="AH61" s="81"/>
      <c r="AI61" s="81"/>
      <c r="AJ61" s="81"/>
      <c r="AK61" s="81"/>
      <c r="AL61" s="81"/>
      <c r="AM61" s="81"/>
      <c r="AN61" s="81"/>
      <c r="AO61" s="81"/>
    </row>
    <row r="62" spans="1:41" ht="15" customHeight="1">
      <c r="A62" s="151" t="s">
        <v>4341</v>
      </c>
      <c r="B62" s="637" t="s">
        <v>924</v>
      </c>
      <c r="C62" s="637" t="s">
        <v>4376</v>
      </c>
      <c r="D62" s="152">
        <v>46128</v>
      </c>
      <c r="E62" s="95" t="str">
        <f t="shared" ref="E62:E64" ca="1" si="14">IF(D62="","",IF(TODAY()-D62&lt;180,"OK","DESATUALIZADO"))</f>
        <v>OK</v>
      </c>
      <c r="F62" s="153" t="s">
        <v>4430</v>
      </c>
      <c r="G62" s="153" t="s">
        <v>4431</v>
      </c>
      <c r="H62" s="150" t="s">
        <v>4465</v>
      </c>
      <c r="I62" s="136">
        <v>85.9</v>
      </c>
      <c r="J62" s="100" t="s">
        <v>4341</v>
      </c>
      <c r="K62" s="101" t="s">
        <v>4341</v>
      </c>
      <c r="L62" s="102">
        <f>I62/AVERAGE(I63:I64)</f>
        <v>1.0105882352941178</v>
      </c>
      <c r="M62" s="103" t="s">
        <v>4341</v>
      </c>
      <c r="N62" s="103" t="s">
        <v>4341</v>
      </c>
      <c r="O62" s="103" t="str">
        <f>IF(L62&lt;0.7,"INEXEQUÍVEL",IF(L62&gt;1.3,"EXCESSIVO","EXEQUÍVEL"))</f>
        <v>EXEQUÍVEL</v>
      </c>
      <c r="P62" s="103" t="s">
        <v>4341</v>
      </c>
      <c r="Q62" s="104" t="s">
        <v>4341</v>
      </c>
      <c r="R62" s="105"/>
      <c r="S62" s="602"/>
      <c r="T62" s="81"/>
      <c r="U62" s="81"/>
      <c r="V62" s="81"/>
      <c r="W62" s="81"/>
      <c r="X62" s="81"/>
      <c r="Y62" s="81"/>
      <c r="Z62" s="81"/>
      <c r="AA62" s="81"/>
      <c r="AB62" s="81"/>
      <c r="AC62" s="81"/>
      <c r="AD62" s="81"/>
      <c r="AE62" s="81"/>
      <c r="AF62" s="81"/>
      <c r="AG62" s="81"/>
      <c r="AH62" s="81"/>
      <c r="AI62" s="81"/>
      <c r="AJ62" s="81"/>
      <c r="AK62" s="81"/>
      <c r="AL62" s="81"/>
      <c r="AM62" s="81"/>
      <c r="AN62" s="81"/>
      <c r="AO62" s="81"/>
    </row>
    <row r="63" spans="1:41" ht="15" customHeight="1">
      <c r="A63" s="133" t="s">
        <v>4466</v>
      </c>
      <c r="B63" s="610"/>
      <c r="C63" s="610"/>
      <c r="D63" s="94">
        <v>46128</v>
      </c>
      <c r="E63" s="95" t="str">
        <f t="shared" ca="1" si="14"/>
        <v>OK</v>
      </c>
      <c r="F63" s="134" t="s">
        <v>4371</v>
      </c>
      <c r="G63" s="134" t="s">
        <v>4372</v>
      </c>
      <c r="H63" s="150" t="s">
        <v>4467</v>
      </c>
      <c r="I63" s="136">
        <v>85</v>
      </c>
      <c r="J63" s="108">
        <f>MEDIAN(I62:I64)</f>
        <v>85.45</v>
      </c>
      <c r="K63" s="109">
        <f>TRUNC(AVERAGE(I62:I64),2)</f>
        <v>85.45</v>
      </c>
      <c r="L63" s="102">
        <f>I63/AVERAGE(I62,I64)</f>
        <v>0.98952270081490101</v>
      </c>
      <c r="M63" s="110">
        <f>STDEV(I62:I64)</f>
        <v>0.63639610306789685</v>
      </c>
      <c r="N63" s="111">
        <f>M63/K63</f>
        <v>7.4475845882726373E-3</v>
      </c>
      <c r="O63" s="103" t="str">
        <f>IF(L63&lt;0.7,"INEXEQUÍVEL",IF(L63&gt;1.3,"EXCESSIVO","EXEQUÍVEL"))</f>
        <v>EXEQUÍVEL</v>
      </c>
      <c r="P63" s="110">
        <f>K63-M63</f>
        <v>84.813603896932108</v>
      </c>
      <c r="Q63" s="112">
        <f>K63+M63</f>
        <v>86.086396103067898</v>
      </c>
      <c r="R63" s="113">
        <f>TRUNC(IF(J63=K63,K63, IF(N63&lt;25%,K63,J63)),2)</f>
        <v>85.45</v>
      </c>
      <c r="S63" s="603"/>
      <c r="T63" s="81"/>
      <c r="U63" s="81"/>
      <c r="V63" s="81"/>
      <c r="W63" s="81"/>
      <c r="X63" s="81"/>
      <c r="Y63" s="81"/>
      <c r="Z63" s="81"/>
      <c r="AA63" s="81"/>
      <c r="AB63" s="81"/>
      <c r="AC63" s="81"/>
      <c r="AD63" s="81"/>
      <c r="AE63" s="81"/>
      <c r="AF63" s="81"/>
      <c r="AG63" s="81"/>
      <c r="AH63" s="81"/>
      <c r="AI63" s="81"/>
      <c r="AJ63" s="81"/>
      <c r="AK63" s="81"/>
      <c r="AL63" s="81"/>
      <c r="AM63" s="81"/>
      <c r="AN63" s="81"/>
      <c r="AO63" s="81"/>
    </row>
    <row r="64" spans="1:41" ht="15" customHeight="1">
      <c r="A64" s="142" t="s">
        <v>4341</v>
      </c>
      <c r="B64" s="611"/>
      <c r="C64" s="611"/>
      <c r="D64" s="154"/>
      <c r="E64" s="95" t="str">
        <f t="shared" ca="1" si="14"/>
        <v/>
      </c>
      <c r="F64" s="134" t="s">
        <v>4341</v>
      </c>
      <c r="G64" s="134" t="s">
        <v>4341</v>
      </c>
      <c r="H64" s="155" t="s">
        <v>4341</v>
      </c>
      <c r="I64" s="136" t="s">
        <v>4341</v>
      </c>
      <c r="J64" s="115" t="s">
        <v>4341</v>
      </c>
      <c r="K64" s="116" t="s">
        <v>4341</v>
      </c>
      <c r="L64" s="117" t="e">
        <f>I64/AVERAGE(I62:I63)</f>
        <v>#VALUE!</v>
      </c>
      <c r="M64" s="118" t="s">
        <v>4341</v>
      </c>
      <c r="N64" s="118" t="s">
        <v>4341</v>
      </c>
      <c r="O64" s="118" t="e">
        <f>IF(L64&lt;0.7,"INEXEQUÍVEL",IF(L64&gt;1.3,"EXCESSIVO","EXEQUÍVEL"))</f>
        <v>#VALUE!</v>
      </c>
      <c r="P64" s="118" t="s">
        <v>4341</v>
      </c>
      <c r="Q64" s="119" t="s">
        <v>4341</v>
      </c>
      <c r="R64" s="120"/>
      <c r="S64" s="604"/>
      <c r="T64" s="81"/>
      <c r="U64" s="81"/>
      <c r="V64" s="81"/>
      <c r="W64" s="81"/>
      <c r="X64" s="81"/>
      <c r="Y64" s="81"/>
      <c r="Z64" s="81"/>
      <c r="AA64" s="81"/>
      <c r="AB64" s="81"/>
      <c r="AC64" s="81"/>
      <c r="AD64" s="81"/>
      <c r="AE64" s="81"/>
      <c r="AF64" s="81"/>
      <c r="AG64" s="81"/>
      <c r="AH64" s="81"/>
      <c r="AI64" s="81"/>
      <c r="AJ64" s="81"/>
      <c r="AK64" s="81"/>
      <c r="AL64" s="81"/>
      <c r="AM64" s="81"/>
      <c r="AN64" s="81"/>
      <c r="AO64" s="81"/>
    </row>
    <row r="65" spans="1:41" ht="15" customHeight="1">
      <c r="A65" s="143" t="s">
        <v>4341</v>
      </c>
      <c r="B65" s="144" t="s">
        <v>4341</v>
      </c>
      <c r="C65" s="124" t="s">
        <v>4341</v>
      </c>
      <c r="D65" s="124" t="s">
        <v>4341</v>
      </c>
      <c r="E65" s="125" t="s">
        <v>4341</v>
      </c>
      <c r="F65" s="145" t="s">
        <v>4341</v>
      </c>
      <c r="G65" s="144" t="s">
        <v>4341</v>
      </c>
      <c r="H65" s="124" t="s">
        <v>4341</v>
      </c>
      <c r="I65" s="127" t="s">
        <v>4341</v>
      </c>
      <c r="J65" s="128"/>
      <c r="K65" s="129"/>
      <c r="L65" s="129"/>
      <c r="M65" s="129"/>
      <c r="N65" s="130"/>
      <c r="O65" s="129"/>
      <c r="P65" s="129"/>
      <c r="Q65" s="129"/>
      <c r="R65" s="131"/>
      <c r="S65" s="132"/>
      <c r="T65" s="81"/>
      <c r="U65" s="81"/>
      <c r="V65" s="81"/>
      <c r="W65" s="81"/>
      <c r="X65" s="81"/>
      <c r="Y65" s="81"/>
      <c r="Z65" s="81"/>
      <c r="AA65" s="81"/>
      <c r="AB65" s="81"/>
      <c r="AC65" s="81"/>
      <c r="AD65" s="81"/>
      <c r="AE65" s="81"/>
      <c r="AF65" s="81"/>
      <c r="AG65" s="81"/>
      <c r="AH65" s="81"/>
      <c r="AI65" s="81"/>
      <c r="AJ65" s="81"/>
      <c r="AK65" s="81"/>
      <c r="AL65" s="81"/>
      <c r="AM65" s="81"/>
      <c r="AN65" s="81"/>
      <c r="AO65" s="81"/>
    </row>
    <row r="66" spans="1:41" ht="15" customHeight="1">
      <c r="A66" s="146"/>
      <c r="B66" s="600" t="s">
        <v>4468</v>
      </c>
      <c r="C66" s="601" t="s">
        <v>776</v>
      </c>
      <c r="D66" s="140">
        <v>46057</v>
      </c>
      <c r="E66" s="95" t="str">
        <f t="shared" ref="E66:E68" ca="1" si="15">IF(D66="","",IF(TODAY()-D66&lt;180,"OK","DESATUALIZADO"))</f>
        <v>OK</v>
      </c>
      <c r="F66" s="106" t="s">
        <v>4469</v>
      </c>
      <c r="G66" s="107" t="s">
        <v>4470</v>
      </c>
      <c r="H66" s="156" t="s">
        <v>4471</v>
      </c>
      <c r="I66" s="147">
        <v>136</v>
      </c>
      <c r="J66" s="100" t="s">
        <v>4341</v>
      </c>
      <c r="K66" s="101" t="s">
        <v>4341</v>
      </c>
      <c r="L66" s="102">
        <f>I66/AVERAGE(I67:I68)</f>
        <v>0.6203651156607467</v>
      </c>
      <c r="M66" s="103" t="s">
        <v>4341</v>
      </c>
      <c r="N66" s="103" t="s">
        <v>4341</v>
      </c>
      <c r="O66" s="103" t="str">
        <f>IF(L66&lt;0.7,"INEXEQUÍVEL",IF(L66&gt;1.3,"EXCESSIVO","EXEQUÍVEL"))</f>
        <v>INEXEQUÍVEL</v>
      </c>
      <c r="P66" s="103" t="s">
        <v>4341</v>
      </c>
      <c r="Q66" s="104" t="s">
        <v>4341</v>
      </c>
      <c r="R66" s="105"/>
      <c r="S66" s="602"/>
      <c r="T66" s="81"/>
      <c r="U66" s="81"/>
      <c r="V66" s="81"/>
      <c r="W66" s="81"/>
      <c r="X66" s="81"/>
      <c r="Y66" s="81"/>
      <c r="Z66" s="81"/>
      <c r="AA66" s="81"/>
      <c r="AB66" s="81"/>
      <c r="AC66" s="81"/>
      <c r="AD66" s="81"/>
      <c r="AE66" s="81"/>
      <c r="AF66" s="81"/>
      <c r="AG66" s="81"/>
      <c r="AH66" s="81"/>
      <c r="AI66" s="81"/>
      <c r="AJ66" s="81"/>
      <c r="AK66" s="81"/>
      <c r="AL66" s="81"/>
      <c r="AM66" s="81"/>
      <c r="AN66" s="81"/>
      <c r="AO66" s="81"/>
    </row>
    <row r="67" spans="1:41" ht="15" customHeight="1">
      <c r="A67" s="93" t="s">
        <v>4472</v>
      </c>
      <c r="B67" s="678"/>
      <c r="C67" s="678"/>
      <c r="D67" s="140">
        <v>46057</v>
      </c>
      <c r="E67" s="95" t="str">
        <f t="shared" ca="1" si="15"/>
        <v>OK</v>
      </c>
      <c r="F67" s="96" t="s">
        <v>4473</v>
      </c>
      <c r="G67" s="107" t="s">
        <v>4421</v>
      </c>
      <c r="H67" s="156" t="s">
        <v>4422</v>
      </c>
      <c r="I67" s="147">
        <f>183.43*1.0325</f>
        <v>189.39147500000001</v>
      </c>
      <c r="J67" s="108">
        <f>MEDIAN(I66:I68)</f>
        <v>189.39147500000001</v>
      </c>
      <c r="K67" s="109">
        <f>TRUNC(AVERAGE(I66:I68),2)</f>
        <v>191.48</v>
      </c>
      <c r="L67" s="102">
        <f>I67/AVERAGE(I66,I68)</f>
        <v>0.98369851451721813</v>
      </c>
      <c r="M67" s="110">
        <f>STDEV(I66:I68)</f>
        <v>56.559034171314032</v>
      </c>
      <c r="N67" s="111">
        <f>M67/K67</f>
        <v>0.29537828583305847</v>
      </c>
      <c r="O67" s="103" t="str">
        <f>IF(L67&lt;0.7,"INEXEQUÍVEL",IF(L67&gt;1.3,"EXCESSIVO","EXEQUÍVEL"))</f>
        <v>EXEQUÍVEL</v>
      </c>
      <c r="P67" s="110">
        <f>K67-M67</f>
        <v>134.92096582868595</v>
      </c>
      <c r="Q67" s="112">
        <f>K67+M67</f>
        <v>248.03903417131403</v>
      </c>
      <c r="R67" s="113">
        <f>TRUNC(IF(J67=K67,K67, IF(N67&lt;25%,K67,J67)),2)</f>
        <v>189.39</v>
      </c>
      <c r="S67" s="603"/>
      <c r="T67" s="81"/>
      <c r="U67" s="81"/>
      <c r="V67" s="81"/>
      <c r="W67" s="81"/>
      <c r="X67" s="81"/>
      <c r="Y67" s="81"/>
      <c r="Z67" s="81"/>
      <c r="AA67" s="81"/>
      <c r="AB67" s="81"/>
      <c r="AC67" s="81"/>
      <c r="AD67" s="81"/>
      <c r="AE67" s="81"/>
      <c r="AF67" s="81"/>
      <c r="AG67" s="81"/>
      <c r="AH67" s="81"/>
      <c r="AI67" s="81"/>
      <c r="AJ67" s="81"/>
      <c r="AK67" s="81"/>
      <c r="AL67" s="81"/>
      <c r="AM67" s="81"/>
      <c r="AN67" s="81"/>
      <c r="AO67" s="81"/>
    </row>
    <row r="68" spans="1:41" ht="15" customHeight="1">
      <c r="A68" s="148"/>
      <c r="B68" s="679"/>
      <c r="C68" s="679"/>
      <c r="D68" s="140">
        <v>46058</v>
      </c>
      <c r="E68" s="95" t="str">
        <f t="shared" ca="1" si="15"/>
        <v>OK</v>
      </c>
      <c r="F68" s="106" t="s">
        <v>4474</v>
      </c>
      <c r="G68" s="107" t="s">
        <v>4425</v>
      </c>
      <c r="H68" s="107" t="s">
        <v>4426</v>
      </c>
      <c r="I68" s="147">
        <v>249.06</v>
      </c>
      <c r="J68" s="115" t="s">
        <v>4341</v>
      </c>
      <c r="K68" s="116" t="s">
        <v>4341</v>
      </c>
      <c r="L68" s="117">
        <f>I68/AVERAGE(I66:I67)</f>
        <v>1.5308329758792851</v>
      </c>
      <c r="M68" s="118" t="s">
        <v>4341</v>
      </c>
      <c r="N68" s="118" t="s">
        <v>4341</v>
      </c>
      <c r="O68" s="118" t="str">
        <f>IF(L68&lt;0.7,"INEXEQUÍVEL",IF(L68&gt;1.3,"EXCESSIVO","EXEQUÍVEL"))</f>
        <v>EXCESSIVO</v>
      </c>
      <c r="P68" s="118" t="s">
        <v>4341</v>
      </c>
      <c r="Q68" s="119" t="s">
        <v>4341</v>
      </c>
      <c r="R68" s="120"/>
      <c r="S68" s="604"/>
      <c r="T68" s="81"/>
      <c r="U68" s="81"/>
      <c r="V68" s="81"/>
      <c r="W68" s="81"/>
      <c r="X68" s="81"/>
      <c r="Y68" s="81"/>
      <c r="Z68" s="81"/>
      <c r="AA68" s="81"/>
      <c r="AB68" s="81"/>
      <c r="AC68" s="81"/>
      <c r="AD68" s="81"/>
      <c r="AE68" s="81"/>
      <c r="AF68" s="81"/>
      <c r="AG68" s="81"/>
      <c r="AH68" s="81"/>
      <c r="AI68" s="81"/>
      <c r="AJ68" s="81"/>
      <c r="AK68" s="81"/>
      <c r="AL68" s="81"/>
      <c r="AM68" s="81"/>
      <c r="AN68" s="81"/>
      <c r="AO68" s="81"/>
    </row>
    <row r="69" spans="1:41" ht="15" customHeight="1">
      <c r="A69" s="143" t="s">
        <v>4341</v>
      </c>
      <c r="B69" s="144" t="s">
        <v>4341</v>
      </c>
      <c r="C69" s="124" t="s">
        <v>4341</v>
      </c>
      <c r="D69" s="124" t="s">
        <v>4341</v>
      </c>
      <c r="E69" s="125" t="s">
        <v>4341</v>
      </c>
      <c r="F69" s="145" t="s">
        <v>4341</v>
      </c>
      <c r="G69" s="144" t="s">
        <v>4341</v>
      </c>
      <c r="H69" s="124" t="s">
        <v>4341</v>
      </c>
      <c r="I69" s="127" t="s">
        <v>4341</v>
      </c>
      <c r="J69" s="128"/>
      <c r="K69" s="129"/>
      <c r="L69" s="129"/>
      <c r="M69" s="129"/>
      <c r="N69" s="130"/>
      <c r="O69" s="129"/>
      <c r="P69" s="129"/>
      <c r="Q69" s="129"/>
      <c r="R69" s="131"/>
      <c r="S69" s="132"/>
      <c r="T69" s="81"/>
      <c r="U69" s="81"/>
      <c r="V69" s="81"/>
      <c r="W69" s="81"/>
      <c r="X69" s="81"/>
      <c r="Y69" s="81"/>
      <c r="Z69" s="81"/>
      <c r="AA69" s="81"/>
      <c r="AB69" s="81"/>
      <c r="AC69" s="81"/>
      <c r="AD69" s="81"/>
      <c r="AE69" s="81"/>
      <c r="AF69" s="81"/>
      <c r="AG69" s="81"/>
      <c r="AH69" s="81"/>
      <c r="AI69" s="81"/>
      <c r="AJ69" s="81"/>
      <c r="AK69" s="81"/>
      <c r="AL69" s="81"/>
      <c r="AM69" s="81"/>
      <c r="AN69" s="81"/>
      <c r="AO69" s="81"/>
    </row>
    <row r="70" spans="1:41" ht="15" customHeight="1">
      <c r="A70" s="520"/>
      <c r="B70" s="638" t="s">
        <v>1148</v>
      </c>
      <c r="C70" s="601" t="s">
        <v>4419</v>
      </c>
      <c r="D70" s="522">
        <v>46203</v>
      </c>
      <c r="E70" s="95" t="str">
        <f t="shared" ref="E70:E72" ca="1" si="16">IF(D70="","",IF(TODAY()-D70&lt;180,"OK","DESATUALIZADO"))</f>
        <v>OK</v>
      </c>
      <c r="F70" s="526" t="s">
        <v>4475</v>
      </c>
      <c r="G70" s="526" t="s">
        <v>4476</v>
      </c>
      <c r="H70" s="158" t="s">
        <v>4477</v>
      </c>
      <c r="I70" s="527">
        <v>11749</v>
      </c>
      <c r="J70" s="100" t="s">
        <v>4341</v>
      </c>
      <c r="K70" s="101" t="s">
        <v>4341</v>
      </c>
      <c r="L70" s="102">
        <f>I70/AVERAGE(I71:I72)</f>
        <v>1.0155583820734799</v>
      </c>
      <c r="M70" s="103" t="s">
        <v>4341</v>
      </c>
      <c r="N70" s="103" t="s">
        <v>4341</v>
      </c>
      <c r="O70" s="103" t="str">
        <f>IF(L70&lt;0.7,"INEXEQUÍVEL",IF(L70&gt;1.3,"EXCESSIVO","EXEQUÍVEL"))</f>
        <v>EXEQUÍVEL</v>
      </c>
      <c r="P70" s="103" t="s">
        <v>4341</v>
      </c>
      <c r="Q70" s="104" t="s">
        <v>4341</v>
      </c>
      <c r="R70" s="105"/>
      <c r="S70" s="602"/>
      <c r="T70" s="81"/>
      <c r="U70" s="81"/>
      <c r="V70" s="81"/>
      <c r="W70" s="81"/>
      <c r="X70" s="81"/>
      <c r="Y70" s="81"/>
      <c r="Z70" s="81"/>
      <c r="AA70" s="81"/>
      <c r="AB70" s="81"/>
      <c r="AC70" s="81"/>
      <c r="AD70" s="81"/>
      <c r="AE70" s="81"/>
      <c r="AF70" s="81"/>
      <c r="AG70" s="81"/>
      <c r="AH70" s="81"/>
      <c r="AI70" s="81"/>
      <c r="AJ70" s="81"/>
      <c r="AK70" s="81"/>
      <c r="AL70" s="81"/>
      <c r="AM70" s="81"/>
      <c r="AN70" s="81"/>
      <c r="AO70" s="81"/>
    </row>
    <row r="71" spans="1:41" ht="15" customHeight="1">
      <c r="A71" s="523" t="s">
        <v>4478</v>
      </c>
      <c r="B71" s="680"/>
      <c r="C71" s="678"/>
      <c r="D71" s="522">
        <v>46203</v>
      </c>
      <c r="E71" s="95" t="str">
        <f t="shared" ca="1" si="16"/>
        <v>OK</v>
      </c>
      <c r="F71" s="526" t="s">
        <v>4356</v>
      </c>
      <c r="G71" s="528" t="s">
        <v>4357</v>
      </c>
      <c r="H71" s="158" t="s">
        <v>4479</v>
      </c>
      <c r="I71" s="527">
        <v>12199</v>
      </c>
      <c r="J71" s="108">
        <f>MEDIAN(I70:I72)</f>
        <v>11749</v>
      </c>
      <c r="K71" s="109">
        <f>TRUNC(AVERAGE(I70:I72),2)</f>
        <v>11629</v>
      </c>
      <c r="L71" s="102">
        <f>I71/AVERAGE(I70,I72)</f>
        <v>1.0753697657925925</v>
      </c>
      <c r="M71" s="110">
        <f>STDEV(I70:I72)</f>
        <v>638.50849644568802</v>
      </c>
      <c r="N71" s="111">
        <f>M71/K71</f>
        <v>5.4906569476798353E-2</v>
      </c>
      <c r="O71" s="103" t="str">
        <f>IF(L71&lt;0.7,"INEXEQUÍVEL",IF(L71&gt;1.3,"EXCESSIVO","EXEQUÍVEL"))</f>
        <v>EXEQUÍVEL</v>
      </c>
      <c r="P71" s="110">
        <f>K71-M71</f>
        <v>10990.491503554313</v>
      </c>
      <c r="Q71" s="112">
        <f>K71+M71</f>
        <v>12267.508496445687</v>
      </c>
      <c r="R71" s="113">
        <f>TRUNC(IF(J71=K71,K71, IF(N71&lt;25%,K71,J71)),2)</f>
        <v>11629</v>
      </c>
      <c r="S71" s="603"/>
      <c r="T71" s="81"/>
      <c r="U71" s="81"/>
      <c r="V71" s="81"/>
      <c r="W71" s="81"/>
      <c r="X71" s="81"/>
      <c r="Y71" s="81"/>
      <c r="Z71" s="81"/>
      <c r="AA71" s="81"/>
      <c r="AB71" s="81"/>
      <c r="AC71" s="81"/>
      <c r="AD71" s="81"/>
      <c r="AE71" s="81"/>
      <c r="AF71" s="81"/>
      <c r="AG71" s="81"/>
      <c r="AH71" s="81"/>
      <c r="AI71" s="81"/>
      <c r="AJ71" s="81"/>
      <c r="AK71" s="81"/>
      <c r="AL71" s="81"/>
      <c r="AM71" s="81"/>
      <c r="AN71" s="81"/>
      <c r="AO71" s="81"/>
    </row>
    <row r="72" spans="1:41" ht="15" customHeight="1">
      <c r="A72" s="524"/>
      <c r="B72" s="681"/>
      <c r="C72" s="679"/>
      <c r="D72" s="522">
        <v>46203</v>
      </c>
      <c r="E72" s="95" t="str">
        <f t="shared" ca="1" si="16"/>
        <v>OK</v>
      </c>
      <c r="F72" s="526" t="s">
        <v>4480</v>
      </c>
      <c r="G72" s="528" t="s">
        <v>4481</v>
      </c>
      <c r="H72" s="158" t="s">
        <v>4482</v>
      </c>
      <c r="I72" s="527">
        <v>10939.01</v>
      </c>
      <c r="J72" s="115" t="s">
        <v>4341</v>
      </c>
      <c r="K72" s="116" t="s">
        <v>4341</v>
      </c>
      <c r="L72" s="117">
        <f>I72/AVERAGE(I70:I71)</f>
        <v>0.9135635543677969</v>
      </c>
      <c r="M72" s="118" t="s">
        <v>4341</v>
      </c>
      <c r="N72" s="118" t="s">
        <v>4341</v>
      </c>
      <c r="O72" s="118" t="str">
        <f>IF(L72&lt;0.7,"INEXEQUÍVEL",IF(L72&gt;1.3,"EXCESSIVO","EXEQUÍVEL"))</f>
        <v>EXEQUÍVEL</v>
      </c>
      <c r="P72" s="118" t="s">
        <v>4341</v>
      </c>
      <c r="Q72" s="119" t="s">
        <v>4341</v>
      </c>
      <c r="R72" s="120"/>
      <c r="S72" s="604"/>
      <c r="T72" s="81"/>
      <c r="U72" s="81"/>
      <c r="V72" s="81"/>
      <c r="W72" s="81"/>
      <c r="X72" s="81"/>
      <c r="Y72" s="81"/>
      <c r="Z72" s="81"/>
      <c r="AA72" s="81"/>
      <c r="AB72" s="81"/>
      <c r="AC72" s="81"/>
      <c r="AD72" s="81"/>
      <c r="AE72" s="81"/>
      <c r="AF72" s="81"/>
      <c r="AG72" s="81"/>
      <c r="AH72" s="81"/>
      <c r="AI72" s="81"/>
      <c r="AJ72" s="81"/>
      <c r="AK72" s="81"/>
      <c r="AL72" s="81"/>
      <c r="AM72" s="81"/>
      <c r="AN72" s="81"/>
      <c r="AO72" s="81"/>
    </row>
    <row r="73" spans="1:41" ht="15" customHeight="1">
      <c r="A73" s="143" t="s">
        <v>4341</v>
      </c>
      <c r="B73" s="144" t="s">
        <v>4341</v>
      </c>
      <c r="C73" s="124" t="s">
        <v>4341</v>
      </c>
      <c r="D73" s="124" t="s">
        <v>4341</v>
      </c>
      <c r="E73" s="125" t="s">
        <v>4341</v>
      </c>
      <c r="F73" s="145"/>
      <c r="G73" s="144"/>
      <c r="H73" s="124"/>
      <c r="I73" s="127" t="s">
        <v>4341</v>
      </c>
      <c r="J73" s="128"/>
      <c r="K73" s="129"/>
      <c r="L73" s="129"/>
      <c r="M73" s="129"/>
      <c r="N73" s="130"/>
      <c r="O73" s="129"/>
      <c r="P73" s="129"/>
      <c r="Q73" s="129"/>
      <c r="R73" s="131"/>
      <c r="S73" s="132"/>
      <c r="T73" s="81"/>
      <c r="U73" s="81"/>
      <c r="V73" s="81"/>
      <c r="W73" s="81"/>
      <c r="X73" s="81"/>
      <c r="Y73" s="81"/>
      <c r="Z73" s="81"/>
      <c r="AA73" s="81"/>
      <c r="AB73" s="81"/>
      <c r="AC73" s="81"/>
      <c r="AD73" s="81"/>
      <c r="AE73" s="81"/>
      <c r="AF73" s="81"/>
      <c r="AG73" s="81"/>
      <c r="AH73" s="81"/>
      <c r="AI73" s="81"/>
      <c r="AJ73" s="81"/>
      <c r="AK73" s="81"/>
      <c r="AL73" s="81"/>
      <c r="AM73" s="81"/>
      <c r="AN73" s="81"/>
      <c r="AO73" s="81"/>
    </row>
    <row r="74" spans="1:41" ht="15" customHeight="1">
      <c r="A74" s="520"/>
      <c r="B74" s="638" t="s">
        <v>1154</v>
      </c>
      <c r="C74" s="601" t="s">
        <v>4419</v>
      </c>
      <c r="D74" s="522">
        <v>46203</v>
      </c>
      <c r="E74" s="95" t="str">
        <f t="shared" ref="E74:E76" ca="1" si="17">IF(D74="","",IF(TODAY()-D74&lt;180,"OK","DESATUALIZADO"))</f>
        <v>OK</v>
      </c>
      <c r="F74" s="526" t="s">
        <v>4356</v>
      </c>
      <c r="G74" s="528" t="s">
        <v>4357</v>
      </c>
      <c r="H74" s="158" t="s">
        <v>4483</v>
      </c>
      <c r="I74" s="527">
        <v>539.30999999999995</v>
      </c>
      <c r="J74" s="162" t="s">
        <v>4341</v>
      </c>
      <c r="K74" s="163" t="s">
        <v>4341</v>
      </c>
      <c r="L74" s="102">
        <f>I74/AVERAGE(I75:I76)</f>
        <v>0.91875638841567286</v>
      </c>
      <c r="M74" s="103" t="s">
        <v>4341</v>
      </c>
      <c r="N74" s="103" t="s">
        <v>4341</v>
      </c>
      <c r="O74" s="103" t="str">
        <f>IF(L74&lt;0.7,"INEXEQUÍVEL",IF(L74&gt;1.3,"EXCESSIVO","EXEQUÍVEL"))</f>
        <v>EXEQUÍVEL</v>
      </c>
      <c r="P74" s="103" t="s">
        <v>4341</v>
      </c>
      <c r="Q74" s="104" t="s">
        <v>4341</v>
      </c>
      <c r="R74" s="105"/>
      <c r="S74" s="602"/>
      <c r="T74" s="81"/>
      <c r="U74" s="81"/>
      <c r="V74" s="81"/>
      <c r="W74" s="81"/>
      <c r="X74" s="81"/>
      <c r="Y74" s="81"/>
      <c r="Z74" s="81"/>
      <c r="AA74" s="81"/>
      <c r="AB74" s="81"/>
      <c r="AC74" s="81"/>
      <c r="AD74" s="81"/>
      <c r="AE74" s="81"/>
      <c r="AF74" s="81"/>
      <c r="AG74" s="81"/>
      <c r="AH74" s="81"/>
      <c r="AI74" s="81"/>
      <c r="AJ74" s="81"/>
      <c r="AK74" s="81"/>
      <c r="AL74" s="81"/>
      <c r="AM74" s="81"/>
      <c r="AN74" s="81"/>
      <c r="AO74" s="81"/>
    </row>
    <row r="75" spans="1:41" ht="15" customHeight="1">
      <c r="A75" s="523" t="s">
        <v>4484</v>
      </c>
      <c r="B75" s="680"/>
      <c r="C75" s="678"/>
      <c r="D75" s="522">
        <v>46203</v>
      </c>
      <c r="E75" s="95" t="str">
        <f t="shared" ca="1" si="17"/>
        <v>OK</v>
      </c>
      <c r="F75" s="526" t="s">
        <v>4475</v>
      </c>
      <c r="G75" s="526" t="s">
        <v>4476</v>
      </c>
      <c r="H75" s="158" t="s">
        <v>4485</v>
      </c>
      <c r="I75" s="527">
        <v>559</v>
      </c>
      <c r="J75" s="108">
        <f>MEDIAN(I74:I76)</f>
        <v>559</v>
      </c>
      <c r="K75" s="109">
        <f>TRUNC(AVERAGE(I74:I76),2)</f>
        <v>571.1</v>
      </c>
      <c r="L75" s="102">
        <f>I75/AVERAGE(I74,I76)</f>
        <v>0.96854397865391451</v>
      </c>
      <c r="M75" s="110">
        <f>STDEV(I74:I76)</f>
        <v>39.269734317070892</v>
      </c>
      <c r="N75" s="111">
        <f>M75/K75</f>
        <v>6.8761572959325667E-2</v>
      </c>
      <c r="O75" s="103" t="str">
        <f>IF(L75&lt;0.7,"INEXEQUÍVEL",IF(L75&gt;1.3,"EXCESSIVO","EXEQUÍVEL"))</f>
        <v>EXEQUÍVEL</v>
      </c>
      <c r="P75" s="110">
        <f>K75-M75</f>
        <v>531.83026568292917</v>
      </c>
      <c r="Q75" s="112">
        <f>K75+M75</f>
        <v>610.36973431707088</v>
      </c>
      <c r="R75" s="113">
        <f>TRUNC(IF(J75=K75,K75, IF(N75&lt;25%,K75,J75)),2)</f>
        <v>571.1</v>
      </c>
      <c r="S75" s="603"/>
      <c r="T75" s="81"/>
      <c r="U75" s="81"/>
      <c r="V75" s="81"/>
      <c r="W75" s="81"/>
      <c r="X75" s="81"/>
      <c r="Y75" s="81"/>
      <c r="Z75" s="81"/>
      <c r="AA75" s="81"/>
      <c r="AB75" s="81"/>
      <c r="AC75" s="81"/>
      <c r="AD75" s="81"/>
      <c r="AE75" s="81"/>
      <c r="AF75" s="81"/>
      <c r="AG75" s="81"/>
      <c r="AH75" s="81"/>
      <c r="AI75" s="81"/>
      <c r="AJ75" s="81"/>
      <c r="AK75" s="81"/>
      <c r="AL75" s="81"/>
      <c r="AM75" s="81"/>
      <c r="AN75" s="81"/>
      <c r="AO75" s="81"/>
    </row>
    <row r="76" spans="1:41" ht="15" customHeight="1">
      <c r="A76" s="524"/>
      <c r="B76" s="681"/>
      <c r="C76" s="679"/>
      <c r="D76" s="522">
        <v>46203</v>
      </c>
      <c r="E76" s="95" t="str">
        <f t="shared" ca="1" si="17"/>
        <v>OK</v>
      </c>
      <c r="F76" s="526" t="s">
        <v>4486</v>
      </c>
      <c r="G76" s="528" t="s">
        <v>4487</v>
      </c>
      <c r="H76" s="158" t="s">
        <v>4488</v>
      </c>
      <c r="I76" s="527">
        <v>615</v>
      </c>
      <c r="J76" s="115" t="s">
        <v>4341</v>
      </c>
      <c r="K76" s="165" t="s">
        <v>4341</v>
      </c>
      <c r="L76" s="117">
        <f>I76/AVERAGE(I74:I75)</f>
        <v>1.1199023954985388</v>
      </c>
      <c r="M76" s="118" t="s">
        <v>4341</v>
      </c>
      <c r="N76" s="118" t="s">
        <v>4341</v>
      </c>
      <c r="O76" s="118" t="str">
        <f>IF(L76&lt;0.7,"INEXEQUÍVEL",IF(L76&gt;1.3,"EXCESSIVO","EXEQUÍVEL"))</f>
        <v>EXEQUÍVEL</v>
      </c>
      <c r="P76" s="118" t="s">
        <v>4341</v>
      </c>
      <c r="Q76" s="119" t="s">
        <v>4341</v>
      </c>
      <c r="R76" s="120"/>
      <c r="S76" s="604"/>
      <c r="T76" s="81"/>
      <c r="U76" s="81"/>
      <c r="V76" s="81"/>
      <c r="W76" s="81"/>
      <c r="X76" s="81"/>
      <c r="Y76" s="81"/>
      <c r="Z76" s="81"/>
      <c r="AA76" s="81"/>
      <c r="AB76" s="81"/>
      <c r="AC76" s="81"/>
      <c r="AD76" s="81"/>
      <c r="AE76" s="81"/>
      <c r="AF76" s="81"/>
      <c r="AG76" s="81"/>
      <c r="AH76" s="81"/>
      <c r="AI76" s="81"/>
      <c r="AJ76" s="81"/>
      <c r="AK76" s="81"/>
      <c r="AL76" s="81"/>
      <c r="AM76" s="81"/>
      <c r="AN76" s="81"/>
      <c r="AO76" s="81"/>
    </row>
    <row r="77" spans="1:41" ht="15" customHeight="1">
      <c r="A77" s="166" t="s">
        <v>4341</v>
      </c>
      <c r="B77" s="167" t="s">
        <v>4341</v>
      </c>
      <c r="C77" s="168" t="s">
        <v>4341</v>
      </c>
      <c r="D77" s="168" t="s">
        <v>4341</v>
      </c>
      <c r="E77" s="169"/>
      <c r="F77" s="167" t="s">
        <v>4341</v>
      </c>
      <c r="G77" s="167" t="s">
        <v>4341</v>
      </c>
      <c r="H77" s="168" t="s">
        <v>4341</v>
      </c>
      <c r="I77" s="167" t="s">
        <v>4341</v>
      </c>
      <c r="J77" s="128"/>
      <c r="K77" s="129"/>
      <c r="L77" s="129"/>
      <c r="M77" s="129"/>
      <c r="N77" s="130"/>
      <c r="O77" s="129"/>
      <c r="P77" s="129"/>
      <c r="Q77" s="129"/>
      <c r="R77" s="131"/>
      <c r="S77" s="170"/>
      <c r="T77" s="81"/>
      <c r="U77" s="81"/>
      <c r="V77" s="81"/>
      <c r="W77" s="81"/>
      <c r="X77" s="81"/>
      <c r="Y77" s="81"/>
      <c r="Z77" s="81"/>
      <c r="AA77" s="81"/>
      <c r="AB77" s="81"/>
      <c r="AC77" s="81"/>
      <c r="AD77" s="81"/>
      <c r="AE77" s="81"/>
      <c r="AF77" s="81"/>
      <c r="AG77" s="81"/>
      <c r="AH77" s="81"/>
      <c r="AI77" s="81"/>
      <c r="AJ77" s="81"/>
      <c r="AK77" s="81"/>
      <c r="AL77" s="81"/>
      <c r="AM77" s="81"/>
      <c r="AN77" s="81"/>
      <c r="AO77" s="81"/>
    </row>
    <row r="78" spans="1:41" ht="15" customHeight="1">
      <c r="A78" s="146"/>
      <c r="B78" s="638" t="s">
        <v>1666</v>
      </c>
      <c r="C78" s="601" t="s">
        <v>776</v>
      </c>
      <c r="D78" s="157">
        <v>46057</v>
      </c>
      <c r="E78" s="95" t="str">
        <f t="shared" ref="E78:E80" ca="1" si="18">IF(D78="","",IF(TODAY()-D78&lt;180,"OK","DESATUALIZADO"))</f>
        <v>OK</v>
      </c>
      <c r="F78" s="106" t="s">
        <v>4489</v>
      </c>
      <c r="G78" s="107" t="s">
        <v>4490</v>
      </c>
      <c r="H78" s="158" t="s">
        <v>4491</v>
      </c>
      <c r="I78" s="141">
        <v>1884.19</v>
      </c>
      <c r="J78" s="100" t="s">
        <v>4341</v>
      </c>
      <c r="K78" s="101" t="s">
        <v>4341</v>
      </c>
      <c r="L78" s="102">
        <f>I78/AVERAGE(I79:I80)</f>
        <v>1.2241239852782102</v>
      </c>
      <c r="M78" s="103" t="s">
        <v>4341</v>
      </c>
      <c r="N78" s="103" t="s">
        <v>4341</v>
      </c>
      <c r="O78" s="103" t="str">
        <f>IF(L78&lt;0.7,"INEXEQUÍVEL",IF(L78&gt;1.3,"EXCESSIVO","EXEQUÍVEL"))</f>
        <v>EXEQUÍVEL</v>
      </c>
      <c r="P78" s="103" t="s">
        <v>4341</v>
      </c>
      <c r="Q78" s="104" t="s">
        <v>4341</v>
      </c>
      <c r="R78" s="105"/>
      <c r="S78" s="602"/>
      <c r="T78" s="81"/>
      <c r="U78" s="81"/>
      <c r="V78" s="81"/>
      <c r="W78" s="81"/>
      <c r="X78" s="81"/>
      <c r="Y78" s="81"/>
      <c r="Z78" s="81"/>
      <c r="AA78" s="81"/>
      <c r="AB78" s="81"/>
      <c r="AC78" s="81"/>
      <c r="AD78" s="81"/>
      <c r="AE78" s="81"/>
      <c r="AF78" s="81"/>
      <c r="AG78" s="81"/>
      <c r="AH78" s="81"/>
      <c r="AI78" s="81"/>
      <c r="AJ78" s="81"/>
      <c r="AK78" s="81"/>
      <c r="AL78" s="81"/>
      <c r="AM78" s="81"/>
      <c r="AN78" s="81"/>
      <c r="AO78" s="81"/>
    </row>
    <row r="79" spans="1:41" ht="15" customHeight="1">
      <c r="A79" s="93" t="s">
        <v>4492</v>
      </c>
      <c r="B79" s="680"/>
      <c r="C79" s="678"/>
      <c r="D79" s="157">
        <v>46057</v>
      </c>
      <c r="E79" s="95" t="str">
        <f t="shared" ca="1" si="18"/>
        <v>OK</v>
      </c>
      <c r="F79" s="159" t="s">
        <v>4493</v>
      </c>
      <c r="G79" s="107" t="s">
        <v>4494</v>
      </c>
      <c r="H79" s="158" t="s">
        <v>4495</v>
      </c>
      <c r="I79" s="141">
        <v>2048.4299999999998</v>
      </c>
      <c r="J79" s="108">
        <f>MEDIAN(I78:I80)</f>
        <v>1884.19</v>
      </c>
      <c r="K79" s="109">
        <f>TRUNC(AVERAGE(I78:I80),2)</f>
        <v>1654.2</v>
      </c>
      <c r="L79" s="102">
        <f>I79/AVERAGE(I78,I80)</f>
        <v>1.4058314660334432</v>
      </c>
      <c r="M79" s="110">
        <f>STDEV(I78:I80)</f>
        <v>546.780729756759</v>
      </c>
      <c r="N79" s="111">
        <f>M79/K79</f>
        <v>0.33054088366386108</v>
      </c>
      <c r="O79" s="103" t="str">
        <f>IF(L79&lt;0.7,"INEXEQUÍVEL",IF(L79&gt;1.3,"EXCESSIVO","EXEQUÍVEL"))</f>
        <v>EXCESSIVO</v>
      </c>
      <c r="P79" s="110">
        <f>K79-M79</f>
        <v>1107.419270243241</v>
      </c>
      <c r="Q79" s="112">
        <f>K79+M79</f>
        <v>2200.980729756759</v>
      </c>
      <c r="R79" s="113">
        <f>TRUNC(IF(J79=K79,K79, IF(N79&lt;25%,K79,J79)),2)</f>
        <v>1884.19</v>
      </c>
      <c r="S79" s="603"/>
      <c r="T79" s="81"/>
      <c r="U79" s="81"/>
      <c r="V79" s="81"/>
      <c r="W79" s="81"/>
      <c r="X79" s="81"/>
      <c r="Y79" s="81"/>
      <c r="Z79" s="81"/>
      <c r="AA79" s="81"/>
      <c r="AB79" s="81"/>
      <c r="AC79" s="81"/>
      <c r="AD79" s="81"/>
      <c r="AE79" s="81"/>
      <c r="AF79" s="81"/>
      <c r="AG79" s="81"/>
      <c r="AH79" s="81"/>
      <c r="AI79" s="81"/>
      <c r="AJ79" s="81"/>
      <c r="AK79" s="81"/>
      <c r="AL79" s="81"/>
      <c r="AM79" s="81"/>
      <c r="AN79" s="81"/>
      <c r="AO79" s="81"/>
    </row>
    <row r="80" spans="1:41" ht="15" customHeight="1">
      <c r="A80" s="148"/>
      <c r="B80" s="681"/>
      <c r="C80" s="679"/>
      <c r="D80" s="157">
        <v>46058</v>
      </c>
      <c r="E80" s="95" t="str">
        <f t="shared" ca="1" si="18"/>
        <v>OK</v>
      </c>
      <c r="F80" s="159" t="s">
        <v>4496</v>
      </c>
      <c r="G80" s="159" t="s">
        <v>4497</v>
      </c>
      <c r="H80" s="156" t="s">
        <v>4498</v>
      </c>
      <c r="I80" s="141">
        <v>1030</v>
      </c>
      <c r="J80" s="115" t="s">
        <v>4341</v>
      </c>
      <c r="K80" s="116" t="s">
        <v>4341</v>
      </c>
      <c r="L80" s="117">
        <f>I80/AVERAGE(I78:I79)</f>
        <v>0.52382381211507856</v>
      </c>
      <c r="M80" s="118" t="s">
        <v>4341</v>
      </c>
      <c r="N80" s="118" t="s">
        <v>4341</v>
      </c>
      <c r="O80" s="118" t="str">
        <f>IF(L80&lt;0.7,"INEXEQUÍVEL",IF(L80&gt;1.3,"EXCESSIVO","EXEQUÍVEL"))</f>
        <v>INEXEQUÍVEL</v>
      </c>
      <c r="P80" s="118" t="s">
        <v>4341</v>
      </c>
      <c r="Q80" s="119" t="s">
        <v>4341</v>
      </c>
      <c r="R80" s="120"/>
      <c r="S80" s="604"/>
      <c r="T80" s="81"/>
      <c r="U80" s="81"/>
      <c r="V80" s="81"/>
      <c r="W80" s="81"/>
      <c r="X80" s="81"/>
      <c r="Y80" s="81"/>
      <c r="Z80" s="81"/>
      <c r="AA80" s="81"/>
      <c r="AB80" s="81"/>
      <c r="AC80" s="81"/>
      <c r="AD80" s="81"/>
      <c r="AE80" s="81"/>
      <c r="AF80" s="81"/>
      <c r="AG80" s="81"/>
      <c r="AH80" s="81"/>
      <c r="AI80" s="81"/>
      <c r="AJ80" s="81"/>
      <c r="AK80" s="81"/>
      <c r="AL80" s="81"/>
      <c r="AM80" s="81"/>
      <c r="AN80" s="81"/>
      <c r="AO80" s="81"/>
    </row>
    <row r="81" spans="1:41" ht="15" customHeight="1">
      <c r="A81" s="143" t="s">
        <v>4341</v>
      </c>
      <c r="B81" s="144" t="s">
        <v>4341</v>
      </c>
      <c r="C81" s="124" t="s">
        <v>4341</v>
      </c>
      <c r="D81" s="124" t="s">
        <v>4341</v>
      </c>
      <c r="E81" s="125" t="s">
        <v>4341</v>
      </c>
      <c r="F81" s="145" t="s">
        <v>4341</v>
      </c>
      <c r="G81" s="144" t="s">
        <v>4341</v>
      </c>
      <c r="H81" s="124" t="s">
        <v>4341</v>
      </c>
      <c r="I81" s="127" t="s">
        <v>4341</v>
      </c>
      <c r="J81" s="128"/>
      <c r="K81" s="129"/>
      <c r="L81" s="129"/>
      <c r="M81" s="129"/>
      <c r="N81" s="130"/>
      <c r="O81" s="129"/>
      <c r="P81" s="129"/>
      <c r="Q81" s="129"/>
      <c r="R81" s="131"/>
      <c r="S81" s="132"/>
      <c r="T81" s="81"/>
      <c r="U81" s="81"/>
      <c r="V81" s="81"/>
      <c r="W81" s="81"/>
      <c r="X81" s="81"/>
      <c r="Y81" s="81"/>
      <c r="Z81" s="81"/>
      <c r="AA81" s="81"/>
      <c r="AB81" s="81"/>
      <c r="AC81" s="81"/>
      <c r="AD81" s="81"/>
      <c r="AE81" s="81"/>
      <c r="AF81" s="81"/>
      <c r="AG81" s="81"/>
      <c r="AH81" s="81"/>
      <c r="AI81" s="81"/>
      <c r="AJ81" s="81"/>
      <c r="AK81" s="81"/>
      <c r="AL81" s="81"/>
      <c r="AM81" s="81"/>
      <c r="AN81" s="81"/>
      <c r="AO81" s="81"/>
    </row>
    <row r="82" spans="1:41" ht="15" customHeight="1">
      <c r="A82" s="160" t="s">
        <v>4341</v>
      </c>
      <c r="B82" s="641" t="s">
        <v>1762</v>
      </c>
      <c r="C82" s="637" t="s">
        <v>4366</v>
      </c>
      <c r="D82" s="161">
        <v>46073</v>
      </c>
      <c r="E82" s="95" t="str">
        <f t="shared" ref="E82:E84" ca="1" si="19">IF(D82="","",IF(TODAY()-D82&lt;180,"OK","DESATUALIZADO"))</f>
        <v>OK</v>
      </c>
      <c r="F82" s="134" t="s">
        <v>4499</v>
      </c>
      <c r="G82" s="134" t="s">
        <v>4500</v>
      </c>
      <c r="H82" s="135" t="s">
        <v>4501</v>
      </c>
      <c r="I82" s="136">
        <v>8.91</v>
      </c>
      <c r="J82" s="162" t="s">
        <v>4341</v>
      </c>
      <c r="K82" s="163" t="s">
        <v>4341</v>
      </c>
      <c r="L82" s="102">
        <f>I82/AVERAGE(I83:I84)</f>
        <v>1.0247268545140886</v>
      </c>
      <c r="M82" s="103" t="s">
        <v>4341</v>
      </c>
      <c r="N82" s="103" t="s">
        <v>4341</v>
      </c>
      <c r="O82" s="103" t="str">
        <f>IF(L82&lt;0.7,"INEXEQUÍVEL",IF(L82&gt;1.3,"EXCESSIVO","EXEQUÍVEL"))</f>
        <v>EXEQUÍVEL</v>
      </c>
      <c r="P82" s="103" t="s">
        <v>4341</v>
      </c>
      <c r="Q82" s="104" t="s">
        <v>4341</v>
      </c>
      <c r="R82" s="105"/>
      <c r="S82" s="602"/>
      <c r="T82" s="81"/>
      <c r="U82" s="81"/>
      <c r="V82" s="81"/>
      <c r="W82" s="81"/>
      <c r="X82" s="81"/>
      <c r="Y82" s="81"/>
      <c r="Z82" s="81"/>
      <c r="AA82" s="81"/>
      <c r="AB82" s="81"/>
      <c r="AC82" s="81"/>
      <c r="AD82" s="81"/>
      <c r="AE82" s="81"/>
      <c r="AF82" s="81"/>
      <c r="AG82" s="81"/>
      <c r="AH82" s="81"/>
      <c r="AI82" s="81"/>
      <c r="AJ82" s="81"/>
      <c r="AK82" s="81"/>
      <c r="AL82" s="81"/>
      <c r="AM82" s="81"/>
      <c r="AN82" s="81"/>
      <c r="AO82" s="81"/>
    </row>
    <row r="83" spans="1:41" ht="15" customHeight="1">
      <c r="A83" s="133" t="s">
        <v>4502</v>
      </c>
      <c r="B83" s="641"/>
      <c r="C83" s="610"/>
      <c r="D83" s="161">
        <v>46073</v>
      </c>
      <c r="E83" s="95" t="str">
        <f t="shared" ca="1" si="19"/>
        <v>OK</v>
      </c>
      <c r="F83" s="134" t="s">
        <v>4503</v>
      </c>
      <c r="G83" s="134" t="s">
        <v>4504</v>
      </c>
      <c r="H83" s="135" t="s">
        <v>4505</v>
      </c>
      <c r="I83" s="136">
        <v>8.51</v>
      </c>
      <c r="J83" s="108">
        <f>MEDIAN(I82:I84)</f>
        <v>8.8800000000000008</v>
      </c>
      <c r="K83" s="109">
        <f>TRUNC(AVERAGE(I82:I84),2)</f>
        <v>8.76</v>
      </c>
      <c r="L83" s="102">
        <f>I83/AVERAGE(I82,I84)</f>
        <v>0.95671725688589093</v>
      </c>
      <c r="M83" s="110">
        <f>STDEV(I82:I84)</f>
        <v>0.22278539748675966</v>
      </c>
      <c r="N83" s="111">
        <f>M83/K83</f>
        <v>2.5432123000771651E-2</v>
      </c>
      <c r="O83" s="103" t="str">
        <f>IF(L83&lt;0.7,"INEXEQUÍVEL",IF(L83&gt;1.3,"EXCESSIVO","EXEQUÍVEL"))</f>
        <v>EXEQUÍVEL</v>
      </c>
      <c r="P83" s="110">
        <f>K83-M83</f>
        <v>8.5372146025132398</v>
      </c>
      <c r="Q83" s="112">
        <f>K83+M83</f>
        <v>8.9827853974867597</v>
      </c>
      <c r="R83" s="113">
        <f>TRUNC(IF(J83=K83,K83, IF(N83&lt;25%,K83,J83)),2)</f>
        <v>8.76</v>
      </c>
      <c r="S83" s="603"/>
      <c r="T83" s="81"/>
      <c r="U83" s="81"/>
      <c r="V83" s="81"/>
      <c r="W83" s="81"/>
      <c r="X83" s="81"/>
      <c r="Y83" s="81"/>
      <c r="Z83" s="81"/>
      <c r="AA83" s="81"/>
      <c r="AB83" s="81"/>
      <c r="AC83" s="81"/>
      <c r="AD83" s="81"/>
      <c r="AE83" s="81"/>
      <c r="AF83" s="81"/>
      <c r="AG83" s="81"/>
      <c r="AH83" s="81"/>
      <c r="AI83" s="81"/>
      <c r="AJ83" s="81"/>
      <c r="AK83" s="81"/>
      <c r="AL83" s="81"/>
      <c r="AM83" s="81"/>
      <c r="AN83" s="81"/>
      <c r="AO83" s="81"/>
    </row>
    <row r="84" spans="1:41" ht="15" customHeight="1">
      <c r="A84" s="164" t="s">
        <v>4341</v>
      </c>
      <c r="B84" s="642"/>
      <c r="C84" s="612"/>
      <c r="D84" s="161">
        <v>46073</v>
      </c>
      <c r="E84" s="95" t="str">
        <f t="shared" ca="1" si="19"/>
        <v>OK</v>
      </c>
      <c r="F84" s="134" t="s">
        <v>4506</v>
      </c>
      <c r="G84" s="134" t="s">
        <v>4507</v>
      </c>
      <c r="H84" s="135" t="s">
        <v>4508</v>
      </c>
      <c r="I84" s="136">
        <v>8.8800000000000008</v>
      </c>
      <c r="J84" s="115" t="s">
        <v>4341</v>
      </c>
      <c r="K84" s="165" t="s">
        <v>4341</v>
      </c>
      <c r="L84" s="117">
        <f>I84/AVERAGE(I82:I83)</f>
        <v>1.0195177956371986</v>
      </c>
      <c r="M84" s="118" t="s">
        <v>4341</v>
      </c>
      <c r="N84" s="118" t="s">
        <v>4341</v>
      </c>
      <c r="O84" s="118" t="str">
        <f>IF(L84&lt;0.7,"INEXEQUÍVEL",IF(L84&gt;1.3,"EXCESSIVO","EXEQUÍVEL"))</f>
        <v>EXEQUÍVEL</v>
      </c>
      <c r="P84" s="118" t="s">
        <v>4341</v>
      </c>
      <c r="Q84" s="119" t="s">
        <v>4341</v>
      </c>
      <c r="R84" s="120"/>
      <c r="S84" s="604"/>
      <c r="T84" s="81"/>
      <c r="U84" s="81"/>
      <c r="V84" s="81"/>
      <c r="W84" s="81"/>
      <c r="X84" s="81"/>
      <c r="Y84" s="81"/>
      <c r="Z84" s="81"/>
      <c r="AA84" s="81"/>
      <c r="AB84" s="81"/>
      <c r="AC84" s="81"/>
      <c r="AD84" s="81"/>
      <c r="AE84" s="81"/>
      <c r="AF84" s="81"/>
      <c r="AG84" s="81"/>
      <c r="AH84" s="81"/>
      <c r="AI84" s="81"/>
      <c r="AJ84" s="81"/>
      <c r="AK84" s="81"/>
      <c r="AL84" s="81"/>
      <c r="AM84" s="81"/>
      <c r="AN84" s="81"/>
      <c r="AO84" s="81"/>
    </row>
    <row r="85" spans="1:41" ht="15" customHeight="1">
      <c r="A85" s="166" t="s">
        <v>4341</v>
      </c>
      <c r="B85" s="167" t="s">
        <v>4341</v>
      </c>
      <c r="C85" s="168" t="s">
        <v>4341</v>
      </c>
      <c r="D85" s="168" t="s">
        <v>4341</v>
      </c>
      <c r="E85" s="169"/>
      <c r="F85" s="167" t="s">
        <v>4341</v>
      </c>
      <c r="G85" s="167" t="s">
        <v>4341</v>
      </c>
      <c r="H85" s="168" t="s">
        <v>4341</v>
      </c>
      <c r="I85" s="167" t="s">
        <v>4341</v>
      </c>
      <c r="J85" s="128"/>
      <c r="K85" s="129"/>
      <c r="L85" s="129"/>
      <c r="M85" s="129"/>
      <c r="N85" s="130"/>
      <c r="O85" s="129"/>
      <c r="P85" s="129"/>
      <c r="Q85" s="129"/>
      <c r="R85" s="131"/>
      <c r="S85" s="170"/>
      <c r="T85" s="81"/>
      <c r="U85" s="81"/>
      <c r="V85" s="81"/>
      <c r="W85" s="81"/>
      <c r="X85" s="81"/>
      <c r="Y85" s="81"/>
      <c r="Z85" s="81"/>
      <c r="AA85" s="81"/>
      <c r="AB85" s="81"/>
      <c r="AC85" s="81"/>
      <c r="AD85" s="81"/>
      <c r="AE85" s="81"/>
      <c r="AF85" s="81"/>
      <c r="AG85" s="81"/>
      <c r="AH85" s="81"/>
      <c r="AI85" s="81"/>
      <c r="AJ85" s="81"/>
      <c r="AK85" s="81"/>
      <c r="AL85" s="81"/>
      <c r="AM85" s="81"/>
      <c r="AN85" s="81"/>
      <c r="AO85" s="81"/>
    </row>
    <row r="86" spans="1:41" ht="15" customHeight="1">
      <c r="A86" s="133" t="s">
        <v>4341</v>
      </c>
      <c r="B86" s="610" t="s">
        <v>1991</v>
      </c>
      <c r="C86" s="610" t="s">
        <v>4376</v>
      </c>
      <c r="D86" s="171">
        <v>46093</v>
      </c>
      <c r="E86" s="95" t="str">
        <f t="shared" ref="E86:E88" ca="1" si="20">IF(D86="","",IF(TODAY()-D86&lt;180,"OK","DESATUALIZADO"))</f>
        <v>OK</v>
      </c>
      <c r="F86" s="172" t="s">
        <v>4509</v>
      </c>
      <c r="G86" s="172" t="s">
        <v>4510</v>
      </c>
      <c r="H86" s="135" t="s">
        <v>4511</v>
      </c>
      <c r="I86" s="136">
        <v>29</v>
      </c>
      <c r="J86" s="100" t="s">
        <v>4341</v>
      </c>
      <c r="K86" s="101" t="s">
        <v>4341</v>
      </c>
      <c r="L86" s="102">
        <f>I86/AVERAGE(I87:I88)</f>
        <v>1.2238868959696139</v>
      </c>
      <c r="M86" s="103" t="s">
        <v>4341</v>
      </c>
      <c r="N86" s="103" t="s">
        <v>4341</v>
      </c>
      <c r="O86" s="103" t="str">
        <f>IF(L86&lt;0.7,"INEXEQUÍVEL",IF(L86&gt;1.3,"EXCESSIVO","EXEQUÍVEL"))</f>
        <v>EXEQUÍVEL</v>
      </c>
      <c r="P86" s="103" t="s">
        <v>4341</v>
      </c>
      <c r="Q86" s="104" t="s">
        <v>4341</v>
      </c>
      <c r="R86" s="105"/>
      <c r="S86" s="602"/>
      <c r="T86" s="81"/>
      <c r="U86" s="81"/>
      <c r="V86" s="81"/>
      <c r="W86" s="81"/>
      <c r="X86" s="81"/>
      <c r="Y86" s="81"/>
      <c r="Z86" s="81"/>
      <c r="AA86" s="81"/>
      <c r="AB86" s="81"/>
      <c r="AC86" s="81"/>
      <c r="AD86" s="81"/>
      <c r="AE86" s="81"/>
      <c r="AF86" s="81"/>
      <c r="AG86" s="81"/>
      <c r="AH86" s="81"/>
      <c r="AI86" s="81"/>
      <c r="AJ86" s="81"/>
      <c r="AK86" s="81"/>
      <c r="AL86" s="81"/>
      <c r="AM86" s="81"/>
      <c r="AN86" s="81"/>
      <c r="AO86" s="81"/>
    </row>
    <row r="87" spans="1:41" ht="15" customHeight="1">
      <c r="A87" s="133" t="s">
        <v>4512</v>
      </c>
      <c r="B87" s="610"/>
      <c r="C87" s="610"/>
      <c r="D87" s="173">
        <v>46093</v>
      </c>
      <c r="E87" s="95" t="str">
        <f t="shared" ca="1" si="20"/>
        <v>OK</v>
      </c>
      <c r="F87" s="174" t="s">
        <v>4513</v>
      </c>
      <c r="G87" s="174" t="s">
        <v>4339</v>
      </c>
      <c r="H87" s="135" t="s">
        <v>1991</v>
      </c>
      <c r="I87" s="136">
        <v>19.489999999999998</v>
      </c>
      <c r="J87" s="108">
        <f>MEDIAN(I86:I88)</f>
        <v>27.9</v>
      </c>
      <c r="K87" s="109">
        <f>TRUNC(AVERAGE(I86:I88),2)</f>
        <v>25.46</v>
      </c>
      <c r="L87" s="102">
        <f>I87/AVERAGE(I86,I88)</f>
        <v>0.6850615114235501</v>
      </c>
      <c r="M87" s="110">
        <f>STDEV(I86:I88)</f>
        <v>5.202214272147339</v>
      </c>
      <c r="N87" s="111">
        <f>M87/K87</f>
        <v>0.20432891878033538</v>
      </c>
      <c r="O87" s="103" t="str">
        <f>IF(L87&lt;0.7,"INEXEQUÍVEL",IF(L87&gt;1.3,"EXCESSIVO","EXEQUÍVEL"))</f>
        <v>INEXEQUÍVEL</v>
      </c>
      <c r="P87" s="110">
        <f>K87-M87</f>
        <v>20.257785727852664</v>
      </c>
      <c r="Q87" s="112">
        <f>K87+M87</f>
        <v>30.662214272147338</v>
      </c>
      <c r="R87" s="113">
        <f>TRUNC(IF(J87=K87,K87, IF(N87&lt;25%,K87,J87)),2)</f>
        <v>25.46</v>
      </c>
      <c r="S87" s="603"/>
      <c r="T87" s="81"/>
      <c r="U87" s="81"/>
      <c r="V87" s="81"/>
      <c r="W87" s="81"/>
      <c r="X87" s="81"/>
      <c r="Y87" s="81"/>
      <c r="Z87" s="81"/>
      <c r="AA87" s="81"/>
      <c r="AB87" s="81"/>
      <c r="AC87" s="81"/>
      <c r="AD87" s="81"/>
      <c r="AE87" s="81"/>
      <c r="AF87" s="81"/>
      <c r="AG87" s="81"/>
      <c r="AH87" s="81"/>
      <c r="AI87" s="81"/>
      <c r="AJ87" s="81"/>
      <c r="AK87" s="81"/>
      <c r="AL87" s="81"/>
      <c r="AM87" s="81"/>
      <c r="AN87" s="81"/>
      <c r="AO87" s="81"/>
    </row>
    <row r="88" spans="1:41" ht="15" customHeight="1">
      <c r="A88" s="142" t="s">
        <v>4341</v>
      </c>
      <c r="B88" s="611"/>
      <c r="C88" s="611"/>
      <c r="D88" s="173">
        <v>46093</v>
      </c>
      <c r="E88" s="95" t="str">
        <f t="shared" ca="1" si="20"/>
        <v>OK</v>
      </c>
      <c r="F88" s="174" t="s">
        <v>4514</v>
      </c>
      <c r="G88" s="174" t="s">
        <v>4515</v>
      </c>
      <c r="H88" s="135" t="s">
        <v>4516</v>
      </c>
      <c r="I88" s="136">
        <v>27.9</v>
      </c>
      <c r="J88" s="115" t="s">
        <v>4341</v>
      </c>
      <c r="K88" s="116" t="s">
        <v>4341</v>
      </c>
      <c r="L88" s="117">
        <f>I88/AVERAGE(I86:I87)</f>
        <v>1.1507527325221696</v>
      </c>
      <c r="M88" s="118" t="s">
        <v>4341</v>
      </c>
      <c r="N88" s="118" t="s">
        <v>4341</v>
      </c>
      <c r="O88" s="118" t="str">
        <f>IF(L88&lt;0.7,"INEXEQUÍVEL",IF(L88&gt;1.3,"EXCESSIVO","EXEQUÍVEL"))</f>
        <v>EXEQUÍVEL</v>
      </c>
      <c r="P88" s="118" t="s">
        <v>4341</v>
      </c>
      <c r="Q88" s="119" t="s">
        <v>4341</v>
      </c>
      <c r="R88" s="120"/>
      <c r="S88" s="604"/>
      <c r="T88" s="81"/>
      <c r="U88" s="81"/>
      <c r="V88" s="81"/>
      <c r="W88" s="81"/>
      <c r="X88" s="81"/>
      <c r="Y88" s="81"/>
      <c r="Z88" s="81"/>
      <c r="AA88" s="81"/>
      <c r="AB88" s="81"/>
      <c r="AC88" s="81"/>
      <c r="AD88" s="81"/>
      <c r="AE88" s="81"/>
      <c r="AF88" s="81"/>
      <c r="AG88" s="81"/>
      <c r="AH88" s="81"/>
      <c r="AI88" s="81"/>
      <c r="AJ88" s="81"/>
      <c r="AK88" s="81"/>
      <c r="AL88" s="81"/>
      <c r="AM88" s="81"/>
      <c r="AN88" s="81"/>
      <c r="AO88" s="81"/>
    </row>
    <row r="89" spans="1:41" ht="15" customHeight="1">
      <c r="A89" s="143" t="s">
        <v>4341</v>
      </c>
      <c r="B89" s="144" t="s">
        <v>4341</v>
      </c>
      <c r="C89" s="124" t="s">
        <v>4341</v>
      </c>
      <c r="D89" s="123" t="s">
        <v>4341</v>
      </c>
      <c r="E89" s="175" t="s">
        <v>4341</v>
      </c>
      <c r="F89" s="126" t="s">
        <v>4341</v>
      </c>
      <c r="G89" s="122" t="s">
        <v>4341</v>
      </c>
      <c r="H89" s="123" t="s">
        <v>4341</v>
      </c>
      <c r="I89" s="139" t="s">
        <v>4341</v>
      </c>
      <c r="J89" s="128"/>
      <c r="K89" s="129"/>
      <c r="L89" s="129"/>
      <c r="M89" s="129"/>
      <c r="N89" s="130"/>
      <c r="O89" s="129"/>
      <c r="P89" s="129"/>
      <c r="Q89" s="129"/>
      <c r="R89" s="131"/>
      <c r="S89" s="132"/>
      <c r="T89" s="81"/>
      <c r="U89" s="81"/>
      <c r="V89" s="81"/>
      <c r="W89" s="81"/>
      <c r="X89" s="81"/>
      <c r="Y89" s="81"/>
      <c r="Z89" s="81"/>
      <c r="AA89" s="81"/>
      <c r="AB89" s="81"/>
      <c r="AC89" s="81"/>
      <c r="AD89" s="81"/>
      <c r="AE89" s="81"/>
      <c r="AF89" s="81"/>
      <c r="AG89" s="81"/>
      <c r="AH89" s="81"/>
      <c r="AI89" s="81"/>
      <c r="AJ89" s="81"/>
      <c r="AK89" s="81"/>
      <c r="AL89" s="81"/>
      <c r="AM89" s="81"/>
      <c r="AN89" s="81"/>
      <c r="AO89" s="81"/>
    </row>
    <row r="90" spans="1:41" ht="15" customHeight="1">
      <c r="A90" s="532"/>
      <c r="B90" s="610" t="s">
        <v>1157</v>
      </c>
      <c r="C90" s="610" t="s">
        <v>4517</v>
      </c>
      <c r="D90" s="533">
        <v>46098</v>
      </c>
      <c r="E90" s="95" t="str">
        <f t="shared" ref="E90:E92" ca="1" si="21">IF(D90="","",IF(TODAY()-D90&lt;180,"OK","DESATUALIZADO"))</f>
        <v>OK</v>
      </c>
      <c r="F90" s="536" t="s">
        <v>4356</v>
      </c>
      <c r="G90" s="174" t="s">
        <v>4515</v>
      </c>
      <c r="H90" s="135" t="s">
        <v>4518</v>
      </c>
      <c r="I90" s="537">
        <v>669.9</v>
      </c>
      <c r="J90" s="162" t="s">
        <v>4341</v>
      </c>
      <c r="K90" s="163" t="s">
        <v>4341</v>
      </c>
      <c r="L90" s="102">
        <f>I90/AVERAGE(I91:I92)</f>
        <v>0.927267819695617</v>
      </c>
      <c r="M90" s="103" t="s">
        <v>4341</v>
      </c>
      <c r="N90" s="103" t="s">
        <v>4341</v>
      </c>
      <c r="O90" s="103" t="str">
        <f>IF(L90&lt;0.7,"INEXEQUÍVEL",IF(L90&gt;1.3,"EXCESSIVO","EXEQUÍVEL"))</f>
        <v>EXEQUÍVEL</v>
      </c>
      <c r="P90" s="103" t="s">
        <v>4341</v>
      </c>
      <c r="Q90" s="104" t="s">
        <v>4341</v>
      </c>
      <c r="R90" s="105"/>
      <c r="S90" s="602"/>
      <c r="T90" s="81"/>
      <c r="U90" s="81"/>
      <c r="V90" s="81"/>
      <c r="W90" s="81"/>
      <c r="X90" s="81"/>
      <c r="Y90" s="81"/>
      <c r="Z90" s="81"/>
      <c r="AA90" s="81"/>
      <c r="AB90" s="81"/>
      <c r="AC90" s="81"/>
      <c r="AD90" s="81"/>
      <c r="AE90" s="81"/>
      <c r="AF90" s="81"/>
      <c r="AG90" s="81"/>
      <c r="AH90" s="81"/>
      <c r="AI90" s="81"/>
      <c r="AJ90" s="81"/>
      <c r="AK90" s="81"/>
      <c r="AL90" s="81"/>
      <c r="AM90" s="81"/>
      <c r="AN90" s="81"/>
      <c r="AO90" s="81"/>
    </row>
    <row r="91" spans="1:41" ht="15" customHeight="1">
      <c r="A91" s="534" t="s">
        <v>4519</v>
      </c>
      <c r="B91" s="610"/>
      <c r="C91" s="610"/>
      <c r="D91" s="533">
        <v>46098</v>
      </c>
      <c r="E91" s="95" t="str">
        <f t="shared" ca="1" si="21"/>
        <v>OK</v>
      </c>
      <c r="F91" s="536" t="s">
        <v>4480</v>
      </c>
      <c r="G91" s="528" t="s">
        <v>4481</v>
      </c>
      <c r="H91" s="135" t="s">
        <v>4520</v>
      </c>
      <c r="I91" s="537">
        <v>709.89</v>
      </c>
      <c r="J91" s="108">
        <f>MEDIAN(I90:I92)</f>
        <v>709.89</v>
      </c>
      <c r="K91" s="109">
        <f>TRUNC(AVERAGE(I90:I92),2)</f>
        <v>704.93</v>
      </c>
      <c r="L91" s="102">
        <f>I91/AVERAGE(I90,I92)</f>
        <v>1.0105915011744608</v>
      </c>
      <c r="M91" s="110">
        <f>STDEV(I90:I92)</f>
        <v>32.832205225966788</v>
      </c>
      <c r="N91" s="111">
        <f>M91/K91</f>
        <v>4.6575128347448383E-2</v>
      </c>
      <c r="O91" s="103" t="str">
        <f>IF(L91&lt;0.7,"INEXEQUÍVEL",IF(L91&gt;1.3,"EXCESSIVO","EXEQUÍVEL"))</f>
        <v>EXEQUÍVEL</v>
      </c>
      <c r="P91" s="110">
        <f>K91-M91</f>
        <v>672.09779477403322</v>
      </c>
      <c r="Q91" s="112">
        <f>K91+M91</f>
        <v>737.76220522596668</v>
      </c>
      <c r="R91" s="113">
        <f>TRUNC(IF(J91=K91,K91, IF(N91&lt;25%,K91,J91)),2)</f>
        <v>704.93</v>
      </c>
      <c r="S91" s="603"/>
      <c r="T91" s="81"/>
      <c r="U91" s="81"/>
      <c r="V91" s="81"/>
      <c r="W91" s="81"/>
      <c r="X91" s="81"/>
      <c r="Y91" s="81"/>
      <c r="Z91" s="81"/>
      <c r="AA91" s="81"/>
      <c r="AB91" s="81"/>
      <c r="AC91" s="81"/>
      <c r="AD91" s="81"/>
      <c r="AE91" s="81"/>
      <c r="AF91" s="81"/>
      <c r="AG91" s="81"/>
      <c r="AH91" s="81"/>
      <c r="AI91" s="81"/>
      <c r="AJ91" s="81"/>
      <c r="AK91" s="81"/>
      <c r="AL91" s="81"/>
      <c r="AM91" s="81"/>
      <c r="AN91" s="81"/>
      <c r="AO91" s="81"/>
    </row>
    <row r="92" spans="1:41" ht="15" customHeight="1">
      <c r="A92" s="535"/>
      <c r="B92" s="611"/>
      <c r="C92" s="611"/>
      <c r="D92" s="533">
        <v>46098</v>
      </c>
      <c r="E92" s="95" t="str">
        <f t="shared" ca="1" si="21"/>
        <v>OK</v>
      </c>
      <c r="F92" s="536" t="s">
        <v>4486</v>
      </c>
      <c r="G92" s="528" t="s">
        <v>4487</v>
      </c>
      <c r="H92" s="135" t="s">
        <v>4521</v>
      </c>
      <c r="I92" s="537">
        <v>735</v>
      </c>
      <c r="J92" s="115" t="s">
        <v>4341</v>
      </c>
      <c r="K92" s="165" t="s">
        <v>4341</v>
      </c>
      <c r="L92" s="117">
        <f>I92/AVERAGE(I90:I91)</f>
        <v>1.0653795142739113</v>
      </c>
      <c r="M92" s="118" t="s">
        <v>4341</v>
      </c>
      <c r="N92" s="118" t="s">
        <v>4341</v>
      </c>
      <c r="O92" s="118" t="str">
        <f>IF(L92&lt;0.7,"INEXEQUÍVEL",IF(L92&gt;1.3,"EXCESSIVO","EXEQUÍVEL"))</f>
        <v>EXEQUÍVEL</v>
      </c>
      <c r="P92" s="118" t="s">
        <v>4341</v>
      </c>
      <c r="Q92" s="119" t="s">
        <v>4341</v>
      </c>
      <c r="R92" s="120"/>
      <c r="S92" s="604"/>
      <c r="T92" s="81"/>
      <c r="U92" s="81"/>
      <c r="V92" s="81"/>
      <c r="W92" s="81"/>
      <c r="X92" s="81"/>
      <c r="Y92" s="81"/>
      <c r="Z92" s="81"/>
      <c r="AA92" s="81"/>
      <c r="AB92" s="81"/>
      <c r="AC92" s="81"/>
      <c r="AD92" s="81"/>
      <c r="AE92" s="81"/>
      <c r="AF92" s="81"/>
      <c r="AG92" s="81"/>
      <c r="AH92" s="81"/>
      <c r="AI92" s="81"/>
      <c r="AJ92" s="81"/>
      <c r="AK92" s="81"/>
      <c r="AL92" s="81"/>
      <c r="AM92" s="81"/>
      <c r="AN92" s="81"/>
      <c r="AO92" s="81"/>
    </row>
    <row r="93" spans="1:41" ht="15" customHeight="1">
      <c r="A93" s="177"/>
      <c r="B93" s="178"/>
      <c r="C93" s="169"/>
      <c r="D93" s="169"/>
      <c r="E93" s="169"/>
      <c r="F93" s="178"/>
      <c r="G93" s="178"/>
      <c r="H93" s="123" t="s">
        <v>4341</v>
      </c>
      <c r="I93" s="179"/>
      <c r="J93" s="128"/>
      <c r="K93" s="129"/>
      <c r="L93" s="129"/>
      <c r="M93" s="129"/>
      <c r="N93" s="130"/>
      <c r="O93" s="129"/>
      <c r="P93" s="129"/>
      <c r="Q93" s="129"/>
      <c r="R93" s="131"/>
      <c r="S93" s="170"/>
      <c r="T93" s="81"/>
      <c r="U93" s="81"/>
      <c r="V93" s="81"/>
      <c r="W93" s="81"/>
      <c r="X93" s="81"/>
      <c r="Y93" s="81"/>
      <c r="Z93" s="81"/>
      <c r="AA93" s="81"/>
      <c r="AB93" s="81"/>
      <c r="AC93" s="81"/>
      <c r="AD93" s="81"/>
      <c r="AE93" s="81"/>
      <c r="AF93" s="81"/>
      <c r="AG93" s="81"/>
      <c r="AH93" s="81"/>
      <c r="AI93" s="81"/>
      <c r="AJ93" s="81"/>
      <c r="AK93" s="81"/>
      <c r="AL93" s="81"/>
      <c r="AM93" s="81"/>
      <c r="AN93" s="81"/>
      <c r="AO93" s="81"/>
    </row>
    <row r="94" spans="1:41" ht="15" customHeight="1">
      <c r="A94" s="146"/>
      <c r="B94" s="600" t="s">
        <v>1998</v>
      </c>
      <c r="C94" s="601" t="s">
        <v>26</v>
      </c>
      <c r="D94" s="176">
        <v>46105</v>
      </c>
      <c r="E94" s="95" t="str">
        <f t="shared" ref="E94:E96" ca="1" si="22">IF(D94="","",IF(TODAY()-D94&lt;180,"OK","DESATUALIZADO"))</f>
        <v>OK</v>
      </c>
      <c r="F94" s="106" t="s">
        <v>4522</v>
      </c>
      <c r="G94" s="107" t="s">
        <v>4523</v>
      </c>
      <c r="H94" s="135" t="s">
        <v>4524</v>
      </c>
      <c r="I94" s="147">
        <v>4.53</v>
      </c>
      <c r="J94" s="162" t="s">
        <v>4341</v>
      </c>
      <c r="K94" s="163" t="s">
        <v>4341</v>
      </c>
      <c r="L94" s="102">
        <f>I94/AVERAGE(I95:I96)</f>
        <v>0.5807692307692307</v>
      </c>
      <c r="M94" s="103" t="s">
        <v>4341</v>
      </c>
      <c r="N94" s="103" t="s">
        <v>4341</v>
      </c>
      <c r="O94" s="103" t="str">
        <f>IF(L94&lt;0.7,"INEXEQUÍVEL",IF(L94&gt;1.3,"EXCESSIVO","EXEQUÍVEL"))</f>
        <v>INEXEQUÍVEL</v>
      </c>
      <c r="P94" s="103" t="s">
        <v>4341</v>
      </c>
      <c r="Q94" s="104" t="s">
        <v>4341</v>
      </c>
      <c r="R94" s="105"/>
      <c r="S94" s="602"/>
      <c r="T94" s="81"/>
      <c r="U94" s="81"/>
      <c r="V94" s="81"/>
      <c r="W94" s="81"/>
      <c r="X94" s="81"/>
      <c r="Y94" s="81"/>
      <c r="Z94" s="81"/>
      <c r="AA94" s="81"/>
      <c r="AB94" s="81"/>
      <c r="AC94" s="81"/>
      <c r="AD94" s="81"/>
      <c r="AE94" s="81"/>
      <c r="AF94" s="81"/>
      <c r="AG94" s="81"/>
      <c r="AH94" s="81"/>
      <c r="AI94" s="81"/>
      <c r="AJ94" s="81"/>
      <c r="AK94" s="81"/>
      <c r="AL94" s="81"/>
      <c r="AM94" s="81"/>
      <c r="AN94" s="81"/>
      <c r="AO94" s="81"/>
    </row>
    <row r="95" spans="1:41" ht="15" customHeight="1">
      <c r="A95" s="93" t="s">
        <v>4525</v>
      </c>
      <c r="B95" s="639"/>
      <c r="C95" s="639"/>
      <c r="D95" s="176">
        <v>46105</v>
      </c>
      <c r="E95" s="95" t="str">
        <f t="shared" ca="1" si="22"/>
        <v>OK</v>
      </c>
      <c r="F95" s="106" t="s">
        <v>4526</v>
      </c>
      <c r="G95" s="107" t="s">
        <v>4527</v>
      </c>
      <c r="H95" s="135" t="s">
        <v>4528</v>
      </c>
      <c r="I95" s="147">
        <v>7.7</v>
      </c>
      <c r="J95" s="108">
        <f>MEDIAN(I94:I96)</f>
        <v>7.7</v>
      </c>
      <c r="K95" s="109">
        <f>TRUNC(AVERAGE(I94:I96),2)</f>
        <v>6.71</v>
      </c>
      <c r="L95" s="102">
        <f>I95/AVERAGE(I94,I96)</f>
        <v>1.2389380530973453</v>
      </c>
      <c r="M95" s="110">
        <f>STDEV(I94:I96)</f>
        <v>1.8905819209968078</v>
      </c>
      <c r="N95" s="111">
        <f>M95/K95</f>
        <v>0.28175587496226645</v>
      </c>
      <c r="O95" s="103" t="str">
        <f>IF(L95&lt;0.7,"INEXEQUÍVEL",IF(L95&gt;1.3,"EXCESSIVO","EXEQUÍVEL"))</f>
        <v>EXEQUÍVEL</v>
      </c>
      <c r="P95" s="110">
        <f>K95-M95</f>
        <v>4.8194180790031922</v>
      </c>
      <c r="Q95" s="112">
        <f>K95+M95</f>
        <v>8.6005819209968077</v>
      </c>
      <c r="R95" s="113">
        <f>TRUNC(IF(J95=K95,K95, IF(N95&lt;25%,K95,J95)),2)</f>
        <v>7.7</v>
      </c>
      <c r="S95" s="603"/>
      <c r="T95" s="81"/>
      <c r="U95" s="81"/>
      <c r="V95" s="81"/>
      <c r="W95" s="81"/>
      <c r="X95" s="81"/>
      <c r="Y95" s="81"/>
      <c r="Z95" s="81"/>
      <c r="AA95" s="81"/>
      <c r="AB95" s="81"/>
      <c r="AC95" s="81"/>
      <c r="AD95" s="81"/>
      <c r="AE95" s="81"/>
      <c r="AF95" s="81"/>
      <c r="AG95" s="81"/>
      <c r="AH95" s="81"/>
      <c r="AI95" s="81"/>
      <c r="AJ95" s="81"/>
      <c r="AK95" s="81"/>
      <c r="AL95" s="81"/>
      <c r="AM95" s="81"/>
      <c r="AN95" s="81"/>
      <c r="AO95" s="81"/>
    </row>
    <row r="96" spans="1:41" ht="15" customHeight="1">
      <c r="A96" s="148"/>
      <c r="B96" s="640"/>
      <c r="C96" s="640"/>
      <c r="D96" s="176">
        <v>46105</v>
      </c>
      <c r="E96" s="95" t="str">
        <f t="shared" ca="1" si="22"/>
        <v>OK</v>
      </c>
      <c r="F96" s="106" t="s">
        <v>4529</v>
      </c>
      <c r="G96" s="107" t="s">
        <v>4530</v>
      </c>
      <c r="H96" s="135" t="s">
        <v>4531</v>
      </c>
      <c r="I96" s="147">
        <v>7.9</v>
      </c>
      <c r="J96" s="115" t="s">
        <v>4341</v>
      </c>
      <c r="K96" s="165" t="s">
        <v>4341</v>
      </c>
      <c r="L96" s="117">
        <f>I96/AVERAGE(I94:I95)</f>
        <v>1.2919051512673754</v>
      </c>
      <c r="M96" s="118" t="s">
        <v>4341</v>
      </c>
      <c r="N96" s="118" t="s">
        <v>4341</v>
      </c>
      <c r="O96" s="118" t="str">
        <f>IF(L96&lt;0.7,"INEXEQUÍVEL",IF(L96&gt;1.3,"EXCESSIVO","EXEQUÍVEL"))</f>
        <v>EXEQUÍVEL</v>
      </c>
      <c r="P96" s="118" t="s">
        <v>4341</v>
      </c>
      <c r="Q96" s="119" t="s">
        <v>4341</v>
      </c>
      <c r="R96" s="120"/>
      <c r="S96" s="604"/>
      <c r="T96" s="81"/>
      <c r="U96" s="81"/>
      <c r="V96" s="81"/>
      <c r="W96" s="81"/>
      <c r="X96" s="81"/>
      <c r="Y96" s="81"/>
      <c r="Z96" s="81"/>
      <c r="AA96" s="81"/>
      <c r="AB96" s="81"/>
      <c r="AC96" s="81"/>
      <c r="AD96" s="81"/>
      <c r="AE96" s="81"/>
      <c r="AF96" s="81"/>
      <c r="AG96" s="81"/>
      <c r="AH96" s="81"/>
      <c r="AI96" s="81"/>
      <c r="AJ96" s="81"/>
      <c r="AK96" s="81"/>
      <c r="AL96" s="81"/>
      <c r="AM96" s="81"/>
      <c r="AN96" s="81"/>
      <c r="AO96" s="81"/>
    </row>
    <row r="97" spans="1:1018" ht="15" customHeight="1">
      <c r="A97" s="177"/>
      <c r="B97" s="178"/>
      <c r="C97" s="169"/>
      <c r="D97" s="169"/>
      <c r="E97" s="169"/>
      <c r="F97" s="178"/>
      <c r="G97" s="178"/>
      <c r="H97" s="123" t="s">
        <v>4341</v>
      </c>
      <c r="I97" s="179"/>
      <c r="J97" s="128"/>
      <c r="K97" s="129"/>
      <c r="L97" s="129"/>
      <c r="M97" s="129"/>
      <c r="N97" s="130"/>
      <c r="O97" s="129"/>
      <c r="P97" s="129"/>
      <c r="Q97" s="129"/>
      <c r="R97" s="131"/>
      <c r="S97" s="170"/>
      <c r="T97" s="81"/>
      <c r="U97" s="81"/>
      <c r="V97" s="81"/>
      <c r="W97" s="81"/>
      <c r="X97" s="81"/>
      <c r="Y97" s="81"/>
      <c r="Z97" s="81"/>
      <c r="AA97" s="81"/>
      <c r="AB97" s="81"/>
      <c r="AC97" s="81"/>
      <c r="AD97" s="81"/>
      <c r="AE97" s="81"/>
      <c r="AF97" s="81"/>
      <c r="AG97" s="81"/>
      <c r="AH97" s="81"/>
      <c r="AI97" s="81"/>
      <c r="AJ97" s="81"/>
      <c r="AK97" s="81"/>
      <c r="AL97" s="81"/>
      <c r="AM97" s="81"/>
      <c r="AN97" s="81"/>
      <c r="AO97" s="81"/>
    </row>
    <row r="98" spans="1:1018" ht="15" customHeight="1">
      <c r="A98" s="523"/>
      <c r="B98" s="643" t="s">
        <v>1496</v>
      </c>
      <c r="C98" s="601" t="s">
        <v>4419</v>
      </c>
      <c r="D98" s="522">
        <v>46146</v>
      </c>
      <c r="E98" s="95" t="str">
        <f t="shared" ref="E98:E100" ca="1" si="23">IF(D98="","",IF(TODAY()-D98&lt;180,"OK","DESATUALIZADO"))</f>
        <v>OK</v>
      </c>
      <c r="F98" s="526" t="s">
        <v>4532</v>
      </c>
      <c r="G98" s="526" t="s">
        <v>4533</v>
      </c>
      <c r="H98" s="135" t="s">
        <v>4534</v>
      </c>
      <c r="I98" s="538">
        <v>4818.66</v>
      </c>
      <c r="J98" s="162" t="s">
        <v>4341</v>
      </c>
      <c r="K98" s="163" t="s">
        <v>4341</v>
      </c>
      <c r="L98" s="102">
        <f>I98/AVERAGE(I99:I100)</f>
        <v>0.69048103514981296</v>
      </c>
      <c r="M98" s="103" t="s">
        <v>4341</v>
      </c>
      <c r="N98" s="103" t="s">
        <v>4341</v>
      </c>
      <c r="O98" s="103" t="str">
        <f>IF(L98&lt;0.7,"INEXEQUÍVEL",IF(L98&gt;1.3,"EXCESSIVO","EXEQUÍVEL"))</f>
        <v>INEXEQUÍVEL</v>
      </c>
      <c r="P98" s="103" t="s">
        <v>4341</v>
      </c>
      <c r="Q98" s="104" t="s">
        <v>4341</v>
      </c>
      <c r="R98" s="105"/>
      <c r="S98" s="602"/>
      <c r="T98" s="81"/>
      <c r="U98" s="81"/>
      <c r="V98" s="81"/>
      <c r="W98" s="81"/>
      <c r="X98" s="81"/>
      <c r="Y98" s="81"/>
      <c r="Z98" s="81"/>
      <c r="AA98" s="81"/>
      <c r="AB98" s="81"/>
      <c r="AC98" s="81"/>
      <c r="AD98" s="81"/>
      <c r="AE98" s="81"/>
      <c r="AF98" s="81"/>
      <c r="AG98" s="81"/>
      <c r="AH98" s="81"/>
      <c r="AI98" s="81"/>
      <c r="AJ98" s="81"/>
      <c r="AK98" s="81"/>
      <c r="AL98" s="81"/>
      <c r="AM98" s="81"/>
      <c r="AN98" s="81"/>
      <c r="AO98" s="81"/>
    </row>
    <row r="99" spans="1:1018" ht="15" customHeight="1">
      <c r="A99" s="523" t="s">
        <v>4535</v>
      </c>
      <c r="B99" s="609"/>
      <c r="C99" s="639"/>
      <c r="D99" s="529">
        <v>46146</v>
      </c>
      <c r="E99" s="95" t="str">
        <f t="shared" ca="1" si="23"/>
        <v>OK</v>
      </c>
      <c r="F99" s="528" t="s">
        <v>4536</v>
      </c>
      <c r="G99" s="528" t="s">
        <v>4537</v>
      </c>
      <c r="H99" s="135" t="s">
        <v>4538</v>
      </c>
      <c r="I99" s="539">
        <v>6978.7</v>
      </c>
      <c r="J99" s="108">
        <f>MEDIAN(I98:I100)</f>
        <v>5898.68</v>
      </c>
      <c r="K99" s="109">
        <f>TRUNC(AVERAGE(I98:I100),2)</f>
        <v>5898.68</v>
      </c>
      <c r="L99" s="102">
        <f>I99/AVERAGE(I98,I100)</f>
        <v>1.4482657004229391</v>
      </c>
      <c r="M99" s="110">
        <f>STDEV(I98:I100)</f>
        <v>1527.3789316341868</v>
      </c>
      <c r="N99" s="111">
        <f>M99/K99</f>
        <v>0.25893571640336255</v>
      </c>
      <c r="O99" s="103" t="str">
        <f>IF(L99&lt;0.7,"INEXEQUÍVEL",IF(L99&gt;1.3,"EXCESSIVO","EXEQUÍVEL"))</f>
        <v>EXCESSIVO</v>
      </c>
      <c r="P99" s="110">
        <f>K99-M99</f>
        <v>4371.301068365814</v>
      </c>
      <c r="Q99" s="112">
        <f>K99+M99</f>
        <v>7426.0589316341866</v>
      </c>
      <c r="R99" s="113">
        <f>TRUNC(IF(J99=K99,K99, IF(N99&lt;25%,K99,J99)),2)</f>
        <v>5898.68</v>
      </c>
      <c r="S99" s="603"/>
      <c r="T99" s="81"/>
      <c r="U99" s="81"/>
      <c r="V99" s="81"/>
      <c r="W99" s="81"/>
      <c r="X99" s="81"/>
      <c r="Y99" s="81"/>
      <c r="Z99" s="81"/>
      <c r="AA99" s="81"/>
      <c r="AB99" s="81"/>
      <c r="AC99" s="81"/>
      <c r="AD99" s="81"/>
      <c r="AE99" s="81"/>
      <c r="AF99" s="81"/>
      <c r="AG99" s="81"/>
      <c r="AH99" s="81"/>
      <c r="AI99" s="81"/>
      <c r="AJ99" s="81"/>
      <c r="AK99" s="81"/>
      <c r="AL99" s="81"/>
      <c r="AM99" s="81"/>
      <c r="AN99" s="81"/>
      <c r="AO99" s="81"/>
    </row>
    <row r="100" spans="1:1018" ht="15" customHeight="1">
      <c r="A100" s="524"/>
      <c r="B100" s="644"/>
      <c r="C100" s="640"/>
      <c r="D100" s="528"/>
      <c r="E100" s="95" t="str">
        <f t="shared" ca="1" si="23"/>
        <v/>
      </c>
      <c r="F100" s="528"/>
      <c r="G100" s="528"/>
      <c r="H100" s="540"/>
      <c r="I100" s="541"/>
      <c r="J100" s="115" t="s">
        <v>4341</v>
      </c>
      <c r="K100" s="165" t="s">
        <v>4341</v>
      </c>
      <c r="L100" s="117">
        <f>I100/AVERAGE(I98:I99)</f>
        <v>0</v>
      </c>
      <c r="M100" s="118" t="s">
        <v>4341</v>
      </c>
      <c r="N100" s="118" t="s">
        <v>4341</v>
      </c>
      <c r="O100" s="118" t="str">
        <f>IF(L100&lt;0.7,"INEXEQUÍVEL",IF(L100&gt;1.3,"EXCESSIVO","EXEQUÍVEL"))</f>
        <v>INEXEQUÍVEL</v>
      </c>
      <c r="P100" s="118" t="s">
        <v>4341</v>
      </c>
      <c r="Q100" s="119" t="s">
        <v>4341</v>
      </c>
      <c r="R100" s="120"/>
      <c r="S100" s="604"/>
      <c r="T100" s="81"/>
      <c r="U100" s="81"/>
      <c r="V100" s="81"/>
      <c r="W100" s="81"/>
      <c r="X100" s="81"/>
      <c r="Y100" s="81"/>
      <c r="Z100" s="81"/>
      <c r="AA100" s="81"/>
      <c r="AB100" s="81"/>
      <c r="AC100" s="81"/>
      <c r="AD100" s="81"/>
      <c r="AE100" s="81"/>
      <c r="AF100" s="81"/>
      <c r="AG100" s="81"/>
      <c r="AH100" s="81"/>
      <c r="AI100" s="81"/>
      <c r="AJ100" s="81"/>
      <c r="AK100" s="81"/>
      <c r="AL100" s="81"/>
      <c r="AM100" s="81"/>
      <c r="AN100" s="81"/>
      <c r="AO100" s="81"/>
    </row>
    <row r="101" spans="1:1018" ht="15" customHeight="1">
      <c r="A101" s="181" t="s">
        <v>4341</v>
      </c>
      <c r="B101" s="182" t="s">
        <v>4341</v>
      </c>
      <c r="C101" s="183" t="s">
        <v>4341</v>
      </c>
      <c r="D101" s="184" t="s">
        <v>4341</v>
      </c>
      <c r="E101" s="184" t="s">
        <v>4341</v>
      </c>
      <c r="F101" s="185" t="s">
        <v>4341</v>
      </c>
      <c r="G101" s="185" t="s">
        <v>4341</v>
      </c>
      <c r="H101" s="123" t="s">
        <v>4341</v>
      </c>
      <c r="I101" s="186" t="s">
        <v>4341</v>
      </c>
      <c r="J101" s="128"/>
      <c r="K101" s="129"/>
      <c r="L101" s="129"/>
      <c r="M101" s="129"/>
      <c r="N101" s="130"/>
      <c r="O101" s="129"/>
      <c r="P101" s="129"/>
      <c r="Q101" s="129"/>
      <c r="R101" s="131"/>
      <c r="S101" s="132"/>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c r="CE101" s="187"/>
      <c r="CF101" s="187"/>
      <c r="CG101" s="187"/>
      <c r="CH101" s="187"/>
      <c r="CI101" s="187"/>
      <c r="CJ101" s="187"/>
      <c r="CK101" s="187"/>
      <c r="CL101" s="187"/>
      <c r="CM101" s="187"/>
      <c r="CN101" s="187"/>
      <c r="CO101" s="187"/>
      <c r="CP101" s="187"/>
      <c r="CQ101" s="187"/>
      <c r="CR101" s="187"/>
      <c r="CS101" s="187"/>
      <c r="CT101" s="187"/>
      <c r="CU101" s="187"/>
      <c r="CV101" s="187"/>
      <c r="CW101" s="187"/>
      <c r="CX101" s="187"/>
      <c r="CY101" s="187"/>
      <c r="CZ101" s="187"/>
      <c r="DA101" s="187"/>
      <c r="DB101" s="187"/>
      <c r="DC101" s="187"/>
      <c r="DD101" s="187"/>
      <c r="DE101" s="187"/>
      <c r="DF101" s="187"/>
      <c r="DG101" s="187"/>
      <c r="DH101" s="187"/>
      <c r="DI101" s="187"/>
      <c r="DJ101" s="187"/>
      <c r="DK101" s="187"/>
      <c r="DL101" s="187"/>
      <c r="DM101" s="187"/>
      <c r="DN101" s="187"/>
      <c r="DO101" s="187"/>
      <c r="DP101" s="187"/>
      <c r="DQ101" s="187"/>
      <c r="DR101" s="187"/>
      <c r="DS101" s="187"/>
      <c r="DT101" s="187"/>
      <c r="DU101" s="187"/>
      <c r="DV101" s="187"/>
      <c r="DW101" s="187"/>
      <c r="DX101" s="187"/>
      <c r="DY101" s="187"/>
      <c r="DZ101" s="187"/>
      <c r="EA101" s="187"/>
      <c r="EB101" s="187"/>
      <c r="EC101" s="187"/>
      <c r="ED101" s="187"/>
      <c r="EE101" s="187"/>
      <c r="EF101" s="187"/>
      <c r="EG101" s="187"/>
      <c r="EH101" s="187"/>
      <c r="EI101" s="187"/>
      <c r="EJ101" s="187"/>
      <c r="EK101" s="187"/>
      <c r="EL101" s="187"/>
      <c r="EM101" s="187"/>
      <c r="EN101" s="187"/>
      <c r="EO101" s="187"/>
      <c r="EP101" s="187"/>
      <c r="EQ101" s="187"/>
      <c r="ER101" s="187"/>
      <c r="ES101" s="187"/>
      <c r="ET101" s="187"/>
      <c r="EU101" s="187"/>
      <c r="EV101" s="187"/>
      <c r="EW101" s="187"/>
      <c r="EX101" s="187"/>
      <c r="EY101" s="187"/>
      <c r="EZ101" s="187"/>
      <c r="FA101" s="187"/>
      <c r="FB101" s="187"/>
      <c r="FC101" s="187"/>
      <c r="FD101" s="187"/>
      <c r="FE101" s="187"/>
      <c r="FF101" s="187"/>
      <c r="FG101" s="187"/>
      <c r="FH101" s="187"/>
      <c r="FI101" s="187"/>
      <c r="FJ101" s="187"/>
      <c r="FK101" s="187"/>
      <c r="FL101" s="187"/>
      <c r="FM101" s="187"/>
      <c r="FN101" s="187"/>
      <c r="FO101" s="187"/>
      <c r="FP101" s="187"/>
      <c r="FQ101" s="187"/>
      <c r="FR101" s="187"/>
      <c r="FS101" s="187"/>
      <c r="FT101" s="187"/>
      <c r="FU101" s="187"/>
      <c r="FV101" s="187"/>
      <c r="FW101" s="187"/>
      <c r="FX101" s="187"/>
      <c r="FY101" s="187"/>
      <c r="FZ101" s="187"/>
      <c r="GA101" s="187"/>
      <c r="GB101" s="187"/>
      <c r="GC101" s="187"/>
      <c r="GD101" s="187"/>
      <c r="GE101" s="187"/>
      <c r="GF101" s="187"/>
      <c r="GG101" s="187"/>
      <c r="GH101" s="187"/>
      <c r="GI101" s="187"/>
      <c r="GJ101" s="187"/>
      <c r="GK101" s="187"/>
      <c r="GL101" s="187"/>
      <c r="GM101" s="187"/>
      <c r="GN101" s="187"/>
      <c r="GO101" s="187"/>
      <c r="GP101" s="187"/>
      <c r="GQ101" s="187"/>
      <c r="GR101" s="187"/>
      <c r="GS101" s="187"/>
      <c r="GT101" s="187"/>
      <c r="GU101" s="187"/>
      <c r="GV101" s="187"/>
      <c r="GW101" s="187"/>
      <c r="GX101" s="187"/>
      <c r="GY101" s="187"/>
      <c r="GZ101" s="187"/>
      <c r="HA101" s="187"/>
      <c r="HB101" s="187"/>
      <c r="HC101" s="187"/>
      <c r="HD101" s="187"/>
      <c r="HE101" s="187"/>
      <c r="HF101" s="187"/>
      <c r="HG101" s="187"/>
      <c r="HH101" s="187"/>
      <c r="HI101" s="187"/>
      <c r="HJ101" s="187"/>
      <c r="HK101" s="187"/>
      <c r="HL101" s="187"/>
      <c r="HM101" s="187"/>
      <c r="HN101" s="187"/>
      <c r="HO101" s="187"/>
      <c r="HP101" s="187"/>
      <c r="HQ101" s="187"/>
      <c r="HR101" s="187"/>
      <c r="HS101" s="187"/>
      <c r="HT101" s="187"/>
      <c r="HU101" s="187"/>
      <c r="HV101" s="187"/>
      <c r="HW101" s="187"/>
      <c r="HX101" s="187"/>
      <c r="HY101" s="187"/>
      <c r="HZ101" s="187"/>
      <c r="IA101" s="187"/>
      <c r="IB101" s="187"/>
      <c r="IC101" s="187"/>
      <c r="ID101" s="187"/>
      <c r="IE101" s="187"/>
      <c r="IF101" s="187"/>
      <c r="IG101" s="187"/>
      <c r="IH101" s="187"/>
      <c r="II101" s="187"/>
      <c r="IJ101" s="187"/>
      <c r="IK101" s="187"/>
      <c r="IL101" s="187"/>
      <c r="IM101" s="187"/>
      <c r="IN101" s="187"/>
      <c r="IO101" s="187"/>
      <c r="IP101" s="187"/>
      <c r="IQ101" s="187"/>
      <c r="IR101" s="187"/>
      <c r="IS101" s="187"/>
      <c r="IT101" s="187"/>
      <c r="IU101" s="187"/>
      <c r="IV101" s="187"/>
      <c r="IW101" s="187"/>
      <c r="IX101" s="187"/>
      <c r="IY101" s="187"/>
      <c r="IZ101" s="187"/>
      <c r="JA101" s="187"/>
      <c r="JB101" s="187"/>
      <c r="JC101" s="187"/>
      <c r="JD101" s="187"/>
      <c r="JE101" s="187"/>
      <c r="JF101" s="187"/>
      <c r="JG101" s="187"/>
      <c r="JH101" s="187"/>
      <c r="JI101" s="187"/>
      <c r="JJ101" s="187"/>
      <c r="JK101" s="187"/>
      <c r="JL101" s="187"/>
      <c r="JM101" s="187"/>
      <c r="JN101" s="187"/>
      <c r="JO101" s="187"/>
      <c r="JP101" s="187"/>
      <c r="JQ101" s="187"/>
      <c r="JR101" s="187"/>
      <c r="JS101" s="187"/>
      <c r="JT101" s="187"/>
      <c r="JU101" s="187"/>
      <c r="JV101" s="187"/>
      <c r="JW101" s="187"/>
      <c r="JX101" s="187"/>
      <c r="JY101" s="187"/>
      <c r="JZ101" s="187"/>
      <c r="KA101" s="187"/>
      <c r="KB101" s="187"/>
      <c r="KC101" s="187"/>
      <c r="KD101" s="187"/>
      <c r="KE101" s="187"/>
      <c r="KF101" s="187"/>
      <c r="KG101" s="187"/>
      <c r="KH101" s="187"/>
      <c r="KI101" s="187"/>
      <c r="KJ101" s="187"/>
      <c r="KK101" s="187"/>
      <c r="KL101" s="187"/>
      <c r="KM101" s="187"/>
      <c r="KN101" s="187"/>
      <c r="KO101" s="187"/>
      <c r="KP101" s="187"/>
      <c r="KQ101" s="187"/>
      <c r="KR101" s="187"/>
      <c r="KS101" s="187"/>
      <c r="KT101" s="187"/>
      <c r="KU101" s="187"/>
      <c r="KV101" s="187"/>
      <c r="KW101" s="187"/>
      <c r="KX101" s="187"/>
      <c r="KY101" s="187"/>
      <c r="KZ101" s="187"/>
      <c r="LA101" s="187"/>
      <c r="LB101" s="187"/>
      <c r="LC101" s="187"/>
      <c r="LD101" s="187"/>
      <c r="LE101" s="187"/>
      <c r="LF101" s="187"/>
      <c r="LG101" s="187"/>
      <c r="LH101" s="187"/>
      <c r="LI101" s="187"/>
      <c r="LJ101" s="187"/>
      <c r="LK101" s="187"/>
      <c r="LL101" s="187"/>
      <c r="LM101" s="187"/>
      <c r="LN101" s="187"/>
      <c r="LO101" s="187"/>
      <c r="LP101" s="187"/>
      <c r="LQ101" s="187"/>
      <c r="LR101" s="187"/>
      <c r="LS101" s="187"/>
      <c r="LT101" s="187"/>
      <c r="LU101" s="187"/>
      <c r="LV101" s="187"/>
      <c r="LW101" s="187"/>
      <c r="LX101" s="187"/>
      <c r="LY101" s="187"/>
      <c r="LZ101" s="187"/>
      <c r="MA101" s="187"/>
      <c r="MB101" s="187"/>
      <c r="MC101" s="187"/>
      <c r="MD101" s="187"/>
      <c r="ME101" s="187"/>
      <c r="MF101" s="187"/>
      <c r="MG101" s="187"/>
      <c r="MH101" s="187"/>
      <c r="MI101" s="187"/>
      <c r="MJ101" s="187"/>
      <c r="MK101" s="187"/>
      <c r="ML101" s="187"/>
      <c r="MM101" s="187"/>
      <c r="MN101" s="187"/>
      <c r="MO101" s="187"/>
      <c r="MP101" s="187"/>
      <c r="MQ101" s="187"/>
      <c r="MR101" s="187"/>
      <c r="MS101" s="187"/>
      <c r="MT101" s="187"/>
      <c r="MU101" s="187"/>
      <c r="MV101" s="187"/>
      <c r="MW101" s="187"/>
      <c r="MX101" s="187"/>
      <c r="MY101" s="187"/>
      <c r="MZ101" s="187"/>
      <c r="NA101" s="187"/>
      <c r="NB101" s="187"/>
      <c r="NC101" s="187"/>
      <c r="ND101" s="187"/>
      <c r="NE101" s="187"/>
      <c r="NF101" s="187"/>
      <c r="NG101" s="187"/>
      <c r="NH101" s="187"/>
      <c r="NI101" s="187"/>
      <c r="NJ101" s="187"/>
      <c r="NK101" s="187"/>
      <c r="NL101" s="187"/>
      <c r="NM101" s="187"/>
      <c r="NN101" s="187"/>
      <c r="NO101" s="187"/>
      <c r="NP101" s="187"/>
      <c r="NQ101" s="187"/>
      <c r="NR101" s="187"/>
      <c r="NS101" s="187"/>
      <c r="NT101" s="187"/>
      <c r="NU101" s="187"/>
      <c r="NV101" s="187"/>
      <c r="NW101" s="187"/>
      <c r="NX101" s="187"/>
      <c r="NY101" s="187"/>
      <c r="NZ101" s="187"/>
      <c r="OA101" s="187"/>
      <c r="OB101" s="187"/>
      <c r="OC101" s="187"/>
      <c r="OD101" s="187"/>
      <c r="OE101" s="187"/>
      <c r="OF101" s="187"/>
      <c r="OG101" s="187"/>
      <c r="OH101" s="187"/>
      <c r="OI101" s="187"/>
      <c r="OJ101" s="187"/>
      <c r="OK101" s="187"/>
      <c r="OL101" s="187"/>
      <c r="OM101" s="187"/>
      <c r="ON101" s="187"/>
      <c r="OO101" s="187"/>
      <c r="OP101" s="187"/>
      <c r="OQ101" s="187"/>
      <c r="OR101" s="187"/>
      <c r="OS101" s="187"/>
      <c r="OT101" s="187"/>
      <c r="OU101" s="187"/>
      <c r="OV101" s="187"/>
      <c r="OW101" s="187"/>
      <c r="OX101" s="187"/>
      <c r="OY101" s="187"/>
      <c r="OZ101" s="187"/>
      <c r="PA101" s="187"/>
      <c r="PB101" s="187"/>
      <c r="PC101" s="187"/>
      <c r="PD101" s="187"/>
      <c r="PE101" s="187"/>
      <c r="PF101" s="187"/>
      <c r="PG101" s="187"/>
      <c r="PH101" s="187"/>
      <c r="PI101" s="187"/>
      <c r="PJ101" s="187"/>
      <c r="PK101" s="187"/>
      <c r="PL101" s="187"/>
      <c r="PM101" s="187"/>
      <c r="PN101" s="187"/>
      <c r="PO101" s="187"/>
      <c r="PP101" s="187"/>
      <c r="PQ101" s="187"/>
      <c r="PR101" s="187"/>
      <c r="PS101" s="187"/>
      <c r="PT101" s="187"/>
      <c r="PU101" s="187"/>
      <c r="PV101" s="187"/>
      <c r="PW101" s="187"/>
      <c r="PX101" s="187"/>
      <c r="PY101" s="187"/>
      <c r="PZ101" s="187"/>
      <c r="QA101" s="187"/>
      <c r="QB101" s="187"/>
      <c r="QC101" s="187"/>
      <c r="QD101" s="187"/>
      <c r="QE101" s="187"/>
      <c r="QF101" s="187"/>
      <c r="QG101" s="187"/>
      <c r="QH101" s="187"/>
      <c r="QI101" s="187"/>
      <c r="QJ101" s="187"/>
      <c r="QK101" s="187"/>
      <c r="QL101" s="187"/>
      <c r="QM101" s="187"/>
      <c r="QN101" s="187"/>
      <c r="QO101" s="187"/>
      <c r="QP101" s="187"/>
      <c r="QQ101" s="187"/>
      <c r="QR101" s="187"/>
      <c r="QS101" s="187"/>
      <c r="QT101" s="187"/>
      <c r="QU101" s="187"/>
      <c r="QV101" s="187"/>
      <c r="QW101" s="187"/>
      <c r="QX101" s="187"/>
      <c r="QY101" s="187"/>
      <c r="QZ101" s="187"/>
      <c r="RA101" s="187"/>
      <c r="RB101" s="187"/>
      <c r="RC101" s="187"/>
      <c r="RD101" s="187"/>
      <c r="RE101" s="187"/>
      <c r="RF101" s="187"/>
      <c r="RG101" s="187"/>
      <c r="RH101" s="187"/>
      <c r="RI101" s="187"/>
      <c r="RJ101" s="187"/>
      <c r="RK101" s="187"/>
      <c r="RL101" s="187"/>
      <c r="RM101" s="187"/>
      <c r="RN101" s="187"/>
      <c r="RO101" s="187"/>
      <c r="RP101" s="187"/>
      <c r="RQ101" s="187"/>
      <c r="RR101" s="187"/>
      <c r="RS101" s="187"/>
      <c r="RT101" s="187"/>
      <c r="RU101" s="187"/>
      <c r="RV101" s="187"/>
      <c r="RW101" s="187"/>
      <c r="RX101" s="187"/>
      <c r="RY101" s="187"/>
      <c r="RZ101" s="187"/>
      <c r="SA101" s="187"/>
      <c r="SB101" s="187"/>
      <c r="SC101" s="187"/>
      <c r="SD101" s="187"/>
      <c r="SE101" s="187"/>
      <c r="SF101" s="187"/>
      <c r="SG101" s="187"/>
      <c r="SH101" s="187"/>
      <c r="SI101" s="187"/>
      <c r="SJ101" s="187"/>
      <c r="SK101" s="187"/>
      <c r="SL101" s="187"/>
      <c r="SM101" s="187"/>
      <c r="SN101" s="187"/>
      <c r="SO101" s="187"/>
      <c r="SP101" s="187"/>
      <c r="SQ101" s="187"/>
      <c r="SR101" s="187"/>
      <c r="SS101" s="187"/>
      <c r="ST101" s="187"/>
      <c r="SU101" s="187"/>
      <c r="SV101" s="187"/>
      <c r="SW101" s="187"/>
      <c r="SX101" s="187"/>
      <c r="SY101" s="187"/>
      <c r="SZ101" s="187"/>
      <c r="TA101" s="187"/>
      <c r="TB101" s="187"/>
      <c r="TC101" s="187"/>
      <c r="TD101" s="187"/>
      <c r="TE101" s="187"/>
      <c r="TF101" s="187"/>
      <c r="TG101" s="187"/>
      <c r="TH101" s="187"/>
      <c r="TI101" s="187"/>
      <c r="TJ101" s="187"/>
      <c r="TK101" s="187"/>
      <c r="TL101" s="187"/>
      <c r="TM101" s="187"/>
      <c r="TN101" s="187"/>
      <c r="TO101" s="187"/>
      <c r="TP101" s="187"/>
      <c r="TQ101" s="187"/>
      <c r="TR101" s="187"/>
      <c r="TS101" s="187"/>
      <c r="TT101" s="187"/>
      <c r="TU101" s="187"/>
      <c r="TV101" s="187"/>
      <c r="TW101" s="187"/>
      <c r="TX101" s="187"/>
      <c r="TY101" s="187"/>
      <c r="TZ101" s="187"/>
      <c r="UA101" s="187"/>
      <c r="UB101" s="187"/>
      <c r="UC101" s="187"/>
      <c r="UD101" s="187"/>
      <c r="UE101" s="187"/>
      <c r="UF101" s="187"/>
      <c r="UG101" s="187"/>
      <c r="UH101" s="187"/>
      <c r="UI101" s="187"/>
      <c r="UJ101" s="187"/>
      <c r="UK101" s="187"/>
      <c r="UL101" s="187"/>
      <c r="UM101" s="187"/>
      <c r="UN101" s="187"/>
      <c r="UO101" s="187"/>
      <c r="UP101" s="187"/>
      <c r="UQ101" s="187"/>
      <c r="UR101" s="187"/>
      <c r="US101" s="187"/>
      <c r="UT101" s="187"/>
      <c r="UU101" s="187"/>
      <c r="UV101" s="187"/>
      <c r="UW101" s="187"/>
      <c r="UX101" s="187"/>
      <c r="UY101" s="187"/>
      <c r="UZ101" s="187"/>
      <c r="VA101" s="187"/>
      <c r="VB101" s="187"/>
      <c r="VC101" s="187"/>
      <c r="VD101" s="187"/>
      <c r="VE101" s="187"/>
      <c r="VF101" s="187"/>
      <c r="VG101" s="187"/>
      <c r="VH101" s="187"/>
      <c r="VI101" s="187"/>
      <c r="VJ101" s="187"/>
      <c r="VK101" s="187"/>
      <c r="VL101" s="187"/>
      <c r="VM101" s="187"/>
      <c r="VN101" s="187"/>
      <c r="VO101" s="187"/>
      <c r="VP101" s="187"/>
      <c r="VQ101" s="187"/>
      <c r="VR101" s="187"/>
      <c r="VS101" s="187"/>
      <c r="VT101" s="187"/>
      <c r="VU101" s="187"/>
      <c r="VV101" s="187"/>
      <c r="VW101" s="187"/>
      <c r="VX101" s="187"/>
      <c r="VY101" s="187"/>
      <c r="VZ101" s="187"/>
      <c r="WA101" s="187"/>
      <c r="WB101" s="187"/>
      <c r="WC101" s="187"/>
      <c r="WD101" s="187"/>
      <c r="WE101" s="187"/>
      <c r="WF101" s="187"/>
      <c r="WG101" s="187"/>
      <c r="WH101" s="187"/>
      <c r="WI101" s="187"/>
      <c r="WJ101" s="187"/>
      <c r="WK101" s="187"/>
      <c r="WL101" s="187"/>
      <c r="WM101" s="187"/>
      <c r="WN101" s="187"/>
      <c r="WO101" s="187"/>
      <c r="WP101" s="187"/>
      <c r="WQ101" s="187"/>
      <c r="WR101" s="187"/>
      <c r="WS101" s="187"/>
      <c r="WT101" s="187"/>
      <c r="WU101" s="187"/>
      <c r="WV101" s="187"/>
      <c r="WW101" s="187"/>
      <c r="WX101" s="187"/>
      <c r="WY101" s="187"/>
      <c r="WZ101" s="187"/>
      <c r="XA101" s="187"/>
      <c r="XB101" s="187"/>
      <c r="XC101" s="187"/>
      <c r="XD101" s="187"/>
      <c r="XE101" s="187"/>
      <c r="XF101" s="187"/>
      <c r="XG101" s="187"/>
      <c r="XH101" s="187"/>
      <c r="XI101" s="187"/>
      <c r="XJ101" s="187"/>
      <c r="XK101" s="187"/>
      <c r="XL101" s="187"/>
      <c r="XM101" s="187"/>
      <c r="XN101" s="187"/>
      <c r="XO101" s="187"/>
      <c r="XP101" s="187"/>
      <c r="XQ101" s="187"/>
      <c r="XR101" s="187"/>
      <c r="XS101" s="187"/>
      <c r="XT101" s="187"/>
      <c r="XU101" s="187"/>
      <c r="XV101" s="187"/>
      <c r="XW101" s="187"/>
      <c r="XX101" s="187"/>
      <c r="XY101" s="187"/>
      <c r="XZ101" s="187"/>
      <c r="YA101" s="187"/>
      <c r="YB101" s="187"/>
      <c r="YC101" s="187"/>
      <c r="YD101" s="187"/>
      <c r="YE101" s="187"/>
      <c r="YF101" s="187"/>
      <c r="YG101" s="187"/>
      <c r="YH101" s="187"/>
      <c r="YI101" s="187"/>
      <c r="YJ101" s="187"/>
      <c r="YK101" s="187"/>
      <c r="YL101" s="187"/>
      <c r="YM101" s="187"/>
      <c r="YN101" s="187"/>
      <c r="YO101" s="187"/>
      <c r="YP101" s="187"/>
      <c r="YQ101" s="187"/>
      <c r="YR101" s="187"/>
      <c r="YS101" s="187"/>
      <c r="YT101" s="187"/>
      <c r="YU101" s="187"/>
      <c r="YV101" s="187"/>
      <c r="YW101" s="187"/>
      <c r="YX101" s="187"/>
      <c r="YY101" s="187"/>
      <c r="YZ101" s="187"/>
      <c r="ZA101" s="187"/>
      <c r="ZB101" s="187"/>
      <c r="ZC101" s="187"/>
      <c r="ZD101" s="187"/>
      <c r="ZE101" s="187"/>
      <c r="ZF101" s="187"/>
      <c r="ZG101" s="187"/>
      <c r="ZH101" s="187"/>
      <c r="ZI101" s="187"/>
      <c r="ZJ101" s="187"/>
      <c r="ZK101" s="187"/>
      <c r="ZL101" s="187"/>
      <c r="ZM101" s="187"/>
      <c r="ZN101" s="187"/>
      <c r="ZO101" s="187"/>
      <c r="ZP101" s="187"/>
      <c r="ZQ101" s="187"/>
      <c r="ZR101" s="187"/>
      <c r="ZS101" s="187"/>
      <c r="ZT101" s="187"/>
      <c r="ZU101" s="187"/>
      <c r="ZV101" s="187"/>
      <c r="ZW101" s="187"/>
      <c r="ZX101" s="187"/>
      <c r="ZY101" s="187"/>
      <c r="ZZ101" s="187"/>
      <c r="AAA101" s="187"/>
      <c r="AAB101" s="187"/>
      <c r="AAC101" s="187"/>
      <c r="AAD101" s="187"/>
      <c r="AAE101" s="187"/>
      <c r="AAF101" s="187"/>
      <c r="AAG101" s="187"/>
      <c r="AAH101" s="187"/>
      <c r="AAI101" s="187"/>
      <c r="AAJ101" s="187"/>
      <c r="AAK101" s="187"/>
      <c r="AAL101" s="187"/>
      <c r="AAM101" s="187"/>
      <c r="AAN101" s="187"/>
      <c r="AAO101" s="187"/>
      <c r="AAP101" s="187"/>
      <c r="AAQ101" s="187"/>
      <c r="AAR101" s="187"/>
      <c r="AAS101" s="187"/>
      <c r="AAT101" s="187"/>
      <c r="AAU101" s="187"/>
      <c r="AAV101" s="187"/>
      <c r="AAW101" s="187"/>
      <c r="AAX101" s="187"/>
      <c r="AAY101" s="187"/>
      <c r="AAZ101" s="187"/>
      <c r="ABA101" s="187"/>
      <c r="ABB101" s="187"/>
      <c r="ABC101" s="187"/>
      <c r="ABD101" s="187"/>
      <c r="ABE101" s="187"/>
      <c r="ABF101" s="187"/>
      <c r="ABG101" s="187"/>
      <c r="ABH101" s="187"/>
      <c r="ABI101" s="187"/>
      <c r="ABJ101" s="187"/>
      <c r="ABK101" s="187"/>
      <c r="ABL101" s="187"/>
      <c r="ABM101" s="187"/>
      <c r="ABN101" s="187"/>
      <c r="ABO101" s="187"/>
      <c r="ABP101" s="187"/>
      <c r="ABQ101" s="187"/>
      <c r="ABR101" s="187"/>
      <c r="ABS101" s="187"/>
      <c r="ABT101" s="187"/>
      <c r="ABU101" s="187"/>
      <c r="ABV101" s="187"/>
      <c r="ABW101" s="187"/>
      <c r="ABX101" s="187"/>
      <c r="ABY101" s="187"/>
      <c r="ABZ101" s="187"/>
      <c r="ACA101" s="187"/>
      <c r="ACB101" s="187"/>
      <c r="ACC101" s="187"/>
      <c r="ACD101" s="187"/>
      <c r="ACE101" s="187"/>
      <c r="ACF101" s="187"/>
      <c r="ACG101" s="187"/>
      <c r="ACH101" s="187"/>
      <c r="ACI101" s="187"/>
      <c r="ACJ101" s="187"/>
      <c r="ACK101" s="187"/>
      <c r="ACL101" s="187"/>
      <c r="ACM101" s="187"/>
      <c r="ACN101" s="187"/>
      <c r="ACO101" s="187"/>
      <c r="ACP101" s="187"/>
      <c r="ACQ101" s="187"/>
      <c r="ACR101" s="187"/>
      <c r="ACS101" s="187"/>
      <c r="ACT101" s="187"/>
      <c r="ACU101" s="187"/>
      <c r="ACV101" s="187"/>
      <c r="ACW101" s="187"/>
      <c r="ACX101" s="187"/>
      <c r="ACY101" s="187"/>
      <c r="ACZ101" s="187"/>
      <c r="ADA101" s="187"/>
      <c r="ADB101" s="187"/>
      <c r="ADC101" s="187"/>
      <c r="ADD101" s="187"/>
      <c r="ADE101" s="187"/>
      <c r="ADF101" s="187"/>
      <c r="ADG101" s="187"/>
      <c r="ADH101" s="187"/>
      <c r="ADI101" s="187"/>
      <c r="ADJ101" s="187"/>
      <c r="ADK101" s="187"/>
      <c r="ADL101" s="187"/>
      <c r="ADM101" s="187"/>
      <c r="ADN101" s="187"/>
      <c r="ADO101" s="187"/>
      <c r="ADP101" s="187"/>
      <c r="ADQ101" s="187"/>
      <c r="ADR101" s="187"/>
      <c r="ADS101" s="187"/>
      <c r="ADT101" s="187"/>
      <c r="ADU101" s="187"/>
      <c r="ADV101" s="187"/>
      <c r="ADW101" s="187"/>
      <c r="ADX101" s="187"/>
      <c r="ADY101" s="187"/>
      <c r="ADZ101" s="187"/>
      <c r="AEA101" s="187"/>
      <c r="AEB101" s="187"/>
      <c r="AEC101" s="187"/>
      <c r="AED101" s="187"/>
      <c r="AEE101" s="187"/>
      <c r="AEF101" s="187"/>
      <c r="AEG101" s="187"/>
      <c r="AEH101" s="187"/>
      <c r="AEI101" s="187"/>
      <c r="AEJ101" s="187"/>
      <c r="AEK101" s="187"/>
      <c r="AEL101" s="187"/>
      <c r="AEM101" s="187"/>
      <c r="AEN101" s="187"/>
      <c r="AEO101" s="187"/>
      <c r="AEP101" s="187"/>
      <c r="AEQ101" s="187"/>
      <c r="AER101" s="187"/>
      <c r="AES101" s="187"/>
      <c r="AET101" s="187"/>
      <c r="AEU101" s="187"/>
      <c r="AEV101" s="187"/>
      <c r="AEW101" s="187"/>
      <c r="AEX101" s="187"/>
      <c r="AEY101" s="187"/>
      <c r="AEZ101" s="187"/>
      <c r="AFA101" s="187"/>
      <c r="AFB101" s="187"/>
      <c r="AFC101" s="187"/>
      <c r="AFD101" s="187"/>
      <c r="AFE101" s="187"/>
      <c r="AFF101" s="187"/>
      <c r="AFG101" s="187"/>
      <c r="AFH101" s="187"/>
      <c r="AFI101" s="187"/>
      <c r="AFJ101" s="187"/>
      <c r="AFK101" s="187"/>
      <c r="AFL101" s="187"/>
      <c r="AFM101" s="187"/>
      <c r="AFN101" s="187"/>
      <c r="AFO101" s="187"/>
      <c r="AFP101" s="187"/>
      <c r="AFQ101" s="187"/>
      <c r="AFR101" s="187"/>
      <c r="AFS101" s="187"/>
      <c r="AFT101" s="187"/>
      <c r="AFU101" s="187"/>
      <c r="AFV101" s="187"/>
      <c r="AFW101" s="187"/>
      <c r="AFX101" s="187"/>
      <c r="AFY101" s="187"/>
      <c r="AFZ101" s="187"/>
      <c r="AGA101" s="187"/>
      <c r="AGB101" s="187"/>
      <c r="AGC101" s="187"/>
      <c r="AGD101" s="187"/>
      <c r="AGE101" s="187"/>
      <c r="AGF101" s="187"/>
      <c r="AGG101" s="187"/>
      <c r="AGH101" s="187"/>
      <c r="AGI101" s="187"/>
      <c r="AGJ101" s="187"/>
      <c r="AGK101" s="187"/>
      <c r="AGL101" s="187"/>
      <c r="AGM101" s="187"/>
      <c r="AGN101" s="187"/>
      <c r="AGO101" s="187"/>
      <c r="AGP101" s="187"/>
      <c r="AGQ101" s="187"/>
      <c r="AGR101" s="187"/>
      <c r="AGS101" s="187"/>
      <c r="AGT101" s="187"/>
      <c r="AGU101" s="187"/>
      <c r="AGV101" s="187"/>
      <c r="AGW101" s="187"/>
      <c r="AGX101" s="187"/>
      <c r="AGY101" s="187"/>
      <c r="AGZ101" s="187"/>
      <c r="AHA101" s="187"/>
      <c r="AHB101" s="187"/>
      <c r="AHC101" s="187"/>
      <c r="AHD101" s="187"/>
      <c r="AHE101" s="187"/>
      <c r="AHF101" s="187"/>
      <c r="AHG101" s="187"/>
      <c r="AHH101" s="187"/>
      <c r="AHI101" s="187"/>
      <c r="AHJ101" s="187"/>
      <c r="AHK101" s="187"/>
      <c r="AHL101" s="187"/>
      <c r="AHM101" s="187"/>
      <c r="AHN101" s="187"/>
      <c r="AHO101" s="187"/>
      <c r="AHP101" s="187"/>
      <c r="AHQ101" s="187"/>
      <c r="AHR101" s="187"/>
      <c r="AHS101" s="187"/>
      <c r="AHT101" s="187"/>
      <c r="AHU101" s="187"/>
      <c r="AHV101" s="187"/>
      <c r="AHW101" s="187"/>
      <c r="AHX101" s="187"/>
      <c r="AHY101" s="187"/>
      <c r="AHZ101" s="187"/>
      <c r="AIA101" s="187"/>
      <c r="AIB101" s="187"/>
      <c r="AIC101" s="187"/>
      <c r="AID101" s="187"/>
      <c r="AIE101" s="187"/>
      <c r="AIF101" s="187"/>
      <c r="AIG101" s="187"/>
      <c r="AIH101" s="187"/>
      <c r="AII101" s="187"/>
      <c r="AIJ101" s="187"/>
      <c r="AIK101" s="187"/>
      <c r="AIL101" s="187"/>
      <c r="AIM101" s="187"/>
      <c r="AIN101" s="187"/>
      <c r="AIO101" s="187"/>
      <c r="AIP101" s="187"/>
      <c r="AIQ101" s="187"/>
      <c r="AIR101" s="187"/>
      <c r="AIS101" s="187"/>
      <c r="AIT101" s="187"/>
      <c r="AIU101" s="187"/>
      <c r="AIV101" s="187"/>
      <c r="AIW101" s="187"/>
      <c r="AIX101" s="187"/>
      <c r="AIY101" s="187"/>
      <c r="AIZ101" s="187"/>
      <c r="AJA101" s="187"/>
      <c r="AJB101" s="187"/>
      <c r="AJC101" s="187"/>
      <c r="AJD101" s="187"/>
      <c r="AJE101" s="187"/>
      <c r="AJF101" s="187"/>
      <c r="AJG101" s="187"/>
      <c r="AJH101" s="187"/>
      <c r="AJI101" s="187"/>
      <c r="AJJ101" s="187"/>
      <c r="AJK101" s="187"/>
      <c r="AJL101" s="187"/>
      <c r="AJM101" s="187"/>
      <c r="AJN101" s="187"/>
      <c r="AJO101" s="187"/>
      <c r="AJP101" s="187"/>
      <c r="AJQ101" s="187"/>
      <c r="AJR101" s="187"/>
      <c r="AJS101" s="187"/>
      <c r="AJT101" s="187"/>
      <c r="AJU101" s="187"/>
      <c r="AJV101" s="187"/>
      <c r="AJW101" s="187"/>
      <c r="AJX101" s="187"/>
      <c r="AJY101" s="187"/>
      <c r="AJZ101" s="187"/>
      <c r="AKA101" s="187"/>
      <c r="AKB101" s="187"/>
      <c r="AKC101" s="187"/>
      <c r="AKD101" s="187"/>
      <c r="AKE101" s="187"/>
      <c r="AKF101" s="187"/>
      <c r="AKG101" s="187"/>
      <c r="AKH101" s="187"/>
      <c r="AKI101" s="187"/>
      <c r="AKJ101" s="187"/>
      <c r="AKK101" s="187"/>
      <c r="AKL101" s="187"/>
      <c r="AKM101" s="187"/>
      <c r="AKN101" s="187"/>
      <c r="AKO101" s="187"/>
      <c r="AKP101" s="187"/>
      <c r="AKQ101" s="187"/>
      <c r="AKR101" s="187"/>
      <c r="AKS101" s="187"/>
      <c r="AKT101" s="187"/>
      <c r="AKU101" s="187"/>
      <c r="AKV101" s="187"/>
      <c r="AKW101" s="187"/>
      <c r="AKX101" s="187"/>
      <c r="AKY101" s="187"/>
      <c r="AKZ101" s="187"/>
      <c r="ALA101" s="187"/>
      <c r="ALB101" s="187"/>
      <c r="ALC101" s="187"/>
      <c r="ALD101" s="187"/>
      <c r="ALE101" s="187"/>
      <c r="ALF101" s="187"/>
      <c r="ALG101" s="187"/>
      <c r="ALH101" s="187"/>
      <c r="ALI101" s="187"/>
      <c r="ALJ101" s="187"/>
      <c r="ALK101" s="187"/>
      <c r="ALL101" s="187"/>
      <c r="ALM101" s="187"/>
      <c r="ALN101" s="187"/>
      <c r="ALO101" s="187"/>
      <c r="ALP101" s="187"/>
      <c r="ALQ101" s="187"/>
      <c r="ALR101" s="187"/>
      <c r="ALS101" s="187"/>
      <c r="ALT101" s="187"/>
      <c r="ALU101" s="187"/>
      <c r="ALV101" s="187"/>
      <c r="ALW101" s="187"/>
      <c r="ALX101" s="187"/>
      <c r="ALY101" s="187"/>
      <c r="ALZ101" s="187"/>
      <c r="AMA101" s="187"/>
      <c r="AMB101" s="187"/>
      <c r="AMC101" s="187"/>
      <c r="AMD101" s="187"/>
    </row>
    <row r="102" spans="1:1018" ht="15" customHeight="1">
      <c r="A102" s="146"/>
      <c r="B102" s="600" t="s">
        <v>1660</v>
      </c>
      <c r="C102" s="637" t="s">
        <v>4539</v>
      </c>
      <c r="D102" s="180">
        <v>46149</v>
      </c>
      <c r="E102" s="95" t="str">
        <f t="shared" ref="E102:E104" ca="1" si="24">IF(D102="","",IF(TODAY()-D102&lt;180,"OK","DESATUALIZADO"))</f>
        <v>OK</v>
      </c>
      <c r="F102" s="106" t="s">
        <v>4540</v>
      </c>
      <c r="G102" s="107" t="s">
        <v>4541</v>
      </c>
      <c r="H102" s="135" t="s">
        <v>4542</v>
      </c>
      <c r="I102" s="136">
        <f>138.07/2</f>
        <v>69.034999999999997</v>
      </c>
      <c r="J102" s="162" t="s">
        <v>4341</v>
      </c>
      <c r="K102" s="163" t="s">
        <v>4341</v>
      </c>
      <c r="L102" s="102">
        <f>I102/AVERAGE(I103:I104)</f>
        <v>0.87719186785260472</v>
      </c>
      <c r="M102" s="103" t="s">
        <v>4341</v>
      </c>
      <c r="N102" s="103" t="s">
        <v>4341</v>
      </c>
      <c r="O102" s="103" t="str">
        <f>IF(L102&lt;0.7,"INEXEQUÍVEL",IF(L102&gt;1.3,"EXCESSIVO","EXEQUÍVEL"))</f>
        <v>EXEQUÍVEL</v>
      </c>
      <c r="P102" s="103" t="s">
        <v>4341</v>
      </c>
      <c r="Q102" s="104" t="s">
        <v>4341</v>
      </c>
      <c r="R102" s="105"/>
      <c r="S102" s="602"/>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row>
    <row r="103" spans="1:1018" ht="15" customHeight="1">
      <c r="A103" s="93" t="s">
        <v>4543</v>
      </c>
      <c r="B103" s="639"/>
      <c r="C103" s="610"/>
      <c r="D103" s="180">
        <v>46149</v>
      </c>
      <c r="E103" s="95" t="str">
        <f t="shared" ca="1" si="24"/>
        <v>OK</v>
      </c>
      <c r="F103" s="106" t="s">
        <v>4544</v>
      </c>
      <c r="G103" s="107" t="s">
        <v>4545</v>
      </c>
      <c r="H103" s="135" t="s">
        <v>4546</v>
      </c>
      <c r="I103" s="136">
        <f>165.65/2</f>
        <v>82.825000000000003</v>
      </c>
      <c r="J103" s="108">
        <f>MEDIAN(I102:I104)</f>
        <v>74.575000000000003</v>
      </c>
      <c r="K103" s="109">
        <f>TRUNC(AVERAGE(I102:I104),2)</f>
        <v>75.47</v>
      </c>
      <c r="L103" s="102">
        <f>I103/AVERAGE(I102,I104)</f>
        <v>1.1534712067404775</v>
      </c>
      <c r="M103" s="110">
        <f>STDEV(I102:I104)</f>
        <v>6.9392386710166827</v>
      </c>
      <c r="N103" s="111">
        <f>M103/K103</f>
        <v>9.1946981198048006E-2</v>
      </c>
      <c r="O103" s="103" t="str">
        <f>IF(L103&lt;0.7,"INEXEQUÍVEL",IF(L103&gt;1.3,"EXCESSIVO","EXEQUÍVEL"))</f>
        <v>EXEQUÍVEL</v>
      </c>
      <c r="P103" s="110">
        <f>K103-M103</f>
        <v>68.530761328983317</v>
      </c>
      <c r="Q103" s="112">
        <f>K103+M103</f>
        <v>82.409238671016681</v>
      </c>
      <c r="R103" s="113">
        <f>TRUNC(IF(J103=K103,K103, IF(N103&lt;25%,K103,J103)),2)</f>
        <v>75.47</v>
      </c>
      <c r="S103" s="603"/>
      <c r="T103" s="81"/>
      <c r="U103" s="81"/>
      <c r="V103" s="81"/>
      <c r="W103" s="81"/>
      <c r="X103" s="81"/>
      <c r="Y103" s="81"/>
      <c r="Z103" s="81"/>
      <c r="AA103" s="81"/>
      <c r="AB103" s="81"/>
      <c r="AC103" s="81"/>
      <c r="AD103" s="81"/>
      <c r="AE103" s="81"/>
      <c r="AF103" s="81"/>
      <c r="AG103" s="81"/>
      <c r="AH103" s="81"/>
      <c r="AI103" s="81"/>
      <c r="AJ103" s="81"/>
      <c r="AK103" s="81"/>
      <c r="AL103" s="81"/>
      <c r="AM103" s="81"/>
      <c r="AN103" s="81"/>
      <c r="AO103" s="81"/>
    </row>
    <row r="104" spans="1:1018" ht="15" customHeight="1">
      <c r="A104" s="148"/>
      <c r="B104" s="640"/>
      <c r="C104" s="612"/>
      <c r="D104" s="180">
        <v>46149</v>
      </c>
      <c r="E104" s="95" t="str">
        <f t="shared" ca="1" si="24"/>
        <v>OK</v>
      </c>
      <c r="F104" s="106" t="s">
        <v>4547</v>
      </c>
      <c r="G104" s="106" t="s">
        <v>4548</v>
      </c>
      <c r="H104" s="135" t="s">
        <v>4549</v>
      </c>
      <c r="I104" s="136">
        <f>149.15/2</f>
        <v>74.575000000000003</v>
      </c>
      <c r="J104" s="115" t="s">
        <v>4341</v>
      </c>
      <c r="K104" s="165" t="s">
        <v>4341</v>
      </c>
      <c r="L104" s="117">
        <f>I104/AVERAGE(I102:I103)</f>
        <v>0.98215461609377053</v>
      </c>
      <c r="M104" s="118" t="s">
        <v>4341</v>
      </c>
      <c r="N104" s="118" t="s">
        <v>4341</v>
      </c>
      <c r="O104" s="118" t="str">
        <f>IF(L104&lt;0.7,"INEXEQUÍVEL",IF(L104&gt;1.3,"EXCESSIVO","EXEQUÍVEL"))</f>
        <v>EXEQUÍVEL</v>
      </c>
      <c r="P104" s="118" t="s">
        <v>4341</v>
      </c>
      <c r="Q104" s="119" t="s">
        <v>4341</v>
      </c>
      <c r="R104" s="120"/>
      <c r="S104" s="604"/>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row>
    <row r="105" spans="1:1018" ht="15" customHeight="1">
      <c r="A105" s="181" t="s">
        <v>4341</v>
      </c>
      <c r="B105" s="182" t="s">
        <v>4341</v>
      </c>
      <c r="C105" s="183" t="s">
        <v>4341</v>
      </c>
      <c r="D105" s="184" t="s">
        <v>4341</v>
      </c>
      <c r="E105" s="184" t="s">
        <v>4341</v>
      </c>
      <c r="F105" s="185" t="s">
        <v>4341</v>
      </c>
      <c r="G105" s="185" t="s">
        <v>4341</v>
      </c>
      <c r="H105" s="123" t="s">
        <v>4341</v>
      </c>
      <c r="I105" s="186" t="s">
        <v>4341</v>
      </c>
      <c r="J105" s="128"/>
      <c r="K105" s="129"/>
      <c r="L105" s="129"/>
      <c r="M105" s="129"/>
      <c r="N105" s="130"/>
      <c r="O105" s="129"/>
      <c r="P105" s="129"/>
      <c r="Q105" s="129"/>
      <c r="R105" s="131"/>
      <c r="S105" s="132"/>
      <c r="T105" s="187"/>
      <c r="U105" s="187"/>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c r="BB105" s="187"/>
      <c r="BC105" s="187"/>
      <c r="BD105" s="187"/>
      <c r="BE105" s="187"/>
      <c r="BF105" s="187"/>
      <c r="BG105" s="187"/>
      <c r="BH105" s="187"/>
      <c r="BI105" s="187"/>
      <c r="BJ105" s="187"/>
      <c r="BK105" s="187"/>
      <c r="BL105" s="187"/>
      <c r="BM105" s="187"/>
      <c r="BN105" s="187"/>
      <c r="BO105" s="187"/>
      <c r="BP105" s="187"/>
      <c r="BQ105" s="187"/>
      <c r="BR105" s="187"/>
      <c r="BS105" s="187"/>
      <c r="BT105" s="187"/>
      <c r="BU105" s="187"/>
      <c r="BV105" s="187"/>
      <c r="BW105" s="187"/>
      <c r="BX105" s="187"/>
      <c r="BY105" s="187"/>
      <c r="BZ105" s="187"/>
      <c r="CA105" s="187"/>
      <c r="CB105" s="187"/>
      <c r="CC105" s="187"/>
      <c r="CD105" s="187"/>
      <c r="CE105" s="187"/>
      <c r="CF105" s="187"/>
      <c r="CG105" s="187"/>
      <c r="CH105" s="187"/>
      <c r="CI105" s="187"/>
      <c r="CJ105" s="187"/>
      <c r="CK105" s="187"/>
      <c r="CL105" s="187"/>
      <c r="CM105" s="187"/>
      <c r="CN105" s="187"/>
      <c r="CO105" s="187"/>
      <c r="CP105" s="187"/>
      <c r="CQ105" s="187"/>
      <c r="CR105" s="187"/>
      <c r="CS105" s="187"/>
      <c r="CT105" s="187"/>
      <c r="CU105" s="187"/>
      <c r="CV105" s="187"/>
      <c r="CW105" s="187"/>
      <c r="CX105" s="187"/>
      <c r="CY105" s="187"/>
      <c r="CZ105" s="187"/>
      <c r="DA105" s="187"/>
      <c r="DB105" s="187"/>
      <c r="DC105" s="187"/>
      <c r="DD105" s="187"/>
      <c r="DE105" s="187"/>
      <c r="DF105" s="187"/>
      <c r="DG105" s="187"/>
      <c r="DH105" s="187"/>
      <c r="DI105" s="187"/>
      <c r="DJ105" s="187"/>
      <c r="DK105" s="187"/>
      <c r="DL105" s="187"/>
      <c r="DM105" s="187"/>
      <c r="DN105" s="187"/>
      <c r="DO105" s="187"/>
      <c r="DP105" s="187"/>
      <c r="DQ105" s="187"/>
      <c r="DR105" s="187"/>
      <c r="DS105" s="187"/>
      <c r="DT105" s="187"/>
      <c r="DU105" s="187"/>
      <c r="DV105" s="187"/>
      <c r="DW105" s="187"/>
      <c r="DX105" s="187"/>
      <c r="DY105" s="187"/>
      <c r="DZ105" s="187"/>
      <c r="EA105" s="187"/>
      <c r="EB105" s="187"/>
      <c r="EC105" s="187"/>
      <c r="ED105" s="187"/>
      <c r="EE105" s="187"/>
      <c r="EF105" s="187"/>
      <c r="EG105" s="187"/>
      <c r="EH105" s="187"/>
      <c r="EI105" s="187"/>
      <c r="EJ105" s="187"/>
      <c r="EK105" s="187"/>
      <c r="EL105" s="187"/>
      <c r="EM105" s="187"/>
      <c r="EN105" s="187"/>
      <c r="EO105" s="187"/>
      <c r="EP105" s="187"/>
      <c r="EQ105" s="187"/>
      <c r="ER105" s="187"/>
      <c r="ES105" s="187"/>
      <c r="ET105" s="187"/>
      <c r="EU105" s="187"/>
      <c r="EV105" s="187"/>
      <c r="EW105" s="187"/>
      <c r="EX105" s="187"/>
      <c r="EY105" s="187"/>
      <c r="EZ105" s="187"/>
      <c r="FA105" s="187"/>
      <c r="FB105" s="187"/>
      <c r="FC105" s="187"/>
      <c r="FD105" s="187"/>
      <c r="FE105" s="187"/>
      <c r="FF105" s="187"/>
      <c r="FG105" s="187"/>
      <c r="FH105" s="187"/>
      <c r="FI105" s="187"/>
      <c r="FJ105" s="187"/>
      <c r="FK105" s="187"/>
      <c r="FL105" s="187"/>
      <c r="FM105" s="187"/>
      <c r="FN105" s="187"/>
      <c r="FO105" s="187"/>
      <c r="FP105" s="187"/>
      <c r="FQ105" s="187"/>
      <c r="FR105" s="187"/>
      <c r="FS105" s="187"/>
      <c r="FT105" s="187"/>
      <c r="FU105" s="187"/>
      <c r="FV105" s="187"/>
      <c r="FW105" s="187"/>
      <c r="FX105" s="187"/>
      <c r="FY105" s="187"/>
      <c r="FZ105" s="187"/>
      <c r="GA105" s="187"/>
      <c r="GB105" s="187"/>
      <c r="GC105" s="187"/>
      <c r="GD105" s="187"/>
      <c r="GE105" s="187"/>
      <c r="GF105" s="187"/>
      <c r="GG105" s="187"/>
      <c r="GH105" s="187"/>
      <c r="GI105" s="187"/>
      <c r="GJ105" s="187"/>
      <c r="GK105" s="187"/>
      <c r="GL105" s="187"/>
      <c r="GM105" s="187"/>
      <c r="GN105" s="187"/>
      <c r="GO105" s="187"/>
      <c r="GP105" s="187"/>
      <c r="GQ105" s="187"/>
      <c r="GR105" s="187"/>
      <c r="GS105" s="187"/>
      <c r="GT105" s="187"/>
      <c r="GU105" s="187"/>
      <c r="GV105" s="187"/>
      <c r="GW105" s="187"/>
      <c r="GX105" s="187"/>
      <c r="GY105" s="187"/>
      <c r="GZ105" s="187"/>
      <c r="HA105" s="187"/>
      <c r="HB105" s="187"/>
      <c r="HC105" s="187"/>
      <c r="HD105" s="187"/>
      <c r="HE105" s="187"/>
      <c r="HF105" s="187"/>
      <c r="HG105" s="187"/>
      <c r="HH105" s="187"/>
      <c r="HI105" s="187"/>
      <c r="HJ105" s="187"/>
      <c r="HK105" s="187"/>
      <c r="HL105" s="187"/>
      <c r="HM105" s="187"/>
      <c r="HN105" s="187"/>
      <c r="HO105" s="187"/>
      <c r="HP105" s="187"/>
      <c r="HQ105" s="187"/>
      <c r="HR105" s="187"/>
      <c r="HS105" s="187"/>
      <c r="HT105" s="187"/>
      <c r="HU105" s="187"/>
      <c r="HV105" s="187"/>
      <c r="HW105" s="187"/>
      <c r="HX105" s="187"/>
      <c r="HY105" s="187"/>
      <c r="HZ105" s="187"/>
      <c r="IA105" s="187"/>
      <c r="IB105" s="187"/>
      <c r="IC105" s="187"/>
      <c r="ID105" s="187"/>
      <c r="IE105" s="187"/>
      <c r="IF105" s="187"/>
      <c r="IG105" s="187"/>
      <c r="IH105" s="187"/>
      <c r="II105" s="187"/>
      <c r="IJ105" s="187"/>
      <c r="IK105" s="187"/>
      <c r="IL105" s="187"/>
      <c r="IM105" s="187"/>
      <c r="IN105" s="187"/>
      <c r="IO105" s="187"/>
      <c r="IP105" s="187"/>
      <c r="IQ105" s="187"/>
      <c r="IR105" s="187"/>
      <c r="IS105" s="187"/>
      <c r="IT105" s="187"/>
      <c r="IU105" s="187"/>
      <c r="IV105" s="187"/>
      <c r="IW105" s="187"/>
      <c r="IX105" s="187"/>
      <c r="IY105" s="187"/>
      <c r="IZ105" s="187"/>
      <c r="JA105" s="187"/>
      <c r="JB105" s="187"/>
      <c r="JC105" s="187"/>
      <c r="JD105" s="187"/>
      <c r="JE105" s="187"/>
      <c r="JF105" s="187"/>
      <c r="JG105" s="187"/>
      <c r="JH105" s="187"/>
      <c r="JI105" s="187"/>
      <c r="JJ105" s="187"/>
      <c r="JK105" s="187"/>
      <c r="JL105" s="187"/>
      <c r="JM105" s="187"/>
      <c r="JN105" s="187"/>
      <c r="JO105" s="187"/>
      <c r="JP105" s="187"/>
      <c r="JQ105" s="187"/>
      <c r="JR105" s="187"/>
      <c r="JS105" s="187"/>
      <c r="JT105" s="187"/>
      <c r="JU105" s="187"/>
      <c r="JV105" s="187"/>
      <c r="JW105" s="187"/>
      <c r="JX105" s="187"/>
      <c r="JY105" s="187"/>
      <c r="JZ105" s="187"/>
      <c r="KA105" s="187"/>
      <c r="KB105" s="187"/>
      <c r="KC105" s="187"/>
      <c r="KD105" s="187"/>
      <c r="KE105" s="187"/>
      <c r="KF105" s="187"/>
      <c r="KG105" s="187"/>
      <c r="KH105" s="187"/>
      <c r="KI105" s="187"/>
      <c r="KJ105" s="187"/>
      <c r="KK105" s="187"/>
      <c r="KL105" s="187"/>
      <c r="KM105" s="187"/>
      <c r="KN105" s="187"/>
      <c r="KO105" s="187"/>
      <c r="KP105" s="187"/>
      <c r="KQ105" s="187"/>
      <c r="KR105" s="187"/>
      <c r="KS105" s="187"/>
      <c r="KT105" s="187"/>
      <c r="KU105" s="187"/>
      <c r="KV105" s="187"/>
      <c r="KW105" s="187"/>
      <c r="KX105" s="187"/>
      <c r="KY105" s="187"/>
      <c r="KZ105" s="187"/>
      <c r="LA105" s="187"/>
      <c r="LB105" s="187"/>
      <c r="LC105" s="187"/>
      <c r="LD105" s="187"/>
      <c r="LE105" s="187"/>
      <c r="LF105" s="187"/>
      <c r="LG105" s="187"/>
      <c r="LH105" s="187"/>
      <c r="LI105" s="187"/>
      <c r="LJ105" s="187"/>
      <c r="LK105" s="187"/>
      <c r="LL105" s="187"/>
      <c r="LM105" s="187"/>
      <c r="LN105" s="187"/>
      <c r="LO105" s="187"/>
      <c r="LP105" s="187"/>
      <c r="LQ105" s="187"/>
      <c r="LR105" s="187"/>
      <c r="LS105" s="187"/>
      <c r="LT105" s="187"/>
      <c r="LU105" s="187"/>
      <c r="LV105" s="187"/>
      <c r="LW105" s="187"/>
      <c r="LX105" s="187"/>
      <c r="LY105" s="187"/>
      <c r="LZ105" s="187"/>
      <c r="MA105" s="187"/>
      <c r="MB105" s="187"/>
      <c r="MC105" s="187"/>
      <c r="MD105" s="187"/>
      <c r="ME105" s="187"/>
      <c r="MF105" s="187"/>
      <c r="MG105" s="187"/>
      <c r="MH105" s="187"/>
      <c r="MI105" s="187"/>
      <c r="MJ105" s="187"/>
      <c r="MK105" s="187"/>
      <c r="ML105" s="187"/>
      <c r="MM105" s="187"/>
      <c r="MN105" s="187"/>
      <c r="MO105" s="187"/>
      <c r="MP105" s="187"/>
      <c r="MQ105" s="187"/>
      <c r="MR105" s="187"/>
      <c r="MS105" s="187"/>
      <c r="MT105" s="187"/>
      <c r="MU105" s="187"/>
      <c r="MV105" s="187"/>
      <c r="MW105" s="187"/>
      <c r="MX105" s="187"/>
      <c r="MY105" s="187"/>
      <c r="MZ105" s="187"/>
      <c r="NA105" s="187"/>
      <c r="NB105" s="187"/>
      <c r="NC105" s="187"/>
      <c r="ND105" s="187"/>
      <c r="NE105" s="187"/>
      <c r="NF105" s="187"/>
      <c r="NG105" s="187"/>
      <c r="NH105" s="187"/>
      <c r="NI105" s="187"/>
      <c r="NJ105" s="187"/>
      <c r="NK105" s="187"/>
      <c r="NL105" s="187"/>
      <c r="NM105" s="187"/>
      <c r="NN105" s="187"/>
      <c r="NO105" s="187"/>
      <c r="NP105" s="187"/>
      <c r="NQ105" s="187"/>
      <c r="NR105" s="187"/>
      <c r="NS105" s="187"/>
      <c r="NT105" s="187"/>
      <c r="NU105" s="187"/>
      <c r="NV105" s="187"/>
      <c r="NW105" s="187"/>
      <c r="NX105" s="187"/>
      <c r="NY105" s="187"/>
      <c r="NZ105" s="187"/>
      <c r="OA105" s="187"/>
      <c r="OB105" s="187"/>
      <c r="OC105" s="187"/>
      <c r="OD105" s="187"/>
      <c r="OE105" s="187"/>
      <c r="OF105" s="187"/>
      <c r="OG105" s="187"/>
      <c r="OH105" s="187"/>
      <c r="OI105" s="187"/>
      <c r="OJ105" s="187"/>
      <c r="OK105" s="187"/>
      <c r="OL105" s="187"/>
      <c r="OM105" s="187"/>
      <c r="ON105" s="187"/>
      <c r="OO105" s="187"/>
      <c r="OP105" s="187"/>
      <c r="OQ105" s="187"/>
      <c r="OR105" s="187"/>
      <c r="OS105" s="187"/>
      <c r="OT105" s="187"/>
      <c r="OU105" s="187"/>
      <c r="OV105" s="187"/>
      <c r="OW105" s="187"/>
      <c r="OX105" s="187"/>
      <c r="OY105" s="187"/>
      <c r="OZ105" s="187"/>
      <c r="PA105" s="187"/>
      <c r="PB105" s="187"/>
      <c r="PC105" s="187"/>
      <c r="PD105" s="187"/>
      <c r="PE105" s="187"/>
      <c r="PF105" s="187"/>
      <c r="PG105" s="187"/>
      <c r="PH105" s="187"/>
      <c r="PI105" s="187"/>
      <c r="PJ105" s="187"/>
      <c r="PK105" s="187"/>
      <c r="PL105" s="187"/>
      <c r="PM105" s="187"/>
      <c r="PN105" s="187"/>
      <c r="PO105" s="187"/>
      <c r="PP105" s="187"/>
      <c r="PQ105" s="187"/>
      <c r="PR105" s="187"/>
      <c r="PS105" s="187"/>
      <c r="PT105" s="187"/>
      <c r="PU105" s="187"/>
      <c r="PV105" s="187"/>
      <c r="PW105" s="187"/>
      <c r="PX105" s="187"/>
      <c r="PY105" s="187"/>
      <c r="PZ105" s="187"/>
      <c r="QA105" s="187"/>
      <c r="QB105" s="187"/>
      <c r="QC105" s="187"/>
      <c r="QD105" s="187"/>
      <c r="QE105" s="187"/>
      <c r="QF105" s="187"/>
      <c r="QG105" s="187"/>
      <c r="QH105" s="187"/>
      <c r="QI105" s="187"/>
      <c r="QJ105" s="187"/>
      <c r="QK105" s="187"/>
      <c r="QL105" s="187"/>
      <c r="QM105" s="187"/>
      <c r="QN105" s="187"/>
      <c r="QO105" s="187"/>
      <c r="QP105" s="187"/>
      <c r="QQ105" s="187"/>
      <c r="QR105" s="187"/>
      <c r="QS105" s="187"/>
      <c r="QT105" s="187"/>
      <c r="QU105" s="187"/>
      <c r="QV105" s="187"/>
      <c r="QW105" s="187"/>
      <c r="QX105" s="187"/>
      <c r="QY105" s="187"/>
      <c r="QZ105" s="187"/>
      <c r="RA105" s="187"/>
      <c r="RB105" s="187"/>
      <c r="RC105" s="187"/>
      <c r="RD105" s="187"/>
      <c r="RE105" s="187"/>
      <c r="RF105" s="187"/>
      <c r="RG105" s="187"/>
      <c r="RH105" s="187"/>
      <c r="RI105" s="187"/>
      <c r="RJ105" s="187"/>
      <c r="RK105" s="187"/>
      <c r="RL105" s="187"/>
      <c r="RM105" s="187"/>
      <c r="RN105" s="187"/>
      <c r="RO105" s="187"/>
      <c r="RP105" s="187"/>
      <c r="RQ105" s="187"/>
      <c r="RR105" s="187"/>
      <c r="RS105" s="187"/>
      <c r="RT105" s="187"/>
      <c r="RU105" s="187"/>
      <c r="RV105" s="187"/>
      <c r="RW105" s="187"/>
      <c r="RX105" s="187"/>
      <c r="RY105" s="187"/>
      <c r="RZ105" s="187"/>
      <c r="SA105" s="187"/>
      <c r="SB105" s="187"/>
      <c r="SC105" s="187"/>
      <c r="SD105" s="187"/>
      <c r="SE105" s="187"/>
      <c r="SF105" s="187"/>
      <c r="SG105" s="187"/>
      <c r="SH105" s="187"/>
      <c r="SI105" s="187"/>
      <c r="SJ105" s="187"/>
      <c r="SK105" s="187"/>
      <c r="SL105" s="187"/>
      <c r="SM105" s="187"/>
      <c r="SN105" s="187"/>
      <c r="SO105" s="187"/>
      <c r="SP105" s="187"/>
      <c r="SQ105" s="187"/>
      <c r="SR105" s="187"/>
      <c r="SS105" s="187"/>
      <c r="ST105" s="187"/>
      <c r="SU105" s="187"/>
      <c r="SV105" s="187"/>
      <c r="SW105" s="187"/>
      <c r="SX105" s="187"/>
      <c r="SY105" s="187"/>
      <c r="SZ105" s="187"/>
      <c r="TA105" s="187"/>
      <c r="TB105" s="187"/>
      <c r="TC105" s="187"/>
      <c r="TD105" s="187"/>
      <c r="TE105" s="187"/>
      <c r="TF105" s="187"/>
      <c r="TG105" s="187"/>
      <c r="TH105" s="187"/>
      <c r="TI105" s="187"/>
      <c r="TJ105" s="187"/>
      <c r="TK105" s="187"/>
      <c r="TL105" s="187"/>
      <c r="TM105" s="187"/>
      <c r="TN105" s="187"/>
      <c r="TO105" s="187"/>
      <c r="TP105" s="187"/>
      <c r="TQ105" s="187"/>
      <c r="TR105" s="187"/>
      <c r="TS105" s="187"/>
      <c r="TT105" s="187"/>
      <c r="TU105" s="187"/>
      <c r="TV105" s="187"/>
      <c r="TW105" s="187"/>
      <c r="TX105" s="187"/>
      <c r="TY105" s="187"/>
      <c r="TZ105" s="187"/>
      <c r="UA105" s="187"/>
      <c r="UB105" s="187"/>
      <c r="UC105" s="187"/>
      <c r="UD105" s="187"/>
      <c r="UE105" s="187"/>
      <c r="UF105" s="187"/>
      <c r="UG105" s="187"/>
      <c r="UH105" s="187"/>
      <c r="UI105" s="187"/>
      <c r="UJ105" s="187"/>
      <c r="UK105" s="187"/>
      <c r="UL105" s="187"/>
      <c r="UM105" s="187"/>
      <c r="UN105" s="187"/>
      <c r="UO105" s="187"/>
      <c r="UP105" s="187"/>
      <c r="UQ105" s="187"/>
      <c r="UR105" s="187"/>
      <c r="US105" s="187"/>
      <c r="UT105" s="187"/>
      <c r="UU105" s="187"/>
      <c r="UV105" s="187"/>
      <c r="UW105" s="187"/>
      <c r="UX105" s="187"/>
      <c r="UY105" s="187"/>
      <c r="UZ105" s="187"/>
      <c r="VA105" s="187"/>
      <c r="VB105" s="187"/>
      <c r="VC105" s="187"/>
      <c r="VD105" s="187"/>
      <c r="VE105" s="187"/>
      <c r="VF105" s="187"/>
      <c r="VG105" s="187"/>
      <c r="VH105" s="187"/>
      <c r="VI105" s="187"/>
      <c r="VJ105" s="187"/>
      <c r="VK105" s="187"/>
      <c r="VL105" s="187"/>
      <c r="VM105" s="187"/>
      <c r="VN105" s="187"/>
      <c r="VO105" s="187"/>
      <c r="VP105" s="187"/>
      <c r="VQ105" s="187"/>
      <c r="VR105" s="187"/>
      <c r="VS105" s="187"/>
      <c r="VT105" s="187"/>
      <c r="VU105" s="187"/>
      <c r="VV105" s="187"/>
      <c r="VW105" s="187"/>
      <c r="VX105" s="187"/>
      <c r="VY105" s="187"/>
      <c r="VZ105" s="187"/>
      <c r="WA105" s="187"/>
      <c r="WB105" s="187"/>
      <c r="WC105" s="187"/>
      <c r="WD105" s="187"/>
      <c r="WE105" s="187"/>
      <c r="WF105" s="187"/>
      <c r="WG105" s="187"/>
      <c r="WH105" s="187"/>
      <c r="WI105" s="187"/>
      <c r="WJ105" s="187"/>
      <c r="WK105" s="187"/>
      <c r="WL105" s="187"/>
      <c r="WM105" s="187"/>
      <c r="WN105" s="187"/>
      <c r="WO105" s="187"/>
      <c r="WP105" s="187"/>
      <c r="WQ105" s="187"/>
      <c r="WR105" s="187"/>
      <c r="WS105" s="187"/>
      <c r="WT105" s="187"/>
      <c r="WU105" s="187"/>
      <c r="WV105" s="187"/>
      <c r="WW105" s="187"/>
      <c r="WX105" s="187"/>
      <c r="WY105" s="187"/>
      <c r="WZ105" s="187"/>
      <c r="XA105" s="187"/>
      <c r="XB105" s="187"/>
      <c r="XC105" s="187"/>
      <c r="XD105" s="187"/>
      <c r="XE105" s="187"/>
      <c r="XF105" s="187"/>
      <c r="XG105" s="187"/>
      <c r="XH105" s="187"/>
      <c r="XI105" s="187"/>
      <c r="XJ105" s="187"/>
      <c r="XK105" s="187"/>
      <c r="XL105" s="187"/>
      <c r="XM105" s="187"/>
      <c r="XN105" s="187"/>
      <c r="XO105" s="187"/>
      <c r="XP105" s="187"/>
      <c r="XQ105" s="187"/>
      <c r="XR105" s="187"/>
      <c r="XS105" s="187"/>
      <c r="XT105" s="187"/>
      <c r="XU105" s="187"/>
      <c r="XV105" s="187"/>
      <c r="XW105" s="187"/>
      <c r="XX105" s="187"/>
      <c r="XY105" s="187"/>
      <c r="XZ105" s="187"/>
      <c r="YA105" s="187"/>
      <c r="YB105" s="187"/>
      <c r="YC105" s="187"/>
      <c r="YD105" s="187"/>
      <c r="YE105" s="187"/>
      <c r="YF105" s="187"/>
      <c r="YG105" s="187"/>
      <c r="YH105" s="187"/>
      <c r="YI105" s="187"/>
      <c r="YJ105" s="187"/>
      <c r="YK105" s="187"/>
      <c r="YL105" s="187"/>
      <c r="YM105" s="187"/>
      <c r="YN105" s="187"/>
      <c r="YO105" s="187"/>
      <c r="YP105" s="187"/>
      <c r="YQ105" s="187"/>
      <c r="YR105" s="187"/>
      <c r="YS105" s="187"/>
      <c r="YT105" s="187"/>
      <c r="YU105" s="187"/>
      <c r="YV105" s="187"/>
      <c r="YW105" s="187"/>
      <c r="YX105" s="187"/>
      <c r="YY105" s="187"/>
      <c r="YZ105" s="187"/>
      <c r="ZA105" s="187"/>
      <c r="ZB105" s="187"/>
      <c r="ZC105" s="187"/>
      <c r="ZD105" s="187"/>
      <c r="ZE105" s="187"/>
      <c r="ZF105" s="187"/>
      <c r="ZG105" s="187"/>
      <c r="ZH105" s="187"/>
      <c r="ZI105" s="187"/>
      <c r="ZJ105" s="187"/>
      <c r="ZK105" s="187"/>
      <c r="ZL105" s="187"/>
      <c r="ZM105" s="187"/>
      <c r="ZN105" s="187"/>
      <c r="ZO105" s="187"/>
      <c r="ZP105" s="187"/>
      <c r="ZQ105" s="187"/>
      <c r="ZR105" s="187"/>
      <c r="ZS105" s="187"/>
      <c r="ZT105" s="187"/>
      <c r="ZU105" s="187"/>
      <c r="ZV105" s="187"/>
      <c r="ZW105" s="187"/>
      <c r="ZX105" s="187"/>
      <c r="ZY105" s="187"/>
      <c r="ZZ105" s="187"/>
      <c r="AAA105" s="187"/>
      <c r="AAB105" s="187"/>
      <c r="AAC105" s="187"/>
      <c r="AAD105" s="187"/>
      <c r="AAE105" s="187"/>
      <c r="AAF105" s="187"/>
      <c r="AAG105" s="187"/>
      <c r="AAH105" s="187"/>
      <c r="AAI105" s="187"/>
      <c r="AAJ105" s="187"/>
      <c r="AAK105" s="187"/>
      <c r="AAL105" s="187"/>
      <c r="AAM105" s="187"/>
      <c r="AAN105" s="187"/>
      <c r="AAO105" s="187"/>
      <c r="AAP105" s="187"/>
      <c r="AAQ105" s="187"/>
      <c r="AAR105" s="187"/>
      <c r="AAS105" s="187"/>
      <c r="AAT105" s="187"/>
      <c r="AAU105" s="187"/>
      <c r="AAV105" s="187"/>
      <c r="AAW105" s="187"/>
      <c r="AAX105" s="187"/>
      <c r="AAY105" s="187"/>
      <c r="AAZ105" s="187"/>
      <c r="ABA105" s="187"/>
      <c r="ABB105" s="187"/>
      <c r="ABC105" s="187"/>
      <c r="ABD105" s="187"/>
      <c r="ABE105" s="187"/>
      <c r="ABF105" s="187"/>
      <c r="ABG105" s="187"/>
      <c r="ABH105" s="187"/>
      <c r="ABI105" s="187"/>
      <c r="ABJ105" s="187"/>
      <c r="ABK105" s="187"/>
      <c r="ABL105" s="187"/>
      <c r="ABM105" s="187"/>
      <c r="ABN105" s="187"/>
      <c r="ABO105" s="187"/>
      <c r="ABP105" s="187"/>
      <c r="ABQ105" s="187"/>
      <c r="ABR105" s="187"/>
      <c r="ABS105" s="187"/>
      <c r="ABT105" s="187"/>
      <c r="ABU105" s="187"/>
      <c r="ABV105" s="187"/>
      <c r="ABW105" s="187"/>
      <c r="ABX105" s="187"/>
      <c r="ABY105" s="187"/>
      <c r="ABZ105" s="187"/>
      <c r="ACA105" s="187"/>
      <c r="ACB105" s="187"/>
      <c r="ACC105" s="187"/>
      <c r="ACD105" s="187"/>
      <c r="ACE105" s="187"/>
      <c r="ACF105" s="187"/>
      <c r="ACG105" s="187"/>
      <c r="ACH105" s="187"/>
      <c r="ACI105" s="187"/>
      <c r="ACJ105" s="187"/>
      <c r="ACK105" s="187"/>
      <c r="ACL105" s="187"/>
      <c r="ACM105" s="187"/>
      <c r="ACN105" s="187"/>
      <c r="ACO105" s="187"/>
      <c r="ACP105" s="187"/>
      <c r="ACQ105" s="187"/>
      <c r="ACR105" s="187"/>
      <c r="ACS105" s="187"/>
      <c r="ACT105" s="187"/>
      <c r="ACU105" s="187"/>
      <c r="ACV105" s="187"/>
      <c r="ACW105" s="187"/>
      <c r="ACX105" s="187"/>
      <c r="ACY105" s="187"/>
      <c r="ACZ105" s="187"/>
      <c r="ADA105" s="187"/>
      <c r="ADB105" s="187"/>
      <c r="ADC105" s="187"/>
      <c r="ADD105" s="187"/>
      <c r="ADE105" s="187"/>
      <c r="ADF105" s="187"/>
      <c r="ADG105" s="187"/>
      <c r="ADH105" s="187"/>
      <c r="ADI105" s="187"/>
      <c r="ADJ105" s="187"/>
      <c r="ADK105" s="187"/>
      <c r="ADL105" s="187"/>
      <c r="ADM105" s="187"/>
      <c r="ADN105" s="187"/>
      <c r="ADO105" s="187"/>
      <c r="ADP105" s="187"/>
      <c r="ADQ105" s="187"/>
      <c r="ADR105" s="187"/>
      <c r="ADS105" s="187"/>
      <c r="ADT105" s="187"/>
      <c r="ADU105" s="187"/>
      <c r="ADV105" s="187"/>
      <c r="ADW105" s="187"/>
      <c r="ADX105" s="187"/>
      <c r="ADY105" s="187"/>
      <c r="ADZ105" s="187"/>
      <c r="AEA105" s="187"/>
      <c r="AEB105" s="187"/>
      <c r="AEC105" s="187"/>
      <c r="AED105" s="187"/>
      <c r="AEE105" s="187"/>
      <c r="AEF105" s="187"/>
      <c r="AEG105" s="187"/>
      <c r="AEH105" s="187"/>
      <c r="AEI105" s="187"/>
      <c r="AEJ105" s="187"/>
      <c r="AEK105" s="187"/>
      <c r="AEL105" s="187"/>
      <c r="AEM105" s="187"/>
      <c r="AEN105" s="187"/>
      <c r="AEO105" s="187"/>
      <c r="AEP105" s="187"/>
      <c r="AEQ105" s="187"/>
      <c r="AER105" s="187"/>
      <c r="AES105" s="187"/>
      <c r="AET105" s="187"/>
      <c r="AEU105" s="187"/>
      <c r="AEV105" s="187"/>
      <c r="AEW105" s="187"/>
      <c r="AEX105" s="187"/>
      <c r="AEY105" s="187"/>
      <c r="AEZ105" s="187"/>
      <c r="AFA105" s="187"/>
      <c r="AFB105" s="187"/>
      <c r="AFC105" s="187"/>
      <c r="AFD105" s="187"/>
      <c r="AFE105" s="187"/>
      <c r="AFF105" s="187"/>
      <c r="AFG105" s="187"/>
      <c r="AFH105" s="187"/>
      <c r="AFI105" s="187"/>
      <c r="AFJ105" s="187"/>
      <c r="AFK105" s="187"/>
      <c r="AFL105" s="187"/>
      <c r="AFM105" s="187"/>
      <c r="AFN105" s="187"/>
      <c r="AFO105" s="187"/>
      <c r="AFP105" s="187"/>
      <c r="AFQ105" s="187"/>
      <c r="AFR105" s="187"/>
      <c r="AFS105" s="187"/>
      <c r="AFT105" s="187"/>
      <c r="AFU105" s="187"/>
      <c r="AFV105" s="187"/>
      <c r="AFW105" s="187"/>
      <c r="AFX105" s="187"/>
      <c r="AFY105" s="187"/>
      <c r="AFZ105" s="187"/>
      <c r="AGA105" s="187"/>
      <c r="AGB105" s="187"/>
      <c r="AGC105" s="187"/>
      <c r="AGD105" s="187"/>
      <c r="AGE105" s="187"/>
      <c r="AGF105" s="187"/>
      <c r="AGG105" s="187"/>
      <c r="AGH105" s="187"/>
      <c r="AGI105" s="187"/>
      <c r="AGJ105" s="187"/>
      <c r="AGK105" s="187"/>
      <c r="AGL105" s="187"/>
      <c r="AGM105" s="187"/>
      <c r="AGN105" s="187"/>
      <c r="AGO105" s="187"/>
      <c r="AGP105" s="187"/>
      <c r="AGQ105" s="187"/>
      <c r="AGR105" s="187"/>
      <c r="AGS105" s="187"/>
      <c r="AGT105" s="187"/>
      <c r="AGU105" s="187"/>
      <c r="AGV105" s="187"/>
      <c r="AGW105" s="187"/>
      <c r="AGX105" s="187"/>
      <c r="AGY105" s="187"/>
      <c r="AGZ105" s="187"/>
      <c r="AHA105" s="187"/>
      <c r="AHB105" s="187"/>
      <c r="AHC105" s="187"/>
      <c r="AHD105" s="187"/>
      <c r="AHE105" s="187"/>
      <c r="AHF105" s="187"/>
      <c r="AHG105" s="187"/>
      <c r="AHH105" s="187"/>
      <c r="AHI105" s="187"/>
      <c r="AHJ105" s="187"/>
      <c r="AHK105" s="187"/>
      <c r="AHL105" s="187"/>
      <c r="AHM105" s="187"/>
      <c r="AHN105" s="187"/>
      <c r="AHO105" s="187"/>
      <c r="AHP105" s="187"/>
      <c r="AHQ105" s="187"/>
      <c r="AHR105" s="187"/>
      <c r="AHS105" s="187"/>
      <c r="AHT105" s="187"/>
      <c r="AHU105" s="187"/>
      <c r="AHV105" s="187"/>
      <c r="AHW105" s="187"/>
      <c r="AHX105" s="187"/>
      <c r="AHY105" s="187"/>
      <c r="AHZ105" s="187"/>
      <c r="AIA105" s="187"/>
      <c r="AIB105" s="187"/>
      <c r="AIC105" s="187"/>
      <c r="AID105" s="187"/>
      <c r="AIE105" s="187"/>
      <c r="AIF105" s="187"/>
      <c r="AIG105" s="187"/>
      <c r="AIH105" s="187"/>
      <c r="AII105" s="187"/>
      <c r="AIJ105" s="187"/>
      <c r="AIK105" s="187"/>
      <c r="AIL105" s="187"/>
      <c r="AIM105" s="187"/>
      <c r="AIN105" s="187"/>
      <c r="AIO105" s="187"/>
      <c r="AIP105" s="187"/>
      <c r="AIQ105" s="187"/>
      <c r="AIR105" s="187"/>
      <c r="AIS105" s="187"/>
      <c r="AIT105" s="187"/>
      <c r="AIU105" s="187"/>
      <c r="AIV105" s="187"/>
      <c r="AIW105" s="187"/>
      <c r="AIX105" s="187"/>
      <c r="AIY105" s="187"/>
      <c r="AIZ105" s="187"/>
      <c r="AJA105" s="187"/>
      <c r="AJB105" s="187"/>
      <c r="AJC105" s="187"/>
      <c r="AJD105" s="187"/>
      <c r="AJE105" s="187"/>
      <c r="AJF105" s="187"/>
      <c r="AJG105" s="187"/>
      <c r="AJH105" s="187"/>
      <c r="AJI105" s="187"/>
      <c r="AJJ105" s="187"/>
      <c r="AJK105" s="187"/>
      <c r="AJL105" s="187"/>
      <c r="AJM105" s="187"/>
      <c r="AJN105" s="187"/>
      <c r="AJO105" s="187"/>
      <c r="AJP105" s="187"/>
      <c r="AJQ105" s="187"/>
      <c r="AJR105" s="187"/>
      <c r="AJS105" s="187"/>
      <c r="AJT105" s="187"/>
      <c r="AJU105" s="187"/>
      <c r="AJV105" s="187"/>
      <c r="AJW105" s="187"/>
      <c r="AJX105" s="187"/>
      <c r="AJY105" s="187"/>
      <c r="AJZ105" s="187"/>
      <c r="AKA105" s="187"/>
      <c r="AKB105" s="187"/>
      <c r="AKC105" s="187"/>
      <c r="AKD105" s="187"/>
      <c r="AKE105" s="187"/>
      <c r="AKF105" s="187"/>
      <c r="AKG105" s="187"/>
      <c r="AKH105" s="187"/>
      <c r="AKI105" s="187"/>
      <c r="AKJ105" s="187"/>
      <c r="AKK105" s="187"/>
      <c r="AKL105" s="187"/>
      <c r="AKM105" s="187"/>
      <c r="AKN105" s="187"/>
      <c r="AKO105" s="187"/>
      <c r="AKP105" s="187"/>
      <c r="AKQ105" s="187"/>
      <c r="AKR105" s="187"/>
      <c r="AKS105" s="187"/>
      <c r="AKT105" s="187"/>
      <c r="AKU105" s="187"/>
      <c r="AKV105" s="187"/>
      <c r="AKW105" s="187"/>
      <c r="AKX105" s="187"/>
      <c r="AKY105" s="187"/>
      <c r="AKZ105" s="187"/>
      <c r="ALA105" s="187"/>
      <c r="ALB105" s="187"/>
      <c r="ALC105" s="187"/>
      <c r="ALD105" s="187"/>
      <c r="ALE105" s="187"/>
      <c r="ALF105" s="187"/>
      <c r="ALG105" s="187"/>
      <c r="ALH105" s="187"/>
      <c r="ALI105" s="187"/>
      <c r="ALJ105" s="187"/>
      <c r="ALK105" s="187"/>
      <c r="ALL105" s="187"/>
      <c r="ALM105" s="187"/>
      <c r="ALN105" s="187"/>
      <c r="ALO105" s="187"/>
      <c r="ALP105" s="187"/>
      <c r="ALQ105" s="187"/>
      <c r="ALR105" s="187"/>
      <c r="ALS105" s="187"/>
      <c r="ALT105" s="187"/>
      <c r="ALU105" s="187"/>
      <c r="ALV105" s="187"/>
      <c r="ALW105" s="187"/>
      <c r="ALX105" s="187"/>
      <c r="ALY105" s="187"/>
      <c r="ALZ105" s="187"/>
      <c r="AMA105" s="187"/>
      <c r="AMB105" s="187"/>
      <c r="AMC105" s="187"/>
      <c r="AMD105" s="187"/>
    </row>
    <row r="106" spans="1:1018" ht="15" customHeight="1">
      <c r="A106" s="133" t="s">
        <v>4341</v>
      </c>
      <c r="B106" s="610" t="s">
        <v>1614</v>
      </c>
      <c r="C106" s="637" t="s">
        <v>4539</v>
      </c>
      <c r="D106" s="94">
        <v>46146</v>
      </c>
      <c r="E106" s="95" t="str">
        <f t="shared" ref="E106:E108" ca="1" si="25">IF(D106="","",IF(TODAY()-D106&lt;180,"OK","DESATUALIZADO"))</f>
        <v>OK</v>
      </c>
      <c r="F106" s="134" t="s">
        <v>4377</v>
      </c>
      <c r="G106" s="134" t="s">
        <v>4401</v>
      </c>
      <c r="H106" s="135" t="s">
        <v>4550</v>
      </c>
      <c r="I106" s="136">
        <v>1299.9000000000001</v>
      </c>
      <c r="J106" s="162" t="s">
        <v>4341</v>
      </c>
      <c r="K106" s="163" t="s">
        <v>4341</v>
      </c>
      <c r="L106" s="102">
        <f>I106/AVERAGE(I107:I108)</f>
        <v>0.94099166434416892</v>
      </c>
      <c r="M106" s="103" t="s">
        <v>4341</v>
      </c>
      <c r="N106" s="103" t="s">
        <v>4341</v>
      </c>
      <c r="O106" s="103" t="str">
        <f>IF(L106&lt;0.7,"INEXEQUÍVEL",IF(L106&gt;1.3,"EXCESSIVO","EXEQUÍVEL"))</f>
        <v>EXEQUÍVEL</v>
      </c>
      <c r="P106" s="103" t="s">
        <v>4341</v>
      </c>
      <c r="Q106" s="104" t="s">
        <v>4341</v>
      </c>
      <c r="R106" s="105"/>
      <c r="S106" s="602"/>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c r="BB106" s="187"/>
      <c r="BC106" s="187"/>
      <c r="BD106" s="187"/>
      <c r="BE106" s="187"/>
      <c r="BF106" s="187"/>
      <c r="BG106" s="187"/>
      <c r="BH106" s="187"/>
      <c r="BI106" s="187"/>
      <c r="BJ106" s="187"/>
      <c r="BK106" s="187"/>
      <c r="BL106" s="187"/>
      <c r="BM106" s="187"/>
      <c r="BN106" s="187"/>
      <c r="BO106" s="187"/>
      <c r="BP106" s="187"/>
      <c r="BQ106" s="187"/>
      <c r="BR106" s="187"/>
      <c r="BS106" s="187"/>
      <c r="BT106" s="187"/>
      <c r="BU106" s="187"/>
      <c r="BV106" s="187"/>
      <c r="BW106" s="187"/>
      <c r="BX106" s="187"/>
      <c r="BY106" s="187"/>
      <c r="BZ106" s="187"/>
      <c r="CA106" s="187"/>
      <c r="CB106" s="187"/>
      <c r="CC106" s="187"/>
      <c r="CD106" s="187"/>
      <c r="CE106" s="187"/>
      <c r="CF106" s="187"/>
      <c r="CG106" s="187"/>
      <c r="CH106" s="187"/>
      <c r="CI106" s="187"/>
      <c r="CJ106" s="187"/>
      <c r="CK106" s="187"/>
      <c r="CL106" s="187"/>
      <c r="CM106" s="187"/>
      <c r="CN106" s="187"/>
      <c r="CO106" s="187"/>
      <c r="CP106" s="187"/>
      <c r="CQ106" s="187"/>
      <c r="CR106" s="187"/>
      <c r="CS106" s="187"/>
      <c r="CT106" s="187"/>
      <c r="CU106" s="187"/>
      <c r="CV106" s="187"/>
      <c r="CW106" s="187"/>
      <c r="CX106" s="187"/>
      <c r="CY106" s="187"/>
      <c r="CZ106" s="187"/>
      <c r="DA106" s="187"/>
      <c r="DB106" s="187"/>
      <c r="DC106" s="187"/>
      <c r="DD106" s="187"/>
      <c r="DE106" s="187"/>
      <c r="DF106" s="187"/>
      <c r="DG106" s="187"/>
      <c r="DH106" s="187"/>
      <c r="DI106" s="187"/>
      <c r="DJ106" s="187"/>
      <c r="DK106" s="187"/>
      <c r="DL106" s="187"/>
      <c r="DM106" s="187"/>
      <c r="DN106" s="187"/>
      <c r="DO106" s="187"/>
      <c r="DP106" s="187"/>
      <c r="DQ106" s="187"/>
      <c r="DR106" s="187"/>
      <c r="DS106" s="187"/>
      <c r="DT106" s="187"/>
      <c r="DU106" s="187"/>
      <c r="DV106" s="187"/>
      <c r="DW106" s="187"/>
      <c r="DX106" s="187"/>
      <c r="DY106" s="187"/>
      <c r="DZ106" s="187"/>
      <c r="EA106" s="187"/>
      <c r="EB106" s="187"/>
      <c r="EC106" s="187"/>
      <c r="ED106" s="187"/>
      <c r="EE106" s="187"/>
      <c r="EF106" s="187"/>
      <c r="EG106" s="187"/>
      <c r="EH106" s="187"/>
      <c r="EI106" s="187"/>
      <c r="EJ106" s="187"/>
      <c r="EK106" s="187"/>
      <c r="EL106" s="187"/>
      <c r="EM106" s="187"/>
      <c r="EN106" s="187"/>
      <c r="EO106" s="187"/>
      <c r="EP106" s="187"/>
      <c r="EQ106" s="187"/>
      <c r="ER106" s="187"/>
      <c r="ES106" s="187"/>
      <c r="ET106" s="187"/>
      <c r="EU106" s="187"/>
      <c r="EV106" s="187"/>
      <c r="EW106" s="187"/>
      <c r="EX106" s="187"/>
      <c r="EY106" s="187"/>
      <c r="EZ106" s="187"/>
      <c r="FA106" s="187"/>
      <c r="FB106" s="187"/>
      <c r="FC106" s="187"/>
      <c r="FD106" s="187"/>
      <c r="FE106" s="187"/>
      <c r="FF106" s="187"/>
      <c r="FG106" s="187"/>
      <c r="FH106" s="187"/>
      <c r="FI106" s="187"/>
      <c r="FJ106" s="187"/>
      <c r="FK106" s="187"/>
      <c r="FL106" s="187"/>
      <c r="FM106" s="187"/>
      <c r="FN106" s="187"/>
      <c r="FO106" s="187"/>
      <c r="FP106" s="187"/>
      <c r="FQ106" s="187"/>
      <c r="FR106" s="187"/>
      <c r="FS106" s="187"/>
      <c r="FT106" s="187"/>
      <c r="FU106" s="187"/>
      <c r="FV106" s="187"/>
      <c r="FW106" s="187"/>
      <c r="FX106" s="187"/>
      <c r="FY106" s="187"/>
      <c r="FZ106" s="187"/>
      <c r="GA106" s="187"/>
      <c r="GB106" s="187"/>
      <c r="GC106" s="187"/>
      <c r="GD106" s="187"/>
      <c r="GE106" s="187"/>
      <c r="GF106" s="187"/>
      <c r="GG106" s="187"/>
      <c r="GH106" s="187"/>
      <c r="GI106" s="187"/>
      <c r="GJ106" s="187"/>
      <c r="GK106" s="187"/>
      <c r="GL106" s="187"/>
      <c r="GM106" s="187"/>
      <c r="GN106" s="187"/>
      <c r="GO106" s="187"/>
      <c r="GP106" s="187"/>
      <c r="GQ106" s="187"/>
      <c r="GR106" s="187"/>
      <c r="GS106" s="187"/>
      <c r="GT106" s="187"/>
      <c r="GU106" s="187"/>
      <c r="GV106" s="187"/>
      <c r="GW106" s="187"/>
      <c r="GX106" s="187"/>
      <c r="GY106" s="187"/>
      <c r="GZ106" s="187"/>
      <c r="HA106" s="187"/>
      <c r="HB106" s="187"/>
      <c r="HC106" s="187"/>
      <c r="HD106" s="187"/>
      <c r="HE106" s="187"/>
      <c r="HF106" s="187"/>
      <c r="HG106" s="187"/>
      <c r="HH106" s="187"/>
      <c r="HI106" s="187"/>
      <c r="HJ106" s="187"/>
      <c r="HK106" s="187"/>
      <c r="HL106" s="187"/>
      <c r="HM106" s="187"/>
      <c r="HN106" s="187"/>
      <c r="HO106" s="187"/>
      <c r="HP106" s="187"/>
      <c r="HQ106" s="187"/>
      <c r="HR106" s="187"/>
      <c r="HS106" s="187"/>
      <c r="HT106" s="187"/>
      <c r="HU106" s="187"/>
      <c r="HV106" s="187"/>
      <c r="HW106" s="187"/>
      <c r="HX106" s="187"/>
      <c r="HY106" s="187"/>
      <c r="HZ106" s="187"/>
      <c r="IA106" s="187"/>
      <c r="IB106" s="187"/>
      <c r="IC106" s="187"/>
      <c r="ID106" s="187"/>
      <c r="IE106" s="187"/>
      <c r="IF106" s="187"/>
      <c r="IG106" s="187"/>
      <c r="IH106" s="187"/>
      <c r="II106" s="187"/>
      <c r="IJ106" s="187"/>
      <c r="IK106" s="187"/>
      <c r="IL106" s="187"/>
      <c r="IM106" s="187"/>
      <c r="IN106" s="187"/>
      <c r="IO106" s="187"/>
      <c r="IP106" s="187"/>
      <c r="IQ106" s="187"/>
      <c r="IR106" s="187"/>
      <c r="IS106" s="187"/>
      <c r="IT106" s="187"/>
      <c r="IU106" s="187"/>
      <c r="IV106" s="187"/>
      <c r="IW106" s="187"/>
      <c r="IX106" s="187"/>
      <c r="IY106" s="187"/>
      <c r="IZ106" s="187"/>
      <c r="JA106" s="187"/>
      <c r="JB106" s="187"/>
      <c r="JC106" s="187"/>
      <c r="JD106" s="187"/>
      <c r="JE106" s="187"/>
      <c r="JF106" s="187"/>
      <c r="JG106" s="187"/>
      <c r="JH106" s="187"/>
      <c r="JI106" s="187"/>
      <c r="JJ106" s="187"/>
      <c r="JK106" s="187"/>
      <c r="JL106" s="187"/>
      <c r="JM106" s="187"/>
      <c r="JN106" s="187"/>
      <c r="JO106" s="187"/>
      <c r="JP106" s="187"/>
      <c r="JQ106" s="187"/>
      <c r="JR106" s="187"/>
      <c r="JS106" s="187"/>
      <c r="JT106" s="187"/>
      <c r="JU106" s="187"/>
      <c r="JV106" s="187"/>
      <c r="JW106" s="187"/>
      <c r="JX106" s="187"/>
      <c r="JY106" s="187"/>
      <c r="JZ106" s="187"/>
      <c r="KA106" s="187"/>
      <c r="KB106" s="187"/>
      <c r="KC106" s="187"/>
      <c r="KD106" s="187"/>
      <c r="KE106" s="187"/>
      <c r="KF106" s="187"/>
      <c r="KG106" s="187"/>
      <c r="KH106" s="187"/>
      <c r="KI106" s="187"/>
      <c r="KJ106" s="187"/>
      <c r="KK106" s="187"/>
      <c r="KL106" s="187"/>
      <c r="KM106" s="187"/>
      <c r="KN106" s="187"/>
      <c r="KO106" s="187"/>
      <c r="KP106" s="187"/>
      <c r="KQ106" s="187"/>
      <c r="KR106" s="187"/>
      <c r="KS106" s="187"/>
      <c r="KT106" s="187"/>
      <c r="KU106" s="187"/>
      <c r="KV106" s="187"/>
      <c r="KW106" s="187"/>
      <c r="KX106" s="187"/>
      <c r="KY106" s="187"/>
      <c r="KZ106" s="187"/>
      <c r="LA106" s="187"/>
      <c r="LB106" s="187"/>
      <c r="LC106" s="187"/>
      <c r="LD106" s="187"/>
      <c r="LE106" s="187"/>
      <c r="LF106" s="187"/>
      <c r="LG106" s="187"/>
      <c r="LH106" s="187"/>
      <c r="LI106" s="187"/>
      <c r="LJ106" s="187"/>
      <c r="LK106" s="187"/>
      <c r="LL106" s="187"/>
      <c r="LM106" s="187"/>
      <c r="LN106" s="187"/>
      <c r="LO106" s="187"/>
      <c r="LP106" s="187"/>
      <c r="LQ106" s="187"/>
      <c r="LR106" s="187"/>
      <c r="LS106" s="187"/>
      <c r="LT106" s="187"/>
      <c r="LU106" s="187"/>
      <c r="LV106" s="187"/>
      <c r="LW106" s="187"/>
      <c r="LX106" s="187"/>
      <c r="LY106" s="187"/>
      <c r="LZ106" s="187"/>
      <c r="MA106" s="187"/>
      <c r="MB106" s="187"/>
      <c r="MC106" s="187"/>
      <c r="MD106" s="187"/>
      <c r="ME106" s="187"/>
      <c r="MF106" s="187"/>
      <c r="MG106" s="187"/>
      <c r="MH106" s="187"/>
      <c r="MI106" s="187"/>
      <c r="MJ106" s="187"/>
      <c r="MK106" s="187"/>
      <c r="ML106" s="187"/>
      <c r="MM106" s="187"/>
      <c r="MN106" s="187"/>
      <c r="MO106" s="187"/>
      <c r="MP106" s="187"/>
      <c r="MQ106" s="187"/>
      <c r="MR106" s="187"/>
      <c r="MS106" s="187"/>
      <c r="MT106" s="187"/>
      <c r="MU106" s="187"/>
      <c r="MV106" s="187"/>
      <c r="MW106" s="187"/>
      <c r="MX106" s="187"/>
      <c r="MY106" s="187"/>
      <c r="MZ106" s="187"/>
      <c r="NA106" s="187"/>
      <c r="NB106" s="187"/>
      <c r="NC106" s="187"/>
      <c r="ND106" s="187"/>
      <c r="NE106" s="187"/>
      <c r="NF106" s="187"/>
      <c r="NG106" s="187"/>
      <c r="NH106" s="187"/>
      <c r="NI106" s="187"/>
      <c r="NJ106" s="187"/>
      <c r="NK106" s="187"/>
      <c r="NL106" s="187"/>
      <c r="NM106" s="187"/>
      <c r="NN106" s="187"/>
      <c r="NO106" s="187"/>
      <c r="NP106" s="187"/>
      <c r="NQ106" s="187"/>
      <c r="NR106" s="187"/>
      <c r="NS106" s="187"/>
      <c r="NT106" s="187"/>
      <c r="NU106" s="187"/>
      <c r="NV106" s="187"/>
      <c r="NW106" s="187"/>
      <c r="NX106" s="187"/>
      <c r="NY106" s="187"/>
      <c r="NZ106" s="187"/>
      <c r="OA106" s="187"/>
      <c r="OB106" s="187"/>
      <c r="OC106" s="187"/>
      <c r="OD106" s="187"/>
      <c r="OE106" s="187"/>
      <c r="OF106" s="187"/>
      <c r="OG106" s="187"/>
      <c r="OH106" s="187"/>
      <c r="OI106" s="187"/>
      <c r="OJ106" s="187"/>
      <c r="OK106" s="187"/>
      <c r="OL106" s="187"/>
      <c r="OM106" s="187"/>
      <c r="ON106" s="187"/>
      <c r="OO106" s="187"/>
      <c r="OP106" s="187"/>
      <c r="OQ106" s="187"/>
      <c r="OR106" s="187"/>
      <c r="OS106" s="187"/>
      <c r="OT106" s="187"/>
      <c r="OU106" s="187"/>
      <c r="OV106" s="187"/>
      <c r="OW106" s="187"/>
      <c r="OX106" s="187"/>
      <c r="OY106" s="187"/>
      <c r="OZ106" s="187"/>
      <c r="PA106" s="187"/>
      <c r="PB106" s="187"/>
      <c r="PC106" s="187"/>
      <c r="PD106" s="187"/>
      <c r="PE106" s="187"/>
      <c r="PF106" s="187"/>
      <c r="PG106" s="187"/>
      <c r="PH106" s="187"/>
      <c r="PI106" s="187"/>
      <c r="PJ106" s="187"/>
      <c r="PK106" s="187"/>
      <c r="PL106" s="187"/>
      <c r="PM106" s="187"/>
      <c r="PN106" s="187"/>
      <c r="PO106" s="187"/>
      <c r="PP106" s="187"/>
      <c r="PQ106" s="187"/>
      <c r="PR106" s="187"/>
      <c r="PS106" s="187"/>
      <c r="PT106" s="187"/>
      <c r="PU106" s="187"/>
      <c r="PV106" s="187"/>
      <c r="PW106" s="187"/>
      <c r="PX106" s="187"/>
      <c r="PY106" s="187"/>
      <c r="PZ106" s="187"/>
      <c r="QA106" s="187"/>
      <c r="QB106" s="187"/>
      <c r="QC106" s="187"/>
      <c r="QD106" s="187"/>
      <c r="QE106" s="187"/>
      <c r="QF106" s="187"/>
      <c r="QG106" s="187"/>
      <c r="QH106" s="187"/>
      <c r="QI106" s="187"/>
      <c r="QJ106" s="187"/>
      <c r="QK106" s="187"/>
      <c r="QL106" s="187"/>
      <c r="QM106" s="187"/>
      <c r="QN106" s="187"/>
      <c r="QO106" s="187"/>
      <c r="QP106" s="187"/>
      <c r="QQ106" s="187"/>
      <c r="QR106" s="187"/>
      <c r="QS106" s="187"/>
      <c r="QT106" s="187"/>
      <c r="QU106" s="187"/>
      <c r="QV106" s="187"/>
      <c r="QW106" s="187"/>
      <c r="QX106" s="187"/>
      <c r="QY106" s="187"/>
      <c r="QZ106" s="187"/>
      <c r="RA106" s="187"/>
      <c r="RB106" s="187"/>
      <c r="RC106" s="187"/>
      <c r="RD106" s="187"/>
      <c r="RE106" s="187"/>
      <c r="RF106" s="187"/>
      <c r="RG106" s="187"/>
      <c r="RH106" s="187"/>
      <c r="RI106" s="187"/>
      <c r="RJ106" s="187"/>
      <c r="RK106" s="187"/>
      <c r="RL106" s="187"/>
      <c r="RM106" s="187"/>
      <c r="RN106" s="187"/>
      <c r="RO106" s="187"/>
      <c r="RP106" s="187"/>
      <c r="RQ106" s="187"/>
      <c r="RR106" s="187"/>
      <c r="RS106" s="187"/>
      <c r="RT106" s="187"/>
      <c r="RU106" s="187"/>
      <c r="RV106" s="187"/>
      <c r="RW106" s="187"/>
      <c r="RX106" s="187"/>
      <c r="RY106" s="187"/>
      <c r="RZ106" s="187"/>
      <c r="SA106" s="187"/>
      <c r="SB106" s="187"/>
      <c r="SC106" s="187"/>
      <c r="SD106" s="187"/>
      <c r="SE106" s="187"/>
      <c r="SF106" s="187"/>
      <c r="SG106" s="187"/>
      <c r="SH106" s="187"/>
      <c r="SI106" s="187"/>
      <c r="SJ106" s="187"/>
      <c r="SK106" s="187"/>
      <c r="SL106" s="187"/>
      <c r="SM106" s="187"/>
      <c r="SN106" s="187"/>
      <c r="SO106" s="187"/>
      <c r="SP106" s="187"/>
      <c r="SQ106" s="187"/>
      <c r="SR106" s="187"/>
      <c r="SS106" s="187"/>
      <c r="ST106" s="187"/>
      <c r="SU106" s="187"/>
      <c r="SV106" s="187"/>
      <c r="SW106" s="187"/>
      <c r="SX106" s="187"/>
      <c r="SY106" s="187"/>
      <c r="SZ106" s="187"/>
      <c r="TA106" s="187"/>
      <c r="TB106" s="187"/>
      <c r="TC106" s="187"/>
      <c r="TD106" s="187"/>
      <c r="TE106" s="187"/>
      <c r="TF106" s="187"/>
      <c r="TG106" s="187"/>
      <c r="TH106" s="187"/>
      <c r="TI106" s="187"/>
      <c r="TJ106" s="187"/>
      <c r="TK106" s="187"/>
      <c r="TL106" s="187"/>
      <c r="TM106" s="187"/>
      <c r="TN106" s="187"/>
      <c r="TO106" s="187"/>
      <c r="TP106" s="187"/>
      <c r="TQ106" s="187"/>
      <c r="TR106" s="187"/>
      <c r="TS106" s="187"/>
      <c r="TT106" s="187"/>
      <c r="TU106" s="187"/>
      <c r="TV106" s="187"/>
      <c r="TW106" s="187"/>
      <c r="TX106" s="187"/>
      <c r="TY106" s="187"/>
      <c r="TZ106" s="187"/>
      <c r="UA106" s="187"/>
      <c r="UB106" s="187"/>
      <c r="UC106" s="187"/>
      <c r="UD106" s="187"/>
      <c r="UE106" s="187"/>
      <c r="UF106" s="187"/>
      <c r="UG106" s="187"/>
      <c r="UH106" s="187"/>
      <c r="UI106" s="187"/>
      <c r="UJ106" s="187"/>
      <c r="UK106" s="187"/>
      <c r="UL106" s="187"/>
      <c r="UM106" s="187"/>
      <c r="UN106" s="187"/>
      <c r="UO106" s="187"/>
      <c r="UP106" s="187"/>
      <c r="UQ106" s="187"/>
      <c r="UR106" s="187"/>
      <c r="US106" s="187"/>
      <c r="UT106" s="187"/>
      <c r="UU106" s="187"/>
      <c r="UV106" s="187"/>
      <c r="UW106" s="187"/>
      <c r="UX106" s="187"/>
      <c r="UY106" s="187"/>
      <c r="UZ106" s="187"/>
      <c r="VA106" s="187"/>
      <c r="VB106" s="187"/>
      <c r="VC106" s="187"/>
      <c r="VD106" s="187"/>
      <c r="VE106" s="187"/>
      <c r="VF106" s="187"/>
      <c r="VG106" s="187"/>
      <c r="VH106" s="187"/>
      <c r="VI106" s="187"/>
      <c r="VJ106" s="187"/>
      <c r="VK106" s="187"/>
      <c r="VL106" s="187"/>
      <c r="VM106" s="187"/>
      <c r="VN106" s="187"/>
      <c r="VO106" s="187"/>
      <c r="VP106" s="187"/>
      <c r="VQ106" s="187"/>
      <c r="VR106" s="187"/>
      <c r="VS106" s="187"/>
      <c r="VT106" s="187"/>
      <c r="VU106" s="187"/>
      <c r="VV106" s="187"/>
      <c r="VW106" s="187"/>
      <c r="VX106" s="187"/>
      <c r="VY106" s="187"/>
      <c r="VZ106" s="187"/>
      <c r="WA106" s="187"/>
      <c r="WB106" s="187"/>
      <c r="WC106" s="187"/>
      <c r="WD106" s="187"/>
      <c r="WE106" s="187"/>
      <c r="WF106" s="187"/>
      <c r="WG106" s="187"/>
      <c r="WH106" s="187"/>
      <c r="WI106" s="187"/>
      <c r="WJ106" s="187"/>
      <c r="WK106" s="187"/>
      <c r="WL106" s="187"/>
      <c r="WM106" s="187"/>
      <c r="WN106" s="187"/>
      <c r="WO106" s="187"/>
      <c r="WP106" s="187"/>
      <c r="WQ106" s="187"/>
      <c r="WR106" s="187"/>
      <c r="WS106" s="187"/>
      <c r="WT106" s="187"/>
      <c r="WU106" s="187"/>
      <c r="WV106" s="187"/>
      <c r="WW106" s="187"/>
      <c r="WX106" s="187"/>
      <c r="WY106" s="187"/>
      <c r="WZ106" s="187"/>
      <c r="XA106" s="187"/>
      <c r="XB106" s="187"/>
      <c r="XC106" s="187"/>
      <c r="XD106" s="187"/>
      <c r="XE106" s="187"/>
      <c r="XF106" s="187"/>
      <c r="XG106" s="187"/>
      <c r="XH106" s="187"/>
      <c r="XI106" s="187"/>
      <c r="XJ106" s="187"/>
      <c r="XK106" s="187"/>
      <c r="XL106" s="187"/>
      <c r="XM106" s="187"/>
      <c r="XN106" s="187"/>
      <c r="XO106" s="187"/>
      <c r="XP106" s="187"/>
      <c r="XQ106" s="187"/>
      <c r="XR106" s="187"/>
      <c r="XS106" s="187"/>
      <c r="XT106" s="187"/>
      <c r="XU106" s="187"/>
      <c r="XV106" s="187"/>
      <c r="XW106" s="187"/>
      <c r="XX106" s="187"/>
      <c r="XY106" s="187"/>
      <c r="XZ106" s="187"/>
      <c r="YA106" s="187"/>
      <c r="YB106" s="187"/>
      <c r="YC106" s="187"/>
      <c r="YD106" s="187"/>
      <c r="YE106" s="187"/>
      <c r="YF106" s="187"/>
      <c r="YG106" s="187"/>
      <c r="YH106" s="187"/>
      <c r="YI106" s="187"/>
      <c r="YJ106" s="187"/>
      <c r="YK106" s="187"/>
      <c r="YL106" s="187"/>
      <c r="YM106" s="187"/>
      <c r="YN106" s="187"/>
      <c r="YO106" s="187"/>
      <c r="YP106" s="187"/>
      <c r="YQ106" s="187"/>
      <c r="YR106" s="187"/>
      <c r="YS106" s="187"/>
      <c r="YT106" s="187"/>
      <c r="YU106" s="187"/>
      <c r="YV106" s="187"/>
      <c r="YW106" s="187"/>
      <c r="YX106" s="187"/>
      <c r="YY106" s="187"/>
      <c r="YZ106" s="187"/>
      <c r="ZA106" s="187"/>
      <c r="ZB106" s="187"/>
      <c r="ZC106" s="187"/>
      <c r="ZD106" s="187"/>
      <c r="ZE106" s="187"/>
      <c r="ZF106" s="187"/>
      <c r="ZG106" s="187"/>
      <c r="ZH106" s="187"/>
      <c r="ZI106" s="187"/>
      <c r="ZJ106" s="187"/>
      <c r="ZK106" s="187"/>
      <c r="ZL106" s="187"/>
      <c r="ZM106" s="187"/>
      <c r="ZN106" s="187"/>
      <c r="ZO106" s="187"/>
      <c r="ZP106" s="187"/>
      <c r="ZQ106" s="187"/>
      <c r="ZR106" s="187"/>
      <c r="ZS106" s="187"/>
      <c r="ZT106" s="187"/>
      <c r="ZU106" s="187"/>
      <c r="ZV106" s="187"/>
      <c r="ZW106" s="187"/>
      <c r="ZX106" s="187"/>
      <c r="ZY106" s="187"/>
      <c r="ZZ106" s="187"/>
      <c r="AAA106" s="187"/>
      <c r="AAB106" s="187"/>
      <c r="AAC106" s="187"/>
      <c r="AAD106" s="187"/>
      <c r="AAE106" s="187"/>
      <c r="AAF106" s="187"/>
      <c r="AAG106" s="187"/>
      <c r="AAH106" s="187"/>
      <c r="AAI106" s="187"/>
      <c r="AAJ106" s="187"/>
      <c r="AAK106" s="187"/>
      <c r="AAL106" s="187"/>
      <c r="AAM106" s="187"/>
      <c r="AAN106" s="187"/>
      <c r="AAO106" s="187"/>
      <c r="AAP106" s="187"/>
      <c r="AAQ106" s="187"/>
      <c r="AAR106" s="187"/>
      <c r="AAS106" s="187"/>
      <c r="AAT106" s="187"/>
      <c r="AAU106" s="187"/>
      <c r="AAV106" s="187"/>
      <c r="AAW106" s="187"/>
      <c r="AAX106" s="187"/>
      <c r="AAY106" s="187"/>
      <c r="AAZ106" s="187"/>
      <c r="ABA106" s="187"/>
      <c r="ABB106" s="187"/>
      <c r="ABC106" s="187"/>
      <c r="ABD106" s="187"/>
      <c r="ABE106" s="187"/>
      <c r="ABF106" s="187"/>
      <c r="ABG106" s="187"/>
      <c r="ABH106" s="187"/>
      <c r="ABI106" s="187"/>
      <c r="ABJ106" s="187"/>
      <c r="ABK106" s="187"/>
      <c r="ABL106" s="187"/>
      <c r="ABM106" s="187"/>
      <c r="ABN106" s="187"/>
      <c r="ABO106" s="187"/>
      <c r="ABP106" s="187"/>
      <c r="ABQ106" s="187"/>
      <c r="ABR106" s="187"/>
      <c r="ABS106" s="187"/>
      <c r="ABT106" s="187"/>
      <c r="ABU106" s="187"/>
      <c r="ABV106" s="187"/>
      <c r="ABW106" s="187"/>
      <c r="ABX106" s="187"/>
      <c r="ABY106" s="187"/>
      <c r="ABZ106" s="187"/>
      <c r="ACA106" s="187"/>
      <c r="ACB106" s="187"/>
      <c r="ACC106" s="187"/>
      <c r="ACD106" s="187"/>
      <c r="ACE106" s="187"/>
      <c r="ACF106" s="187"/>
      <c r="ACG106" s="187"/>
      <c r="ACH106" s="187"/>
      <c r="ACI106" s="187"/>
      <c r="ACJ106" s="187"/>
      <c r="ACK106" s="187"/>
      <c r="ACL106" s="187"/>
      <c r="ACM106" s="187"/>
      <c r="ACN106" s="187"/>
      <c r="ACO106" s="187"/>
      <c r="ACP106" s="187"/>
      <c r="ACQ106" s="187"/>
      <c r="ACR106" s="187"/>
      <c r="ACS106" s="187"/>
      <c r="ACT106" s="187"/>
      <c r="ACU106" s="187"/>
      <c r="ACV106" s="187"/>
      <c r="ACW106" s="187"/>
      <c r="ACX106" s="187"/>
      <c r="ACY106" s="187"/>
      <c r="ACZ106" s="187"/>
      <c r="ADA106" s="187"/>
      <c r="ADB106" s="187"/>
      <c r="ADC106" s="187"/>
      <c r="ADD106" s="187"/>
      <c r="ADE106" s="187"/>
      <c r="ADF106" s="187"/>
      <c r="ADG106" s="187"/>
      <c r="ADH106" s="187"/>
      <c r="ADI106" s="187"/>
      <c r="ADJ106" s="187"/>
      <c r="ADK106" s="187"/>
      <c r="ADL106" s="187"/>
      <c r="ADM106" s="187"/>
      <c r="ADN106" s="187"/>
      <c r="ADO106" s="187"/>
      <c r="ADP106" s="187"/>
      <c r="ADQ106" s="187"/>
      <c r="ADR106" s="187"/>
      <c r="ADS106" s="187"/>
      <c r="ADT106" s="187"/>
      <c r="ADU106" s="187"/>
      <c r="ADV106" s="187"/>
      <c r="ADW106" s="187"/>
      <c r="ADX106" s="187"/>
      <c r="ADY106" s="187"/>
      <c r="ADZ106" s="187"/>
      <c r="AEA106" s="187"/>
      <c r="AEB106" s="187"/>
      <c r="AEC106" s="187"/>
      <c r="AED106" s="187"/>
      <c r="AEE106" s="187"/>
      <c r="AEF106" s="187"/>
      <c r="AEG106" s="187"/>
      <c r="AEH106" s="187"/>
      <c r="AEI106" s="187"/>
      <c r="AEJ106" s="187"/>
      <c r="AEK106" s="187"/>
      <c r="AEL106" s="187"/>
      <c r="AEM106" s="187"/>
      <c r="AEN106" s="187"/>
      <c r="AEO106" s="187"/>
      <c r="AEP106" s="187"/>
      <c r="AEQ106" s="187"/>
      <c r="AER106" s="187"/>
      <c r="AES106" s="187"/>
      <c r="AET106" s="187"/>
      <c r="AEU106" s="187"/>
      <c r="AEV106" s="187"/>
      <c r="AEW106" s="187"/>
      <c r="AEX106" s="187"/>
      <c r="AEY106" s="187"/>
      <c r="AEZ106" s="187"/>
      <c r="AFA106" s="187"/>
      <c r="AFB106" s="187"/>
      <c r="AFC106" s="187"/>
      <c r="AFD106" s="187"/>
      <c r="AFE106" s="187"/>
      <c r="AFF106" s="187"/>
      <c r="AFG106" s="187"/>
      <c r="AFH106" s="187"/>
      <c r="AFI106" s="187"/>
      <c r="AFJ106" s="187"/>
      <c r="AFK106" s="187"/>
      <c r="AFL106" s="187"/>
      <c r="AFM106" s="187"/>
      <c r="AFN106" s="187"/>
      <c r="AFO106" s="187"/>
      <c r="AFP106" s="187"/>
      <c r="AFQ106" s="187"/>
      <c r="AFR106" s="187"/>
      <c r="AFS106" s="187"/>
      <c r="AFT106" s="187"/>
      <c r="AFU106" s="187"/>
      <c r="AFV106" s="187"/>
      <c r="AFW106" s="187"/>
      <c r="AFX106" s="187"/>
      <c r="AFY106" s="187"/>
      <c r="AFZ106" s="187"/>
      <c r="AGA106" s="187"/>
      <c r="AGB106" s="187"/>
      <c r="AGC106" s="187"/>
      <c r="AGD106" s="187"/>
      <c r="AGE106" s="187"/>
      <c r="AGF106" s="187"/>
      <c r="AGG106" s="187"/>
      <c r="AGH106" s="187"/>
      <c r="AGI106" s="187"/>
      <c r="AGJ106" s="187"/>
      <c r="AGK106" s="187"/>
      <c r="AGL106" s="187"/>
      <c r="AGM106" s="187"/>
      <c r="AGN106" s="187"/>
      <c r="AGO106" s="187"/>
      <c r="AGP106" s="187"/>
      <c r="AGQ106" s="187"/>
      <c r="AGR106" s="187"/>
      <c r="AGS106" s="187"/>
      <c r="AGT106" s="187"/>
      <c r="AGU106" s="187"/>
      <c r="AGV106" s="187"/>
      <c r="AGW106" s="187"/>
      <c r="AGX106" s="187"/>
      <c r="AGY106" s="187"/>
      <c r="AGZ106" s="187"/>
      <c r="AHA106" s="187"/>
      <c r="AHB106" s="187"/>
      <c r="AHC106" s="187"/>
      <c r="AHD106" s="187"/>
      <c r="AHE106" s="187"/>
      <c r="AHF106" s="187"/>
      <c r="AHG106" s="187"/>
      <c r="AHH106" s="187"/>
      <c r="AHI106" s="187"/>
      <c r="AHJ106" s="187"/>
      <c r="AHK106" s="187"/>
      <c r="AHL106" s="187"/>
      <c r="AHM106" s="187"/>
      <c r="AHN106" s="187"/>
      <c r="AHO106" s="187"/>
      <c r="AHP106" s="187"/>
      <c r="AHQ106" s="187"/>
      <c r="AHR106" s="187"/>
      <c r="AHS106" s="187"/>
      <c r="AHT106" s="187"/>
      <c r="AHU106" s="187"/>
      <c r="AHV106" s="187"/>
      <c r="AHW106" s="187"/>
      <c r="AHX106" s="187"/>
      <c r="AHY106" s="187"/>
      <c r="AHZ106" s="187"/>
      <c r="AIA106" s="187"/>
      <c r="AIB106" s="187"/>
      <c r="AIC106" s="187"/>
      <c r="AID106" s="187"/>
      <c r="AIE106" s="187"/>
      <c r="AIF106" s="187"/>
      <c r="AIG106" s="187"/>
      <c r="AIH106" s="187"/>
      <c r="AII106" s="187"/>
      <c r="AIJ106" s="187"/>
      <c r="AIK106" s="187"/>
      <c r="AIL106" s="187"/>
      <c r="AIM106" s="187"/>
      <c r="AIN106" s="187"/>
      <c r="AIO106" s="187"/>
      <c r="AIP106" s="187"/>
      <c r="AIQ106" s="187"/>
      <c r="AIR106" s="187"/>
      <c r="AIS106" s="187"/>
      <c r="AIT106" s="187"/>
      <c r="AIU106" s="187"/>
      <c r="AIV106" s="187"/>
      <c r="AIW106" s="187"/>
      <c r="AIX106" s="187"/>
      <c r="AIY106" s="187"/>
      <c r="AIZ106" s="187"/>
      <c r="AJA106" s="187"/>
      <c r="AJB106" s="187"/>
      <c r="AJC106" s="187"/>
      <c r="AJD106" s="187"/>
      <c r="AJE106" s="187"/>
      <c r="AJF106" s="187"/>
      <c r="AJG106" s="187"/>
      <c r="AJH106" s="187"/>
      <c r="AJI106" s="187"/>
      <c r="AJJ106" s="187"/>
      <c r="AJK106" s="187"/>
      <c r="AJL106" s="187"/>
      <c r="AJM106" s="187"/>
      <c r="AJN106" s="187"/>
      <c r="AJO106" s="187"/>
      <c r="AJP106" s="187"/>
      <c r="AJQ106" s="187"/>
      <c r="AJR106" s="187"/>
      <c r="AJS106" s="187"/>
      <c r="AJT106" s="187"/>
      <c r="AJU106" s="187"/>
      <c r="AJV106" s="187"/>
      <c r="AJW106" s="187"/>
      <c r="AJX106" s="187"/>
      <c r="AJY106" s="187"/>
      <c r="AJZ106" s="187"/>
      <c r="AKA106" s="187"/>
      <c r="AKB106" s="187"/>
      <c r="AKC106" s="187"/>
      <c r="AKD106" s="187"/>
      <c r="AKE106" s="187"/>
      <c r="AKF106" s="187"/>
      <c r="AKG106" s="187"/>
      <c r="AKH106" s="187"/>
      <c r="AKI106" s="187"/>
      <c r="AKJ106" s="187"/>
      <c r="AKK106" s="187"/>
      <c r="AKL106" s="187"/>
      <c r="AKM106" s="187"/>
      <c r="AKN106" s="187"/>
      <c r="AKO106" s="187"/>
      <c r="AKP106" s="187"/>
      <c r="AKQ106" s="187"/>
      <c r="AKR106" s="187"/>
      <c r="AKS106" s="187"/>
      <c r="AKT106" s="187"/>
      <c r="AKU106" s="187"/>
      <c r="AKV106" s="187"/>
      <c r="AKW106" s="187"/>
      <c r="AKX106" s="187"/>
      <c r="AKY106" s="187"/>
      <c r="AKZ106" s="187"/>
      <c r="ALA106" s="187"/>
      <c r="ALB106" s="187"/>
      <c r="ALC106" s="187"/>
      <c r="ALD106" s="187"/>
      <c r="ALE106" s="187"/>
      <c r="ALF106" s="187"/>
      <c r="ALG106" s="187"/>
      <c r="ALH106" s="187"/>
      <c r="ALI106" s="187"/>
      <c r="ALJ106" s="187"/>
      <c r="ALK106" s="187"/>
      <c r="ALL106" s="187"/>
      <c r="ALM106" s="187"/>
      <c r="ALN106" s="187"/>
      <c r="ALO106" s="187"/>
      <c r="ALP106" s="187"/>
      <c r="ALQ106" s="187"/>
      <c r="ALR106" s="187"/>
      <c r="ALS106" s="187"/>
      <c r="ALT106" s="187"/>
      <c r="ALU106" s="187"/>
      <c r="ALV106" s="187"/>
      <c r="ALW106" s="187"/>
      <c r="ALX106" s="187"/>
      <c r="ALY106" s="187"/>
      <c r="ALZ106" s="187"/>
      <c r="AMA106" s="187"/>
      <c r="AMB106" s="187"/>
      <c r="AMC106" s="187"/>
      <c r="AMD106" s="187"/>
    </row>
    <row r="107" spans="1:1018" ht="15" customHeight="1">
      <c r="A107" s="133" t="s">
        <v>4551</v>
      </c>
      <c r="B107" s="610"/>
      <c r="C107" s="610"/>
      <c r="D107" s="94">
        <v>46146</v>
      </c>
      <c r="E107" s="95" t="str">
        <f t="shared" ca="1" si="25"/>
        <v>OK</v>
      </c>
      <c r="F107" s="134" t="s">
        <v>4552</v>
      </c>
      <c r="G107" s="134" t="s">
        <v>4399</v>
      </c>
      <c r="H107" s="135" t="s">
        <v>4553</v>
      </c>
      <c r="I107" s="136">
        <v>1343.33</v>
      </c>
      <c r="J107" s="108">
        <f>MEDIAN(I106:I108)</f>
        <v>1343.33</v>
      </c>
      <c r="K107" s="109">
        <f>TRUNC(AVERAGE(I106:I108),2)</f>
        <v>1354.24</v>
      </c>
      <c r="L107" s="102">
        <f>I107/AVERAGE(I106,I108)</f>
        <v>0.98796057953960426</v>
      </c>
      <c r="M107" s="110">
        <f>STDEV(I106:I108)</f>
        <v>60.542263199630462</v>
      </c>
      <c r="N107" s="111">
        <f>M107/K107</f>
        <v>4.4705711838101417E-2</v>
      </c>
      <c r="O107" s="103" t="str">
        <f>IF(L107&lt;0.7,"INEXEQUÍVEL",IF(L107&gt;1.3,"EXCESSIVO","EXEQUÍVEL"))</f>
        <v>EXEQUÍVEL</v>
      </c>
      <c r="P107" s="110">
        <f>K107-M107</f>
        <v>1293.6977368003695</v>
      </c>
      <c r="Q107" s="112">
        <f>K107+M107</f>
        <v>1414.7822631996305</v>
      </c>
      <c r="R107" s="113">
        <f>TRUNC(IF(J107=K107,K107, IF(N107&lt;25%,K107,J107)),2)</f>
        <v>1354.24</v>
      </c>
      <c r="S107" s="603"/>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187"/>
      <c r="BH107" s="187"/>
      <c r="BI107" s="187"/>
      <c r="BJ107" s="187"/>
      <c r="BK107" s="187"/>
      <c r="BL107" s="187"/>
      <c r="BM107" s="187"/>
      <c r="BN107" s="187"/>
      <c r="BO107" s="187"/>
      <c r="BP107" s="187"/>
      <c r="BQ107" s="187"/>
      <c r="BR107" s="187"/>
      <c r="BS107" s="187"/>
      <c r="BT107" s="187"/>
      <c r="BU107" s="187"/>
      <c r="BV107" s="187"/>
      <c r="BW107" s="187"/>
      <c r="BX107" s="187"/>
      <c r="BY107" s="187"/>
      <c r="BZ107" s="187"/>
      <c r="CA107" s="187"/>
      <c r="CB107" s="187"/>
      <c r="CC107" s="187"/>
      <c r="CD107" s="187"/>
      <c r="CE107" s="187"/>
      <c r="CF107" s="187"/>
      <c r="CG107" s="187"/>
      <c r="CH107" s="187"/>
      <c r="CI107" s="187"/>
      <c r="CJ107" s="187"/>
      <c r="CK107" s="187"/>
      <c r="CL107" s="187"/>
      <c r="CM107" s="187"/>
      <c r="CN107" s="187"/>
      <c r="CO107" s="187"/>
      <c r="CP107" s="187"/>
      <c r="CQ107" s="187"/>
      <c r="CR107" s="187"/>
      <c r="CS107" s="187"/>
      <c r="CT107" s="187"/>
      <c r="CU107" s="187"/>
      <c r="CV107" s="187"/>
      <c r="CW107" s="187"/>
      <c r="CX107" s="187"/>
      <c r="CY107" s="187"/>
      <c r="CZ107" s="187"/>
      <c r="DA107" s="187"/>
      <c r="DB107" s="187"/>
      <c r="DC107" s="187"/>
      <c r="DD107" s="187"/>
      <c r="DE107" s="187"/>
      <c r="DF107" s="187"/>
      <c r="DG107" s="187"/>
      <c r="DH107" s="187"/>
      <c r="DI107" s="187"/>
      <c r="DJ107" s="187"/>
      <c r="DK107" s="187"/>
      <c r="DL107" s="187"/>
      <c r="DM107" s="187"/>
      <c r="DN107" s="187"/>
      <c r="DO107" s="187"/>
      <c r="DP107" s="187"/>
      <c r="DQ107" s="187"/>
      <c r="DR107" s="187"/>
      <c r="DS107" s="187"/>
      <c r="DT107" s="187"/>
      <c r="DU107" s="187"/>
      <c r="DV107" s="187"/>
      <c r="DW107" s="187"/>
      <c r="DX107" s="187"/>
      <c r="DY107" s="187"/>
      <c r="DZ107" s="187"/>
      <c r="EA107" s="187"/>
      <c r="EB107" s="187"/>
      <c r="EC107" s="187"/>
      <c r="ED107" s="187"/>
      <c r="EE107" s="187"/>
      <c r="EF107" s="187"/>
      <c r="EG107" s="187"/>
      <c r="EH107" s="187"/>
      <c r="EI107" s="187"/>
      <c r="EJ107" s="187"/>
      <c r="EK107" s="187"/>
      <c r="EL107" s="187"/>
      <c r="EM107" s="187"/>
      <c r="EN107" s="187"/>
      <c r="EO107" s="187"/>
      <c r="EP107" s="187"/>
      <c r="EQ107" s="187"/>
      <c r="ER107" s="187"/>
      <c r="ES107" s="187"/>
      <c r="ET107" s="187"/>
      <c r="EU107" s="187"/>
      <c r="EV107" s="187"/>
      <c r="EW107" s="187"/>
      <c r="EX107" s="187"/>
      <c r="EY107" s="187"/>
      <c r="EZ107" s="187"/>
      <c r="FA107" s="187"/>
      <c r="FB107" s="187"/>
      <c r="FC107" s="187"/>
      <c r="FD107" s="187"/>
      <c r="FE107" s="187"/>
      <c r="FF107" s="187"/>
      <c r="FG107" s="187"/>
      <c r="FH107" s="187"/>
      <c r="FI107" s="187"/>
      <c r="FJ107" s="187"/>
      <c r="FK107" s="187"/>
      <c r="FL107" s="187"/>
      <c r="FM107" s="187"/>
      <c r="FN107" s="187"/>
      <c r="FO107" s="187"/>
      <c r="FP107" s="187"/>
      <c r="FQ107" s="187"/>
      <c r="FR107" s="187"/>
      <c r="FS107" s="187"/>
      <c r="FT107" s="187"/>
      <c r="FU107" s="187"/>
      <c r="FV107" s="187"/>
      <c r="FW107" s="187"/>
      <c r="FX107" s="187"/>
      <c r="FY107" s="187"/>
      <c r="FZ107" s="187"/>
      <c r="GA107" s="187"/>
      <c r="GB107" s="187"/>
      <c r="GC107" s="187"/>
      <c r="GD107" s="187"/>
      <c r="GE107" s="187"/>
      <c r="GF107" s="187"/>
      <c r="GG107" s="187"/>
      <c r="GH107" s="187"/>
      <c r="GI107" s="187"/>
      <c r="GJ107" s="187"/>
      <c r="GK107" s="187"/>
      <c r="GL107" s="187"/>
      <c r="GM107" s="187"/>
      <c r="GN107" s="187"/>
      <c r="GO107" s="187"/>
      <c r="GP107" s="187"/>
      <c r="GQ107" s="187"/>
      <c r="GR107" s="187"/>
      <c r="GS107" s="187"/>
      <c r="GT107" s="187"/>
      <c r="GU107" s="187"/>
      <c r="GV107" s="187"/>
      <c r="GW107" s="187"/>
      <c r="GX107" s="187"/>
      <c r="GY107" s="187"/>
      <c r="GZ107" s="187"/>
      <c r="HA107" s="187"/>
      <c r="HB107" s="187"/>
      <c r="HC107" s="187"/>
      <c r="HD107" s="187"/>
      <c r="HE107" s="187"/>
      <c r="HF107" s="187"/>
      <c r="HG107" s="187"/>
      <c r="HH107" s="187"/>
      <c r="HI107" s="187"/>
      <c r="HJ107" s="187"/>
      <c r="HK107" s="187"/>
      <c r="HL107" s="187"/>
      <c r="HM107" s="187"/>
      <c r="HN107" s="187"/>
      <c r="HO107" s="187"/>
      <c r="HP107" s="187"/>
      <c r="HQ107" s="187"/>
      <c r="HR107" s="187"/>
      <c r="HS107" s="187"/>
      <c r="HT107" s="187"/>
      <c r="HU107" s="187"/>
      <c r="HV107" s="187"/>
      <c r="HW107" s="187"/>
      <c r="HX107" s="187"/>
      <c r="HY107" s="187"/>
      <c r="HZ107" s="187"/>
      <c r="IA107" s="187"/>
      <c r="IB107" s="187"/>
      <c r="IC107" s="187"/>
      <c r="ID107" s="187"/>
      <c r="IE107" s="187"/>
      <c r="IF107" s="187"/>
      <c r="IG107" s="187"/>
      <c r="IH107" s="187"/>
      <c r="II107" s="187"/>
      <c r="IJ107" s="187"/>
      <c r="IK107" s="187"/>
      <c r="IL107" s="187"/>
      <c r="IM107" s="187"/>
      <c r="IN107" s="187"/>
      <c r="IO107" s="187"/>
      <c r="IP107" s="187"/>
      <c r="IQ107" s="187"/>
      <c r="IR107" s="187"/>
      <c r="IS107" s="187"/>
      <c r="IT107" s="187"/>
      <c r="IU107" s="187"/>
      <c r="IV107" s="187"/>
      <c r="IW107" s="187"/>
      <c r="IX107" s="187"/>
      <c r="IY107" s="187"/>
      <c r="IZ107" s="187"/>
      <c r="JA107" s="187"/>
      <c r="JB107" s="187"/>
      <c r="JC107" s="187"/>
      <c r="JD107" s="187"/>
      <c r="JE107" s="187"/>
      <c r="JF107" s="187"/>
      <c r="JG107" s="187"/>
      <c r="JH107" s="187"/>
      <c r="JI107" s="187"/>
      <c r="JJ107" s="187"/>
      <c r="JK107" s="187"/>
      <c r="JL107" s="187"/>
      <c r="JM107" s="187"/>
      <c r="JN107" s="187"/>
      <c r="JO107" s="187"/>
      <c r="JP107" s="187"/>
      <c r="JQ107" s="187"/>
      <c r="JR107" s="187"/>
      <c r="JS107" s="187"/>
      <c r="JT107" s="187"/>
      <c r="JU107" s="187"/>
      <c r="JV107" s="187"/>
      <c r="JW107" s="187"/>
      <c r="JX107" s="187"/>
      <c r="JY107" s="187"/>
      <c r="JZ107" s="187"/>
      <c r="KA107" s="187"/>
      <c r="KB107" s="187"/>
      <c r="KC107" s="187"/>
      <c r="KD107" s="187"/>
      <c r="KE107" s="187"/>
      <c r="KF107" s="187"/>
      <c r="KG107" s="187"/>
      <c r="KH107" s="187"/>
      <c r="KI107" s="187"/>
      <c r="KJ107" s="187"/>
      <c r="KK107" s="187"/>
      <c r="KL107" s="187"/>
      <c r="KM107" s="187"/>
      <c r="KN107" s="187"/>
      <c r="KO107" s="187"/>
      <c r="KP107" s="187"/>
      <c r="KQ107" s="187"/>
      <c r="KR107" s="187"/>
      <c r="KS107" s="187"/>
      <c r="KT107" s="187"/>
      <c r="KU107" s="187"/>
      <c r="KV107" s="187"/>
      <c r="KW107" s="187"/>
      <c r="KX107" s="187"/>
      <c r="KY107" s="187"/>
      <c r="KZ107" s="187"/>
      <c r="LA107" s="187"/>
      <c r="LB107" s="187"/>
      <c r="LC107" s="187"/>
      <c r="LD107" s="187"/>
      <c r="LE107" s="187"/>
      <c r="LF107" s="187"/>
      <c r="LG107" s="187"/>
      <c r="LH107" s="187"/>
      <c r="LI107" s="187"/>
      <c r="LJ107" s="187"/>
      <c r="LK107" s="187"/>
      <c r="LL107" s="187"/>
      <c r="LM107" s="187"/>
      <c r="LN107" s="187"/>
      <c r="LO107" s="187"/>
      <c r="LP107" s="187"/>
      <c r="LQ107" s="187"/>
      <c r="LR107" s="187"/>
      <c r="LS107" s="187"/>
      <c r="LT107" s="187"/>
      <c r="LU107" s="187"/>
      <c r="LV107" s="187"/>
      <c r="LW107" s="187"/>
      <c r="LX107" s="187"/>
      <c r="LY107" s="187"/>
      <c r="LZ107" s="187"/>
      <c r="MA107" s="187"/>
      <c r="MB107" s="187"/>
      <c r="MC107" s="187"/>
      <c r="MD107" s="187"/>
      <c r="ME107" s="187"/>
      <c r="MF107" s="187"/>
      <c r="MG107" s="187"/>
      <c r="MH107" s="187"/>
      <c r="MI107" s="187"/>
      <c r="MJ107" s="187"/>
      <c r="MK107" s="187"/>
      <c r="ML107" s="187"/>
      <c r="MM107" s="187"/>
      <c r="MN107" s="187"/>
      <c r="MO107" s="187"/>
      <c r="MP107" s="187"/>
      <c r="MQ107" s="187"/>
      <c r="MR107" s="187"/>
      <c r="MS107" s="187"/>
      <c r="MT107" s="187"/>
      <c r="MU107" s="187"/>
      <c r="MV107" s="187"/>
      <c r="MW107" s="187"/>
      <c r="MX107" s="187"/>
      <c r="MY107" s="187"/>
      <c r="MZ107" s="187"/>
      <c r="NA107" s="187"/>
      <c r="NB107" s="187"/>
      <c r="NC107" s="187"/>
      <c r="ND107" s="187"/>
      <c r="NE107" s="187"/>
      <c r="NF107" s="187"/>
      <c r="NG107" s="187"/>
      <c r="NH107" s="187"/>
      <c r="NI107" s="187"/>
      <c r="NJ107" s="187"/>
      <c r="NK107" s="187"/>
      <c r="NL107" s="187"/>
      <c r="NM107" s="187"/>
      <c r="NN107" s="187"/>
      <c r="NO107" s="187"/>
      <c r="NP107" s="187"/>
      <c r="NQ107" s="187"/>
      <c r="NR107" s="187"/>
      <c r="NS107" s="187"/>
      <c r="NT107" s="187"/>
      <c r="NU107" s="187"/>
      <c r="NV107" s="187"/>
      <c r="NW107" s="187"/>
      <c r="NX107" s="187"/>
      <c r="NY107" s="187"/>
      <c r="NZ107" s="187"/>
      <c r="OA107" s="187"/>
      <c r="OB107" s="187"/>
      <c r="OC107" s="187"/>
      <c r="OD107" s="187"/>
      <c r="OE107" s="187"/>
      <c r="OF107" s="187"/>
      <c r="OG107" s="187"/>
      <c r="OH107" s="187"/>
      <c r="OI107" s="187"/>
      <c r="OJ107" s="187"/>
      <c r="OK107" s="187"/>
      <c r="OL107" s="187"/>
      <c r="OM107" s="187"/>
      <c r="ON107" s="187"/>
      <c r="OO107" s="187"/>
      <c r="OP107" s="187"/>
      <c r="OQ107" s="187"/>
      <c r="OR107" s="187"/>
      <c r="OS107" s="187"/>
      <c r="OT107" s="187"/>
      <c r="OU107" s="187"/>
      <c r="OV107" s="187"/>
      <c r="OW107" s="187"/>
      <c r="OX107" s="187"/>
      <c r="OY107" s="187"/>
      <c r="OZ107" s="187"/>
      <c r="PA107" s="187"/>
      <c r="PB107" s="187"/>
      <c r="PC107" s="187"/>
      <c r="PD107" s="187"/>
      <c r="PE107" s="187"/>
      <c r="PF107" s="187"/>
      <c r="PG107" s="187"/>
      <c r="PH107" s="187"/>
      <c r="PI107" s="187"/>
      <c r="PJ107" s="187"/>
      <c r="PK107" s="187"/>
      <c r="PL107" s="187"/>
      <c r="PM107" s="187"/>
      <c r="PN107" s="187"/>
      <c r="PO107" s="187"/>
      <c r="PP107" s="187"/>
      <c r="PQ107" s="187"/>
      <c r="PR107" s="187"/>
      <c r="PS107" s="187"/>
      <c r="PT107" s="187"/>
      <c r="PU107" s="187"/>
      <c r="PV107" s="187"/>
      <c r="PW107" s="187"/>
      <c r="PX107" s="187"/>
      <c r="PY107" s="187"/>
      <c r="PZ107" s="187"/>
      <c r="QA107" s="187"/>
      <c r="QB107" s="187"/>
      <c r="QC107" s="187"/>
      <c r="QD107" s="187"/>
      <c r="QE107" s="187"/>
      <c r="QF107" s="187"/>
      <c r="QG107" s="187"/>
      <c r="QH107" s="187"/>
      <c r="QI107" s="187"/>
      <c r="QJ107" s="187"/>
      <c r="QK107" s="187"/>
      <c r="QL107" s="187"/>
      <c r="QM107" s="187"/>
      <c r="QN107" s="187"/>
      <c r="QO107" s="187"/>
      <c r="QP107" s="187"/>
      <c r="QQ107" s="187"/>
      <c r="QR107" s="187"/>
      <c r="QS107" s="187"/>
      <c r="QT107" s="187"/>
      <c r="QU107" s="187"/>
      <c r="QV107" s="187"/>
      <c r="QW107" s="187"/>
      <c r="QX107" s="187"/>
      <c r="QY107" s="187"/>
      <c r="QZ107" s="187"/>
      <c r="RA107" s="187"/>
      <c r="RB107" s="187"/>
      <c r="RC107" s="187"/>
      <c r="RD107" s="187"/>
      <c r="RE107" s="187"/>
      <c r="RF107" s="187"/>
      <c r="RG107" s="187"/>
      <c r="RH107" s="187"/>
      <c r="RI107" s="187"/>
      <c r="RJ107" s="187"/>
      <c r="RK107" s="187"/>
      <c r="RL107" s="187"/>
      <c r="RM107" s="187"/>
      <c r="RN107" s="187"/>
      <c r="RO107" s="187"/>
      <c r="RP107" s="187"/>
      <c r="RQ107" s="187"/>
      <c r="RR107" s="187"/>
      <c r="RS107" s="187"/>
      <c r="RT107" s="187"/>
      <c r="RU107" s="187"/>
      <c r="RV107" s="187"/>
      <c r="RW107" s="187"/>
      <c r="RX107" s="187"/>
      <c r="RY107" s="187"/>
      <c r="RZ107" s="187"/>
      <c r="SA107" s="187"/>
      <c r="SB107" s="187"/>
      <c r="SC107" s="187"/>
      <c r="SD107" s="187"/>
      <c r="SE107" s="187"/>
      <c r="SF107" s="187"/>
      <c r="SG107" s="187"/>
      <c r="SH107" s="187"/>
      <c r="SI107" s="187"/>
      <c r="SJ107" s="187"/>
      <c r="SK107" s="187"/>
      <c r="SL107" s="187"/>
      <c r="SM107" s="187"/>
      <c r="SN107" s="187"/>
      <c r="SO107" s="187"/>
      <c r="SP107" s="187"/>
      <c r="SQ107" s="187"/>
      <c r="SR107" s="187"/>
      <c r="SS107" s="187"/>
      <c r="ST107" s="187"/>
      <c r="SU107" s="187"/>
      <c r="SV107" s="187"/>
      <c r="SW107" s="187"/>
      <c r="SX107" s="187"/>
      <c r="SY107" s="187"/>
      <c r="SZ107" s="187"/>
      <c r="TA107" s="187"/>
      <c r="TB107" s="187"/>
      <c r="TC107" s="187"/>
      <c r="TD107" s="187"/>
      <c r="TE107" s="187"/>
      <c r="TF107" s="187"/>
      <c r="TG107" s="187"/>
      <c r="TH107" s="187"/>
      <c r="TI107" s="187"/>
      <c r="TJ107" s="187"/>
      <c r="TK107" s="187"/>
      <c r="TL107" s="187"/>
      <c r="TM107" s="187"/>
      <c r="TN107" s="187"/>
      <c r="TO107" s="187"/>
      <c r="TP107" s="187"/>
      <c r="TQ107" s="187"/>
      <c r="TR107" s="187"/>
      <c r="TS107" s="187"/>
      <c r="TT107" s="187"/>
      <c r="TU107" s="187"/>
      <c r="TV107" s="187"/>
      <c r="TW107" s="187"/>
      <c r="TX107" s="187"/>
      <c r="TY107" s="187"/>
      <c r="TZ107" s="187"/>
      <c r="UA107" s="187"/>
      <c r="UB107" s="187"/>
      <c r="UC107" s="187"/>
      <c r="UD107" s="187"/>
      <c r="UE107" s="187"/>
      <c r="UF107" s="187"/>
      <c r="UG107" s="187"/>
      <c r="UH107" s="187"/>
      <c r="UI107" s="187"/>
      <c r="UJ107" s="187"/>
      <c r="UK107" s="187"/>
      <c r="UL107" s="187"/>
      <c r="UM107" s="187"/>
      <c r="UN107" s="187"/>
      <c r="UO107" s="187"/>
      <c r="UP107" s="187"/>
      <c r="UQ107" s="187"/>
      <c r="UR107" s="187"/>
      <c r="US107" s="187"/>
      <c r="UT107" s="187"/>
      <c r="UU107" s="187"/>
      <c r="UV107" s="187"/>
      <c r="UW107" s="187"/>
      <c r="UX107" s="187"/>
      <c r="UY107" s="187"/>
      <c r="UZ107" s="187"/>
      <c r="VA107" s="187"/>
      <c r="VB107" s="187"/>
      <c r="VC107" s="187"/>
      <c r="VD107" s="187"/>
      <c r="VE107" s="187"/>
      <c r="VF107" s="187"/>
      <c r="VG107" s="187"/>
      <c r="VH107" s="187"/>
      <c r="VI107" s="187"/>
      <c r="VJ107" s="187"/>
      <c r="VK107" s="187"/>
      <c r="VL107" s="187"/>
      <c r="VM107" s="187"/>
      <c r="VN107" s="187"/>
      <c r="VO107" s="187"/>
      <c r="VP107" s="187"/>
      <c r="VQ107" s="187"/>
      <c r="VR107" s="187"/>
      <c r="VS107" s="187"/>
      <c r="VT107" s="187"/>
      <c r="VU107" s="187"/>
      <c r="VV107" s="187"/>
      <c r="VW107" s="187"/>
      <c r="VX107" s="187"/>
      <c r="VY107" s="187"/>
      <c r="VZ107" s="187"/>
      <c r="WA107" s="187"/>
      <c r="WB107" s="187"/>
      <c r="WC107" s="187"/>
      <c r="WD107" s="187"/>
      <c r="WE107" s="187"/>
      <c r="WF107" s="187"/>
      <c r="WG107" s="187"/>
      <c r="WH107" s="187"/>
      <c r="WI107" s="187"/>
      <c r="WJ107" s="187"/>
      <c r="WK107" s="187"/>
      <c r="WL107" s="187"/>
      <c r="WM107" s="187"/>
      <c r="WN107" s="187"/>
      <c r="WO107" s="187"/>
      <c r="WP107" s="187"/>
      <c r="WQ107" s="187"/>
      <c r="WR107" s="187"/>
      <c r="WS107" s="187"/>
      <c r="WT107" s="187"/>
      <c r="WU107" s="187"/>
      <c r="WV107" s="187"/>
      <c r="WW107" s="187"/>
      <c r="WX107" s="187"/>
      <c r="WY107" s="187"/>
      <c r="WZ107" s="187"/>
      <c r="XA107" s="187"/>
      <c r="XB107" s="187"/>
      <c r="XC107" s="187"/>
      <c r="XD107" s="187"/>
      <c r="XE107" s="187"/>
      <c r="XF107" s="187"/>
      <c r="XG107" s="187"/>
      <c r="XH107" s="187"/>
      <c r="XI107" s="187"/>
      <c r="XJ107" s="187"/>
      <c r="XK107" s="187"/>
      <c r="XL107" s="187"/>
      <c r="XM107" s="187"/>
      <c r="XN107" s="187"/>
      <c r="XO107" s="187"/>
      <c r="XP107" s="187"/>
      <c r="XQ107" s="187"/>
      <c r="XR107" s="187"/>
      <c r="XS107" s="187"/>
      <c r="XT107" s="187"/>
      <c r="XU107" s="187"/>
      <c r="XV107" s="187"/>
      <c r="XW107" s="187"/>
      <c r="XX107" s="187"/>
      <c r="XY107" s="187"/>
      <c r="XZ107" s="187"/>
      <c r="YA107" s="187"/>
      <c r="YB107" s="187"/>
      <c r="YC107" s="187"/>
      <c r="YD107" s="187"/>
      <c r="YE107" s="187"/>
      <c r="YF107" s="187"/>
      <c r="YG107" s="187"/>
      <c r="YH107" s="187"/>
      <c r="YI107" s="187"/>
      <c r="YJ107" s="187"/>
      <c r="YK107" s="187"/>
      <c r="YL107" s="187"/>
      <c r="YM107" s="187"/>
      <c r="YN107" s="187"/>
      <c r="YO107" s="187"/>
      <c r="YP107" s="187"/>
      <c r="YQ107" s="187"/>
      <c r="YR107" s="187"/>
      <c r="YS107" s="187"/>
      <c r="YT107" s="187"/>
      <c r="YU107" s="187"/>
      <c r="YV107" s="187"/>
      <c r="YW107" s="187"/>
      <c r="YX107" s="187"/>
      <c r="YY107" s="187"/>
      <c r="YZ107" s="187"/>
      <c r="ZA107" s="187"/>
      <c r="ZB107" s="187"/>
      <c r="ZC107" s="187"/>
      <c r="ZD107" s="187"/>
      <c r="ZE107" s="187"/>
      <c r="ZF107" s="187"/>
      <c r="ZG107" s="187"/>
      <c r="ZH107" s="187"/>
      <c r="ZI107" s="187"/>
      <c r="ZJ107" s="187"/>
      <c r="ZK107" s="187"/>
      <c r="ZL107" s="187"/>
      <c r="ZM107" s="187"/>
      <c r="ZN107" s="187"/>
      <c r="ZO107" s="187"/>
      <c r="ZP107" s="187"/>
      <c r="ZQ107" s="187"/>
      <c r="ZR107" s="187"/>
      <c r="ZS107" s="187"/>
      <c r="ZT107" s="187"/>
      <c r="ZU107" s="187"/>
      <c r="ZV107" s="187"/>
      <c r="ZW107" s="187"/>
      <c r="ZX107" s="187"/>
      <c r="ZY107" s="187"/>
      <c r="ZZ107" s="187"/>
      <c r="AAA107" s="187"/>
      <c r="AAB107" s="187"/>
      <c r="AAC107" s="187"/>
      <c r="AAD107" s="187"/>
      <c r="AAE107" s="187"/>
      <c r="AAF107" s="187"/>
      <c r="AAG107" s="187"/>
      <c r="AAH107" s="187"/>
      <c r="AAI107" s="187"/>
      <c r="AAJ107" s="187"/>
      <c r="AAK107" s="187"/>
      <c r="AAL107" s="187"/>
      <c r="AAM107" s="187"/>
      <c r="AAN107" s="187"/>
      <c r="AAO107" s="187"/>
      <c r="AAP107" s="187"/>
      <c r="AAQ107" s="187"/>
      <c r="AAR107" s="187"/>
      <c r="AAS107" s="187"/>
      <c r="AAT107" s="187"/>
      <c r="AAU107" s="187"/>
      <c r="AAV107" s="187"/>
      <c r="AAW107" s="187"/>
      <c r="AAX107" s="187"/>
      <c r="AAY107" s="187"/>
      <c r="AAZ107" s="187"/>
      <c r="ABA107" s="187"/>
      <c r="ABB107" s="187"/>
      <c r="ABC107" s="187"/>
      <c r="ABD107" s="187"/>
      <c r="ABE107" s="187"/>
      <c r="ABF107" s="187"/>
      <c r="ABG107" s="187"/>
      <c r="ABH107" s="187"/>
      <c r="ABI107" s="187"/>
      <c r="ABJ107" s="187"/>
      <c r="ABK107" s="187"/>
      <c r="ABL107" s="187"/>
      <c r="ABM107" s="187"/>
      <c r="ABN107" s="187"/>
      <c r="ABO107" s="187"/>
      <c r="ABP107" s="187"/>
      <c r="ABQ107" s="187"/>
      <c r="ABR107" s="187"/>
      <c r="ABS107" s="187"/>
      <c r="ABT107" s="187"/>
      <c r="ABU107" s="187"/>
      <c r="ABV107" s="187"/>
      <c r="ABW107" s="187"/>
      <c r="ABX107" s="187"/>
      <c r="ABY107" s="187"/>
      <c r="ABZ107" s="187"/>
      <c r="ACA107" s="187"/>
      <c r="ACB107" s="187"/>
      <c r="ACC107" s="187"/>
      <c r="ACD107" s="187"/>
      <c r="ACE107" s="187"/>
      <c r="ACF107" s="187"/>
      <c r="ACG107" s="187"/>
      <c r="ACH107" s="187"/>
      <c r="ACI107" s="187"/>
      <c r="ACJ107" s="187"/>
      <c r="ACK107" s="187"/>
      <c r="ACL107" s="187"/>
      <c r="ACM107" s="187"/>
      <c r="ACN107" s="187"/>
      <c r="ACO107" s="187"/>
      <c r="ACP107" s="187"/>
      <c r="ACQ107" s="187"/>
      <c r="ACR107" s="187"/>
      <c r="ACS107" s="187"/>
      <c r="ACT107" s="187"/>
      <c r="ACU107" s="187"/>
      <c r="ACV107" s="187"/>
      <c r="ACW107" s="187"/>
      <c r="ACX107" s="187"/>
      <c r="ACY107" s="187"/>
      <c r="ACZ107" s="187"/>
      <c r="ADA107" s="187"/>
      <c r="ADB107" s="187"/>
      <c r="ADC107" s="187"/>
      <c r="ADD107" s="187"/>
      <c r="ADE107" s="187"/>
      <c r="ADF107" s="187"/>
      <c r="ADG107" s="187"/>
      <c r="ADH107" s="187"/>
      <c r="ADI107" s="187"/>
      <c r="ADJ107" s="187"/>
      <c r="ADK107" s="187"/>
      <c r="ADL107" s="187"/>
      <c r="ADM107" s="187"/>
      <c r="ADN107" s="187"/>
      <c r="ADO107" s="187"/>
      <c r="ADP107" s="187"/>
      <c r="ADQ107" s="187"/>
      <c r="ADR107" s="187"/>
      <c r="ADS107" s="187"/>
      <c r="ADT107" s="187"/>
      <c r="ADU107" s="187"/>
      <c r="ADV107" s="187"/>
      <c r="ADW107" s="187"/>
      <c r="ADX107" s="187"/>
      <c r="ADY107" s="187"/>
      <c r="ADZ107" s="187"/>
      <c r="AEA107" s="187"/>
      <c r="AEB107" s="187"/>
      <c r="AEC107" s="187"/>
      <c r="AED107" s="187"/>
      <c r="AEE107" s="187"/>
      <c r="AEF107" s="187"/>
      <c r="AEG107" s="187"/>
      <c r="AEH107" s="187"/>
      <c r="AEI107" s="187"/>
      <c r="AEJ107" s="187"/>
      <c r="AEK107" s="187"/>
      <c r="AEL107" s="187"/>
      <c r="AEM107" s="187"/>
      <c r="AEN107" s="187"/>
      <c r="AEO107" s="187"/>
      <c r="AEP107" s="187"/>
      <c r="AEQ107" s="187"/>
      <c r="AER107" s="187"/>
      <c r="AES107" s="187"/>
      <c r="AET107" s="187"/>
      <c r="AEU107" s="187"/>
      <c r="AEV107" s="187"/>
      <c r="AEW107" s="187"/>
      <c r="AEX107" s="187"/>
      <c r="AEY107" s="187"/>
      <c r="AEZ107" s="187"/>
      <c r="AFA107" s="187"/>
      <c r="AFB107" s="187"/>
      <c r="AFC107" s="187"/>
      <c r="AFD107" s="187"/>
      <c r="AFE107" s="187"/>
      <c r="AFF107" s="187"/>
      <c r="AFG107" s="187"/>
      <c r="AFH107" s="187"/>
      <c r="AFI107" s="187"/>
      <c r="AFJ107" s="187"/>
      <c r="AFK107" s="187"/>
      <c r="AFL107" s="187"/>
      <c r="AFM107" s="187"/>
      <c r="AFN107" s="187"/>
      <c r="AFO107" s="187"/>
      <c r="AFP107" s="187"/>
      <c r="AFQ107" s="187"/>
      <c r="AFR107" s="187"/>
      <c r="AFS107" s="187"/>
      <c r="AFT107" s="187"/>
      <c r="AFU107" s="187"/>
      <c r="AFV107" s="187"/>
      <c r="AFW107" s="187"/>
      <c r="AFX107" s="187"/>
      <c r="AFY107" s="187"/>
      <c r="AFZ107" s="187"/>
      <c r="AGA107" s="187"/>
      <c r="AGB107" s="187"/>
      <c r="AGC107" s="187"/>
      <c r="AGD107" s="187"/>
      <c r="AGE107" s="187"/>
      <c r="AGF107" s="187"/>
      <c r="AGG107" s="187"/>
      <c r="AGH107" s="187"/>
      <c r="AGI107" s="187"/>
      <c r="AGJ107" s="187"/>
      <c r="AGK107" s="187"/>
      <c r="AGL107" s="187"/>
      <c r="AGM107" s="187"/>
      <c r="AGN107" s="187"/>
      <c r="AGO107" s="187"/>
      <c r="AGP107" s="187"/>
      <c r="AGQ107" s="187"/>
      <c r="AGR107" s="187"/>
      <c r="AGS107" s="187"/>
      <c r="AGT107" s="187"/>
      <c r="AGU107" s="187"/>
      <c r="AGV107" s="187"/>
      <c r="AGW107" s="187"/>
      <c r="AGX107" s="187"/>
      <c r="AGY107" s="187"/>
      <c r="AGZ107" s="187"/>
      <c r="AHA107" s="187"/>
      <c r="AHB107" s="187"/>
      <c r="AHC107" s="187"/>
      <c r="AHD107" s="187"/>
      <c r="AHE107" s="187"/>
      <c r="AHF107" s="187"/>
      <c r="AHG107" s="187"/>
      <c r="AHH107" s="187"/>
      <c r="AHI107" s="187"/>
      <c r="AHJ107" s="187"/>
      <c r="AHK107" s="187"/>
      <c r="AHL107" s="187"/>
      <c r="AHM107" s="187"/>
      <c r="AHN107" s="187"/>
      <c r="AHO107" s="187"/>
      <c r="AHP107" s="187"/>
      <c r="AHQ107" s="187"/>
      <c r="AHR107" s="187"/>
      <c r="AHS107" s="187"/>
      <c r="AHT107" s="187"/>
      <c r="AHU107" s="187"/>
      <c r="AHV107" s="187"/>
      <c r="AHW107" s="187"/>
      <c r="AHX107" s="187"/>
      <c r="AHY107" s="187"/>
      <c r="AHZ107" s="187"/>
      <c r="AIA107" s="187"/>
      <c r="AIB107" s="187"/>
      <c r="AIC107" s="187"/>
      <c r="AID107" s="187"/>
      <c r="AIE107" s="187"/>
      <c r="AIF107" s="187"/>
      <c r="AIG107" s="187"/>
      <c r="AIH107" s="187"/>
      <c r="AII107" s="187"/>
      <c r="AIJ107" s="187"/>
      <c r="AIK107" s="187"/>
      <c r="AIL107" s="187"/>
      <c r="AIM107" s="187"/>
      <c r="AIN107" s="187"/>
      <c r="AIO107" s="187"/>
      <c r="AIP107" s="187"/>
      <c r="AIQ107" s="187"/>
      <c r="AIR107" s="187"/>
      <c r="AIS107" s="187"/>
      <c r="AIT107" s="187"/>
      <c r="AIU107" s="187"/>
      <c r="AIV107" s="187"/>
      <c r="AIW107" s="187"/>
      <c r="AIX107" s="187"/>
      <c r="AIY107" s="187"/>
      <c r="AIZ107" s="187"/>
      <c r="AJA107" s="187"/>
      <c r="AJB107" s="187"/>
      <c r="AJC107" s="187"/>
      <c r="AJD107" s="187"/>
      <c r="AJE107" s="187"/>
      <c r="AJF107" s="187"/>
      <c r="AJG107" s="187"/>
      <c r="AJH107" s="187"/>
      <c r="AJI107" s="187"/>
      <c r="AJJ107" s="187"/>
      <c r="AJK107" s="187"/>
      <c r="AJL107" s="187"/>
      <c r="AJM107" s="187"/>
      <c r="AJN107" s="187"/>
      <c r="AJO107" s="187"/>
      <c r="AJP107" s="187"/>
      <c r="AJQ107" s="187"/>
      <c r="AJR107" s="187"/>
      <c r="AJS107" s="187"/>
      <c r="AJT107" s="187"/>
      <c r="AJU107" s="187"/>
      <c r="AJV107" s="187"/>
      <c r="AJW107" s="187"/>
      <c r="AJX107" s="187"/>
      <c r="AJY107" s="187"/>
      <c r="AJZ107" s="187"/>
      <c r="AKA107" s="187"/>
      <c r="AKB107" s="187"/>
      <c r="AKC107" s="187"/>
      <c r="AKD107" s="187"/>
      <c r="AKE107" s="187"/>
      <c r="AKF107" s="187"/>
      <c r="AKG107" s="187"/>
      <c r="AKH107" s="187"/>
      <c r="AKI107" s="187"/>
      <c r="AKJ107" s="187"/>
      <c r="AKK107" s="187"/>
      <c r="AKL107" s="187"/>
      <c r="AKM107" s="187"/>
      <c r="AKN107" s="187"/>
      <c r="AKO107" s="187"/>
      <c r="AKP107" s="187"/>
      <c r="AKQ107" s="187"/>
      <c r="AKR107" s="187"/>
      <c r="AKS107" s="187"/>
      <c r="AKT107" s="187"/>
      <c r="AKU107" s="187"/>
      <c r="AKV107" s="187"/>
      <c r="AKW107" s="187"/>
      <c r="AKX107" s="187"/>
      <c r="AKY107" s="187"/>
      <c r="AKZ107" s="187"/>
      <c r="ALA107" s="187"/>
      <c r="ALB107" s="187"/>
      <c r="ALC107" s="187"/>
      <c r="ALD107" s="187"/>
      <c r="ALE107" s="187"/>
      <c r="ALF107" s="187"/>
      <c r="ALG107" s="187"/>
      <c r="ALH107" s="187"/>
      <c r="ALI107" s="187"/>
      <c r="ALJ107" s="187"/>
      <c r="ALK107" s="187"/>
      <c r="ALL107" s="187"/>
      <c r="ALM107" s="187"/>
      <c r="ALN107" s="187"/>
      <c r="ALO107" s="187"/>
      <c r="ALP107" s="187"/>
      <c r="ALQ107" s="187"/>
      <c r="ALR107" s="187"/>
      <c r="ALS107" s="187"/>
      <c r="ALT107" s="187"/>
      <c r="ALU107" s="187"/>
      <c r="ALV107" s="187"/>
      <c r="ALW107" s="187"/>
      <c r="ALX107" s="187"/>
      <c r="ALY107" s="187"/>
      <c r="ALZ107" s="187"/>
      <c r="AMA107" s="187"/>
      <c r="AMB107" s="187"/>
      <c r="AMC107" s="187"/>
      <c r="AMD107" s="187"/>
    </row>
    <row r="108" spans="1:1018" ht="15" customHeight="1">
      <c r="A108" s="142" t="s">
        <v>4341</v>
      </c>
      <c r="B108" s="612"/>
      <c r="C108" s="612"/>
      <c r="D108" s="94">
        <v>46146</v>
      </c>
      <c r="E108" s="95" t="str">
        <f t="shared" ca="1" si="25"/>
        <v>OK</v>
      </c>
      <c r="F108" s="134" t="s">
        <v>4384</v>
      </c>
      <c r="G108" s="134" t="s">
        <v>4385</v>
      </c>
      <c r="H108" s="135" t="s">
        <v>4396</v>
      </c>
      <c r="I108" s="136">
        <v>1419.5</v>
      </c>
      <c r="J108" s="115" t="s">
        <v>4341</v>
      </c>
      <c r="K108" s="165" t="s">
        <v>4341</v>
      </c>
      <c r="L108" s="117">
        <f>I108/AVERAGE(I106:I107)</f>
        <v>1.0740646860091629</v>
      </c>
      <c r="M108" s="118" t="s">
        <v>4341</v>
      </c>
      <c r="N108" s="118" t="s">
        <v>4341</v>
      </c>
      <c r="O108" s="118" t="str">
        <f>IF(L108&lt;0.7,"INEXEQUÍVEL",IF(L108&gt;1.3,"EXCESSIVO","EXEQUÍVEL"))</f>
        <v>EXEQUÍVEL</v>
      </c>
      <c r="P108" s="118" t="s">
        <v>4341</v>
      </c>
      <c r="Q108" s="119" t="s">
        <v>4341</v>
      </c>
      <c r="R108" s="120"/>
      <c r="S108" s="604"/>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187"/>
      <c r="BQ108" s="187"/>
      <c r="BR108" s="187"/>
      <c r="BS108" s="187"/>
      <c r="BT108" s="187"/>
      <c r="BU108" s="187"/>
      <c r="BV108" s="187"/>
      <c r="BW108" s="187"/>
      <c r="BX108" s="187"/>
      <c r="BY108" s="187"/>
      <c r="BZ108" s="187"/>
      <c r="CA108" s="187"/>
      <c r="CB108" s="187"/>
      <c r="CC108" s="187"/>
      <c r="CD108" s="187"/>
      <c r="CE108" s="187"/>
      <c r="CF108" s="187"/>
      <c r="CG108" s="187"/>
      <c r="CH108" s="187"/>
      <c r="CI108" s="187"/>
      <c r="CJ108" s="187"/>
      <c r="CK108" s="187"/>
      <c r="CL108" s="187"/>
      <c r="CM108" s="187"/>
      <c r="CN108" s="187"/>
      <c r="CO108" s="187"/>
      <c r="CP108" s="187"/>
      <c r="CQ108" s="187"/>
      <c r="CR108" s="187"/>
      <c r="CS108" s="187"/>
      <c r="CT108" s="187"/>
      <c r="CU108" s="187"/>
      <c r="CV108" s="187"/>
      <c r="CW108" s="187"/>
      <c r="CX108" s="187"/>
      <c r="CY108" s="187"/>
      <c r="CZ108" s="187"/>
      <c r="DA108" s="187"/>
      <c r="DB108" s="187"/>
      <c r="DC108" s="187"/>
      <c r="DD108" s="187"/>
      <c r="DE108" s="187"/>
      <c r="DF108" s="187"/>
      <c r="DG108" s="187"/>
      <c r="DH108" s="187"/>
      <c r="DI108" s="187"/>
      <c r="DJ108" s="187"/>
      <c r="DK108" s="187"/>
      <c r="DL108" s="187"/>
      <c r="DM108" s="187"/>
      <c r="DN108" s="187"/>
      <c r="DO108" s="187"/>
      <c r="DP108" s="187"/>
      <c r="DQ108" s="187"/>
      <c r="DR108" s="187"/>
      <c r="DS108" s="187"/>
      <c r="DT108" s="187"/>
      <c r="DU108" s="187"/>
      <c r="DV108" s="187"/>
      <c r="DW108" s="187"/>
      <c r="DX108" s="187"/>
      <c r="DY108" s="187"/>
      <c r="DZ108" s="187"/>
      <c r="EA108" s="187"/>
      <c r="EB108" s="187"/>
      <c r="EC108" s="187"/>
      <c r="ED108" s="187"/>
      <c r="EE108" s="187"/>
      <c r="EF108" s="187"/>
      <c r="EG108" s="187"/>
      <c r="EH108" s="187"/>
      <c r="EI108" s="187"/>
      <c r="EJ108" s="187"/>
      <c r="EK108" s="187"/>
      <c r="EL108" s="187"/>
      <c r="EM108" s="187"/>
      <c r="EN108" s="187"/>
      <c r="EO108" s="187"/>
      <c r="EP108" s="187"/>
      <c r="EQ108" s="187"/>
      <c r="ER108" s="187"/>
      <c r="ES108" s="187"/>
      <c r="ET108" s="187"/>
      <c r="EU108" s="187"/>
      <c r="EV108" s="187"/>
      <c r="EW108" s="187"/>
      <c r="EX108" s="187"/>
      <c r="EY108" s="187"/>
      <c r="EZ108" s="187"/>
      <c r="FA108" s="187"/>
      <c r="FB108" s="187"/>
      <c r="FC108" s="187"/>
      <c r="FD108" s="187"/>
      <c r="FE108" s="187"/>
      <c r="FF108" s="187"/>
      <c r="FG108" s="187"/>
      <c r="FH108" s="187"/>
      <c r="FI108" s="187"/>
      <c r="FJ108" s="187"/>
      <c r="FK108" s="187"/>
      <c r="FL108" s="187"/>
      <c r="FM108" s="187"/>
      <c r="FN108" s="187"/>
      <c r="FO108" s="187"/>
      <c r="FP108" s="187"/>
      <c r="FQ108" s="187"/>
      <c r="FR108" s="187"/>
      <c r="FS108" s="187"/>
      <c r="FT108" s="187"/>
      <c r="FU108" s="187"/>
      <c r="FV108" s="187"/>
      <c r="FW108" s="187"/>
      <c r="FX108" s="187"/>
      <c r="FY108" s="187"/>
      <c r="FZ108" s="187"/>
      <c r="GA108" s="187"/>
      <c r="GB108" s="187"/>
      <c r="GC108" s="187"/>
      <c r="GD108" s="187"/>
      <c r="GE108" s="187"/>
      <c r="GF108" s="187"/>
      <c r="GG108" s="187"/>
      <c r="GH108" s="187"/>
      <c r="GI108" s="187"/>
      <c r="GJ108" s="187"/>
      <c r="GK108" s="187"/>
      <c r="GL108" s="187"/>
      <c r="GM108" s="187"/>
      <c r="GN108" s="187"/>
      <c r="GO108" s="187"/>
      <c r="GP108" s="187"/>
      <c r="GQ108" s="187"/>
      <c r="GR108" s="187"/>
      <c r="GS108" s="187"/>
      <c r="GT108" s="187"/>
      <c r="GU108" s="187"/>
      <c r="GV108" s="187"/>
      <c r="GW108" s="187"/>
      <c r="GX108" s="187"/>
      <c r="GY108" s="187"/>
      <c r="GZ108" s="187"/>
      <c r="HA108" s="187"/>
      <c r="HB108" s="187"/>
      <c r="HC108" s="187"/>
      <c r="HD108" s="187"/>
      <c r="HE108" s="187"/>
      <c r="HF108" s="187"/>
      <c r="HG108" s="187"/>
      <c r="HH108" s="187"/>
      <c r="HI108" s="187"/>
      <c r="HJ108" s="187"/>
      <c r="HK108" s="187"/>
      <c r="HL108" s="187"/>
      <c r="HM108" s="187"/>
      <c r="HN108" s="187"/>
      <c r="HO108" s="187"/>
      <c r="HP108" s="187"/>
      <c r="HQ108" s="187"/>
      <c r="HR108" s="187"/>
      <c r="HS108" s="187"/>
      <c r="HT108" s="187"/>
      <c r="HU108" s="187"/>
      <c r="HV108" s="187"/>
      <c r="HW108" s="187"/>
      <c r="HX108" s="187"/>
      <c r="HY108" s="187"/>
      <c r="HZ108" s="187"/>
      <c r="IA108" s="187"/>
      <c r="IB108" s="187"/>
      <c r="IC108" s="187"/>
      <c r="ID108" s="187"/>
      <c r="IE108" s="187"/>
      <c r="IF108" s="187"/>
      <c r="IG108" s="187"/>
      <c r="IH108" s="187"/>
      <c r="II108" s="187"/>
      <c r="IJ108" s="187"/>
      <c r="IK108" s="187"/>
      <c r="IL108" s="187"/>
      <c r="IM108" s="187"/>
      <c r="IN108" s="187"/>
      <c r="IO108" s="187"/>
      <c r="IP108" s="187"/>
      <c r="IQ108" s="187"/>
      <c r="IR108" s="187"/>
      <c r="IS108" s="187"/>
      <c r="IT108" s="187"/>
      <c r="IU108" s="187"/>
      <c r="IV108" s="187"/>
      <c r="IW108" s="187"/>
      <c r="IX108" s="187"/>
      <c r="IY108" s="187"/>
      <c r="IZ108" s="187"/>
      <c r="JA108" s="187"/>
      <c r="JB108" s="187"/>
      <c r="JC108" s="187"/>
      <c r="JD108" s="187"/>
      <c r="JE108" s="187"/>
      <c r="JF108" s="187"/>
      <c r="JG108" s="187"/>
      <c r="JH108" s="187"/>
      <c r="JI108" s="187"/>
      <c r="JJ108" s="187"/>
      <c r="JK108" s="187"/>
      <c r="JL108" s="187"/>
      <c r="JM108" s="187"/>
      <c r="JN108" s="187"/>
      <c r="JO108" s="187"/>
      <c r="JP108" s="187"/>
      <c r="JQ108" s="187"/>
      <c r="JR108" s="187"/>
      <c r="JS108" s="187"/>
      <c r="JT108" s="187"/>
      <c r="JU108" s="187"/>
      <c r="JV108" s="187"/>
      <c r="JW108" s="187"/>
      <c r="JX108" s="187"/>
      <c r="JY108" s="187"/>
      <c r="JZ108" s="187"/>
      <c r="KA108" s="187"/>
      <c r="KB108" s="187"/>
      <c r="KC108" s="187"/>
      <c r="KD108" s="187"/>
      <c r="KE108" s="187"/>
      <c r="KF108" s="187"/>
      <c r="KG108" s="187"/>
      <c r="KH108" s="187"/>
      <c r="KI108" s="187"/>
      <c r="KJ108" s="187"/>
      <c r="KK108" s="187"/>
      <c r="KL108" s="187"/>
      <c r="KM108" s="187"/>
      <c r="KN108" s="187"/>
      <c r="KO108" s="187"/>
      <c r="KP108" s="187"/>
      <c r="KQ108" s="187"/>
      <c r="KR108" s="187"/>
      <c r="KS108" s="187"/>
      <c r="KT108" s="187"/>
      <c r="KU108" s="187"/>
      <c r="KV108" s="187"/>
      <c r="KW108" s="187"/>
      <c r="KX108" s="187"/>
      <c r="KY108" s="187"/>
      <c r="KZ108" s="187"/>
      <c r="LA108" s="187"/>
      <c r="LB108" s="187"/>
      <c r="LC108" s="187"/>
      <c r="LD108" s="187"/>
      <c r="LE108" s="187"/>
      <c r="LF108" s="187"/>
      <c r="LG108" s="187"/>
      <c r="LH108" s="187"/>
      <c r="LI108" s="187"/>
      <c r="LJ108" s="187"/>
      <c r="LK108" s="187"/>
      <c r="LL108" s="187"/>
      <c r="LM108" s="187"/>
      <c r="LN108" s="187"/>
      <c r="LO108" s="187"/>
      <c r="LP108" s="187"/>
      <c r="LQ108" s="187"/>
      <c r="LR108" s="187"/>
      <c r="LS108" s="187"/>
      <c r="LT108" s="187"/>
      <c r="LU108" s="187"/>
      <c r="LV108" s="187"/>
      <c r="LW108" s="187"/>
      <c r="LX108" s="187"/>
      <c r="LY108" s="187"/>
      <c r="LZ108" s="187"/>
      <c r="MA108" s="187"/>
      <c r="MB108" s="187"/>
      <c r="MC108" s="187"/>
      <c r="MD108" s="187"/>
      <c r="ME108" s="187"/>
      <c r="MF108" s="187"/>
      <c r="MG108" s="187"/>
      <c r="MH108" s="187"/>
      <c r="MI108" s="187"/>
      <c r="MJ108" s="187"/>
      <c r="MK108" s="187"/>
      <c r="ML108" s="187"/>
      <c r="MM108" s="187"/>
      <c r="MN108" s="187"/>
      <c r="MO108" s="187"/>
      <c r="MP108" s="187"/>
      <c r="MQ108" s="187"/>
      <c r="MR108" s="187"/>
      <c r="MS108" s="187"/>
      <c r="MT108" s="187"/>
      <c r="MU108" s="187"/>
      <c r="MV108" s="187"/>
      <c r="MW108" s="187"/>
      <c r="MX108" s="187"/>
      <c r="MY108" s="187"/>
      <c r="MZ108" s="187"/>
      <c r="NA108" s="187"/>
      <c r="NB108" s="187"/>
      <c r="NC108" s="187"/>
      <c r="ND108" s="187"/>
      <c r="NE108" s="187"/>
      <c r="NF108" s="187"/>
      <c r="NG108" s="187"/>
      <c r="NH108" s="187"/>
      <c r="NI108" s="187"/>
      <c r="NJ108" s="187"/>
      <c r="NK108" s="187"/>
      <c r="NL108" s="187"/>
      <c r="NM108" s="187"/>
      <c r="NN108" s="187"/>
      <c r="NO108" s="187"/>
      <c r="NP108" s="187"/>
      <c r="NQ108" s="187"/>
      <c r="NR108" s="187"/>
      <c r="NS108" s="187"/>
      <c r="NT108" s="187"/>
      <c r="NU108" s="187"/>
      <c r="NV108" s="187"/>
      <c r="NW108" s="187"/>
      <c r="NX108" s="187"/>
      <c r="NY108" s="187"/>
      <c r="NZ108" s="187"/>
      <c r="OA108" s="187"/>
      <c r="OB108" s="187"/>
      <c r="OC108" s="187"/>
      <c r="OD108" s="187"/>
      <c r="OE108" s="187"/>
      <c r="OF108" s="187"/>
      <c r="OG108" s="187"/>
      <c r="OH108" s="187"/>
      <c r="OI108" s="187"/>
      <c r="OJ108" s="187"/>
      <c r="OK108" s="187"/>
      <c r="OL108" s="187"/>
      <c r="OM108" s="187"/>
      <c r="ON108" s="187"/>
      <c r="OO108" s="187"/>
      <c r="OP108" s="187"/>
      <c r="OQ108" s="187"/>
      <c r="OR108" s="187"/>
      <c r="OS108" s="187"/>
      <c r="OT108" s="187"/>
      <c r="OU108" s="187"/>
      <c r="OV108" s="187"/>
      <c r="OW108" s="187"/>
      <c r="OX108" s="187"/>
      <c r="OY108" s="187"/>
      <c r="OZ108" s="187"/>
      <c r="PA108" s="187"/>
      <c r="PB108" s="187"/>
      <c r="PC108" s="187"/>
      <c r="PD108" s="187"/>
      <c r="PE108" s="187"/>
      <c r="PF108" s="187"/>
      <c r="PG108" s="187"/>
      <c r="PH108" s="187"/>
      <c r="PI108" s="187"/>
      <c r="PJ108" s="187"/>
      <c r="PK108" s="187"/>
      <c r="PL108" s="187"/>
      <c r="PM108" s="187"/>
      <c r="PN108" s="187"/>
      <c r="PO108" s="187"/>
      <c r="PP108" s="187"/>
      <c r="PQ108" s="187"/>
      <c r="PR108" s="187"/>
      <c r="PS108" s="187"/>
      <c r="PT108" s="187"/>
      <c r="PU108" s="187"/>
      <c r="PV108" s="187"/>
      <c r="PW108" s="187"/>
      <c r="PX108" s="187"/>
      <c r="PY108" s="187"/>
      <c r="PZ108" s="187"/>
      <c r="QA108" s="187"/>
      <c r="QB108" s="187"/>
      <c r="QC108" s="187"/>
      <c r="QD108" s="187"/>
      <c r="QE108" s="187"/>
      <c r="QF108" s="187"/>
      <c r="QG108" s="187"/>
      <c r="QH108" s="187"/>
      <c r="QI108" s="187"/>
      <c r="QJ108" s="187"/>
      <c r="QK108" s="187"/>
      <c r="QL108" s="187"/>
      <c r="QM108" s="187"/>
      <c r="QN108" s="187"/>
      <c r="QO108" s="187"/>
      <c r="QP108" s="187"/>
      <c r="QQ108" s="187"/>
      <c r="QR108" s="187"/>
      <c r="QS108" s="187"/>
      <c r="QT108" s="187"/>
      <c r="QU108" s="187"/>
      <c r="QV108" s="187"/>
      <c r="QW108" s="187"/>
      <c r="QX108" s="187"/>
      <c r="QY108" s="187"/>
      <c r="QZ108" s="187"/>
      <c r="RA108" s="187"/>
      <c r="RB108" s="187"/>
      <c r="RC108" s="187"/>
      <c r="RD108" s="187"/>
      <c r="RE108" s="187"/>
      <c r="RF108" s="187"/>
      <c r="RG108" s="187"/>
      <c r="RH108" s="187"/>
      <c r="RI108" s="187"/>
      <c r="RJ108" s="187"/>
      <c r="RK108" s="187"/>
      <c r="RL108" s="187"/>
      <c r="RM108" s="187"/>
      <c r="RN108" s="187"/>
      <c r="RO108" s="187"/>
      <c r="RP108" s="187"/>
      <c r="RQ108" s="187"/>
      <c r="RR108" s="187"/>
      <c r="RS108" s="187"/>
      <c r="RT108" s="187"/>
      <c r="RU108" s="187"/>
      <c r="RV108" s="187"/>
      <c r="RW108" s="187"/>
      <c r="RX108" s="187"/>
      <c r="RY108" s="187"/>
      <c r="RZ108" s="187"/>
      <c r="SA108" s="187"/>
      <c r="SB108" s="187"/>
      <c r="SC108" s="187"/>
      <c r="SD108" s="187"/>
      <c r="SE108" s="187"/>
      <c r="SF108" s="187"/>
      <c r="SG108" s="187"/>
      <c r="SH108" s="187"/>
      <c r="SI108" s="187"/>
      <c r="SJ108" s="187"/>
      <c r="SK108" s="187"/>
      <c r="SL108" s="187"/>
      <c r="SM108" s="187"/>
      <c r="SN108" s="187"/>
      <c r="SO108" s="187"/>
      <c r="SP108" s="187"/>
      <c r="SQ108" s="187"/>
      <c r="SR108" s="187"/>
      <c r="SS108" s="187"/>
      <c r="ST108" s="187"/>
      <c r="SU108" s="187"/>
      <c r="SV108" s="187"/>
      <c r="SW108" s="187"/>
      <c r="SX108" s="187"/>
      <c r="SY108" s="187"/>
      <c r="SZ108" s="187"/>
      <c r="TA108" s="187"/>
      <c r="TB108" s="187"/>
      <c r="TC108" s="187"/>
      <c r="TD108" s="187"/>
      <c r="TE108" s="187"/>
      <c r="TF108" s="187"/>
      <c r="TG108" s="187"/>
      <c r="TH108" s="187"/>
      <c r="TI108" s="187"/>
      <c r="TJ108" s="187"/>
      <c r="TK108" s="187"/>
      <c r="TL108" s="187"/>
      <c r="TM108" s="187"/>
      <c r="TN108" s="187"/>
      <c r="TO108" s="187"/>
      <c r="TP108" s="187"/>
      <c r="TQ108" s="187"/>
      <c r="TR108" s="187"/>
      <c r="TS108" s="187"/>
      <c r="TT108" s="187"/>
      <c r="TU108" s="187"/>
      <c r="TV108" s="187"/>
      <c r="TW108" s="187"/>
      <c r="TX108" s="187"/>
      <c r="TY108" s="187"/>
      <c r="TZ108" s="187"/>
      <c r="UA108" s="187"/>
      <c r="UB108" s="187"/>
      <c r="UC108" s="187"/>
      <c r="UD108" s="187"/>
      <c r="UE108" s="187"/>
      <c r="UF108" s="187"/>
      <c r="UG108" s="187"/>
      <c r="UH108" s="187"/>
      <c r="UI108" s="187"/>
      <c r="UJ108" s="187"/>
      <c r="UK108" s="187"/>
      <c r="UL108" s="187"/>
      <c r="UM108" s="187"/>
      <c r="UN108" s="187"/>
      <c r="UO108" s="187"/>
      <c r="UP108" s="187"/>
      <c r="UQ108" s="187"/>
      <c r="UR108" s="187"/>
      <c r="US108" s="187"/>
      <c r="UT108" s="187"/>
      <c r="UU108" s="187"/>
      <c r="UV108" s="187"/>
      <c r="UW108" s="187"/>
      <c r="UX108" s="187"/>
      <c r="UY108" s="187"/>
      <c r="UZ108" s="187"/>
      <c r="VA108" s="187"/>
      <c r="VB108" s="187"/>
      <c r="VC108" s="187"/>
      <c r="VD108" s="187"/>
      <c r="VE108" s="187"/>
      <c r="VF108" s="187"/>
      <c r="VG108" s="187"/>
      <c r="VH108" s="187"/>
      <c r="VI108" s="187"/>
      <c r="VJ108" s="187"/>
      <c r="VK108" s="187"/>
      <c r="VL108" s="187"/>
      <c r="VM108" s="187"/>
      <c r="VN108" s="187"/>
      <c r="VO108" s="187"/>
      <c r="VP108" s="187"/>
      <c r="VQ108" s="187"/>
      <c r="VR108" s="187"/>
      <c r="VS108" s="187"/>
      <c r="VT108" s="187"/>
      <c r="VU108" s="187"/>
      <c r="VV108" s="187"/>
      <c r="VW108" s="187"/>
      <c r="VX108" s="187"/>
      <c r="VY108" s="187"/>
      <c r="VZ108" s="187"/>
      <c r="WA108" s="187"/>
      <c r="WB108" s="187"/>
      <c r="WC108" s="187"/>
      <c r="WD108" s="187"/>
      <c r="WE108" s="187"/>
      <c r="WF108" s="187"/>
      <c r="WG108" s="187"/>
      <c r="WH108" s="187"/>
      <c r="WI108" s="187"/>
      <c r="WJ108" s="187"/>
      <c r="WK108" s="187"/>
      <c r="WL108" s="187"/>
      <c r="WM108" s="187"/>
      <c r="WN108" s="187"/>
      <c r="WO108" s="187"/>
      <c r="WP108" s="187"/>
      <c r="WQ108" s="187"/>
      <c r="WR108" s="187"/>
      <c r="WS108" s="187"/>
      <c r="WT108" s="187"/>
      <c r="WU108" s="187"/>
      <c r="WV108" s="187"/>
      <c r="WW108" s="187"/>
      <c r="WX108" s="187"/>
      <c r="WY108" s="187"/>
      <c r="WZ108" s="187"/>
      <c r="XA108" s="187"/>
      <c r="XB108" s="187"/>
      <c r="XC108" s="187"/>
      <c r="XD108" s="187"/>
      <c r="XE108" s="187"/>
      <c r="XF108" s="187"/>
      <c r="XG108" s="187"/>
      <c r="XH108" s="187"/>
      <c r="XI108" s="187"/>
      <c r="XJ108" s="187"/>
      <c r="XK108" s="187"/>
      <c r="XL108" s="187"/>
      <c r="XM108" s="187"/>
      <c r="XN108" s="187"/>
      <c r="XO108" s="187"/>
      <c r="XP108" s="187"/>
      <c r="XQ108" s="187"/>
      <c r="XR108" s="187"/>
      <c r="XS108" s="187"/>
      <c r="XT108" s="187"/>
      <c r="XU108" s="187"/>
      <c r="XV108" s="187"/>
      <c r="XW108" s="187"/>
      <c r="XX108" s="187"/>
      <c r="XY108" s="187"/>
      <c r="XZ108" s="187"/>
      <c r="YA108" s="187"/>
      <c r="YB108" s="187"/>
      <c r="YC108" s="187"/>
      <c r="YD108" s="187"/>
      <c r="YE108" s="187"/>
      <c r="YF108" s="187"/>
      <c r="YG108" s="187"/>
      <c r="YH108" s="187"/>
      <c r="YI108" s="187"/>
      <c r="YJ108" s="187"/>
      <c r="YK108" s="187"/>
      <c r="YL108" s="187"/>
      <c r="YM108" s="187"/>
      <c r="YN108" s="187"/>
      <c r="YO108" s="187"/>
      <c r="YP108" s="187"/>
      <c r="YQ108" s="187"/>
      <c r="YR108" s="187"/>
      <c r="YS108" s="187"/>
      <c r="YT108" s="187"/>
      <c r="YU108" s="187"/>
      <c r="YV108" s="187"/>
      <c r="YW108" s="187"/>
      <c r="YX108" s="187"/>
      <c r="YY108" s="187"/>
      <c r="YZ108" s="187"/>
      <c r="ZA108" s="187"/>
      <c r="ZB108" s="187"/>
      <c r="ZC108" s="187"/>
      <c r="ZD108" s="187"/>
      <c r="ZE108" s="187"/>
      <c r="ZF108" s="187"/>
      <c r="ZG108" s="187"/>
      <c r="ZH108" s="187"/>
      <c r="ZI108" s="187"/>
      <c r="ZJ108" s="187"/>
      <c r="ZK108" s="187"/>
      <c r="ZL108" s="187"/>
      <c r="ZM108" s="187"/>
      <c r="ZN108" s="187"/>
      <c r="ZO108" s="187"/>
      <c r="ZP108" s="187"/>
      <c r="ZQ108" s="187"/>
      <c r="ZR108" s="187"/>
      <c r="ZS108" s="187"/>
      <c r="ZT108" s="187"/>
      <c r="ZU108" s="187"/>
      <c r="ZV108" s="187"/>
      <c r="ZW108" s="187"/>
      <c r="ZX108" s="187"/>
      <c r="ZY108" s="187"/>
      <c r="ZZ108" s="187"/>
      <c r="AAA108" s="187"/>
      <c r="AAB108" s="187"/>
      <c r="AAC108" s="187"/>
      <c r="AAD108" s="187"/>
      <c r="AAE108" s="187"/>
      <c r="AAF108" s="187"/>
      <c r="AAG108" s="187"/>
      <c r="AAH108" s="187"/>
      <c r="AAI108" s="187"/>
      <c r="AAJ108" s="187"/>
      <c r="AAK108" s="187"/>
      <c r="AAL108" s="187"/>
      <c r="AAM108" s="187"/>
      <c r="AAN108" s="187"/>
      <c r="AAO108" s="187"/>
      <c r="AAP108" s="187"/>
      <c r="AAQ108" s="187"/>
      <c r="AAR108" s="187"/>
      <c r="AAS108" s="187"/>
      <c r="AAT108" s="187"/>
      <c r="AAU108" s="187"/>
      <c r="AAV108" s="187"/>
      <c r="AAW108" s="187"/>
      <c r="AAX108" s="187"/>
      <c r="AAY108" s="187"/>
      <c r="AAZ108" s="187"/>
      <c r="ABA108" s="187"/>
      <c r="ABB108" s="187"/>
      <c r="ABC108" s="187"/>
      <c r="ABD108" s="187"/>
      <c r="ABE108" s="187"/>
      <c r="ABF108" s="187"/>
      <c r="ABG108" s="187"/>
      <c r="ABH108" s="187"/>
      <c r="ABI108" s="187"/>
      <c r="ABJ108" s="187"/>
      <c r="ABK108" s="187"/>
      <c r="ABL108" s="187"/>
      <c r="ABM108" s="187"/>
      <c r="ABN108" s="187"/>
      <c r="ABO108" s="187"/>
      <c r="ABP108" s="187"/>
      <c r="ABQ108" s="187"/>
      <c r="ABR108" s="187"/>
      <c r="ABS108" s="187"/>
      <c r="ABT108" s="187"/>
      <c r="ABU108" s="187"/>
      <c r="ABV108" s="187"/>
      <c r="ABW108" s="187"/>
      <c r="ABX108" s="187"/>
      <c r="ABY108" s="187"/>
      <c r="ABZ108" s="187"/>
      <c r="ACA108" s="187"/>
      <c r="ACB108" s="187"/>
      <c r="ACC108" s="187"/>
      <c r="ACD108" s="187"/>
      <c r="ACE108" s="187"/>
      <c r="ACF108" s="187"/>
      <c r="ACG108" s="187"/>
      <c r="ACH108" s="187"/>
      <c r="ACI108" s="187"/>
      <c r="ACJ108" s="187"/>
      <c r="ACK108" s="187"/>
      <c r="ACL108" s="187"/>
      <c r="ACM108" s="187"/>
      <c r="ACN108" s="187"/>
      <c r="ACO108" s="187"/>
      <c r="ACP108" s="187"/>
      <c r="ACQ108" s="187"/>
      <c r="ACR108" s="187"/>
      <c r="ACS108" s="187"/>
      <c r="ACT108" s="187"/>
      <c r="ACU108" s="187"/>
      <c r="ACV108" s="187"/>
      <c r="ACW108" s="187"/>
      <c r="ACX108" s="187"/>
      <c r="ACY108" s="187"/>
      <c r="ACZ108" s="187"/>
      <c r="ADA108" s="187"/>
      <c r="ADB108" s="187"/>
      <c r="ADC108" s="187"/>
      <c r="ADD108" s="187"/>
      <c r="ADE108" s="187"/>
      <c r="ADF108" s="187"/>
      <c r="ADG108" s="187"/>
      <c r="ADH108" s="187"/>
      <c r="ADI108" s="187"/>
      <c r="ADJ108" s="187"/>
      <c r="ADK108" s="187"/>
      <c r="ADL108" s="187"/>
      <c r="ADM108" s="187"/>
      <c r="ADN108" s="187"/>
      <c r="ADO108" s="187"/>
      <c r="ADP108" s="187"/>
      <c r="ADQ108" s="187"/>
      <c r="ADR108" s="187"/>
      <c r="ADS108" s="187"/>
      <c r="ADT108" s="187"/>
      <c r="ADU108" s="187"/>
      <c r="ADV108" s="187"/>
      <c r="ADW108" s="187"/>
      <c r="ADX108" s="187"/>
      <c r="ADY108" s="187"/>
      <c r="ADZ108" s="187"/>
      <c r="AEA108" s="187"/>
      <c r="AEB108" s="187"/>
      <c r="AEC108" s="187"/>
      <c r="AED108" s="187"/>
      <c r="AEE108" s="187"/>
      <c r="AEF108" s="187"/>
      <c r="AEG108" s="187"/>
      <c r="AEH108" s="187"/>
      <c r="AEI108" s="187"/>
      <c r="AEJ108" s="187"/>
      <c r="AEK108" s="187"/>
      <c r="AEL108" s="187"/>
      <c r="AEM108" s="187"/>
      <c r="AEN108" s="187"/>
      <c r="AEO108" s="187"/>
      <c r="AEP108" s="187"/>
      <c r="AEQ108" s="187"/>
      <c r="AER108" s="187"/>
      <c r="AES108" s="187"/>
      <c r="AET108" s="187"/>
      <c r="AEU108" s="187"/>
      <c r="AEV108" s="187"/>
      <c r="AEW108" s="187"/>
      <c r="AEX108" s="187"/>
      <c r="AEY108" s="187"/>
      <c r="AEZ108" s="187"/>
      <c r="AFA108" s="187"/>
      <c r="AFB108" s="187"/>
      <c r="AFC108" s="187"/>
      <c r="AFD108" s="187"/>
      <c r="AFE108" s="187"/>
      <c r="AFF108" s="187"/>
      <c r="AFG108" s="187"/>
      <c r="AFH108" s="187"/>
      <c r="AFI108" s="187"/>
      <c r="AFJ108" s="187"/>
      <c r="AFK108" s="187"/>
      <c r="AFL108" s="187"/>
      <c r="AFM108" s="187"/>
      <c r="AFN108" s="187"/>
      <c r="AFO108" s="187"/>
      <c r="AFP108" s="187"/>
      <c r="AFQ108" s="187"/>
      <c r="AFR108" s="187"/>
      <c r="AFS108" s="187"/>
      <c r="AFT108" s="187"/>
      <c r="AFU108" s="187"/>
      <c r="AFV108" s="187"/>
      <c r="AFW108" s="187"/>
      <c r="AFX108" s="187"/>
      <c r="AFY108" s="187"/>
      <c r="AFZ108" s="187"/>
      <c r="AGA108" s="187"/>
      <c r="AGB108" s="187"/>
      <c r="AGC108" s="187"/>
      <c r="AGD108" s="187"/>
      <c r="AGE108" s="187"/>
      <c r="AGF108" s="187"/>
      <c r="AGG108" s="187"/>
      <c r="AGH108" s="187"/>
      <c r="AGI108" s="187"/>
      <c r="AGJ108" s="187"/>
      <c r="AGK108" s="187"/>
      <c r="AGL108" s="187"/>
      <c r="AGM108" s="187"/>
      <c r="AGN108" s="187"/>
      <c r="AGO108" s="187"/>
      <c r="AGP108" s="187"/>
      <c r="AGQ108" s="187"/>
      <c r="AGR108" s="187"/>
      <c r="AGS108" s="187"/>
      <c r="AGT108" s="187"/>
      <c r="AGU108" s="187"/>
      <c r="AGV108" s="187"/>
      <c r="AGW108" s="187"/>
      <c r="AGX108" s="187"/>
      <c r="AGY108" s="187"/>
      <c r="AGZ108" s="187"/>
      <c r="AHA108" s="187"/>
      <c r="AHB108" s="187"/>
      <c r="AHC108" s="187"/>
      <c r="AHD108" s="187"/>
      <c r="AHE108" s="187"/>
      <c r="AHF108" s="187"/>
      <c r="AHG108" s="187"/>
      <c r="AHH108" s="187"/>
      <c r="AHI108" s="187"/>
      <c r="AHJ108" s="187"/>
      <c r="AHK108" s="187"/>
      <c r="AHL108" s="187"/>
      <c r="AHM108" s="187"/>
      <c r="AHN108" s="187"/>
      <c r="AHO108" s="187"/>
      <c r="AHP108" s="187"/>
      <c r="AHQ108" s="187"/>
      <c r="AHR108" s="187"/>
      <c r="AHS108" s="187"/>
      <c r="AHT108" s="187"/>
      <c r="AHU108" s="187"/>
      <c r="AHV108" s="187"/>
      <c r="AHW108" s="187"/>
      <c r="AHX108" s="187"/>
      <c r="AHY108" s="187"/>
      <c r="AHZ108" s="187"/>
      <c r="AIA108" s="187"/>
      <c r="AIB108" s="187"/>
      <c r="AIC108" s="187"/>
      <c r="AID108" s="187"/>
      <c r="AIE108" s="187"/>
      <c r="AIF108" s="187"/>
      <c r="AIG108" s="187"/>
      <c r="AIH108" s="187"/>
      <c r="AII108" s="187"/>
      <c r="AIJ108" s="187"/>
      <c r="AIK108" s="187"/>
      <c r="AIL108" s="187"/>
      <c r="AIM108" s="187"/>
      <c r="AIN108" s="187"/>
      <c r="AIO108" s="187"/>
      <c r="AIP108" s="187"/>
      <c r="AIQ108" s="187"/>
      <c r="AIR108" s="187"/>
      <c r="AIS108" s="187"/>
      <c r="AIT108" s="187"/>
      <c r="AIU108" s="187"/>
      <c r="AIV108" s="187"/>
      <c r="AIW108" s="187"/>
      <c r="AIX108" s="187"/>
      <c r="AIY108" s="187"/>
      <c r="AIZ108" s="187"/>
      <c r="AJA108" s="187"/>
      <c r="AJB108" s="187"/>
      <c r="AJC108" s="187"/>
      <c r="AJD108" s="187"/>
      <c r="AJE108" s="187"/>
      <c r="AJF108" s="187"/>
      <c r="AJG108" s="187"/>
      <c r="AJH108" s="187"/>
      <c r="AJI108" s="187"/>
      <c r="AJJ108" s="187"/>
      <c r="AJK108" s="187"/>
      <c r="AJL108" s="187"/>
      <c r="AJM108" s="187"/>
      <c r="AJN108" s="187"/>
      <c r="AJO108" s="187"/>
      <c r="AJP108" s="187"/>
      <c r="AJQ108" s="187"/>
      <c r="AJR108" s="187"/>
      <c r="AJS108" s="187"/>
      <c r="AJT108" s="187"/>
      <c r="AJU108" s="187"/>
      <c r="AJV108" s="187"/>
      <c r="AJW108" s="187"/>
      <c r="AJX108" s="187"/>
      <c r="AJY108" s="187"/>
      <c r="AJZ108" s="187"/>
      <c r="AKA108" s="187"/>
      <c r="AKB108" s="187"/>
      <c r="AKC108" s="187"/>
      <c r="AKD108" s="187"/>
      <c r="AKE108" s="187"/>
      <c r="AKF108" s="187"/>
      <c r="AKG108" s="187"/>
      <c r="AKH108" s="187"/>
      <c r="AKI108" s="187"/>
      <c r="AKJ108" s="187"/>
      <c r="AKK108" s="187"/>
      <c r="AKL108" s="187"/>
      <c r="AKM108" s="187"/>
      <c r="AKN108" s="187"/>
      <c r="AKO108" s="187"/>
      <c r="AKP108" s="187"/>
      <c r="AKQ108" s="187"/>
      <c r="AKR108" s="187"/>
      <c r="AKS108" s="187"/>
      <c r="AKT108" s="187"/>
      <c r="AKU108" s="187"/>
      <c r="AKV108" s="187"/>
      <c r="AKW108" s="187"/>
      <c r="AKX108" s="187"/>
      <c r="AKY108" s="187"/>
      <c r="AKZ108" s="187"/>
      <c r="ALA108" s="187"/>
      <c r="ALB108" s="187"/>
      <c r="ALC108" s="187"/>
      <c r="ALD108" s="187"/>
      <c r="ALE108" s="187"/>
      <c r="ALF108" s="187"/>
      <c r="ALG108" s="187"/>
      <c r="ALH108" s="187"/>
      <c r="ALI108" s="187"/>
      <c r="ALJ108" s="187"/>
      <c r="ALK108" s="187"/>
      <c r="ALL108" s="187"/>
      <c r="ALM108" s="187"/>
      <c r="ALN108" s="187"/>
      <c r="ALO108" s="187"/>
      <c r="ALP108" s="187"/>
      <c r="ALQ108" s="187"/>
      <c r="ALR108" s="187"/>
      <c r="ALS108" s="187"/>
      <c r="ALT108" s="187"/>
      <c r="ALU108" s="187"/>
      <c r="ALV108" s="187"/>
      <c r="ALW108" s="187"/>
      <c r="ALX108" s="187"/>
      <c r="ALY108" s="187"/>
      <c r="ALZ108" s="187"/>
      <c r="AMA108" s="187"/>
      <c r="AMB108" s="187"/>
      <c r="AMC108" s="187"/>
      <c r="AMD108" s="187"/>
    </row>
    <row r="109" spans="1:1018" ht="15" customHeight="1">
      <c r="A109" s="188" t="s">
        <v>4341</v>
      </c>
      <c r="B109" s="189" t="s">
        <v>4341</v>
      </c>
      <c r="C109" s="190" t="s">
        <v>4341</v>
      </c>
      <c r="D109" s="191" t="s">
        <v>4341</v>
      </c>
      <c r="E109" s="191" t="s">
        <v>4341</v>
      </c>
      <c r="F109" s="189" t="s">
        <v>4341</v>
      </c>
      <c r="G109" s="189" t="s">
        <v>4341</v>
      </c>
      <c r="H109" s="123" t="s">
        <v>4341</v>
      </c>
      <c r="I109" s="186" t="s">
        <v>4341</v>
      </c>
      <c r="J109" s="128"/>
      <c r="K109" s="129"/>
      <c r="L109" s="129"/>
      <c r="M109" s="129"/>
      <c r="N109" s="130"/>
      <c r="O109" s="129"/>
      <c r="P109" s="129"/>
      <c r="Q109" s="129"/>
      <c r="R109" s="131"/>
      <c r="S109" s="132"/>
      <c r="T109" s="187" t="s">
        <v>4341</v>
      </c>
      <c r="U109" s="187" t="s">
        <v>4341</v>
      </c>
      <c r="V109" s="187" t="s">
        <v>4341</v>
      </c>
      <c r="W109" s="187" t="s">
        <v>4341</v>
      </c>
      <c r="X109" s="187" t="s">
        <v>4341</v>
      </c>
      <c r="Y109" s="187" t="s">
        <v>4341</v>
      </c>
      <c r="Z109" s="187" t="s">
        <v>4341</v>
      </c>
      <c r="AA109" s="187" t="s">
        <v>4341</v>
      </c>
      <c r="AB109" s="187" t="s">
        <v>4341</v>
      </c>
      <c r="AC109" s="187" t="s">
        <v>4341</v>
      </c>
      <c r="AD109" s="187" t="s">
        <v>4341</v>
      </c>
      <c r="AE109" s="187" t="s">
        <v>4341</v>
      </c>
      <c r="AF109" s="187" t="s">
        <v>4341</v>
      </c>
      <c r="AG109" s="187" t="s">
        <v>4341</v>
      </c>
      <c r="AH109" s="187" t="s">
        <v>4341</v>
      </c>
      <c r="AI109" s="187" t="s">
        <v>4341</v>
      </c>
      <c r="AJ109" s="187" t="s">
        <v>4341</v>
      </c>
      <c r="AK109" s="187" t="s">
        <v>4341</v>
      </c>
      <c r="AL109" s="187" t="s">
        <v>4341</v>
      </c>
      <c r="AM109" s="187" t="s">
        <v>4341</v>
      </c>
      <c r="AN109" s="187" t="s">
        <v>4341</v>
      </c>
      <c r="AO109" s="187" t="s">
        <v>4341</v>
      </c>
      <c r="AP109" s="187" t="s">
        <v>4341</v>
      </c>
      <c r="AQ109" s="187" t="s">
        <v>4341</v>
      </c>
      <c r="AR109" s="187" t="s">
        <v>4341</v>
      </c>
      <c r="AS109" s="187" t="s">
        <v>4341</v>
      </c>
      <c r="AT109" s="187" t="s">
        <v>4341</v>
      </c>
      <c r="AU109" s="187" t="s">
        <v>4341</v>
      </c>
      <c r="AV109" s="187" t="s">
        <v>4341</v>
      </c>
      <c r="AW109" s="187" t="s">
        <v>4341</v>
      </c>
      <c r="AX109" s="187" t="s">
        <v>4341</v>
      </c>
      <c r="AY109" s="187" t="s">
        <v>4341</v>
      </c>
      <c r="AZ109" s="187" t="s">
        <v>4341</v>
      </c>
      <c r="BA109" s="187" t="s">
        <v>4341</v>
      </c>
      <c r="BB109" s="187" t="s">
        <v>4341</v>
      </c>
      <c r="BC109" s="187" t="s">
        <v>4341</v>
      </c>
      <c r="BD109" s="187" t="s">
        <v>4341</v>
      </c>
      <c r="BE109" s="187" t="s">
        <v>4341</v>
      </c>
      <c r="BF109" s="187" t="s">
        <v>4341</v>
      </c>
      <c r="BG109" s="187" t="s">
        <v>4341</v>
      </c>
      <c r="BH109" s="187" t="s">
        <v>4341</v>
      </c>
      <c r="BI109" s="187" t="s">
        <v>4341</v>
      </c>
      <c r="BJ109" s="187" t="s">
        <v>4341</v>
      </c>
      <c r="BK109" s="187" t="s">
        <v>4341</v>
      </c>
      <c r="BL109" s="187" t="s">
        <v>4341</v>
      </c>
      <c r="BM109" s="187" t="s">
        <v>4341</v>
      </c>
      <c r="BN109" s="187" t="s">
        <v>4341</v>
      </c>
      <c r="BO109" s="187" t="s">
        <v>4341</v>
      </c>
      <c r="BP109" s="187" t="s">
        <v>4341</v>
      </c>
      <c r="BQ109" s="187" t="s">
        <v>4341</v>
      </c>
      <c r="BR109" s="187" t="s">
        <v>4341</v>
      </c>
      <c r="BS109" s="187" t="s">
        <v>4341</v>
      </c>
      <c r="BT109" s="187" t="s">
        <v>4341</v>
      </c>
      <c r="BU109" s="187" t="s">
        <v>4341</v>
      </c>
      <c r="BV109" s="187" t="s">
        <v>4341</v>
      </c>
      <c r="BW109" s="187" t="s">
        <v>4341</v>
      </c>
      <c r="BX109" s="187" t="s">
        <v>4341</v>
      </c>
      <c r="BY109" s="187" t="s">
        <v>4341</v>
      </c>
      <c r="BZ109" s="187" t="s">
        <v>4341</v>
      </c>
      <c r="CA109" s="187" t="s">
        <v>4341</v>
      </c>
      <c r="CB109" s="187" t="s">
        <v>4341</v>
      </c>
      <c r="CC109" s="187" t="s">
        <v>4341</v>
      </c>
      <c r="CD109" s="187" t="s">
        <v>4341</v>
      </c>
      <c r="CE109" s="187" t="s">
        <v>4341</v>
      </c>
      <c r="CF109" s="187" t="s">
        <v>4341</v>
      </c>
      <c r="CG109" s="187" t="s">
        <v>4341</v>
      </c>
      <c r="CH109" s="187" t="s">
        <v>4341</v>
      </c>
      <c r="CI109" s="187" t="s">
        <v>4341</v>
      </c>
      <c r="CJ109" s="187" t="s">
        <v>4341</v>
      </c>
      <c r="CK109" s="187" t="s">
        <v>4341</v>
      </c>
      <c r="CL109" s="187" t="s">
        <v>4341</v>
      </c>
      <c r="CM109" s="187" t="s">
        <v>4341</v>
      </c>
      <c r="CN109" s="187" t="s">
        <v>4341</v>
      </c>
      <c r="CO109" s="187" t="s">
        <v>4341</v>
      </c>
      <c r="CP109" s="187" t="s">
        <v>4341</v>
      </c>
      <c r="CQ109" s="187" t="s">
        <v>4341</v>
      </c>
      <c r="CR109" s="187" t="s">
        <v>4341</v>
      </c>
      <c r="CS109" s="187" t="s">
        <v>4341</v>
      </c>
      <c r="CT109" s="187" t="s">
        <v>4341</v>
      </c>
      <c r="CU109" s="187" t="s">
        <v>4341</v>
      </c>
      <c r="CV109" s="187" t="s">
        <v>4341</v>
      </c>
      <c r="CW109" s="187" t="s">
        <v>4341</v>
      </c>
      <c r="CX109" s="187" t="s">
        <v>4341</v>
      </c>
      <c r="CY109" s="187" t="s">
        <v>4341</v>
      </c>
      <c r="CZ109" s="187" t="s">
        <v>4341</v>
      </c>
      <c r="DA109" s="187" t="s">
        <v>4341</v>
      </c>
      <c r="DB109" s="187" t="s">
        <v>4341</v>
      </c>
      <c r="DC109" s="187" t="s">
        <v>4341</v>
      </c>
      <c r="DD109" s="187" t="s">
        <v>4341</v>
      </c>
      <c r="DE109" s="187" t="s">
        <v>4341</v>
      </c>
      <c r="DF109" s="187" t="s">
        <v>4341</v>
      </c>
      <c r="DG109" s="187" t="s">
        <v>4341</v>
      </c>
      <c r="DH109" s="187" t="s">
        <v>4341</v>
      </c>
      <c r="DI109" s="187" t="s">
        <v>4341</v>
      </c>
      <c r="DJ109" s="187" t="s">
        <v>4341</v>
      </c>
      <c r="DK109" s="187" t="s">
        <v>4341</v>
      </c>
      <c r="DL109" s="187" t="s">
        <v>4341</v>
      </c>
      <c r="DM109" s="187" t="s">
        <v>4341</v>
      </c>
      <c r="DN109" s="187" t="s">
        <v>4341</v>
      </c>
      <c r="DO109" s="187" t="s">
        <v>4341</v>
      </c>
      <c r="DP109" s="187" t="s">
        <v>4341</v>
      </c>
      <c r="DQ109" s="187" t="s">
        <v>4341</v>
      </c>
      <c r="DR109" s="187" t="s">
        <v>4341</v>
      </c>
      <c r="DS109" s="187" t="s">
        <v>4341</v>
      </c>
      <c r="DT109" s="187" t="s">
        <v>4341</v>
      </c>
      <c r="DU109" s="187" t="s">
        <v>4341</v>
      </c>
      <c r="DV109" s="187" t="s">
        <v>4341</v>
      </c>
      <c r="DW109" s="187" t="s">
        <v>4341</v>
      </c>
      <c r="DX109" s="187" t="s">
        <v>4341</v>
      </c>
      <c r="DY109" s="187" t="s">
        <v>4341</v>
      </c>
      <c r="DZ109" s="187" t="s">
        <v>4341</v>
      </c>
      <c r="EA109" s="187" t="s">
        <v>4341</v>
      </c>
      <c r="EB109" s="187" t="s">
        <v>4341</v>
      </c>
      <c r="EC109" s="187" t="s">
        <v>4341</v>
      </c>
      <c r="ED109" s="187" t="s">
        <v>4341</v>
      </c>
      <c r="EE109" s="187" t="s">
        <v>4341</v>
      </c>
      <c r="EF109" s="187" t="s">
        <v>4341</v>
      </c>
      <c r="EG109" s="187" t="s">
        <v>4341</v>
      </c>
      <c r="EH109" s="187" t="s">
        <v>4341</v>
      </c>
      <c r="EI109" s="187" t="s">
        <v>4341</v>
      </c>
      <c r="EJ109" s="187" t="s">
        <v>4341</v>
      </c>
      <c r="EK109" s="187" t="s">
        <v>4341</v>
      </c>
      <c r="EL109" s="187" t="s">
        <v>4341</v>
      </c>
      <c r="EM109" s="187" t="s">
        <v>4341</v>
      </c>
      <c r="EN109" s="187" t="s">
        <v>4341</v>
      </c>
      <c r="EO109" s="187" t="s">
        <v>4341</v>
      </c>
      <c r="EP109" s="187" t="s">
        <v>4341</v>
      </c>
      <c r="EQ109" s="187" t="s">
        <v>4341</v>
      </c>
      <c r="ER109" s="187" t="s">
        <v>4341</v>
      </c>
      <c r="ES109" s="187" t="s">
        <v>4341</v>
      </c>
      <c r="ET109" s="187" t="s">
        <v>4341</v>
      </c>
      <c r="EU109" s="187" t="s">
        <v>4341</v>
      </c>
      <c r="EV109" s="187" t="s">
        <v>4341</v>
      </c>
      <c r="EW109" s="187" t="s">
        <v>4341</v>
      </c>
      <c r="EX109" s="187" t="s">
        <v>4341</v>
      </c>
      <c r="EY109" s="187" t="s">
        <v>4341</v>
      </c>
      <c r="EZ109" s="187" t="s">
        <v>4341</v>
      </c>
      <c r="FA109" s="187" t="s">
        <v>4341</v>
      </c>
      <c r="FB109" s="187" t="s">
        <v>4341</v>
      </c>
      <c r="FC109" s="187" t="s">
        <v>4341</v>
      </c>
      <c r="FD109" s="187" t="s">
        <v>4341</v>
      </c>
      <c r="FE109" s="187" t="s">
        <v>4341</v>
      </c>
      <c r="FF109" s="187" t="s">
        <v>4341</v>
      </c>
      <c r="FG109" s="187" t="s">
        <v>4341</v>
      </c>
      <c r="FH109" s="187" t="s">
        <v>4341</v>
      </c>
      <c r="FI109" s="187" t="s">
        <v>4341</v>
      </c>
      <c r="FJ109" s="187" t="s">
        <v>4341</v>
      </c>
      <c r="FK109" s="187" t="s">
        <v>4341</v>
      </c>
      <c r="FL109" s="187" t="s">
        <v>4341</v>
      </c>
      <c r="FM109" s="187" t="s">
        <v>4341</v>
      </c>
      <c r="FN109" s="187" t="s">
        <v>4341</v>
      </c>
      <c r="FO109" s="187" t="s">
        <v>4341</v>
      </c>
      <c r="FP109" s="187" t="s">
        <v>4341</v>
      </c>
      <c r="FQ109" s="187" t="s">
        <v>4341</v>
      </c>
      <c r="FR109" s="187" t="s">
        <v>4341</v>
      </c>
      <c r="FS109" s="187" t="s">
        <v>4341</v>
      </c>
      <c r="FT109" s="187" t="s">
        <v>4341</v>
      </c>
      <c r="FU109" s="187" t="s">
        <v>4341</v>
      </c>
      <c r="FV109" s="187" t="s">
        <v>4341</v>
      </c>
      <c r="FW109" s="187" t="s">
        <v>4341</v>
      </c>
      <c r="FX109" s="187" t="s">
        <v>4341</v>
      </c>
      <c r="FY109" s="187" t="s">
        <v>4341</v>
      </c>
      <c r="FZ109" s="187" t="s">
        <v>4341</v>
      </c>
      <c r="GA109" s="187" t="s">
        <v>4341</v>
      </c>
      <c r="GB109" s="187" t="s">
        <v>4341</v>
      </c>
      <c r="GC109" s="187" t="s">
        <v>4341</v>
      </c>
      <c r="GD109" s="187" t="s">
        <v>4341</v>
      </c>
      <c r="GE109" s="187" t="s">
        <v>4341</v>
      </c>
      <c r="GF109" s="187" t="s">
        <v>4341</v>
      </c>
      <c r="GG109" s="187" t="s">
        <v>4341</v>
      </c>
      <c r="GH109" s="187" t="s">
        <v>4341</v>
      </c>
      <c r="GI109" s="187" t="s">
        <v>4341</v>
      </c>
      <c r="GJ109" s="187" t="s">
        <v>4341</v>
      </c>
      <c r="GK109" s="187" t="s">
        <v>4341</v>
      </c>
      <c r="GL109" s="187" t="s">
        <v>4341</v>
      </c>
      <c r="GM109" s="187" t="s">
        <v>4341</v>
      </c>
      <c r="GN109" s="187" t="s">
        <v>4341</v>
      </c>
      <c r="GO109" s="187" t="s">
        <v>4341</v>
      </c>
      <c r="GP109" s="187" t="s">
        <v>4341</v>
      </c>
      <c r="GQ109" s="187" t="s">
        <v>4341</v>
      </c>
      <c r="GR109" s="187" t="s">
        <v>4341</v>
      </c>
      <c r="GS109" s="187" t="s">
        <v>4341</v>
      </c>
      <c r="GT109" s="187" t="s">
        <v>4341</v>
      </c>
      <c r="GU109" s="187" t="s">
        <v>4341</v>
      </c>
      <c r="GV109" s="187" t="s">
        <v>4341</v>
      </c>
      <c r="GW109" s="187" t="s">
        <v>4341</v>
      </c>
      <c r="GX109" s="187" t="s">
        <v>4341</v>
      </c>
      <c r="GY109" s="187" t="s">
        <v>4341</v>
      </c>
      <c r="GZ109" s="187" t="s">
        <v>4341</v>
      </c>
      <c r="HA109" s="187" t="s">
        <v>4341</v>
      </c>
      <c r="HB109" s="187" t="s">
        <v>4341</v>
      </c>
      <c r="HC109" s="187" t="s">
        <v>4341</v>
      </c>
      <c r="HD109" s="187" t="s">
        <v>4341</v>
      </c>
      <c r="HE109" s="187" t="s">
        <v>4341</v>
      </c>
      <c r="HF109" s="187" t="s">
        <v>4341</v>
      </c>
      <c r="HG109" s="187" t="s">
        <v>4341</v>
      </c>
      <c r="HH109" s="187" t="s">
        <v>4341</v>
      </c>
      <c r="HI109" s="187" t="s">
        <v>4341</v>
      </c>
      <c r="HJ109" s="187" t="s">
        <v>4341</v>
      </c>
      <c r="HK109" s="187" t="s">
        <v>4341</v>
      </c>
      <c r="HL109" s="187" t="s">
        <v>4341</v>
      </c>
      <c r="HM109" s="187" t="s">
        <v>4341</v>
      </c>
      <c r="HN109" s="187" t="s">
        <v>4341</v>
      </c>
      <c r="HO109" s="187" t="s">
        <v>4341</v>
      </c>
      <c r="HP109" s="187" t="s">
        <v>4341</v>
      </c>
      <c r="HQ109" s="187" t="s">
        <v>4341</v>
      </c>
      <c r="HR109" s="187" t="s">
        <v>4341</v>
      </c>
      <c r="HS109" s="187" t="s">
        <v>4341</v>
      </c>
      <c r="HT109" s="187" t="s">
        <v>4341</v>
      </c>
      <c r="HU109" s="187" t="s">
        <v>4341</v>
      </c>
      <c r="HV109" s="187" t="s">
        <v>4341</v>
      </c>
      <c r="HW109" s="187" t="s">
        <v>4341</v>
      </c>
      <c r="HX109" s="187" t="s">
        <v>4341</v>
      </c>
      <c r="HY109" s="187" t="s">
        <v>4341</v>
      </c>
      <c r="HZ109" s="187" t="s">
        <v>4341</v>
      </c>
      <c r="IA109" s="187" t="s">
        <v>4341</v>
      </c>
      <c r="IB109" s="187" t="s">
        <v>4341</v>
      </c>
      <c r="IC109" s="187" t="s">
        <v>4341</v>
      </c>
      <c r="ID109" s="187" t="s">
        <v>4341</v>
      </c>
      <c r="IE109" s="187" t="s">
        <v>4341</v>
      </c>
      <c r="IF109" s="187" t="s">
        <v>4341</v>
      </c>
      <c r="IG109" s="187" t="s">
        <v>4341</v>
      </c>
      <c r="IH109" s="187" t="s">
        <v>4341</v>
      </c>
      <c r="II109" s="187" t="s">
        <v>4341</v>
      </c>
      <c r="IJ109" s="187" t="s">
        <v>4341</v>
      </c>
      <c r="IK109" s="187" t="s">
        <v>4341</v>
      </c>
      <c r="IL109" s="187" t="s">
        <v>4341</v>
      </c>
      <c r="IM109" s="187" t="s">
        <v>4341</v>
      </c>
      <c r="IN109" s="187" t="s">
        <v>4341</v>
      </c>
      <c r="IO109" s="187" t="s">
        <v>4341</v>
      </c>
      <c r="IP109" s="187" t="s">
        <v>4341</v>
      </c>
      <c r="IQ109" s="187" t="s">
        <v>4341</v>
      </c>
      <c r="IR109" s="187" t="s">
        <v>4341</v>
      </c>
      <c r="IS109" s="187" t="s">
        <v>4341</v>
      </c>
      <c r="IT109" s="187" t="s">
        <v>4341</v>
      </c>
      <c r="IU109" s="187" t="s">
        <v>4341</v>
      </c>
      <c r="IV109" s="187" t="s">
        <v>4341</v>
      </c>
      <c r="IW109" s="187" t="s">
        <v>4341</v>
      </c>
      <c r="IX109" s="187" t="s">
        <v>4341</v>
      </c>
      <c r="IY109" s="187" t="s">
        <v>4341</v>
      </c>
      <c r="IZ109" s="187" t="s">
        <v>4341</v>
      </c>
      <c r="JA109" s="187" t="s">
        <v>4341</v>
      </c>
      <c r="JB109" s="187" t="s">
        <v>4341</v>
      </c>
      <c r="JC109" s="187" t="s">
        <v>4341</v>
      </c>
      <c r="JD109" s="187" t="s">
        <v>4341</v>
      </c>
      <c r="JE109" s="187" t="s">
        <v>4341</v>
      </c>
      <c r="JF109" s="187" t="s">
        <v>4341</v>
      </c>
      <c r="JG109" s="187" t="s">
        <v>4341</v>
      </c>
      <c r="JH109" s="187" t="s">
        <v>4341</v>
      </c>
      <c r="JI109" s="187" t="s">
        <v>4341</v>
      </c>
      <c r="JJ109" s="187" t="s">
        <v>4341</v>
      </c>
      <c r="JK109" s="187" t="s">
        <v>4341</v>
      </c>
      <c r="JL109" s="187" t="s">
        <v>4341</v>
      </c>
      <c r="JM109" s="187" t="s">
        <v>4341</v>
      </c>
      <c r="JN109" s="187" t="s">
        <v>4341</v>
      </c>
      <c r="JO109" s="187" t="s">
        <v>4341</v>
      </c>
      <c r="JP109" s="187" t="s">
        <v>4341</v>
      </c>
      <c r="JQ109" s="187" t="s">
        <v>4341</v>
      </c>
      <c r="JR109" s="187" t="s">
        <v>4341</v>
      </c>
      <c r="JS109" s="187" t="s">
        <v>4341</v>
      </c>
      <c r="JT109" s="187" t="s">
        <v>4341</v>
      </c>
      <c r="JU109" s="187" t="s">
        <v>4341</v>
      </c>
      <c r="JV109" s="187" t="s">
        <v>4341</v>
      </c>
      <c r="JW109" s="187" t="s">
        <v>4341</v>
      </c>
      <c r="JX109" s="187" t="s">
        <v>4341</v>
      </c>
      <c r="JY109" s="187" t="s">
        <v>4341</v>
      </c>
      <c r="JZ109" s="187" t="s">
        <v>4341</v>
      </c>
      <c r="KA109" s="187" t="s">
        <v>4341</v>
      </c>
      <c r="KB109" s="187" t="s">
        <v>4341</v>
      </c>
      <c r="KC109" s="187" t="s">
        <v>4341</v>
      </c>
      <c r="KD109" s="187" t="s">
        <v>4341</v>
      </c>
      <c r="KE109" s="187" t="s">
        <v>4341</v>
      </c>
      <c r="KF109" s="187" t="s">
        <v>4341</v>
      </c>
      <c r="KG109" s="187" t="s">
        <v>4341</v>
      </c>
      <c r="KH109" s="187" t="s">
        <v>4341</v>
      </c>
      <c r="KI109" s="187" t="s">
        <v>4341</v>
      </c>
      <c r="KJ109" s="187" t="s">
        <v>4341</v>
      </c>
      <c r="KK109" s="187" t="s">
        <v>4341</v>
      </c>
      <c r="KL109" s="187" t="s">
        <v>4341</v>
      </c>
      <c r="KM109" s="187" t="s">
        <v>4341</v>
      </c>
      <c r="KN109" s="187" t="s">
        <v>4341</v>
      </c>
      <c r="KO109" s="187" t="s">
        <v>4341</v>
      </c>
      <c r="KP109" s="187" t="s">
        <v>4341</v>
      </c>
      <c r="KQ109" s="187" t="s">
        <v>4341</v>
      </c>
      <c r="KR109" s="187" t="s">
        <v>4341</v>
      </c>
      <c r="KS109" s="187" t="s">
        <v>4341</v>
      </c>
      <c r="KT109" s="187" t="s">
        <v>4341</v>
      </c>
      <c r="KU109" s="187" t="s">
        <v>4341</v>
      </c>
      <c r="KV109" s="187" t="s">
        <v>4341</v>
      </c>
      <c r="KW109" s="187" t="s">
        <v>4341</v>
      </c>
      <c r="KX109" s="187" t="s">
        <v>4341</v>
      </c>
      <c r="KY109" s="187" t="s">
        <v>4341</v>
      </c>
      <c r="KZ109" s="187" t="s">
        <v>4341</v>
      </c>
      <c r="LA109" s="187" t="s">
        <v>4341</v>
      </c>
      <c r="LB109" s="187" t="s">
        <v>4341</v>
      </c>
      <c r="LC109" s="187" t="s">
        <v>4341</v>
      </c>
      <c r="LD109" s="187" t="s">
        <v>4341</v>
      </c>
      <c r="LE109" s="187" t="s">
        <v>4341</v>
      </c>
      <c r="LF109" s="187" t="s">
        <v>4341</v>
      </c>
      <c r="LG109" s="187" t="s">
        <v>4341</v>
      </c>
      <c r="LH109" s="187" t="s">
        <v>4341</v>
      </c>
      <c r="LI109" s="187" t="s">
        <v>4341</v>
      </c>
      <c r="LJ109" s="187" t="s">
        <v>4341</v>
      </c>
      <c r="LK109" s="187" t="s">
        <v>4341</v>
      </c>
      <c r="LL109" s="187" t="s">
        <v>4341</v>
      </c>
      <c r="LM109" s="187" t="s">
        <v>4341</v>
      </c>
      <c r="LN109" s="187" t="s">
        <v>4341</v>
      </c>
      <c r="LO109" s="187" t="s">
        <v>4341</v>
      </c>
      <c r="LP109" s="187" t="s">
        <v>4341</v>
      </c>
      <c r="LQ109" s="187" t="s">
        <v>4341</v>
      </c>
      <c r="LR109" s="187" t="s">
        <v>4341</v>
      </c>
      <c r="LS109" s="187" t="s">
        <v>4341</v>
      </c>
      <c r="LT109" s="187" t="s">
        <v>4341</v>
      </c>
      <c r="LU109" s="187" t="s">
        <v>4341</v>
      </c>
      <c r="LV109" s="187" t="s">
        <v>4341</v>
      </c>
      <c r="LW109" s="187" t="s">
        <v>4341</v>
      </c>
      <c r="LX109" s="187" t="s">
        <v>4341</v>
      </c>
      <c r="LY109" s="187" t="s">
        <v>4341</v>
      </c>
      <c r="LZ109" s="187" t="s">
        <v>4341</v>
      </c>
      <c r="MA109" s="187" t="s">
        <v>4341</v>
      </c>
      <c r="MB109" s="187" t="s">
        <v>4341</v>
      </c>
      <c r="MC109" s="187" t="s">
        <v>4341</v>
      </c>
      <c r="MD109" s="187" t="s">
        <v>4341</v>
      </c>
      <c r="ME109" s="187" t="s">
        <v>4341</v>
      </c>
      <c r="MF109" s="187" t="s">
        <v>4341</v>
      </c>
      <c r="MG109" s="187" t="s">
        <v>4341</v>
      </c>
      <c r="MH109" s="187" t="s">
        <v>4341</v>
      </c>
      <c r="MI109" s="187" t="s">
        <v>4341</v>
      </c>
      <c r="MJ109" s="187" t="s">
        <v>4341</v>
      </c>
      <c r="MK109" s="187" t="s">
        <v>4341</v>
      </c>
      <c r="ML109" s="187" t="s">
        <v>4341</v>
      </c>
      <c r="MM109" s="187" t="s">
        <v>4341</v>
      </c>
      <c r="MN109" s="187" t="s">
        <v>4341</v>
      </c>
      <c r="MO109" s="187" t="s">
        <v>4341</v>
      </c>
      <c r="MP109" s="187" t="s">
        <v>4341</v>
      </c>
      <c r="MQ109" s="187" t="s">
        <v>4341</v>
      </c>
      <c r="MR109" s="187" t="s">
        <v>4341</v>
      </c>
      <c r="MS109" s="187" t="s">
        <v>4341</v>
      </c>
      <c r="MT109" s="187" t="s">
        <v>4341</v>
      </c>
      <c r="MU109" s="187" t="s">
        <v>4341</v>
      </c>
      <c r="MV109" s="187" t="s">
        <v>4341</v>
      </c>
      <c r="MW109" s="187" t="s">
        <v>4341</v>
      </c>
      <c r="MX109" s="187" t="s">
        <v>4341</v>
      </c>
      <c r="MY109" s="187" t="s">
        <v>4341</v>
      </c>
      <c r="MZ109" s="187" t="s">
        <v>4341</v>
      </c>
      <c r="NA109" s="187" t="s">
        <v>4341</v>
      </c>
      <c r="NB109" s="187" t="s">
        <v>4341</v>
      </c>
      <c r="NC109" s="187" t="s">
        <v>4341</v>
      </c>
      <c r="ND109" s="187" t="s">
        <v>4341</v>
      </c>
      <c r="NE109" s="187" t="s">
        <v>4341</v>
      </c>
      <c r="NF109" s="187" t="s">
        <v>4341</v>
      </c>
      <c r="NG109" s="187" t="s">
        <v>4341</v>
      </c>
      <c r="NH109" s="187" t="s">
        <v>4341</v>
      </c>
      <c r="NI109" s="187" t="s">
        <v>4341</v>
      </c>
      <c r="NJ109" s="187" t="s">
        <v>4341</v>
      </c>
      <c r="NK109" s="187" t="s">
        <v>4341</v>
      </c>
      <c r="NL109" s="187" t="s">
        <v>4341</v>
      </c>
      <c r="NM109" s="187" t="s">
        <v>4341</v>
      </c>
      <c r="NN109" s="187" t="s">
        <v>4341</v>
      </c>
      <c r="NO109" s="187" t="s">
        <v>4341</v>
      </c>
      <c r="NP109" s="187" t="s">
        <v>4341</v>
      </c>
      <c r="NQ109" s="187" t="s">
        <v>4341</v>
      </c>
      <c r="NR109" s="187" t="s">
        <v>4341</v>
      </c>
      <c r="NS109" s="187" t="s">
        <v>4341</v>
      </c>
      <c r="NT109" s="187" t="s">
        <v>4341</v>
      </c>
      <c r="NU109" s="187" t="s">
        <v>4341</v>
      </c>
      <c r="NV109" s="187" t="s">
        <v>4341</v>
      </c>
      <c r="NW109" s="187" t="s">
        <v>4341</v>
      </c>
      <c r="NX109" s="187" t="s">
        <v>4341</v>
      </c>
      <c r="NY109" s="187" t="s">
        <v>4341</v>
      </c>
      <c r="NZ109" s="187" t="s">
        <v>4341</v>
      </c>
      <c r="OA109" s="187" t="s">
        <v>4341</v>
      </c>
      <c r="OB109" s="187" t="s">
        <v>4341</v>
      </c>
      <c r="OC109" s="187" t="s">
        <v>4341</v>
      </c>
      <c r="OD109" s="187" t="s">
        <v>4341</v>
      </c>
      <c r="OE109" s="187" t="s">
        <v>4341</v>
      </c>
      <c r="OF109" s="187" t="s">
        <v>4341</v>
      </c>
      <c r="OG109" s="187" t="s">
        <v>4341</v>
      </c>
      <c r="OH109" s="187" t="s">
        <v>4341</v>
      </c>
      <c r="OI109" s="187" t="s">
        <v>4341</v>
      </c>
      <c r="OJ109" s="187" t="s">
        <v>4341</v>
      </c>
      <c r="OK109" s="187" t="s">
        <v>4341</v>
      </c>
      <c r="OL109" s="187" t="s">
        <v>4341</v>
      </c>
      <c r="OM109" s="187" t="s">
        <v>4341</v>
      </c>
      <c r="ON109" s="187" t="s">
        <v>4341</v>
      </c>
      <c r="OO109" s="187" t="s">
        <v>4341</v>
      </c>
      <c r="OP109" s="187" t="s">
        <v>4341</v>
      </c>
      <c r="OQ109" s="187" t="s">
        <v>4341</v>
      </c>
      <c r="OR109" s="187" t="s">
        <v>4341</v>
      </c>
      <c r="OS109" s="187" t="s">
        <v>4341</v>
      </c>
      <c r="OT109" s="187" t="s">
        <v>4341</v>
      </c>
      <c r="OU109" s="187" t="s">
        <v>4341</v>
      </c>
      <c r="OV109" s="187" t="s">
        <v>4341</v>
      </c>
      <c r="OW109" s="187" t="s">
        <v>4341</v>
      </c>
      <c r="OX109" s="187" t="s">
        <v>4341</v>
      </c>
      <c r="OY109" s="187" t="s">
        <v>4341</v>
      </c>
      <c r="OZ109" s="187" t="s">
        <v>4341</v>
      </c>
      <c r="PA109" s="187" t="s">
        <v>4341</v>
      </c>
      <c r="PB109" s="187" t="s">
        <v>4341</v>
      </c>
      <c r="PC109" s="187" t="s">
        <v>4341</v>
      </c>
      <c r="PD109" s="187" t="s">
        <v>4341</v>
      </c>
      <c r="PE109" s="187" t="s">
        <v>4341</v>
      </c>
      <c r="PF109" s="187" t="s">
        <v>4341</v>
      </c>
      <c r="PG109" s="187" t="s">
        <v>4341</v>
      </c>
      <c r="PH109" s="187" t="s">
        <v>4341</v>
      </c>
      <c r="PI109" s="187" t="s">
        <v>4341</v>
      </c>
      <c r="PJ109" s="187" t="s">
        <v>4341</v>
      </c>
      <c r="PK109" s="187" t="s">
        <v>4341</v>
      </c>
      <c r="PL109" s="187" t="s">
        <v>4341</v>
      </c>
      <c r="PM109" s="187" t="s">
        <v>4341</v>
      </c>
      <c r="PN109" s="187" t="s">
        <v>4341</v>
      </c>
      <c r="PO109" s="187" t="s">
        <v>4341</v>
      </c>
      <c r="PP109" s="187" t="s">
        <v>4341</v>
      </c>
      <c r="PQ109" s="187" t="s">
        <v>4341</v>
      </c>
      <c r="PR109" s="187" t="s">
        <v>4341</v>
      </c>
      <c r="PS109" s="187" t="s">
        <v>4341</v>
      </c>
      <c r="PT109" s="187" t="s">
        <v>4341</v>
      </c>
      <c r="PU109" s="187" t="s">
        <v>4341</v>
      </c>
      <c r="PV109" s="187" t="s">
        <v>4341</v>
      </c>
      <c r="PW109" s="187" t="s">
        <v>4341</v>
      </c>
      <c r="PX109" s="187" t="s">
        <v>4341</v>
      </c>
      <c r="PY109" s="187" t="s">
        <v>4341</v>
      </c>
      <c r="PZ109" s="187" t="s">
        <v>4341</v>
      </c>
      <c r="QA109" s="187" t="s">
        <v>4341</v>
      </c>
      <c r="QB109" s="187" t="s">
        <v>4341</v>
      </c>
      <c r="QC109" s="187" t="s">
        <v>4341</v>
      </c>
      <c r="QD109" s="187" t="s">
        <v>4341</v>
      </c>
      <c r="QE109" s="187" t="s">
        <v>4341</v>
      </c>
      <c r="QF109" s="187" t="s">
        <v>4341</v>
      </c>
      <c r="QG109" s="187" t="s">
        <v>4341</v>
      </c>
      <c r="QH109" s="187" t="s">
        <v>4341</v>
      </c>
      <c r="QI109" s="187" t="s">
        <v>4341</v>
      </c>
      <c r="QJ109" s="187" t="s">
        <v>4341</v>
      </c>
      <c r="QK109" s="187" t="s">
        <v>4341</v>
      </c>
      <c r="QL109" s="187" t="s">
        <v>4341</v>
      </c>
      <c r="QM109" s="187" t="s">
        <v>4341</v>
      </c>
      <c r="QN109" s="187" t="s">
        <v>4341</v>
      </c>
      <c r="QO109" s="187" t="s">
        <v>4341</v>
      </c>
      <c r="QP109" s="187" t="s">
        <v>4341</v>
      </c>
      <c r="QQ109" s="187" t="s">
        <v>4341</v>
      </c>
      <c r="QR109" s="187" t="s">
        <v>4341</v>
      </c>
      <c r="QS109" s="187" t="s">
        <v>4341</v>
      </c>
      <c r="QT109" s="187" t="s">
        <v>4341</v>
      </c>
      <c r="QU109" s="187" t="s">
        <v>4341</v>
      </c>
      <c r="QV109" s="187" t="s">
        <v>4341</v>
      </c>
      <c r="QW109" s="187" t="s">
        <v>4341</v>
      </c>
      <c r="QX109" s="187" t="s">
        <v>4341</v>
      </c>
      <c r="QY109" s="187" t="s">
        <v>4341</v>
      </c>
      <c r="QZ109" s="187" t="s">
        <v>4341</v>
      </c>
      <c r="RA109" s="187" t="s">
        <v>4341</v>
      </c>
      <c r="RB109" s="187" t="s">
        <v>4341</v>
      </c>
      <c r="RC109" s="187" t="s">
        <v>4341</v>
      </c>
      <c r="RD109" s="187" t="s">
        <v>4341</v>
      </c>
      <c r="RE109" s="187" t="s">
        <v>4341</v>
      </c>
      <c r="RF109" s="187" t="s">
        <v>4341</v>
      </c>
      <c r="RG109" s="187" t="s">
        <v>4341</v>
      </c>
      <c r="RH109" s="187" t="s">
        <v>4341</v>
      </c>
      <c r="RI109" s="187" t="s">
        <v>4341</v>
      </c>
      <c r="RJ109" s="187" t="s">
        <v>4341</v>
      </c>
      <c r="RK109" s="187" t="s">
        <v>4341</v>
      </c>
      <c r="RL109" s="187" t="s">
        <v>4341</v>
      </c>
      <c r="RM109" s="187" t="s">
        <v>4341</v>
      </c>
      <c r="RN109" s="187" t="s">
        <v>4341</v>
      </c>
      <c r="RO109" s="187" t="s">
        <v>4341</v>
      </c>
      <c r="RP109" s="187" t="s">
        <v>4341</v>
      </c>
      <c r="RQ109" s="187" t="s">
        <v>4341</v>
      </c>
      <c r="RR109" s="187" t="s">
        <v>4341</v>
      </c>
      <c r="RS109" s="187" t="s">
        <v>4341</v>
      </c>
      <c r="RT109" s="187" t="s">
        <v>4341</v>
      </c>
      <c r="RU109" s="187" t="s">
        <v>4341</v>
      </c>
      <c r="RV109" s="187" t="s">
        <v>4341</v>
      </c>
      <c r="RW109" s="187" t="s">
        <v>4341</v>
      </c>
      <c r="RX109" s="187" t="s">
        <v>4341</v>
      </c>
      <c r="RY109" s="187" t="s">
        <v>4341</v>
      </c>
      <c r="RZ109" s="187" t="s">
        <v>4341</v>
      </c>
      <c r="SA109" s="187" t="s">
        <v>4341</v>
      </c>
      <c r="SB109" s="187" t="s">
        <v>4341</v>
      </c>
      <c r="SC109" s="187" t="s">
        <v>4341</v>
      </c>
      <c r="SD109" s="187" t="s">
        <v>4341</v>
      </c>
      <c r="SE109" s="187" t="s">
        <v>4341</v>
      </c>
      <c r="SF109" s="187" t="s">
        <v>4341</v>
      </c>
      <c r="SG109" s="187" t="s">
        <v>4341</v>
      </c>
      <c r="SH109" s="187" t="s">
        <v>4341</v>
      </c>
      <c r="SI109" s="187" t="s">
        <v>4341</v>
      </c>
      <c r="SJ109" s="187" t="s">
        <v>4341</v>
      </c>
      <c r="SK109" s="187" t="s">
        <v>4341</v>
      </c>
      <c r="SL109" s="187" t="s">
        <v>4341</v>
      </c>
      <c r="SM109" s="187" t="s">
        <v>4341</v>
      </c>
      <c r="SN109" s="187" t="s">
        <v>4341</v>
      </c>
      <c r="SO109" s="187" t="s">
        <v>4341</v>
      </c>
      <c r="SP109" s="187" t="s">
        <v>4341</v>
      </c>
      <c r="SQ109" s="187" t="s">
        <v>4341</v>
      </c>
      <c r="SR109" s="187" t="s">
        <v>4341</v>
      </c>
      <c r="SS109" s="187" t="s">
        <v>4341</v>
      </c>
      <c r="ST109" s="187" t="s">
        <v>4341</v>
      </c>
      <c r="SU109" s="187" t="s">
        <v>4341</v>
      </c>
      <c r="SV109" s="187" t="s">
        <v>4341</v>
      </c>
      <c r="SW109" s="187" t="s">
        <v>4341</v>
      </c>
      <c r="SX109" s="187" t="s">
        <v>4341</v>
      </c>
      <c r="SY109" s="187" t="s">
        <v>4341</v>
      </c>
      <c r="SZ109" s="187" t="s">
        <v>4341</v>
      </c>
      <c r="TA109" s="187" t="s">
        <v>4341</v>
      </c>
      <c r="TB109" s="187" t="s">
        <v>4341</v>
      </c>
      <c r="TC109" s="187" t="s">
        <v>4341</v>
      </c>
      <c r="TD109" s="187" t="s">
        <v>4341</v>
      </c>
      <c r="TE109" s="187" t="s">
        <v>4341</v>
      </c>
      <c r="TF109" s="187" t="s">
        <v>4341</v>
      </c>
      <c r="TG109" s="187" t="s">
        <v>4341</v>
      </c>
      <c r="TH109" s="187" t="s">
        <v>4341</v>
      </c>
      <c r="TI109" s="187" t="s">
        <v>4341</v>
      </c>
      <c r="TJ109" s="187" t="s">
        <v>4341</v>
      </c>
      <c r="TK109" s="187" t="s">
        <v>4341</v>
      </c>
      <c r="TL109" s="187" t="s">
        <v>4341</v>
      </c>
      <c r="TM109" s="187" t="s">
        <v>4341</v>
      </c>
      <c r="TN109" s="187" t="s">
        <v>4341</v>
      </c>
      <c r="TO109" s="187" t="s">
        <v>4341</v>
      </c>
      <c r="TP109" s="187" t="s">
        <v>4341</v>
      </c>
      <c r="TQ109" s="187" t="s">
        <v>4341</v>
      </c>
      <c r="TR109" s="187" t="s">
        <v>4341</v>
      </c>
      <c r="TS109" s="187" t="s">
        <v>4341</v>
      </c>
      <c r="TT109" s="187" t="s">
        <v>4341</v>
      </c>
      <c r="TU109" s="187" t="s">
        <v>4341</v>
      </c>
      <c r="TV109" s="187" t="s">
        <v>4341</v>
      </c>
      <c r="TW109" s="187" t="s">
        <v>4341</v>
      </c>
      <c r="TX109" s="187" t="s">
        <v>4341</v>
      </c>
      <c r="TY109" s="187" t="s">
        <v>4341</v>
      </c>
      <c r="TZ109" s="187" t="s">
        <v>4341</v>
      </c>
      <c r="UA109" s="187" t="s">
        <v>4341</v>
      </c>
      <c r="UB109" s="187" t="s">
        <v>4341</v>
      </c>
      <c r="UC109" s="187" t="s">
        <v>4341</v>
      </c>
      <c r="UD109" s="187" t="s">
        <v>4341</v>
      </c>
      <c r="UE109" s="187" t="s">
        <v>4341</v>
      </c>
      <c r="UF109" s="187" t="s">
        <v>4341</v>
      </c>
      <c r="UG109" s="187" t="s">
        <v>4341</v>
      </c>
      <c r="UH109" s="187" t="s">
        <v>4341</v>
      </c>
      <c r="UI109" s="187" t="s">
        <v>4341</v>
      </c>
      <c r="UJ109" s="187" t="s">
        <v>4341</v>
      </c>
      <c r="UK109" s="187" t="s">
        <v>4341</v>
      </c>
      <c r="UL109" s="187" t="s">
        <v>4341</v>
      </c>
      <c r="UM109" s="187" t="s">
        <v>4341</v>
      </c>
      <c r="UN109" s="187" t="s">
        <v>4341</v>
      </c>
      <c r="UO109" s="187" t="s">
        <v>4341</v>
      </c>
      <c r="UP109" s="187" t="s">
        <v>4341</v>
      </c>
      <c r="UQ109" s="187" t="s">
        <v>4341</v>
      </c>
      <c r="UR109" s="187" t="s">
        <v>4341</v>
      </c>
      <c r="US109" s="187" t="s">
        <v>4341</v>
      </c>
      <c r="UT109" s="187" t="s">
        <v>4341</v>
      </c>
      <c r="UU109" s="187" t="s">
        <v>4341</v>
      </c>
      <c r="UV109" s="187" t="s">
        <v>4341</v>
      </c>
      <c r="UW109" s="187" t="s">
        <v>4341</v>
      </c>
      <c r="UX109" s="187" t="s">
        <v>4341</v>
      </c>
      <c r="UY109" s="187" t="s">
        <v>4341</v>
      </c>
      <c r="UZ109" s="187" t="s">
        <v>4341</v>
      </c>
      <c r="VA109" s="187" t="s">
        <v>4341</v>
      </c>
      <c r="VB109" s="187" t="s">
        <v>4341</v>
      </c>
      <c r="VC109" s="187" t="s">
        <v>4341</v>
      </c>
      <c r="VD109" s="187" t="s">
        <v>4341</v>
      </c>
      <c r="VE109" s="187" t="s">
        <v>4341</v>
      </c>
      <c r="VF109" s="187" t="s">
        <v>4341</v>
      </c>
      <c r="VG109" s="187" t="s">
        <v>4341</v>
      </c>
      <c r="VH109" s="187" t="s">
        <v>4341</v>
      </c>
      <c r="VI109" s="187" t="s">
        <v>4341</v>
      </c>
      <c r="VJ109" s="187" t="s">
        <v>4341</v>
      </c>
      <c r="VK109" s="187" t="s">
        <v>4341</v>
      </c>
      <c r="VL109" s="187" t="s">
        <v>4341</v>
      </c>
      <c r="VM109" s="187" t="s">
        <v>4341</v>
      </c>
      <c r="VN109" s="187" t="s">
        <v>4341</v>
      </c>
      <c r="VO109" s="187" t="s">
        <v>4341</v>
      </c>
      <c r="VP109" s="187" t="s">
        <v>4341</v>
      </c>
      <c r="VQ109" s="187" t="s">
        <v>4341</v>
      </c>
      <c r="VR109" s="187" t="s">
        <v>4341</v>
      </c>
      <c r="VS109" s="187" t="s">
        <v>4341</v>
      </c>
      <c r="VT109" s="187" t="s">
        <v>4341</v>
      </c>
      <c r="VU109" s="187" t="s">
        <v>4341</v>
      </c>
      <c r="VV109" s="187" t="s">
        <v>4341</v>
      </c>
      <c r="VW109" s="187" t="s">
        <v>4341</v>
      </c>
      <c r="VX109" s="187" t="s">
        <v>4341</v>
      </c>
      <c r="VY109" s="187" t="s">
        <v>4341</v>
      </c>
      <c r="VZ109" s="187" t="s">
        <v>4341</v>
      </c>
      <c r="WA109" s="187" t="s">
        <v>4341</v>
      </c>
      <c r="WB109" s="187" t="s">
        <v>4341</v>
      </c>
      <c r="WC109" s="187" t="s">
        <v>4341</v>
      </c>
      <c r="WD109" s="187" t="s">
        <v>4341</v>
      </c>
      <c r="WE109" s="187" t="s">
        <v>4341</v>
      </c>
      <c r="WF109" s="187" t="s">
        <v>4341</v>
      </c>
      <c r="WG109" s="187" t="s">
        <v>4341</v>
      </c>
      <c r="WH109" s="187" t="s">
        <v>4341</v>
      </c>
      <c r="WI109" s="187" t="s">
        <v>4341</v>
      </c>
      <c r="WJ109" s="187" t="s">
        <v>4341</v>
      </c>
      <c r="WK109" s="187" t="s">
        <v>4341</v>
      </c>
      <c r="WL109" s="187" t="s">
        <v>4341</v>
      </c>
      <c r="WM109" s="187" t="s">
        <v>4341</v>
      </c>
      <c r="WN109" s="187" t="s">
        <v>4341</v>
      </c>
      <c r="WO109" s="187" t="s">
        <v>4341</v>
      </c>
      <c r="WP109" s="187" t="s">
        <v>4341</v>
      </c>
      <c r="WQ109" s="187" t="s">
        <v>4341</v>
      </c>
      <c r="WR109" s="187" t="s">
        <v>4341</v>
      </c>
      <c r="WS109" s="187" t="s">
        <v>4341</v>
      </c>
      <c r="WT109" s="187" t="s">
        <v>4341</v>
      </c>
      <c r="WU109" s="187" t="s">
        <v>4341</v>
      </c>
      <c r="WV109" s="187" t="s">
        <v>4341</v>
      </c>
      <c r="WW109" s="187" t="s">
        <v>4341</v>
      </c>
      <c r="WX109" s="187" t="s">
        <v>4341</v>
      </c>
      <c r="WY109" s="187" t="s">
        <v>4341</v>
      </c>
      <c r="WZ109" s="187" t="s">
        <v>4341</v>
      </c>
      <c r="XA109" s="187" t="s">
        <v>4341</v>
      </c>
      <c r="XB109" s="187" t="s">
        <v>4341</v>
      </c>
      <c r="XC109" s="187" t="s">
        <v>4341</v>
      </c>
      <c r="XD109" s="187" t="s">
        <v>4341</v>
      </c>
      <c r="XE109" s="187" t="s">
        <v>4341</v>
      </c>
      <c r="XF109" s="187" t="s">
        <v>4341</v>
      </c>
      <c r="XG109" s="187" t="s">
        <v>4341</v>
      </c>
      <c r="XH109" s="187" t="s">
        <v>4341</v>
      </c>
      <c r="XI109" s="187" t="s">
        <v>4341</v>
      </c>
      <c r="XJ109" s="187" t="s">
        <v>4341</v>
      </c>
      <c r="XK109" s="187" t="s">
        <v>4341</v>
      </c>
      <c r="XL109" s="187" t="s">
        <v>4341</v>
      </c>
      <c r="XM109" s="187" t="s">
        <v>4341</v>
      </c>
      <c r="XN109" s="187" t="s">
        <v>4341</v>
      </c>
      <c r="XO109" s="187" t="s">
        <v>4341</v>
      </c>
      <c r="XP109" s="187" t="s">
        <v>4341</v>
      </c>
      <c r="XQ109" s="187" t="s">
        <v>4341</v>
      </c>
      <c r="XR109" s="187" t="s">
        <v>4341</v>
      </c>
      <c r="XS109" s="187" t="s">
        <v>4341</v>
      </c>
      <c r="XT109" s="187" t="s">
        <v>4341</v>
      </c>
      <c r="XU109" s="187" t="s">
        <v>4341</v>
      </c>
      <c r="XV109" s="187" t="s">
        <v>4341</v>
      </c>
      <c r="XW109" s="187" t="s">
        <v>4341</v>
      </c>
      <c r="XX109" s="187" t="s">
        <v>4341</v>
      </c>
      <c r="XY109" s="187" t="s">
        <v>4341</v>
      </c>
      <c r="XZ109" s="187" t="s">
        <v>4341</v>
      </c>
      <c r="YA109" s="187" t="s">
        <v>4341</v>
      </c>
      <c r="YB109" s="187" t="s">
        <v>4341</v>
      </c>
      <c r="YC109" s="187" t="s">
        <v>4341</v>
      </c>
      <c r="YD109" s="187" t="s">
        <v>4341</v>
      </c>
      <c r="YE109" s="187" t="s">
        <v>4341</v>
      </c>
      <c r="YF109" s="187" t="s">
        <v>4341</v>
      </c>
      <c r="YG109" s="187" t="s">
        <v>4341</v>
      </c>
      <c r="YH109" s="187" t="s">
        <v>4341</v>
      </c>
      <c r="YI109" s="187" t="s">
        <v>4341</v>
      </c>
      <c r="YJ109" s="187" t="s">
        <v>4341</v>
      </c>
      <c r="YK109" s="187" t="s">
        <v>4341</v>
      </c>
      <c r="YL109" s="187" t="s">
        <v>4341</v>
      </c>
      <c r="YM109" s="187" t="s">
        <v>4341</v>
      </c>
      <c r="YN109" s="187" t="s">
        <v>4341</v>
      </c>
      <c r="YO109" s="187" t="s">
        <v>4341</v>
      </c>
      <c r="YP109" s="187" t="s">
        <v>4341</v>
      </c>
      <c r="YQ109" s="187" t="s">
        <v>4341</v>
      </c>
      <c r="YR109" s="187" t="s">
        <v>4341</v>
      </c>
      <c r="YS109" s="187" t="s">
        <v>4341</v>
      </c>
      <c r="YT109" s="187" t="s">
        <v>4341</v>
      </c>
      <c r="YU109" s="187" t="s">
        <v>4341</v>
      </c>
      <c r="YV109" s="187" t="s">
        <v>4341</v>
      </c>
      <c r="YW109" s="187" t="s">
        <v>4341</v>
      </c>
      <c r="YX109" s="187" t="s">
        <v>4341</v>
      </c>
      <c r="YY109" s="187" t="s">
        <v>4341</v>
      </c>
      <c r="YZ109" s="187" t="s">
        <v>4341</v>
      </c>
      <c r="ZA109" s="187" t="s">
        <v>4341</v>
      </c>
      <c r="ZB109" s="187" t="s">
        <v>4341</v>
      </c>
      <c r="ZC109" s="187" t="s">
        <v>4341</v>
      </c>
      <c r="ZD109" s="187" t="s">
        <v>4341</v>
      </c>
      <c r="ZE109" s="187" t="s">
        <v>4341</v>
      </c>
      <c r="ZF109" s="187" t="s">
        <v>4341</v>
      </c>
      <c r="ZG109" s="187" t="s">
        <v>4341</v>
      </c>
      <c r="ZH109" s="187" t="s">
        <v>4341</v>
      </c>
      <c r="ZI109" s="187" t="s">
        <v>4341</v>
      </c>
      <c r="ZJ109" s="187" t="s">
        <v>4341</v>
      </c>
      <c r="ZK109" s="187" t="s">
        <v>4341</v>
      </c>
      <c r="ZL109" s="187" t="s">
        <v>4341</v>
      </c>
      <c r="ZM109" s="187" t="s">
        <v>4341</v>
      </c>
      <c r="ZN109" s="187" t="s">
        <v>4341</v>
      </c>
      <c r="ZO109" s="187" t="s">
        <v>4341</v>
      </c>
      <c r="ZP109" s="187" t="s">
        <v>4341</v>
      </c>
      <c r="ZQ109" s="187" t="s">
        <v>4341</v>
      </c>
      <c r="ZR109" s="187" t="s">
        <v>4341</v>
      </c>
      <c r="ZS109" s="187" t="s">
        <v>4341</v>
      </c>
      <c r="ZT109" s="187" t="s">
        <v>4341</v>
      </c>
      <c r="ZU109" s="187" t="s">
        <v>4341</v>
      </c>
      <c r="ZV109" s="187" t="s">
        <v>4341</v>
      </c>
      <c r="ZW109" s="187" t="s">
        <v>4341</v>
      </c>
      <c r="ZX109" s="187" t="s">
        <v>4341</v>
      </c>
      <c r="ZY109" s="187" t="s">
        <v>4341</v>
      </c>
      <c r="ZZ109" s="187" t="s">
        <v>4341</v>
      </c>
      <c r="AAA109" s="187" t="s">
        <v>4341</v>
      </c>
      <c r="AAB109" s="187" t="s">
        <v>4341</v>
      </c>
      <c r="AAC109" s="187" t="s">
        <v>4341</v>
      </c>
      <c r="AAD109" s="187" t="s">
        <v>4341</v>
      </c>
      <c r="AAE109" s="187" t="s">
        <v>4341</v>
      </c>
      <c r="AAF109" s="187" t="s">
        <v>4341</v>
      </c>
      <c r="AAG109" s="187" t="s">
        <v>4341</v>
      </c>
      <c r="AAH109" s="187" t="s">
        <v>4341</v>
      </c>
      <c r="AAI109" s="187" t="s">
        <v>4341</v>
      </c>
      <c r="AAJ109" s="187" t="s">
        <v>4341</v>
      </c>
      <c r="AAK109" s="187" t="s">
        <v>4341</v>
      </c>
      <c r="AAL109" s="187" t="s">
        <v>4341</v>
      </c>
      <c r="AAM109" s="187" t="s">
        <v>4341</v>
      </c>
      <c r="AAN109" s="187" t="s">
        <v>4341</v>
      </c>
      <c r="AAO109" s="187" t="s">
        <v>4341</v>
      </c>
      <c r="AAP109" s="187" t="s">
        <v>4341</v>
      </c>
      <c r="AAQ109" s="187" t="s">
        <v>4341</v>
      </c>
      <c r="AAR109" s="187" t="s">
        <v>4341</v>
      </c>
      <c r="AAS109" s="187" t="s">
        <v>4341</v>
      </c>
      <c r="AAT109" s="187" t="s">
        <v>4341</v>
      </c>
      <c r="AAU109" s="187" t="s">
        <v>4341</v>
      </c>
      <c r="AAV109" s="187" t="s">
        <v>4341</v>
      </c>
      <c r="AAW109" s="187" t="s">
        <v>4341</v>
      </c>
      <c r="AAX109" s="187" t="s">
        <v>4341</v>
      </c>
      <c r="AAY109" s="187" t="s">
        <v>4341</v>
      </c>
      <c r="AAZ109" s="187" t="s">
        <v>4341</v>
      </c>
      <c r="ABA109" s="187" t="s">
        <v>4341</v>
      </c>
      <c r="ABB109" s="187" t="s">
        <v>4341</v>
      </c>
      <c r="ABC109" s="187" t="s">
        <v>4341</v>
      </c>
      <c r="ABD109" s="187" t="s">
        <v>4341</v>
      </c>
      <c r="ABE109" s="187" t="s">
        <v>4341</v>
      </c>
      <c r="ABF109" s="187" t="s">
        <v>4341</v>
      </c>
      <c r="ABG109" s="187" t="s">
        <v>4341</v>
      </c>
      <c r="ABH109" s="187" t="s">
        <v>4341</v>
      </c>
      <c r="ABI109" s="187" t="s">
        <v>4341</v>
      </c>
      <c r="ABJ109" s="187" t="s">
        <v>4341</v>
      </c>
      <c r="ABK109" s="187" t="s">
        <v>4341</v>
      </c>
      <c r="ABL109" s="187" t="s">
        <v>4341</v>
      </c>
      <c r="ABM109" s="187" t="s">
        <v>4341</v>
      </c>
      <c r="ABN109" s="187" t="s">
        <v>4341</v>
      </c>
      <c r="ABO109" s="187" t="s">
        <v>4341</v>
      </c>
      <c r="ABP109" s="187" t="s">
        <v>4341</v>
      </c>
      <c r="ABQ109" s="187" t="s">
        <v>4341</v>
      </c>
      <c r="ABR109" s="187" t="s">
        <v>4341</v>
      </c>
      <c r="ABS109" s="187" t="s">
        <v>4341</v>
      </c>
      <c r="ABT109" s="187" t="s">
        <v>4341</v>
      </c>
      <c r="ABU109" s="187" t="s">
        <v>4341</v>
      </c>
      <c r="ABV109" s="187" t="s">
        <v>4341</v>
      </c>
      <c r="ABW109" s="187" t="s">
        <v>4341</v>
      </c>
      <c r="ABX109" s="187" t="s">
        <v>4341</v>
      </c>
      <c r="ABY109" s="187" t="s">
        <v>4341</v>
      </c>
      <c r="ABZ109" s="187" t="s">
        <v>4341</v>
      </c>
      <c r="ACA109" s="187" t="s">
        <v>4341</v>
      </c>
      <c r="ACB109" s="187" t="s">
        <v>4341</v>
      </c>
      <c r="ACC109" s="187" t="s">
        <v>4341</v>
      </c>
      <c r="ACD109" s="187" t="s">
        <v>4341</v>
      </c>
      <c r="ACE109" s="187" t="s">
        <v>4341</v>
      </c>
      <c r="ACF109" s="187" t="s">
        <v>4341</v>
      </c>
      <c r="ACG109" s="187" t="s">
        <v>4341</v>
      </c>
      <c r="ACH109" s="187" t="s">
        <v>4341</v>
      </c>
      <c r="ACI109" s="187" t="s">
        <v>4341</v>
      </c>
      <c r="ACJ109" s="187" t="s">
        <v>4341</v>
      </c>
      <c r="ACK109" s="187" t="s">
        <v>4341</v>
      </c>
      <c r="ACL109" s="187" t="s">
        <v>4341</v>
      </c>
      <c r="ACM109" s="187" t="s">
        <v>4341</v>
      </c>
      <c r="ACN109" s="187" t="s">
        <v>4341</v>
      </c>
      <c r="ACO109" s="187" t="s">
        <v>4341</v>
      </c>
      <c r="ACP109" s="187" t="s">
        <v>4341</v>
      </c>
      <c r="ACQ109" s="187" t="s">
        <v>4341</v>
      </c>
      <c r="ACR109" s="187" t="s">
        <v>4341</v>
      </c>
      <c r="ACS109" s="187" t="s">
        <v>4341</v>
      </c>
      <c r="ACT109" s="187" t="s">
        <v>4341</v>
      </c>
      <c r="ACU109" s="187" t="s">
        <v>4341</v>
      </c>
      <c r="ACV109" s="187" t="s">
        <v>4341</v>
      </c>
      <c r="ACW109" s="187" t="s">
        <v>4341</v>
      </c>
      <c r="ACX109" s="187" t="s">
        <v>4341</v>
      </c>
      <c r="ACY109" s="187" t="s">
        <v>4341</v>
      </c>
      <c r="ACZ109" s="187" t="s">
        <v>4341</v>
      </c>
      <c r="ADA109" s="187" t="s">
        <v>4341</v>
      </c>
      <c r="ADB109" s="187" t="s">
        <v>4341</v>
      </c>
      <c r="ADC109" s="187" t="s">
        <v>4341</v>
      </c>
      <c r="ADD109" s="187" t="s">
        <v>4341</v>
      </c>
      <c r="ADE109" s="187" t="s">
        <v>4341</v>
      </c>
      <c r="ADF109" s="187" t="s">
        <v>4341</v>
      </c>
      <c r="ADG109" s="187" t="s">
        <v>4341</v>
      </c>
      <c r="ADH109" s="187" t="s">
        <v>4341</v>
      </c>
      <c r="ADI109" s="187" t="s">
        <v>4341</v>
      </c>
      <c r="ADJ109" s="187" t="s">
        <v>4341</v>
      </c>
      <c r="ADK109" s="187" t="s">
        <v>4341</v>
      </c>
      <c r="ADL109" s="187" t="s">
        <v>4341</v>
      </c>
      <c r="ADM109" s="187" t="s">
        <v>4341</v>
      </c>
      <c r="ADN109" s="187" t="s">
        <v>4341</v>
      </c>
      <c r="ADO109" s="187" t="s">
        <v>4341</v>
      </c>
      <c r="ADP109" s="187" t="s">
        <v>4341</v>
      </c>
      <c r="ADQ109" s="187" t="s">
        <v>4341</v>
      </c>
      <c r="ADR109" s="187" t="s">
        <v>4341</v>
      </c>
      <c r="ADS109" s="187" t="s">
        <v>4341</v>
      </c>
      <c r="ADT109" s="187" t="s">
        <v>4341</v>
      </c>
      <c r="ADU109" s="187" t="s">
        <v>4341</v>
      </c>
      <c r="ADV109" s="187" t="s">
        <v>4341</v>
      </c>
      <c r="ADW109" s="187" t="s">
        <v>4341</v>
      </c>
      <c r="ADX109" s="187" t="s">
        <v>4341</v>
      </c>
      <c r="ADY109" s="187" t="s">
        <v>4341</v>
      </c>
      <c r="ADZ109" s="187" t="s">
        <v>4341</v>
      </c>
      <c r="AEA109" s="187" t="s">
        <v>4341</v>
      </c>
      <c r="AEB109" s="187" t="s">
        <v>4341</v>
      </c>
      <c r="AEC109" s="187" t="s">
        <v>4341</v>
      </c>
      <c r="AED109" s="187" t="s">
        <v>4341</v>
      </c>
      <c r="AEE109" s="187" t="s">
        <v>4341</v>
      </c>
      <c r="AEF109" s="187" t="s">
        <v>4341</v>
      </c>
      <c r="AEG109" s="187" t="s">
        <v>4341</v>
      </c>
      <c r="AEH109" s="187" t="s">
        <v>4341</v>
      </c>
      <c r="AEI109" s="187" t="s">
        <v>4341</v>
      </c>
      <c r="AEJ109" s="187" t="s">
        <v>4341</v>
      </c>
      <c r="AEK109" s="187" t="s">
        <v>4341</v>
      </c>
      <c r="AEL109" s="187" t="s">
        <v>4341</v>
      </c>
      <c r="AEM109" s="187" t="s">
        <v>4341</v>
      </c>
      <c r="AEN109" s="187" t="s">
        <v>4341</v>
      </c>
      <c r="AEO109" s="187" t="s">
        <v>4341</v>
      </c>
      <c r="AEP109" s="187" t="s">
        <v>4341</v>
      </c>
      <c r="AEQ109" s="187" t="s">
        <v>4341</v>
      </c>
      <c r="AER109" s="187" t="s">
        <v>4341</v>
      </c>
      <c r="AES109" s="187" t="s">
        <v>4341</v>
      </c>
      <c r="AET109" s="187" t="s">
        <v>4341</v>
      </c>
      <c r="AEU109" s="187" t="s">
        <v>4341</v>
      </c>
      <c r="AEV109" s="187" t="s">
        <v>4341</v>
      </c>
      <c r="AEW109" s="187" t="s">
        <v>4341</v>
      </c>
      <c r="AEX109" s="187" t="s">
        <v>4341</v>
      </c>
      <c r="AEY109" s="187" t="s">
        <v>4341</v>
      </c>
      <c r="AEZ109" s="187" t="s">
        <v>4341</v>
      </c>
      <c r="AFA109" s="187" t="s">
        <v>4341</v>
      </c>
      <c r="AFB109" s="187" t="s">
        <v>4341</v>
      </c>
      <c r="AFC109" s="187" t="s">
        <v>4341</v>
      </c>
      <c r="AFD109" s="187" t="s">
        <v>4341</v>
      </c>
      <c r="AFE109" s="187" t="s">
        <v>4341</v>
      </c>
      <c r="AFF109" s="187" t="s">
        <v>4341</v>
      </c>
      <c r="AFG109" s="187" t="s">
        <v>4341</v>
      </c>
      <c r="AFH109" s="187" t="s">
        <v>4341</v>
      </c>
      <c r="AFI109" s="187" t="s">
        <v>4341</v>
      </c>
      <c r="AFJ109" s="187" t="s">
        <v>4341</v>
      </c>
      <c r="AFK109" s="187" t="s">
        <v>4341</v>
      </c>
      <c r="AFL109" s="187" t="s">
        <v>4341</v>
      </c>
      <c r="AFM109" s="187" t="s">
        <v>4341</v>
      </c>
      <c r="AFN109" s="187" t="s">
        <v>4341</v>
      </c>
      <c r="AFO109" s="187" t="s">
        <v>4341</v>
      </c>
      <c r="AFP109" s="187" t="s">
        <v>4341</v>
      </c>
      <c r="AFQ109" s="187" t="s">
        <v>4341</v>
      </c>
      <c r="AFR109" s="187" t="s">
        <v>4341</v>
      </c>
      <c r="AFS109" s="187" t="s">
        <v>4341</v>
      </c>
      <c r="AFT109" s="187" t="s">
        <v>4341</v>
      </c>
      <c r="AFU109" s="187" t="s">
        <v>4341</v>
      </c>
      <c r="AFV109" s="187" t="s">
        <v>4341</v>
      </c>
      <c r="AFW109" s="187" t="s">
        <v>4341</v>
      </c>
      <c r="AFX109" s="187" t="s">
        <v>4341</v>
      </c>
      <c r="AFY109" s="187" t="s">
        <v>4341</v>
      </c>
      <c r="AFZ109" s="187" t="s">
        <v>4341</v>
      </c>
      <c r="AGA109" s="187" t="s">
        <v>4341</v>
      </c>
      <c r="AGB109" s="187" t="s">
        <v>4341</v>
      </c>
      <c r="AGC109" s="187" t="s">
        <v>4341</v>
      </c>
      <c r="AGD109" s="187" t="s">
        <v>4341</v>
      </c>
      <c r="AGE109" s="187" t="s">
        <v>4341</v>
      </c>
      <c r="AGF109" s="187" t="s">
        <v>4341</v>
      </c>
      <c r="AGG109" s="187" t="s">
        <v>4341</v>
      </c>
      <c r="AGH109" s="187" t="s">
        <v>4341</v>
      </c>
      <c r="AGI109" s="187" t="s">
        <v>4341</v>
      </c>
      <c r="AGJ109" s="187" t="s">
        <v>4341</v>
      </c>
      <c r="AGK109" s="187" t="s">
        <v>4341</v>
      </c>
      <c r="AGL109" s="187" t="s">
        <v>4341</v>
      </c>
      <c r="AGM109" s="187" t="s">
        <v>4341</v>
      </c>
      <c r="AGN109" s="187" t="s">
        <v>4341</v>
      </c>
      <c r="AGO109" s="187" t="s">
        <v>4341</v>
      </c>
      <c r="AGP109" s="187" t="s">
        <v>4341</v>
      </c>
      <c r="AGQ109" s="187" t="s">
        <v>4341</v>
      </c>
      <c r="AGR109" s="187" t="s">
        <v>4341</v>
      </c>
      <c r="AGS109" s="187" t="s">
        <v>4341</v>
      </c>
      <c r="AGT109" s="187" t="s">
        <v>4341</v>
      </c>
      <c r="AGU109" s="187" t="s">
        <v>4341</v>
      </c>
      <c r="AGV109" s="187" t="s">
        <v>4341</v>
      </c>
      <c r="AGW109" s="187" t="s">
        <v>4341</v>
      </c>
      <c r="AGX109" s="187" t="s">
        <v>4341</v>
      </c>
      <c r="AGY109" s="187" t="s">
        <v>4341</v>
      </c>
      <c r="AGZ109" s="187" t="s">
        <v>4341</v>
      </c>
      <c r="AHA109" s="187" t="s">
        <v>4341</v>
      </c>
      <c r="AHB109" s="187" t="s">
        <v>4341</v>
      </c>
      <c r="AHC109" s="187" t="s">
        <v>4341</v>
      </c>
      <c r="AHD109" s="187" t="s">
        <v>4341</v>
      </c>
      <c r="AHE109" s="187" t="s">
        <v>4341</v>
      </c>
      <c r="AHF109" s="187" t="s">
        <v>4341</v>
      </c>
      <c r="AHG109" s="187" t="s">
        <v>4341</v>
      </c>
      <c r="AHH109" s="187" t="s">
        <v>4341</v>
      </c>
      <c r="AHI109" s="187" t="s">
        <v>4341</v>
      </c>
      <c r="AHJ109" s="187" t="s">
        <v>4341</v>
      </c>
      <c r="AHK109" s="187" t="s">
        <v>4341</v>
      </c>
      <c r="AHL109" s="187" t="s">
        <v>4341</v>
      </c>
      <c r="AHM109" s="187" t="s">
        <v>4341</v>
      </c>
      <c r="AHN109" s="187" t="s">
        <v>4341</v>
      </c>
      <c r="AHO109" s="187" t="s">
        <v>4341</v>
      </c>
      <c r="AHP109" s="187" t="s">
        <v>4341</v>
      </c>
      <c r="AHQ109" s="187" t="s">
        <v>4341</v>
      </c>
      <c r="AHR109" s="187" t="s">
        <v>4341</v>
      </c>
      <c r="AHS109" s="187" t="s">
        <v>4341</v>
      </c>
      <c r="AHT109" s="187" t="s">
        <v>4341</v>
      </c>
      <c r="AHU109" s="187" t="s">
        <v>4341</v>
      </c>
      <c r="AHV109" s="187" t="s">
        <v>4341</v>
      </c>
      <c r="AHW109" s="187" t="s">
        <v>4341</v>
      </c>
      <c r="AHX109" s="187" t="s">
        <v>4341</v>
      </c>
      <c r="AHY109" s="187" t="s">
        <v>4341</v>
      </c>
      <c r="AHZ109" s="187" t="s">
        <v>4341</v>
      </c>
      <c r="AIA109" s="187" t="s">
        <v>4341</v>
      </c>
      <c r="AIB109" s="187" t="s">
        <v>4341</v>
      </c>
      <c r="AIC109" s="187" t="s">
        <v>4341</v>
      </c>
      <c r="AID109" s="187" t="s">
        <v>4341</v>
      </c>
      <c r="AIE109" s="187" t="s">
        <v>4341</v>
      </c>
      <c r="AIF109" s="187" t="s">
        <v>4341</v>
      </c>
      <c r="AIG109" s="187" t="s">
        <v>4341</v>
      </c>
      <c r="AIH109" s="187" t="s">
        <v>4341</v>
      </c>
      <c r="AII109" s="187" t="s">
        <v>4341</v>
      </c>
      <c r="AIJ109" s="187" t="s">
        <v>4341</v>
      </c>
      <c r="AIK109" s="187" t="s">
        <v>4341</v>
      </c>
      <c r="AIL109" s="187" t="s">
        <v>4341</v>
      </c>
      <c r="AIM109" s="187" t="s">
        <v>4341</v>
      </c>
      <c r="AIN109" s="187" t="s">
        <v>4341</v>
      </c>
      <c r="AIO109" s="187" t="s">
        <v>4341</v>
      </c>
      <c r="AIP109" s="187" t="s">
        <v>4341</v>
      </c>
      <c r="AIQ109" s="187" t="s">
        <v>4341</v>
      </c>
      <c r="AIR109" s="187" t="s">
        <v>4341</v>
      </c>
      <c r="AIS109" s="187" t="s">
        <v>4341</v>
      </c>
      <c r="AIT109" s="187" t="s">
        <v>4341</v>
      </c>
      <c r="AIU109" s="187" t="s">
        <v>4341</v>
      </c>
      <c r="AIV109" s="187" t="s">
        <v>4341</v>
      </c>
      <c r="AIW109" s="187" t="s">
        <v>4341</v>
      </c>
      <c r="AIX109" s="187" t="s">
        <v>4341</v>
      </c>
      <c r="AIY109" s="187" t="s">
        <v>4341</v>
      </c>
      <c r="AIZ109" s="187" t="s">
        <v>4341</v>
      </c>
      <c r="AJA109" s="187" t="s">
        <v>4341</v>
      </c>
      <c r="AJB109" s="187" t="s">
        <v>4341</v>
      </c>
      <c r="AJC109" s="187" t="s">
        <v>4341</v>
      </c>
      <c r="AJD109" s="187" t="s">
        <v>4341</v>
      </c>
      <c r="AJE109" s="187" t="s">
        <v>4341</v>
      </c>
      <c r="AJF109" s="187" t="s">
        <v>4341</v>
      </c>
      <c r="AJG109" s="187" t="s">
        <v>4341</v>
      </c>
      <c r="AJH109" s="187" t="s">
        <v>4341</v>
      </c>
      <c r="AJI109" s="187" t="s">
        <v>4341</v>
      </c>
      <c r="AJJ109" s="187" t="s">
        <v>4341</v>
      </c>
      <c r="AJK109" s="187" t="s">
        <v>4341</v>
      </c>
      <c r="AJL109" s="187" t="s">
        <v>4341</v>
      </c>
      <c r="AJM109" s="187" t="s">
        <v>4341</v>
      </c>
      <c r="AJN109" s="187" t="s">
        <v>4341</v>
      </c>
      <c r="AJO109" s="187" t="s">
        <v>4341</v>
      </c>
      <c r="AJP109" s="187" t="s">
        <v>4341</v>
      </c>
      <c r="AJQ109" s="187" t="s">
        <v>4341</v>
      </c>
      <c r="AJR109" s="187" t="s">
        <v>4341</v>
      </c>
      <c r="AJS109" s="187" t="s">
        <v>4341</v>
      </c>
      <c r="AJT109" s="187" t="s">
        <v>4341</v>
      </c>
      <c r="AJU109" s="187" t="s">
        <v>4341</v>
      </c>
      <c r="AJV109" s="187" t="s">
        <v>4341</v>
      </c>
      <c r="AJW109" s="187" t="s">
        <v>4341</v>
      </c>
      <c r="AJX109" s="187" t="s">
        <v>4341</v>
      </c>
      <c r="AJY109" s="187" t="s">
        <v>4341</v>
      </c>
      <c r="AJZ109" s="187" t="s">
        <v>4341</v>
      </c>
      <c r="AKA109" s="187" t="s">
        <v>4341</v>
      </c>
      <c r="AKB109" s="187" t="s">
        <v>4341</v>
      </c>
      <c r="AKC109" s="187" t="s">
        <v>4341</v>
      </c>
      <c r="AKD109" s="187" t="s">
        <v>4341</v>
      </c>
      <c r="AKE109" s="187" t="s">
        <v>4341</v>
      </c>
      <c r="AKF109" s="187" t="s">
        <v>4341</v>
      </c>
      <c r="AKG109" s="187" t="s">
        <v>4341</v>
      </c>
      <c r="AKH109" s="187" t="s">
        <v>4341</v>
      </c>
      <c r="AKI109" s="187" t="s">
        <v>4341</v>
      </c>
      <c r="AKJ109" s="187" t="s">
        <v>4341</v>
      </c>
      <c r="AKK109" s="187" t="s">
        <v>4341</v>
      </c>
      <c r="AKL109" s="187" t="s">
        <v>4341</v>
      </c>
      <c r="AKM109" s="187" t="s">
        <v>4341</v>
      </c>
      <c r="AKN109" s="187" t="s">
        <v>4341</v>
      </c>
      <c r="AKO109" s="187" t="s">
        <v>4341</v>
      </c>
      <c r="AKP109" s="187" t="s">
        <v>4341</v>
      </c>
      <c r="AKQ109" s="187" t="s">
        <v>4341</v>
      </c>
      <c r="AKR109" s="187" t="s">
        <v>4341</v>
      </c>
      <c r="AKS109" s="187" t="s">
        <v>4341</v>
      </c>
      <c r="AKT109" s="187" t="s">
        <v>4341</v>
      </c>
      <c r="AKU109" s="187" t="s">
        <v>4341</v>
      </c>
      <c r="AKV109" s="187" t="s">
        <v>4341</v>
      </c>
      <c r="AKW109" s="187" t="s">
        <v>4341</v>
      </c>
      <c r="AKX109" s="187" t="s">
        <v>4341</v>
      </c>
      <c r="AKY109" s="187" t="s">
        <v>4341</v>
      </c>
      <c r="AKZ109" s="187" t="s">
        <v>4341</v>
      </c>
      <c r="ALA109" s="187" t="s">
        <v>4341</v>
      </c>
      <c r="ALB109" s="187" t="s">
        <v>4341</v>
      </c>
      <c r="ALC109" s="187" t="s">
        <v>4341</v>
      </c>
      <c r="ALD109" s="187" t="s">
        <v>4341</v>
      </c>
      <c r="ALE109" s="187" t="s">
        <v>4341</v>
      </c>
      <c r="ALF109" s="187" t="s">
        <v>4341</v>
      </c>
      <c r="ALG109" s="187" t="s">
        <v>4341</v>
      </c>
      <c r="ALH109" s="187" t="s">
        <v>4341</v>
      </c>
      <c r="ALI109" s="187" t="s">
        <v>4341</v>
      </c>
      <c r="ALJ109" s="187" t="s">
        <v>4341</v>
      </c>
      <c r="ALK109" s="187" t="s">
        <v>4341</v>
      </c>
      <c r="ALL109" s="187" t="s">
        <v>4341</v>
      </c>
      <c r="ALM109" s="187" t="s">
        <v>4341</v>
      </c>
      <c r="ALN109" s="187" t="s">
        <v>4341</v>
      </c>
      <c r="ALO109" s="187" t="s">
        <v>4341</v>
      </c>
      <c r="ALP109" s="187" t="s">
        <v>4341</v>
      </c>
      <c r="ALQ109" s="187" t="s">
        <v>4341</v>
      </c>
      <c r="ALR109" s="187" t="s">
        <v>4341</v>
      </c>
      <c r="ALS109" s="187" t="s">
        <v>4341</v>
      </c>
      <c r="ALT109" s="187" t="s">
        <v>4341</v>
      </c>
      <c r="ALU109" s="187" t="s">
        <v>4341</v>
      </c>
      <c r="ALV109" s="187" t="s">
        <v>4341</v>
      </c>
      <c r="ALW109" s="187" t="s">
        <v>4341</v>
      </c>
      <c r="ALX109" s="187" t="s">
        <v>4341</v>
      </c>
      <c r="ALY109" s="187" t="s">
        <v>4341</v>
      </c>
      <c r="ALZ109" s="187" t="s">
        <v>4341</v>
      </c>
      <c r="AMA109" s="187" t="s">
        <v>4341</v>
      </c>
      <c r="AMB109" s="187" t="s">
        <v>4341</v>
      </c>
      <c r="AMC109" s="187" t="s">
        <v>4341</v>
      </c>
      <c r="AMD109" s="187" t="s">
        <v>4341</v>
      </c>
    </row>
    <row r="110" spans="1:1018" ht="15" customHeight="1">
      <c r="A110" s="151" t="s">
        <v>4341</v>
      </c>
      <c r="B110" s="637" t="s">
        <v>4554</v>
      </c>
      <c r="C110" s="637" t="s">
        <v>4539</v>
      </c>
      <c r="D110" s="152">
        <v>46149</v>
      </c>
      <c r="E110" s="95" t="str">
        <f t="shared" ref="E110:E112" ca="1" si="26">IF(D110="","",IF(TODAY()-D110&lt;180,"OK","DESATUALIZADO"))</f>
        <v>OK</v>
      </c>
      <c r="F110" s="153" t="s">
        <v>4377</v>
      </c>
      <c r="G110" s="153" t="s">
        <v>4401</v>
      </c>
      <c r="H110" s="135" t="s">
        <v>4555</v>
      </c>
      <c r="I110" s="136">
        <v>2866.9</v>
      </c>
      <c r="J110" s="162" t="s">
        <v>4341</v>
      </c>
      <c r="K110" s="163" t="s">
        <v>4341</v>
      </c>
      <c r="L110" s="102">
        <f>I110/AVERAGE(I111:I112)</f>
        <v>0.86667754963844346</v>
      </c>
      <c r="M110" s="103" t="s">
        <v>4341</v>
      </c>
      <c r="N110" s="103" t="s">
        <v>4341</v>
      </c>
      <c r="O110" s="103" t="str">
        <f>IF(L110&lt;0.7,"INEXEQUÍVEL",IF(L110&gt;1.3,"EXCESSIVO","EXEQUÍVEL"))</f>
        <v>EXEQUÍVEL</v>
      </c>
      <c r="P110" s="103" t="s">
        <v>4341</v>
      </c>
      <c r="Q110" s="104" t="s">
        <v>4341</v>
      </c>
      <c r="R110" s="105"/>
      <c r="S110" s="602"/>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87"/>
      <c r="CD110" s="187"/>
      <c r="CE110" s="187"/>
      <c r="CF110" s="187"/>
      <c r="CG110" s="187"/>
      <c r="CH110" s="187"/>
      <c r="CI110" s="187"/>
      <c r="CJ110" s="187"/>
      <c r="CK110" s="187"/>
      <c r="CL110" s="187"/>
      <c r="CM110" s="187"/>
      <c r="CN110" s="187"/>
      <c r="CO110" s="187"/>
      <c r="CP110" s="187"/>
      <c r="CQ110" s="187"/>
      <c r="CR110" s="187"/>
      <c r="CS110" s="187"/>
      <c r="CT110" s="187"/>
      <c r="CU110" s="187"/>
      <c r="CV110" s="187"/>
      <c r="CW110" s="187"/>
      <c r="CX110" s="187"/>
      <c r="CY110" s="187"/>
      <c r="CZ110" s="187"/>
      <c r="DA110" s="187"/>
      <c r="DB110" s="187"/>
      <c r="DC110" s="187"/>
      <c r="DD110" s="187"/>
      <c r="DE110" s="187"/>
      <c r="DF110" s="187"/>
      <c r="DG110" s="187"/>
      <c r="DH110" s="187"/>
      <c r="DI110" s="187"/>
      <c r="DJ110" s="187"/>
      <c r="DK110" s="187"/>
      <c r="DL110" s="187"/>
      <c r="DM110" s="187"/>
      <c r="DN110" s="187"/>
      <c r="DO110" s="187"/>
      <c r="DP110" s="187"/>
      <c r="DQ110" s="187"/>
      <c r="DR110" s="187"/>
      <c r="DS110" s="187"/>
      <c r="DT110" s="187"/>
      <c r="DU110" s="187"/>
      <c r="DV110" s="187"/>
      <c r="DW110" s="187"/>
      <c r="DX110" s="187"/>
      <c r="DY110" s="187"/>
      <c r="DZ110" s="187"/>
      <c r="EA110" s="187"/>
      <c r="EB110" s="187"/>
      <c r="EC110" s="187"/>
      <c r="ED110" s="187"/>
      <c r="EE110" s="187"/>
      <c r="EF110" s="187"/>
      <c r="EG110" s="187"/>
      <c r="EH110" s="187"/>
      <c r="EI110" s="187"/>
      <c r="EJ110" s="187"/>
      <c r="EK110" s="187"/>
      <c r="EL110" s="187"/>
      <c r="EM110" s="187"/>
      <c r="EN110" s="187"/>
      <c r="EO110" s="187"/>
      <c r="EP110" s="187"/>
      <c r="EQ110" s="187"/>
      <c r="ER110" s="187"/>
      <c r="ES110" s="187"/>
      <c r="ET110" s="187"/>
      <c r="EU110" s="187"/>
      <c r="EV110" s="187"/>
      <c r="EW110" s="187"/>
      <c r="EX110" s="187"/>
      <c r="EY110" s="187"/>
      <c r="EZ110" s="187"/>
      <c r="FA110" s="187"/>
      <c r="FB110" s="187"/>
      <c r="FC110" s="187"/>
      <c r="FD110" s="187"/>
      <c r="FE110" s="187"/>
      <c r="FF110" s="187"/>
      <c r="FG110" s="187"/>
      <c r="FH110" s="187"/>
      <c r="FI110" s="187"/>
      <c r="FJ110" s="187"/>
      <c r="FK110" s="187"/>
      <c r="FL110" s="187"/>
      <c r="FM110" s="187"/>
      <c r="FN110" s="187"/>
      <c r="FO110" s="187"/>
      <c r="FP110" s="187"/>
      <c r="FQ110" s="187"/>
      <c r="FR110" s="187"/>
      <c r="FS110" s="187"/>
      <c r="FT110" s="187"/>
      <c r="FU110" s="187"/>
      <c r="FV110" s="187"/>
      <c r="FW110" s="187"/>
      <c r="FX110" s="187"/>
      <c r="FY110" s="187"/>
      <c r="FZ110" s="187"/>
      <c r="GA110" s="187"/>
      <c r="GB110" s="187"/>
      <c r="GC110" s="187"/>
      <c r="GD110" s="187"/>
      <c r="GE110" s="187"/>
      <c r="GF110" s="187"/>
      <c r="GG110" s="187"/>
      <c r="GH110" s="187"/>
      <c r="GI110" s="187"/>
      <c r="GJ110" s="187"/>
      <c r="GK110" s="187"/>
      <c r="GL110" s="187"/>
      <c r="GM110" s="187"/>
      <c r="GN110" s="187"/>
      <c r="GO110" s="187"/>
      <c r="GP110" s="187"/>
      <c r="GQ110" s="187"/>
      <c r="GR110" s="187"/>
      <c r="GS110" s="187"/>
      <c r="GT110" s="187"/>
      <c r="GU110" s="187"/>
      <c r="GV110" s="187"/>
      <c r="GW110" s="187"/>
      <c r="GX110" s="187"/>
      <c r="GY110" s="187"/>
      <c r="GZ110" s="187"/>
      <c r="HA110" s="187"/>
      <c r="HB110" s="187"/>
      <c r="HC110" s="187"/>
      <c r="HD110" s="187"/>
      <c r="HE110" s="187"/>
      <c r="HF110" s="187"/>
      <c r="HG110" s="187"/>
      <c r="HH110" s="187"/>
      <c r="HI110" s="187"/>
      <c r="HJ110" s="187"/>
      <c r="HK110" s="187"/>
      <c r="HL110" s="187"/>
      <c r="HM110" s="187"/>
      <c r="HN110" s="187"/>
      <c r="HO110" s="187"/>
      <c r="HP110" s="187"/>
      <c r="HQ110" s="187"/>
      <c r="HR110" s="187"/>
      <c r="HS110" s="187"/>
      <c r="HT110" s="187"/>
      <c r="HU110" s="187"/>
      <c r="HV110" s="187"/>
      <c r="HW110" s="187"/>
      <c r="HX110" s="187"/>
      <c r="HY110" s="187"/>
      <c r="HZ110" s="187"/>
      <c r="IA110" s="187"/>
      <c r="IB110" s="187"/>
      <c r="IC110" s="187"/>
      <c r="ID110" s="187"/>
      <c r="IE110" s="187"/>
      <c r="IF110" s="187"/>
      <c r="IG110" s="187"/>
      <c r="IH110" s="187"/>
      <c r="II110" s="187"/>
      <c r="IJ110" s="187"/>
      <c r="IK110" s="187"/>
      <c r="IL110" s="187"/>
      <c r="IM110" s="187"/>
      <c r="IN110" s="187"/>
      <c r="IO110" s="187"/>
      <c r="IP110" s="187"/>
      <c r="IQ110" s="187"/>
      <c r="IR110" s="187"/>
      <c r="IS110" s="187"/>
      <c r="IT110" s="187"/>
      <c r="IU110" s="187"/>
      <c r="IV110" s="187"/>
      <c r="IW110" s="187"/>
      <c r="IX110" s="187"/>
      <c r="IY110" s="187"/>
      <c r="IZ110" s="187"/>
      <c r="JA110" s="187"/>
      <c r="JB110" s="187"/>
      <c r="JC110" s="187"/>
      <c r="JD110" s="187"/>
      <c r="JE110" s="187"/>
      <c r="JF110" s="187"/>
      <c r="JG110" s="187"/>
      <c r="JH110" s="187"/>
      <c r="JI110" s="187"/>
      <c r="JJ110" s="187"/>
      <c r="JK110" s="187"/>
      <c r="JL110" s="187"/>
      <c r="JM110" s="187"/>
      <c r="JN110" s="187"/>
      <c r="JO110" s="187"/>
      <c r="JP110" s="187"/>
      <c r="JQ110" s="187"/>
      <c r="JR110" s="187"/>
      <c r="JS110" s="187"/>
      <c r="JT110" s="187"/>
      <c r="JU110" s="187"/>
      <c r="JV110" s="187"/>
      <c r="JW110" s="187"/>
      <c r="JX110" s="187"/>
      <c r="JY110" s="187"/>
      <c r="JZ110" s="187"/>
      <c r="KA110" s="187"/>
      <c r="KB110" s="187"/>
      <c r="KC110" s="187"/>
      <c r="KD110" s="187"/>
      <c r="KE110" s="187"/>
      <c r="KF110" s="187"/>
      <c r="KG110" s="187"/>
      <c r="KH110" s="187"/>
      <c r="KI110" s="187"/>
      <c r="KJ110" s="187"/>
      <c r="KK110" s="187"/>
      <c r="KL110" s="187"/>
      <c r="KM110" s="187"/>
      <c r="KN110" s="187"/>
      <c r="KO110" s="187"/>
      <c r="KP110" s="187"/>
      <c r="KQ110" s="187"/>
      <c r="KR110" s="187"/>
      <c r="KS110" s="187"/>
      <c r="KT110" s="187"/>
      <c r="KU110" s="187"/>
      <c r="KV110" s="187"/>
      <c r="KW110" s="187"/>
      <c r="KX110" s="187"/>
      <c r="KY110" s="187"/>
      <c r="KZ110" s="187"/>
      <c r="LA110" s="187"/>
      <c r="LB110" s="187"/>
      <c r="LC110" s="187"/>
      <c r="LD110" s="187"/>
      <c r="LE110" s="187"/>
      <c r="LF110" s="187"/>
      <c r="LG110" s="187"/>
      <c r="LH110" s="187"/>
      <c r="LI110" s="187"/>
      <c r="LJ110" s="187"/>
      <c r="LK110" s="187"/>
      <c r="LL110" s="187"/>
      <c r="LM110" s="187"/>
      <c r="LN110" s="187"/>
      <c r="LO110" s="187"/>
      <c r="LP110" s="187"/>
      <c r="LQ110" s="187"/>
      <c r="LR110" s="187"/>
      <c r="LS110" s="187"/>
      <c r="LT110" s="187"/>
      <c r="LU110" s="187"/>
      <c r="LV110" s="187"/>
      <c r="LW110" s="187"/>
      <c r="LX110" s="187"/>
      <c r="LY110" s="187"/>
      <c r="LZ110" s="187"/>
      <c r="MA110" s="187"/>
      <c r="MB110" s="187"/>
      <c r="MC110" s="187"/>
      <c r="MD110" s="187"/>
      <c r="ME110" s="187"/>
      <c r="MF110" s="187"/>
      <c r="MG110" s="187"/>
      <c r="MH110" s="187"/>
      <c r="MI110" s="187"/>
      <c r="MJ110" s="187"/>
      <c r="MK110" s="187"/>
      <c r="ML110" s="187"/>
      <c r="MM110" s="187"/>
      <c r="MN110" s="187"/>
      <c r="MO110" s="187"/>
      <c r="MP110" s="187"/>
      <c r="MQ110" s="187"/>
      <c r="MR110" s="187"/>
      <c r="MS110" s="187"/>
      <c r="MT110" s="187"/>
      <c r="MU110" s="187"/>
      <c r="MV110" s="187"/>
      <c r="MW110" s="187"/>
      <c r="MX110" s="187"/>
      <c r="MY110" s="187"/>
      <c r="MZ110" s="187"/>
      <c r="NA110" s="187"/>
      <c r="NB110" s="187"/>
      <c r="NC110" s="187"/>
      <c r="ND110" s="187"/>
      <c r="NE110" s="187"/>
      <c r="NF110" s="187"/>
      <c r="NG110" s="187"/>
      <c r="NH110" s="187"/>
      <c r="NI110" s="187"/>
      <c r="NJ110" s="187"/>
      <c r="NK110" s="187"/>
      <c r="NL110" s="187"/>
      <c r="NM110" s="187"/>
      <c r="NN110" s="187"/>
      <c r="NO110" s="187"/>
      <c r="NP110" s="187"/>
      <c r="NQ110" s="187"/>
      <c r="NR110" s="187"/>
      <c r="NS110" s="187"/>
      <c r="NT110" s="187"/>
      <c r="NU110" s="187"/>
      <c r="NV110" s="187"/>
      <c r="NW110" s="187"/>
      <c r="NX110" s="187"/>
      <c r="NY110" s="187"/>
      <c r="NZ110" s="187"/>
      <c r="OA110" s="187"/>
      <c r="OB110" s="187"/>
      <c r="OC110" s="187"/>
      <c r="OD110" s="187"/>
      <c r="OE110" s="187"/>
      <c r="OF110" s="187"/>
      <c r="OG110" s="187"/>
      <c r="OH110" s="187"/>
      <c r="OI110" s="187"/>
      <c r="OJ110" s="187"/>
      <c r="OK110" s="187"/>
      <c r="OL110" s="187"/>
      <c r="OM110" s="187"/>
      <c r="ON110" s="187"/>
      <c r="OO110" s="187"/>
      <c r="OP110" s="187"/>
      <c r="OQ110" s="187"/>
      <c r="OR110" s="187"/>
      <c r="OS110" s="187"/>
      <c r="OT110" s="187"/>
      <c r="OU110" s="187"/>
      <c r="OV110" s="187"/>
      <c r="OW110" s="187"/>
      <c r="OX110" s="187"/>
      <c r="OY110" s="187"/>
      <c r="OZ110" s="187"/>
      <c r="PA110" s="187"/>
      <c r="PB110" s="187"/>
      <c r="PC110" s="187"/>
      <c r="PD110" s="187"/>
      <c r="PE110" s="187"/>
      <c r="PF110" s="187"/>
      <c r="PG110" s="187"/>
      <c r="PH110" s="187"/>
      <c r="PI110" s="187"/>
      <c r="PJ110" s="187"/>
      <c r="PK110" s="187"/>
      <c r="PL110" s="187"/>
      <c r="PM110" s="187"/>
      <c r="PN110" s="187"/>
      <c r="PO110" s="187"/>
      <c r="PP110" s="187"/>
      <c r="PQ110" s="187"/>
      <c r="PR110" s="187"/>
      <c r="PS110" s="187"/>
      <c r="PT110" s="187"/>
      <c r="PU110" s="187"/>
      <c r="PV110" s="187"/>
      <c r="PW110" s="187"/>
      <c r="PX110" s="187"/>
      <c r="PY110" s="187"/>
      <c r="PZ110" s="187"/>
      <c r="QA110" s="187"/>
      <c r="QB110" s="187"/>
      <c r="QC110" s="187"/>
      <c r="QD110" s="187"/>
      <c r="QE110" s="187"/>
      <c r="QF110" s="187"/>
      <c r="QG110" s="187"/>
      <c r="QH110" s="187"/>
      <c r="QI110" s="187"/>
      <c r="QJ110" s="187"/>
      <c r="QK110" s="187"/>
      <c r="QL110" s="187"/>
      <c r="QM110" s="187"/>
      <c r="QN110" s="187"/>
      <c r="QO110" s="187"/>
      <c r="QP110" s="187"/>
      <c r="QQ110" s="187"/>
      <c r="QR110" s="187"/>
      <c r="QS110" s="187"/>
      <c r="QT110" s="187"/>
      <c r="QU110" s="187"/>
      <c r="QV110" s="187"/>
      <c r="QW110" s="187"/>
      <c r="QX110" s="187"/>
      <c r="QY110" s="187"/>
      <c r="QZ110" s="187"/>
      <c r="RA110" s="187"/>
      <c r="RB110" s="187"/>
      <c r="RC110" s="187"/>
      <c r="RD110" s="187"/>
      <c r="RE110" s="187"/>
      <c r="RF110" s="187"/>
      <c r="RG110" s="187"/>
      <c r="RH110" s="187"/>
      <c r="RI110" s="187"/>
      <c r="RJ110" s="187"/>
      <c r="RK110" s="187"/>
      <c r="RL110" s="187"/>
      <c r="RM110" s="187"/>
      <c r="RN110" s="187"/>
      <c r="RO110" s="187"/>
      <c r="RP110" s="187"/>
      <c r="RQ110" s="187"/>
      <c r="RR110" s="187"/>
      <c r="RS110" s="187"/>
      <c r="RT110" s="187"/>
      <c r="RU110" s="187"/>
      <c r="RV110" s="187"/>
      <c r="RW110" s="187"/>
      <c r="RX110" s="187"/>
      <c r="RY110" s="187"/>
      <c r="RZ110" s="187"/>
      <c r="SA110" s="187"/>
      <c r="SB110" s="187"/>
      <c r="SC110" s="187"/>
      <c r="SD110" s="187"/>
      <c r="SE110" s="187"/>
      <c r="SF110" s="187"/>
      <c r="SG110" s="187"/>
      <c r="SH110" s="187"/>
      <c r="SI110" s="187"/>
      <c r="SJ110" s="187"/>
      <c r="SK110" s="187"/>
      <c r="SL110" s="187"/>
      <c r="SM110" s="187"/>
      <c r="SN110" s="187"/>
      <c r="SO110" s="187"/>
      <c r="SP110" s="187"/>
      <c r="SQ110" s="187"/>
      <c r="SR110" s="187"/>
      <c r="SS110" s="187"/>
      <c r="ST110" s="187"/>
      <c r="SU110" s="187"/>
      <c r="SV110" s="187"/>
      <c r="SW110" s="187"/>
      <c r="SX110" s="187"/>
      <c r="SY110" s="187"/>
      <c r="SZ110" s="187"/>
      <c r="TA110" s="187"/>
      <c r="TB110" s="187"/>
      <c r="TC110" s="187"/>
      <c r="TD110" s="187"/>
      <c r="TE110" s="187"/>
      <c r="TF110" s="187"/>
      <c r="TG110" s="187"/>
      <c r="TH110" s="187"/>
      <c r="TI110" s="187"/>
      <c r="TJ110" s="187"/>
      <c r="TK110" s="187"/>
      <c r="TL110" s="187"/>
      <c r="TM110" s="187"/>
      <c r="TN110" s="187"/>
      <c r="TO110" s="187"/>
      <c r="TP110" s="187"/>
      <c r="TQ110" s="187"/>
      <c r="TR110" s="187"/>
      <c r="TS110" s="187"/>
      <c r="TT110" s="187"/>
      <c r="TU110" s="187"/>
      <c r="TV110" s="187"/>
      <c r="TW110" s="187"/>
      <c r="TX110" s="187"/>
      <c r="TY110" s="187"/>
      <c r="TZ110" s="187"/>
      <c r="UA110" s="187"/>
      <c r="UB110" s="187"/>
      <c r="UC110" s="187"/>
      <c r="UD110" s="187"/>
      <c r="UE110" s="187"/>
      <c r="UF110" s="187"/>
      <c r="UG110" s="187"/>
      <c r="UH110" s="187"/>
      <c r="UI110" s="187"/>
      <c r="UJ110" s="187"/>
      <c r="UK110" s="187"/>
      <c r="UL110" s="187"/>
      <c r="UM110" s="187"/>
      <c r="UN110" s="187"/>
      <c r="UO110" s="187"/>
      <c r="UP110" s="187"/>
      <c r="UQ110" s="187"/>
      <c r="UR110" s="187"/>
      <c r="US110" s="187"/>
      <c r="UT110" s="187"/>
      <c r="UU110" s="187"/>
      <c r="UV110" s="187"/>
      <c r="UW110" s="187"/>
      <c r="UX110" s="187"/>
      <c r="UY110" s="187"/>
      <c r="UZ110" s="187"/>
      <c r="VA110" s="187"/>
      <c r="VB110" s="187"/>
      <c r="VC110" s="187"/>
      <c r="VD110" s="187"/>
      <c r="VE110" s="187"/>
      <c r="VF110" s="187"/>
      <c r="VG110" s="187"/>
      <c r="VH110" s="187"/>
      <c r="VI110" s="187"/>
      <c r="VJ110" s="187"/>
      <c r="VK110" s="187"/>
      <c r="VL110" s="187"/>
      <c r="VM110" s="187"/>
      <c r="VN110" s="187"/>
      <c r="VO110" s="187"/>
      <c r="VP110" s="187"/>
      <c r="VQ110" s="187"/>
      <c r="VR110" s="187"/>
      <c r="VS110" s="187"/>
      <c r="VT110" s="187"/>
      <c r="VU110" s="187"/>
      <c r="VV110" s="187"/>
      <c r="VW110" s="187"/>
      <c r="VX110" s="187"/>
      <c r="VY110" s="187"/>
      <c r="VZ110" s="187"/>
      <c r="WA110" s="187"/>
      <c r="WB110" s="187"/>
      <c r="WC110" s="187"/>
      <c r="WD110" s="187"/>
      <c r="WE110" s="187"/>
      <c r="WF110" s="187"/>
      <c r="WG110" s="187"/>
      <c r="WH110" s="187"/>
      <c r="WI110" s="187"/>
      <c r="WJ110" s="187"/>
      <c r="WK110" s="187"/>
      <c r="WL110" s="187"/>
      <c r="WM110" s="187"/>
      <c r="WN110" s="187"/>
      <c r="WO110" s="187"/>
      <c r="WP110" s="187"/>
      <c r="WQ110" s="187"/>
      <c r="WR110" s="187"/>
      <c r="WS110" s="187"/>
      <c r="WT110" s="187"/>
      <c r="WU110" s="187"/>
      <c r="WV110" s="187"/>
      <c r="WW110" s="187"/>
      <c r="WX110" s="187"/>
      <c r="WY110" s="187"/>
      <c r="WZ110" s="187"/>
      <c r="XA110" s="187"/>
      <c r="XB110" s="187"/>
      <c r="XC110" s="187"/>
      <c r="XD110" s="187"/>
      <c r="XE110" s="187"/>
      <c r="XF110" s="187"/>
      <c r="XG110" s="187"/>
      <c r="XH110" s="187"/>
      <c r="XI110" s="187"/>
      <c r="XJ110" s="187"/>
      <c r="XK110" s="187"/>
      <c r="XL110" s="187"/>
      <c r="XM110" s="187"/>
      <c r="XN110" s="187"/>
      <c r="XO110" s="187"/>
      <c r="XP110" s="187"/>
      <c r="XQ110" s="187"/>
      <c r="XR110" s="187"/>
      <c r="XS110" s="187"/>
      <c r="XT110" s="187"/>
      <c r="XU110" s="187"/>
      <c r="XV110" s="187"/>
      <c r="XW110" s="187"/>
      <c r="XX110" s="187"/>
      <c r="XY110" s="187"/>
      <c r="XZ110" s="187"/>
      <c r="YA110" s="187"/>
      <c r="YB110" s="187"/>
      <c r="YC110" s="187"/>
      <c r="YD110" s="187"/>
      <c r="YE110" s="187"/>
      <c r="YF110" s="187"/>
      <c r="YG110" s="187"/>
      <c r="YH110" s="187"/>
      <c r="YI110" s="187"/>
      <c r="YJ110" s="187"/>
      <c r="YK110" s="187"/>
      <c r="YL110" s="187"/>
      <c r="YM110" s="187"/>
      <c r="YN110" s="187"/>
      <c r="YO110" s="187"/>
      <c r="YP110" s="187"/>
      <c r="YQ110" s="187"/>
      <c r="YR110" s="187"/>
      <c r="YS110" s="187"/>
      <c r="YT110" s="187"/>
      <c r="YU110" s="187"/>
      <c r="YV110" s="187"/>
      <c r="YW110" s="187"/>
      <c r="YX110" s="187"/>
      <c r="YY110" s="187"/>
      <c r="YZ110" s="187"/>
      <c r="ZA110" s="187"/>
      <c r="ZB110" s="187"/>
      <c r="ZC110" s="187"/>
      <c r="ZD110" s="187"/>
      <c r="ZE110" s="187"/>
      <c r="ZF110" s="187"/>
      <c r="ZG110" s="187"/>
      <c r="ZH110" s="187"/>
      <c r="ZI110" s="187"/>
      <c r="ZJ110" s="187"/>
      <c r="ZK110" s="187"/>
      <c r="ZL110" s="187"/>
      <c r="ZM110" s="187"/>
      <c r="ZN110" s="187"/>
      <c r="ZO110" s="187"/>
      <c r="ZP110" s="187"/>
      <c r="ZQ110" s="187"/>
      <c r="ZR110" s="187"/>
      <c r="ZS110" s="187"/>
      <c r="ZT110" s="187"/>
      <c r="ZU110" s="187"/>
      <c r="ZV110" s="187"/>
      <c r="ZW110" s="187"/>
      <c r="ZX110" s="187"/>
      <c r="ZY110" s="187"/>
      <c r="ZZ110" s="187"/>
      <c r="AAA110" s="187"/>
      <c r="AAB110" s="187"/>
      <c r="AAC110" s="187"/>
      <c r="AAD110" s="187"/>
      <c r="AAE110" s="187"/>
      <c r="AAF110" s="187"/>
      <c r="AAG110" s="187"/>
      <c r="AAH110" s="187"/>
      <c r="AAI110" s="187"/>
      <c r="AAJ110" s="187"/>
      <c r="AAK110" s="187"/>
      <c r="AAL110" s="187"/>
      <c r="AAM110" s="187"/>
      <c r="AAN110" s="187"/>
      <c r="AAO110" s="187"/>
      <c r="AAP110" s="187"/>
      <c r="AAQ110" s="187"/>
      <c r="AAR110" s="187"/>
      <c r="AAS110" s="187"/>
      <c r="AAT110" s="187"/>
      <c r="AAU110" s="187"/>
      <c r="AAV110" s="187"/>
      <c r="AAW110" s="187"/>
      <c r="AAX110" s="187"/>
      <c r="AAY110" s="187"/>
      <c r="AAZ110" s="187"/>
      <c r="ABA110" s="187"/>
      <c r="ABB110" s="187"/>
      <c r="ABC110" s="187"/>
      <c r="ABD110" s="187"/>
      <c r="ABE110" s="187"/>
      <c r="ABF110" s="187"/>
      <c r="ABG110" s="187"/>
      <c r="ABH110" s="187"/>
      <c r="ABI110" s="187"/>
      <c r="ABJ110" s="187"/>
      <c r="ABK110" s="187"/>
      <c r="ABL110" s="187"/>
      <c r="ABM110" s="187"/>
      <c r="ABN110" s="187"/>
      <c r="ABO110" s="187"/>
      <c r="ABP110" s="187"/>
      <c r="ABQ110" s="187"/>
      <c r="ABR110" s="187"/>
      <c r="ABS110" s="187"/>
      <c r="ABT110" s="187"/>
      <c r="ABU110" s="187"/>
      <c r="ABV110" s="187"/>
      <c r="ABW110" s="187"/>
      <c r="ABX110" s="187"/>
      <c r="ABY110" s="187"/>
      <c r="ABZ110" s="187"/>
      <c r="ACA110" s="187"/>
      <c r="ACB110" s="187"/>
      <c r="ACC110" s="187"/>
      <c r="ACD110" s="187"/>
      <c r="ACE110" s="187"/>
      <c r="ACF110" s="187"/>
      <c r="ACG110" s="187"/>
      <c r="ACH110" s="187"/>
      <c r="ACI110" s="187"/>
      <c r="ACJ110" s="187"/>
      <c r="ACK110" s="187"/>
      <c r="ACL110" s="187"/>
      <c r="ACM110" s="187"/>
      <c r="ACN110" s="187"/>
      <c r="ACO110" s="187"/>
      <c r="ACP110" s="187"/>
      <c r="ACQ110" s="187"/>
      <c r="ACR110" s="187"/>
      <c r="ACS110" s="187"/>
      <c r="ACT110" s="187"/>
      <c r="ACU110" s="187"/>
      <c r="ACV110" s="187"/>
      <c r="ACW110" s="187"/>
      <c r="ACX110" s="187"/>
      <c r="ACY110" s="187"/>
      <c r="ACZ110" s="187"/>
      <c r="ADA110" s="187"/>
      <c r="ADB110" s="187"/>
      <c r="ADC110" s="187"/>
      <c r="ADD110" s="187"/>
      <c r="ADE110" s="187"/>
      <c r="ADF110" s="187"/>
      <c r="ADG110" s="187"/>
      <c r="ADH110" s="187"/>
      <c r="ADI110" s="187"/>
      <c r="ADJ110" s="187"/>
      <c r="ADK110" s="187"/>
      <c r="ADL110" s="187"/>
      <c r="ADM110" s="187"/>
      <c r="ADN110" s="187"/>
      <c r="ADO110" s="187"/>
      <c r="ADP110" s="187"/>
      <c r="ADQ110" s="187"/>
      <c r="ADR110" s="187"/>
      <c r="ADS110" s="187"/>
      <c r="ADT110" s="187"/>
      <c r="ADU110" s="187"/>
      <c r="ADV110" s="187"/>
      <c r="ADW110" s="187"/>
      <c r="ADX110" s="187"/>
      <c r="ADY110" s="187"/>
      <c r="ADZ110" s="187"/>
      <c r="AEA110" s="187"/>
      <c r="AEB110" s="187"/>
      <c r="AEC110" s="187"/>
      <c r="AED110" s="187"/>
      <c r="AEE110" s="187"/>
      <c r="AEF110" s="187"/>
      <c r="AEG110" s="187"/>
      <c r="AEH110" s="187"/>
      <c r="AEI110" s="187"/>
      <c r="AEJ110" s="187"/>
      <c r="AEK110" s="187"/>
      <c r="AEL110" s="187"/>
      <c r="AEM110" s="187"/>
      <c r="AEN110" s="187"/>
      <c r="AEO110" s="187"/>
      <c r="AEP110" s="187"/>
      <c r="AEQ110" s="187"/>
      <c r="AER110" s="187"/>
      <c r="AES110" s="187"/>
      <c r="AET110" s="187"/>
      <c r="AEU110" s="187"/>
      <c r="AEV110" s="187"/>
      <c r="AEW110" s="187"/>
      <c r="AEX110" s="187"/>
      <c r="AEY110" s="187"/>
      <c r="AEZ110" s="187"/>
      <c r="AFA110" s="187"/>
      <c r="AFB110" s="187"/>
      <c r="AFC110" s="187"/>
      <c r="AFD110" s="187"/>
      <c r="AFE110" s="187"/>
      <c r="AFF110" s="187"/>
      <c r="AFG110" s="187"/>
      <c r="AFH110" s="187"/>
      <c r="AFI110" s="187"/>
      <c r="AFJ110" s="187"/>
      <c r="AFK110" s="187"/>
      <c r="AFL110" s="187"/>
      <c r="AFM110" s="187"/>
      <c r="AFN110" s="187"/>
      <c r="AFO110" s="187"/>
      <c r="AFP110" s="187"/>
      <c r="AFQ110" s="187"/>
      <c r="AFR110" s="187"/>
      <c r="AFS110" s="187"/>
      <c r="AFT110" s="187"/>
      <c r="AFU110" s="187"/>
      <c r="AFV110" s="187"/>
      <c r="AFW110" s="187"/>
      <c r="AFX110" s="187"/>
      <c r="AFY110" s="187"/>
      <c r="AFZ110" s="187"/>
      <c r="AGA110" s="187"/>
      <c r="AGB110" s="187"/>
      <c r="AGC110" s="187"/>
      <c r="AGD110" s="187"/>
      <c r="AGE110" s="187"/>
      <c r="AGF110" s="187"/>
      <c r="AGG110" s="187"/>
      <c r="AGH110" s="187"/>
      <c r="AGI110" s="187"/>
      <c r="AGJ110" s="187"/>
      <c r="AGK110" s="187"/>
      <c r="AGL110" s="187"/>
      <c r="AGM110" s="187"/>
      <c r="AGN110" s="187"/>
      <c r="AGO110" s="187"/>
      <c r="AGP110" s="187"/>
      <c r="AGQ110" s="187"/>
      <c r="AGR110" s="187"/>
      <c r="AGS110" s="187"/>
      <c r="AGT110" s="187"/>
      <c r="AGU110" s="187"/>
      <c r="AGV110" s="187"/>
      <c r="AGW110" s="187"/>
      <c r="AGX110" s="187"/>
      <c r="AGY110" s="187"/>
      <c r="AGZ110" s="187"/>
      <c r="AHA110" s="187"/>
      <c r="AHB110" s="187"/>
      <c r="AHC110" s="187"/>
      <c r="AHD110" s="187"/>
      <c r="AHE110" s="187"/>
      <c r="AHF110" s="187"/>
      <c r="AHG110" s="187"/>
      <c r="AHH110" s="187"/>
      <c r="AHI110" s="187"/>
      <c r="AHJ110" s="187"/>
      <c r="AHK110" s="187"/>
      <c r="AHL110" s="187"/>
      <c r="AHM110" s="187"/>
      <c r="AHN110" s="187"/>
      <c r="AHO110" s="187"/>
      <c r="AHP110" s="187"/>
      <c r="AHQ110" s="187"/>
      <c r="AHR110" s="187"/>
      <c r="AHS110" s="187"/>
      <c r="AHT110" s="187"/>
      <c r="AHU110" s="187"/>
      <c r="AHV110" s="187"/>
      <c r="AHW110" s="187"/>
      <c r="AHX110" s="187"/>
      <c r="AHY110" s="187"/>
      <c r="AHZ110" s="187"/>
      <c r="AIA110" s="187"/>
      <c r="AIB110" s="187"/>
      <c r="AIC110" s="187"/>
      <c r="AID110" s="187"/>
      <c r="AIE110" s="187"/>
      <c r="AIF110" s="187"/>
      <c r="AIG110" s="187"/>
      <c r="AIH110" s="187"/>
      <c r="AII110" s="187"/>
      <c r="AIJ110" s="187"/>
      <c r="AIK110" s="187"/>
      <c r="AIL110" s="187"/>
      <c r="AIM110" s="187"/>
      <c r="AIN110" s="187"/>
      <c r="AIO110" s="187"/>
      <c r="AIP110" s="187"/>
      <c r="AIQ110" s="187"/>
      <c r="AIR110" s="187"/>
      <c r="AIS110" s="187"/>
      <c r="AIT110" s="187"/>
      <c r="AIU110" s="187"/>
      <c r="AIV110" s="187"/>
      <c r="AIW110" s="187"/>
      <c r="AIX110" s="187"/>
      <c r="AIY110" s="187"/>
      <c r="AIZ110" s="187"/>
      <c r="AJA110" s="187"/>
      <c r="AJB110" s="187"/>
      <c r="AJC110" s="187"/>
      <c r="AJD110" s="187"/>
      <c r="AJE110" s="187"/>
      <c r="AJF110" s="187"/>
      <c r="AJG110" s="187"/>
      <c r="AJH110" s="187"/>
      <c r="AJI110" s="187"/>
      <c r="AJJ110" s="187"/>
      <c r="AJK110" s="187"/>
      <c r="AJL110" s="187"/>
      <c r="AJM110" s="187"/>
      <c r="AJN110" s="187"/>
      <c r="AJO110" s="187"/>
      <c r="AJP110" s="187"/>
      <c r="AJQ110" s="187"/>
      <c r="AJR110" s="187"/>
      <c r="AJS110" s="187"/>
      <c r="AJT110" s="187"/>
      <c r="AJU110" s="187"/>
      <c r="AJV110" s="187"/>
      <c r="AJW110" s="187"/>
      <c r="AJX110" s="187"/>
      <c r="AJY110" s="187"/>
      <c r="AJZ110" s="187"/>
      <c r="AKA110" s="187"/>
      <c r="AKB110" s="187"/>
      <c r="AKC110" s="187"/>
      <c r="AKD110" s="187"/>
      <c r="AKE110" s="187"/>
      <c r="AKF110" s="187"/>
      <c r="AKG110" s="187"/>
      <c r="AKH110" s="187"/>
      <c r="AKI110" s="187"/>
      <c r="AKJ110" s="187"/>
      <c r="AKK110" s="187"/>
      <c r="AKL110" s="187"/>
      <c r="AKM110" s="187"/>
      <c r="AKN110" s="187"/>
      <c r="AKO110" s="187"/>
      <c r="AKP110" s="187"/>
      <c r="AKQ110" s="187"/>
      <c r="AKR110" s="187"/>
      <c r="AKS110" s="187"/>
      <c r="AKT110" s="187"/>
      <c r="AKU110" s="187"/>
      <c r="AKV110" s="187"/>
      <c r="AKW110" s="187"/>
      <c r="AKX110" s="187"/>
      <c r="AKY110" s="187"/>
      <c r="AKZ110" s="187"/>
      <c r="ALA110" s="187"/>
      <c r="ALB110" s="187"/>
      <c r="ALC110" s="187"/>
      <c r="ALD110" s="187"/>
      <c r="ALE110" s="187"/>
      <c r="ALF110" s="187"/>
      <c r="ALG110" s="187"/>
      <c r="ALH110" s="187"/>
      <c r="ALI110" s="187"/>
      <c r="ALJ110" s="187"/>
      <c r="ALK110" s="187"/>
      <c r="ALL110" s="187"/>
      <c r="ALM110" s="187"/>
      <c r="ALN110" s="187"/>
      <c r="ALO110" s="187"/>
      <c r="ALP110" s="187"/>
      <c r="ALQ110" s="187"/>
      <c r="ALR110" s="187"/>
      <c r="ALS110" s="187"/>
      <c r="ALT110" s="187"/>
      <c r="ALU110" s="187"/>
      <c r="ALV110" s="187"/>
      <c r="ALW110" s="187"/>
      <c r="ALX110" s="187"/>
      <c r="ALY110" s="187"/>
      <c r="ALZ110" s="187"/>
      <c r="AMA110" s="187"/>
      <c r="AMB110" s="187"/>
      <c r="AMC110" s="187"/>
      <c r="AMD110" s="187"/>
    </row>
    <row r="111" spans="1:1018" ht="15" customHeight="1">
      <c r="A111" s="133" t="s">
        <v>4556</v>
      </c>
      <c r="B111" s="610"/>
      <c r="C111" s="610"/>
      <c r="D111" s="94">
        <v>46149</v>
      </c>
      <c r="E111" s="95" t="str">
        <f t="shared" ca="1" si="26"/>
        <v>OK</v>
      </c>
      <c r="F111" s="134" t="s">
        <v>4557</v>
      </c>
      <c r="G111" s="134" t="s">
        <v>4558</v>
      </c>
      <c r="H111" s="135" t="s">
        <v>4559</v>
      </c>
      <c r="I111" s="136">
        <v>3414.94</v>
      </c>
      <c r="J111" s="108">
        <f>MEDIAN(I110:I112)</f>
        <v>3200.9</v>
      </c>
      <c r="K111" s="109">
        <f>TRUNC(AVERAGE(I110:I112),2)</f>
        <v>3160.91</v>
      </c>
      <c r="L111" s="102">
        <f>I111/AVERAGE(I110,I112)</f>
        <v>1.1255941197798214</v>
      </c>
      <c r="M111" s="110">
        <f>STDEV(I110:I112)</f>
        <v>276.19949408594749</v>
      </c>
      <c r="N111" s="111">
        <f>M111/K111</f>
        <v>8.7379740038769693E-2</v>
      </c>
      <c r="O111" s="103" t="str">
        <f>IF(L111&lt;0.7,"INEXEQUÍVEL",IF(L111&gt;1.3,"EXCESSIVO","EXEQUÍVEL"))</f>
        <v>EXEQUÍVEL</v>
      </c>
      <c r="P111" s="110">
        <f>K111-M111</f>
        <v>2884.7105059140522</v>
      </c>
      <c r="Q111" s="112">
        <f>K111+M111</f>
        <v>3437.1094940859475</v>
      </c>
      <c r="R111" s="113">
        <f>TRUNC(IF(J111=K111,K111, IF(N111&lt;25%,K111,J111)),2)</f>
        <v>3160.91</v>
      </c>
      <c r="S111" s="603"/>
      <c r="T111" s="187"/>
      <c r="U111" s="187"/>
      <c r="V111" s="187"/>
      <c r="W111" s="187"/>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c r="BB111" s="187"/>
      <c r="BC111" s="187"/>
      <c r="BD111" s="187"/>
      <c r="BE111" s="187"/>
      <c r="BF111" s="187"/>
      <c r="BG111" s="187"/>
      <c r="BH111" s="187"/>
      <c r="BI111" s="187"/>
      <c r="BJ111" s="187"/>
      <c r="BK111" s="187"/>
      <c r="BL111" s="187"/>
      <c r="BM111" s="187"/>
      <c r="BN111" s="187"/>
      <c r="BO111" s="187"/>
      <c r="BP111" s="187"/>
      <c r="BQ111" s="187"/>
      <c r="BR111" s="187"/>
      <c r="BS111" s="187"/>
      <c r="BT111" s="187"/>
      <c r="BU111" s="187"/>
      <c r="BV111" s="187"/>
      <c r="BW111" s="187"/>
      <c r="BX111" s="187"/>
      <c r="BY111" s="187"/>
      <c r="BZ111" s="187"/>
      <c r="CA111" s="187"/>
      <c r="CB111" s="187"/>
      <c r="CC111" s="187"/>
      <c r="CD111" s="187"/>
      <c r="CE111" s="187"/>
      <c r="CF111" s="187"/>
      <c r="CG111" s="187"/>
      <c r="CH111" s="187"/>
      <c r="CI111" s="187"/>
      <c r="CJ111" s="187"/>
      <c r="CK111" s="187"/>
      <c r="CL111" s="187"/>
      <c r="CM111" s="187"/>
      <c r="CN111" s="187"/>
      <c r="CO111" s="187"/>
      <c r="CP111" s="187"/>
      <c r="CQ111" s="187"/>
      <c r="CR111" s="187"/>
      <c r="CS111" s="187"/>
      <c r="CT111" s="187"/>
      <c r="CU111" s="187"/>
      <c r="CV111" s="187"/>
      <c r="CW111" s="187"/>
      <c r="CX111" s="187"/>
      <c r="CY111" s="187"/>
      <c r="CZ111" s="187"/>
      <c r="DA111" s="187"/>
      <c r="DB111" s="187"/>
      <c r="DC111" s="187"/>
      <c r="DD111" s="187"/>
      <c r="DE111" s="187"/>
      <c r="DF111" s="187"/>
      <c r="DG111" s="187"/>
      <c r="DH111" s="187"/>
      <c r="DI111" s="187"/>
      <c r="DJ111" s="187"/>
      <c r="DK111" s="187"/>
      <c r="DL111" s="187"/>
      <c r="DM111" s="187"/>
      <c r="DN111" s="187"/>
      <c r="DO111" s="187"/>
      <c r="DP111" s="187"/>
      <c r="DQ111" s="187"/>
      <c r="DR111" s="187"/>
      <c r="DS111" s="187"/>
      <c r="DT111" s="187"/>
      <c r="DU111" s="187"/>
      <c r="DV111" s="187"/>
      <c r="DW111" s="187"/>
      <c r="DX111" s="187"/>
      <c r="DY111" s="187"/>
      <c r="DZ111" s="187"/>
      <c r="EA111" s="187"/>
      <c r="EB111" s="187"/>
      <c r="EC111" s="187"/>
      <c r="ED111" s="187"/>
      <c r="EE111" s="187"/>
      <c r="EF111" s="187"/>
      <c r="EG111" s="187"/>
      <c r="EH111" s="187"/>
      <c r="EI111" s="187"/>
      <c r="EJ111" s="187"/>
      <c r="EK111" s="187"/>
      <c r="EL111" s="187"/>
      <c r="EM111" s="187"/>
      <c r="EN111" s="187"/>
      <c r="EO111" s="187"/>
      <c r="EP111" s="187"/>
      <c r="EQ111" s="187"/>
      <c r="ER111" s="187"/>
      <c r="ES111" s="187"/>
      <c r="ET111" s="187"/>
      <c r="EU111" s="187"/>
      <c r="EV111" s="187"/>
      <c r="EW111" s="187"/>
      <c r="EX111" s="187"/>
      <c r="EY111" s="187"/>
      <c r="EZ111" s="187"/>
      <c r="FA111" s="187"/>
      <c r="FB111" s="187"/>
      <c r="FC111" s="187"/>
      <c r="FD111" s="187"/>
      <c r="FE111" s="187"/>
      <c r="FF111" s="187"/>
      <c r="FG111" s="187"/>
      <c r="FH111" s="187"/>
      <c r="FI111" s="187"/>
      <c r="FJ111" s="187"/>
      <c r="FK111" s="187"/>
      <c r="FL111" s="187"/>
      <c r="FM111" s="187"/>
      <c r="FN111" s="187"/>
      <c r="FO111" s="187"/>
      <c r="FP111" s="187"/>
      <c r="FQ111" s="187"/>
      <c r="FR111" s="187"/>
      <c r="FS111" s="187"/>
      <c r="FT111" s="187"/>
      <c r="FU111" s="187"/>
      <c r="FV111" s="187"/>
      <c r="FW111" s="187"/>
      <c r="FX111" s="187"/>
      <c r="FY111" s="187"/>
      <c r="FZ111" s="187"/>
      <c r="GA111" s="187"/>
      <c r="GB111" s="187"/>
      <c r="GC111" s="187"/>
      <c r="GD111" s="187"/>
      <c r="GE111" s="187"/>
      <c r="GF111" s="187"/>
      <c r="GG111" s="187"/>
      <c r="GH111" s="187"/>
      <c r="GI111" s="187"/>
      <c r="GJ111" s="187"/>
      <c r="GK111" s="187"/>
      <c r="GL111" s="187"/>
      <c r="GM111" s="187"/>
      <c r="GN111" s="187"/>
      <c r="GO111" s="187"/>
      <c r="GP111" s="187"/>
      <c r="GQ111" s="187"/>
      <c r="GR111" s="187"/>
      <c r="GS111" s="187"/>
      <c r="GT111" s="187"/>
      <c r="GU111" s="187"/>
      <c r="GV111" s="187"/>
      <c r="GW111" s="187"/>
      <c r="GX111" s="187"/>
      <c r="GY111" s="187"/>
      <c r="GZ111" s="187"/>
      <c r="HA111" s="187"/>
      <c r="HB111" s="187"/>
      <c r="HC111" s="187"/>
      <c r="HD111" s="187"/>
      <c r="HE111" s="187"/>
      <c r="HF111" s="187"/>
      <c r="HG111" s="187"/>
      <c r="HH111" s="187"/>
      <c r="HI111" s="187"/>
      <c r="HJ111" s="187"/>
      <c r="HK111" s="187"/>
      <c r="HL111" s="187"/>
      <c r="HM111" s="187"/>
      <c r="HN111" s="187"/>
      <c r="HO111" s="187"/>
      <c r="HP111" s="187"/>
      <c r="HQ111" s="187"/>
      <c r="HR111" s="187"/>
      <c r="HS111" s="187"/>
      <c r="HT111" s="187"/>
      <c r="HU111" s="187"/>
      <c r="HV111" s="187"/>
      <c r="HW111" s="187"/>
      <c r="HX111" s="187"/>
      <c r="HY111" s="187"/>
      <c r="HZ111" s="187"/>
      <c r="IA111" s="187"/>
      <c r="IB111" s="187"/>
      <c r="IC111" s="187"/>
      <c r="ID111" s="187"/>
      <c r="IE111" s="187"/>
      <c r="IF111" s="187"/>
      <c r="IG111" s="187"/>
      <c r="IH111" s="187"/>
      <c r="II111" s="187"/>
      <c r="IJ111" s="187"/>
      <c r="IK111" s="187"/>
      <c r="IL111" s="187"/>
      <c r="IM111" s="187"/>
      <c r="IN111" s="187"/>
      <c r="IO111" s="187"/>
      <c r="IP111" s="187"/>
      <c r="IQ111" s="187"/>
      <c r="IR111" s="187"/>
      <c r="IS111" s="187"/>
      <c r="IT111" s="187"/>
      <c r="IU111" s="187"/>
      <c r="IV111" s="187"/>
      <c r="IW111" s="187"/>
      <c r="IX111" s="187"/>
      <c r="IY111" s="187"/>
      <c r="IZ111" s="187"/>
      <c r="JA111" s="187"/>
      <c r="JB111" s="187"/>
      <c r="JC111" s="187"/>
      <c r="JD111" s="187"/>
      <c r="JE111" s="187"/>
      <c r="JF111" s="187"/>
      <c r="JG111" s="187"/>
      <c r="JH111" s="187"/>
      <c r="JI111" s="187"/>
      <c r="JJ111" s="187"/>
      <c r="JK111" s="187"/>
      <c r="JL111" s="187"/>
      <c r="JM111" s="187"/>
      <c r="JN111" s="187"/>
      <c r="JO111" s="187"/>
      <c r="JP111" s="187"/>
      <c r="JQ111" s="187"/>
      <c r="JR111" s="187"/>
      <c r="JS111" s="187"/>
      <c r="JT111" s="187"/>
      <c r="JU111" s="187"/>
      <c r="JV111" s="187"/>
      <c r="JW111" s="187"/>
      <c r="JX111" s="187"/>
      <c r="JY111" s="187"/>
      <c r="JZ111" s="187"/>
      <c r="KA111" s="187"/>
      <c r="KB111" s="187"/>
      <c r="KC111" s="187"/>
      <c r="KD111" s="187"/>
      <c r="KE111" s="187"/>
      <c r="KF111" s="187"/>
      <c r="KG111" s="187"/>
      <c r="KH111" s="187"/>
      <c r="KI111" s="187"/>
      <c r="KJ111" s="187"/>
      <c r="KK111" s="187"/>
      <c r="KL111" s="187"/>
      <c r="KM111" s="187"/>
      <c r="KN111" s="187"/>
      <c r="KO111" s="187"/>
      <c r="KP111" s="187"/>
      <c r="KQ111" s="187"/>
      <c r="KR111" s="187"/>
      <c r="KS111" s="187"/>
      <c r="KT111" s="187"/>
      <c r="KU111" s="187"/>
      <c r="KV111" s="187"/>
      <c r="KW111" s="187"/>
      <c r="KX111" s="187"/>
      <c r="KY111" s="187"/>
      <c r="KZ111" s="187"/>
      <c r="LA111" s="187"/>
      <c r="LB111" s="187"/>
      <c r="LC111" s="187"/>
      <c r="LD111" s="187"/>
      <c r="LE111" s="187"/>
      <c r="LF111" s="187"/>
      <c r="LG111" s="187"/>
      <c r="LH111" s="187"/>
      <c r="LI111" s="187"/>
      <c r="LJ111" s="187"/>
      <c r="LK111" s="187"/>
      <c r="LL111" s="187"/>
      <c r="LM111" s="187"/>
      <c r="LN111" s="187"/>
      <c r="LO111" s="187"/>
      <c r="LP111" s="187"/>
      <c r="LQ111" s="187"/>
      <c r="LR111" s="187"/>
      <c r="LS111" s="187"/>
      <c r="LT111" s="187"/>
      <c r="LU111" s="187"/>
      <c r="LV111" s="187"/>
      <c r="LW111" s="187"/>
      <c r="LX111" s="187"/>
      <c r="LY111" s="187"/>
      <c r="LZ111" s="187"/>
      <c r="MA111" s="187"/>
      <c r="MB111" s="187"/>
      <c r="MC111" s="187"/>
      <c r="MD111" s="187"/>
      <c r="ME111" s="187"/>
      <c r="MF111" s="187"/>
      <c r="MG111" s="187"/>
      <c r="MH111" s="187"/>
      <c r="MI111" s="187"/>
      <c r="MJ111" s="187"/>
      <c r="MK111" s="187"/>
      <c r="ML111" s="187"/>
      <c r="MM111" s="187"/>
      <c r="MN111" s="187"/>
      <c r="MO111" s="187"/>
      <c r="MP111" s="187"/>
      <c r="MQ111" s="187"/>
      <c r="MR111" s="187"/>
      <c r="MS111" s="187"/>
      <c r="MT111" s="187"/>
      <c r="MU111" s="187"/>
      <c r="MV111" s="187"/>
      <c r="MW111" s="187"/>
      <c r="MX111" s="187"/>
      <c r="MY111" s="187"/>
      <c r="MZ111" s="187"/>
      <c r="NA111" s="187"/>
      <c r="NB111" s="187"/>
      <c r="NC111" s="187"/>
      <c r="ND111" s="187"/>
      <c r="NE111" s="187"/>
      <c r="NF111" s="187"/>
      <c r="NG111" s="187"/>
      <c r="NH111" s="187"/>
      <c r="NI111" s="187"/>
      <c r="NJ111" s="187"/>
      <c r="NK111" s="187"/>
      <c r="NL111" s="187"/>
      <c r="NM111" s="187"/>
      <c r="NN111" s="187"/>
      <c r="NO111" s="187"/>
      <c r="NP111" s="187"/>
      <c r="NQ111" s="187"/>
      <c r="NR111" s="187"/>
      <c r="NS111" s="187"/>
      <c r="NT111" s="187"/>
      <c r="NU111" s="187"/>
      <c r="NV111" s="187"/>
      <c r="NW111" s="187"/>
      <c r="NX111" s="187"/>
      <c r="NY111" s="187"/>
      <c r="NZ111" s="187"/>
      <c r="OA111" s="187"/>
      <c r="OB111" s="187"/>
      <c r="OC111" s="187"/>
      <c r="OD111" s="187"/>
      <c r="OE111" s="187"/>
      <c r="OF111" s="187"/>
      <c r="OG111" s="187"/>
      <c r="OH111" s="187"/>
      <c r="OI111" s="187"/>
      <c r="OJ111" s="187"/>
      <c r="OK111" s="187"/>
      <c r="OL111" s="187"/>
      <c r="OM111" s="187"/>
      <c r="ON111" s="187"/>
      <c r="OO111" s="187"/>
      <c r="OP111" s="187"/>
      <c r="OQ111" s="187"/>
      <c r="OR111" s="187"/>
      <c r="OS111" s="187"/>
      <c r="OT111" s="187"/>
      <c r="OU111" s="187"/>
      <c r="OV111" s="187"/>
      <c r="OW111" s="187"/>
      <c r="OX111" s="187"/>
      <c r="OY111" s="187"/>
      <c r="OZ111" s="187"/>
      <c r="PA111" s="187"/>
      <c r="PB111" s="187"/>
      <c r="PC111" s="187"/>
      <c r="PD111" s="187"/>
      <c r="PE111" s="187"/>
      <c r="PF111" s="187"/>
      <c r="PG111" s="187"/>
      <c r="PH111" s="187"/>
      <c r="PI111" s="187"/>
      <c r="PJ111" s="187"/>
      <c r="PK111" s="187"/>
      <c r="PL111" s="187"/>
      <c r="PM111" s="187"/>
      <c r="PN111" s="187"/>
      <c r="PO111" s="187"/>
      <c r="PP111" s="187"/>
      <c r="PQ111" s="187"/>
      <c r="PR111" s="187"/>
      <c r="PS111" s="187"/>
      <c r="PT111" s="187"/>
      <c r="PU111" s="187"/>
      <c r="PV111" s="187"/>
      <c r="PW111" s="187"/>
      <c r="PX111" s="187"/>
      <c r="PY111" s="187"/>
      <c r="PZ111" s="187"/>
      <c r="QA111" s="187"/>
      <c r="QB111" s="187"/>
      <c r="QC111" s="187"/>
      <c r="QD111" s="187"/>
      <c r="QE111" s="187"/>
      <c r="QF111" s="187"/>
      <c r="QG111" s="187"/>
      <c r="QH111" s="187"/>
      <c r="QI111" s="187"/>
      <c r="QJ111" s="187"/>
      <c r="QK111" s="187"/>
      <c r="QL111" s="187"/>
      <c r="QM111" s="187"/>
      <c r="QN111" s="187"/>
      <c r="QO111" s="187"/>
      <c r="QP111" s="187"/>
      <c r="QQ111" s="187"/>
      <c r="QR111" s="187"/>
      <c r="QS111" s="187"/>
      <c r="QT111" s="187"/>
      <c r="QU111" s="187"/>
      <c r="QV111" s="187"/>
      <c r="QW111" s="187"/>
      <c r="QX111" s="187"/>
      <c r="QY111" s="187"/>
      <c r="QZ111" s="187"/>
      <c r="RA111" s="187"/>
      <c r="RB111" s="187"/>
      <c r="RC111" s="187"/>
      <c r="RD111" s="187"/>
      <c r="RE111" s="187"/>
      <c r="RF111" s="187"/>
      <c r="RG111" s="187"/>
      <c r="RH111" s="187"/>
      <c r="RI111" s="187"/>
      <c r="RJ111" s="187"/>
      <c r="RK111" s="187"/>
      <c r="RL111" s="187"/>
      <c r="RM111" s="187"/>
      <c r="RN111" s="187"/>
      <c r="RO111" s="187"/>
      <c r="RP111" s="187"/>
      <c r="RQ111" s="187"/>
      <c r="RR111" s="187"/>
      <c r="RS111" s="187"/>
      <c r="RT111" s="187"/>
      <c r="RU111" s="187"/>
      <c r="RV111" s="187"/>
      <c r="RW111" s="187"/>
      <c r="RX111" s="187"/>
      <c r="RY111" s="187"/>
      <c r="RZ111" s="187"/>
      <c r="SA111" s="187"/>
      <c r="SB111" s="187"/>
      <c r="SC111" s="187"/>
      <c r="SD111" s="187"/>
      <c r="SE111" s="187"/>
      <c r="SF111" s="187"/>
      <c r="SG111" s="187"/>
      <c r="SH111" s="187"/>
      <c r="SI111" s="187"/>
      <c r="SJ111" s="187"/>
      <c r="SK111" s="187"/>
      <c r="SL111" s="187"/>
      <c r="SM111" s="187"/>
      <c r="SN111" s="187"/>
      <c r="SO111" s="187"/>
      <c r="SP111" s="187"/>
      <c r="SQ111" s="187"/>
      <c r="SR111" s="187"/>
      <c r="SS111" s="187"/>
      <c r="ST111" s="187"/>
      <c r="SU111" s="187"/>
      <c r="SV111" s="187"/>
      <c r="SW111" s="187"/>
      <c r="SX111" s="187"/>
      <c r="SY111" s="187"/>
      <c r="SZ111" s="187"/>
      <c r="TA111" s="187"/>
      <c r="TB111" s="187"/>
      <c r="TC111" s="187"/>
      <c r="TD111" s="187"/>
      <c r="TE111" s="187"/>
      <c r="TF111" s="187"/>
      <c r="TG111" s="187"/>
      <c r="TH111" s="187"/>
      <c r="TI111" s="187"/>
      <c r="TJ111" s="187"/>
      <c r="TK111" s="187"/>
      <c r="TL111" s="187"/>
      <c r="TM111" s="187"/>
      <c r="TN111" s="187"/>
      <c r="TO111" s="187"/>
      <c r="TP111" s="187"/>
      <c r="TQ111" s="187"/>
      <c r="TR111" s="187"/>
      <c r="TS111" s="187"/>
      <c r="TT111" s="187"/>
      <c r="TU111" s="187"/>
      <c r="TV111" s="187"/>
      <c r="TW111" s="187"/>
      <c r="TX111" s="187"/>
      <c r="TY111" s="187"/>
      <c r="TZ111" s="187"/>
      <c r="UA111" s="187"/>
      <c r="UB111" s="187"/>
      <c r="UC111" s="187"/>
      <c r="UD111" s="187"/>
      <c r="UE111" s="187"/>
      <c r="UF111" s="187"/>
      <c r="UG111" s="187"/>
      <c r="UH111" s="187"/>
      <c r="UI111" s="187"/>
      <c r="UJ111" s="187"/>
      <c r="UK111" s="187"/>
      <c r="UL111" s="187"/>
      <c r="UM111" s="187"/>
      <c r="UN111" s="187"/>
      <c r="UO111" s="187"/>
      <c r="UP111" s="187"/>
      <c r="UQ111" s="187"/>
      <c r="UR111" s="187"/>
      <c r="US111" s="187"/>
      <c r="UT111" s="187"/>
      <c r="UU111" s="187"/>
      <c r="UV111" s="187"/>
      <c r="UW111" s="187"/>
      <c r="UX111" s="187"/>
      <c r="UY111" s="187"/>
      <c r="UZ111" s="187"/>
      <c r="VA111" s="187"/>
      <c r="VB111" s="187"/>
      <c r="VC111" s="187"/>
      <c r="VD111" s="187"/>
      <c r="VE111" s="187"/>
      <c r="VF111" s="187"/>
      <c r="VG111" s="187"/>
      <c r="VH111" s="187"/>
      <c r="VI111" s="187"/>
      <c r="VJ111" s="187"/>
      <c r="VK111" s="187"/>
      <c r="VL111" s="187"/>
      <c r="VM111" s="187"/>
      <c r="VN111" s="187"/>
      <c r="VO111" s="187"/>
      <c r="VP111" s="187"/>
      <c r="VQ111" s="187"/>
      <c r="VR111" s="187"/>
      <c r="VS111" s="187"/>
      <c r="VT111" s="187"/>
      <c r="VU111" s="187"/>
      <c r="VV111" s="187"/>
      <c r="VW111" s="187"/>
      <c r="VX111" s="187"/>
      <c r="VY111" s="187"/>
      <c r="VZ111" s="187"/>
      <c r="WA111" s="187"/>
      <c r="WB111" s="187"/>
      <c r="WC111" s="187"/>
      <c r="WD111" s="187"/>
      <c r="WE111" s="187"/>
      <c r="WF111" s="187"/>
      <c r="WG111" s="187"/>
      <c r="WH111" s="187"/>
      <c r="WI111" s="187"/>
      <c r="WJ111" s="187"/>
      <c r="WK111" s="187"/>
      <c r="WL111" s="187"/>
      <c r="WM111" s="187"/>
      <c r="WN111" s="187"/>
      <c r="WO111" s="187"/>
      <c r="WP111" s="187"/>
      <c r="WQ111" s="187"/>
      <c r="WR111" s="187"/>
      <c r="WS111" s="187"/>
      <c r="WT111" s="187"/>
      <c r="WU111" s="187"/>
      <c r="WV111" s="187"/>
      <c r="WW111" s="187"/>
      <c r="WX111" s="187"/>
      <c r="WY111" s="187"/>
      <c r="WZ111" s="187"/>
      <c r="XA111" s="187"/>
      <c r="XB111" s="187"/>
      <c r="XC111" s="187"/>
      <c r="XD111" s="187"/>
      <c r="XE111" s="187"/>
      <c r="XF111" s="187"/>
      <c r="XG111" s="187"/>
      <c r="XH111" s="187"/>
      <c r="XI111" s="187"/>
      <c r="XJ111" s="187"/>
      <c r="XK111" s="187"/>
      <c r="XL111" s="187"/>
      <c r="XM111" s="187"/>
      <c r="XN111" s="187"/>
      <c r="XO111" s="187"/>
      <c r="XP111" s="187"/>
      <c r="XQ111" s="187"/>
      <c r="XR111" s="187"/>
      <c r="XS111" s="187"/>
      <c r="XT111" s="187"/>
      <c r="XU111" s="187"/>
      <c r="XV111" s="187"/>
      <c r="XW111" s="187"/>
      <c r="XX111" s="187"/>
      <c r="XY111" s="187"/>
      <c r="XZ111" s="187"/>
      <c r="YA111" s="187"/>
      <c r="YB111" s="187"/>
      <c r="YC111" s="187"/>
      <c r="YD111" s="187"/>
      <c r="YE111" s="187"/>
      <c r="YF111" s="187"/>
      <c r="YG111" s="187"/>
      <c r="YH111" s="187"/>
      <c r="YI111" s="187"/>
      <c r="YJ111" s="187"/>
      <c r="YK111" s="187"/>
      <c r="YL111" s="187"/>
      <c r="YM111" s="187"/>
      <c r="YN111" s="187"/>
      <c r="YO111" s="187"/>
      <c r="YP111" s="187"/>
      <c r="YQ111" s="187"/>
      <c r="YR111" s="187"/>
      <c r="YS111" s="187"/>
      <c r="YT111" s="187"/>
      <c r="YU111" s="187"/>
      <c r="YV111" s="187"/>
      <c r="YW111" s="187"/>
      <c r="YX111" s="187"/>
      <c r="YY111" s="187"/>
      <c r="YZ111" s="187"/>
      <c r="ZA111" s="187"/>
      <c r="ZB111" s="187"/>
      <c r="ZC111" s="187"/>
      <c r="ZD111" s="187"/>
      <c r="ZE111" s="187"/>
      <c r="ZF111" s="187"/>
      <c r="ZG111" s="187"/>
      <c r="ZH111" s="187"/>
      <c r="ZI111" s="187"/>
      <c r="ZJ111" s="187"/>
      <c r="ZK111" s="187"/>
      <c r="ZL111" s="187"/>
      <c r="ZM111" s="187"/>
      <c r="ZN111" s="187"/>
      <c r="ZO111" s="187"/>
      <c r="ZP111" s="187"/>
      <c r="ZQ111" s="187"/>
      <c r="ZR111" s="187"/>
      <c r="ZS111" s="187"/>
      <c r="ZT111" s="187"/>
      <c r="ZU111" s="187"/>
      <c r="ZV111" s="187"/>
      <c r="ZW111" s="187"/>
      <c r="ZX111" s="187"/>
      <c r="ZY111" s="187"/>
      <c r="ZZ111" s="187"/>
      <c r="AAA111" s="187"/>
      <c r="AAB111" s="187"/>
      <c r="AAC111" s="187"/>
      <c r="AAD111" s="187"/>
      <c r="AAE111" s="187"/>
      <c r="AAF111" s="187"/>
      <c r="AAG111" s="187"/>
      <c r="AAH111" s="187"/>
      <c r="AAI111" s="187"/>
      <c r="AAJ111" s="187"/>
      <c r="AAK111" s="187"/>
      <c r="AAL111" s="187"/>
      <c r="AAM111" s="187"/>
      <c r="AAN111" s="187"/>
      <c r="AAO111" s="187"/>
      <c r="AAP111" s="187"/>
      <c r="AAQ111" s="187"/>
      <c r="AAR111" s="187"/>
      <c r="AAS111" s="187"/>
      <c r="AAT111" s="187"/>
      <c r="AAU111" s="187"/>
      <c r="AAV111" s="187"/>
      <c r="AAW111" s="187"/>
      <c r="AAX111" s="187"/>
      <c r="AAY111" s="187"/>
      <c r="AAZ111" s="187"/>
      <c r="ABA111" s="187"/>
      <c r="ABB111" s="187"/>
      <c r="ABC111" s="187"/>
      <c r="ABD111" s="187"/>
      <c r="ABE111" s="187"/>
      <c r="ABF111" s="187"/>
      <c r="ABG111" s="187"/>
      <c r="ABH111" s="187"/>
      <c r="ABI111" s="187"/>
      <c r="ABJ111" s="187"/>
      <c r="ABK111" s="187"/>
      <c r="ABL111" s="187"/>
      <c r="ABM111" s="187"/>
      <c r="ABN111" s="187"/>
      <c r="ABO111" s="187"/>
      <c r="ABP111" s="187"/>
      <c r="ABQ111" s="187"/>
      <c r="ABR111" s="187"/>
      <c r="ABS111" s="187"/>
      <c r="ABT111" s="187"/>
      <c r="ABU111" s="187"/>
      <c r="ABV111" s="187"/>
      <c r="ABW111" s="187"/>
      <c r="ABX111" s="187"/>
      <c r="ABY111" s="187"/>
      <c r="ABZ111" s="187"/>
      <c r="ACA111" s="187"/>
      <c r="ACB111" s="187"/>
      <c r="ACC111" s="187"/>
      <c r="ACD111" s="187"/>
      <c r="ACE111" s="187"/>
      <c r="ACF111" s="187"/>
      <c r="ACG111" s="187"/>
      <c r="ACH111" s="187"/>
      <c r="ACI111" s="187"/>
      <c r="ACJ111" s="187"/>
      <c r="ACK111" s="187"/>
      <c r="ACL111" s="187"/>
      <c r="ACM111" s="187"/>
      <c r="ACN111" s="187"/>
      <c r="ACO111" s="187"/>
      <c r="ACP111" s="187"/>
      <c r="ACQ111" s="187"/>
      <c r="ACR111" s="187"/>
      <c r="ACS111" s="187"/>
      <c r="ACT111" s="187"/>
      <c r="ACU111" s="187"/>
      <c r="ACV111" s="187"/>
      <c r="ACW111" s="187"/>
      <c r="ACX111" s="187"/>
      <c r="ACY111" s="187"/>
      <c r="ACZ111" s="187"/>
      <c r="ADA111" s="187"/>
      <c r="ADB111" s="187"/>
      <c r="ADC111" s="187"/>
      <c r="ADD111" s="187"/>
      <c r="ADE111" s="187"/>
      <c r="ADF111" s="187"/>
      <c r="ADG111" s="187"/>
      <c r="ADH111" s="187"/>
      <c r="ADI111" s="187"/>
      <c r="ADJ111" s="187"/>
      <c r="ADK111" s="187"/>
      <c r="ADL111" s="187"/>
      <c r="ADM111" s="187"/>
      <c r="ADN111" s="187"/>
      <c r="ADO111" s="187"/>
      <c r="ADP111" s="187"/>
      <c r="ADQ111" s="187"/>
      <c r="ADR111" s="187"/>
      <c r="ADS111" s="187"/>
      <c r="ADT111" s="187"/>
      <c r="ADU111" s="187"/>
      <c r="ADV111" s="187"/>
      <c r="ADW111" s="187"/>
      <c r="ADX111" s="187"/>
      <c r="ADY111" s="187"/>
      <c r="ADZ111" s="187"/>
      <c r="AEA111" s="187"/>
      <c r="AEB111" s="187"/>
      <c r="AEC111" s="187"/>
      <c r="AED111" s="187"/>
      <c r="AEE111" s="187"/>
      <c r="AEF111" s="187"/>
      <c r="AEG111" s="187"/>
      <c r="AEH111" s="187"/>
      <c r="AEI111" s="187"/>
      <c r="AEJ111" s="187"/>
      <c r="AEK111" s="187"/>
      <c r="AEL111" s="187"/>
      <c r="AEM111" s="187"/>
      <c r="AEN111" s="187"/>
      <c r="AEO111" s="187"/>
      <c r="AEP111" s="187"/>
      <c r="AEQ111" s="187"/>
      <c r="AER111" s="187"/>
      <c r="AES111" s="187"/>
      <c r="AET111" s="187"/>
      <c r="AEU111" s="187"/>
      <c r="AEV111" s="187"/>
      <c r="AEW111" s="187"/>
      <c r="AEX111" s="187"/>
      <c r="AEY111" s="187"/>
      <c r="AEZ111" s="187"/>
      <c r="AFA111" s="187"/>
      <c r="AFB111" s="187"/>
      <c r="AFC111" s="187"/>
      <c r="AFD111" s="187"/>
      <c r="AFE111" s="187"/>
      <c r="AFF111" s="187"/>
      <c r="AFG111" s="187"/>
      <c r="AFH111" s="187"/>
      <c r="AFI111" s="187"/>
      <c r="AFJ111" s="187"/>
      <c r="AFK111" s="187"/>
      <c r="AFL111" s="187"/>
      <c r="AFM111" s="187"/>
      <c r="AFN111" s="187"/>
      <c r="AFO111" s="187"/>
      <c r="AFP111" s="187"/>
      <c r="AFQ111" s="187"/>
      <c r="AFR111" s="187"/>
      <c r="AFS111" s="187"/>
      <c r="AFT111" s="187"/>
      <c r="AFU111" s="187"/>
      <c r="AFV111" s="187"/>
      <c r="AFW111" s="187"/>
      <c r="AFX111" s="187"/>
      <c r="AFY111" s="187"/>
      <c r="AFZ111" s="187"/>
      <c r="AGA111" s="187"/>
      <c r="AGB111" s="187"/>
      <c r="AGC111" s="187"/>
      <c r="AGD111" s="187"/>
      <c r="AGE111" s="187"/>
      <c r="AGF111" s="187"/>
      <c r="AGG111" s="187"/>
      <c r="AGH111" s="187"/>
      <c r="AGI111" s="187"/>
      <c r="AGJ111" s="187"/>
      <c r="AGK111" s="187"/>
      <c r="AGL111" s="187"/>
      <c r="AGM111" s="187"/>
      <c r="AGN111" s="187"/>
      <c r="AGO111" s="187"/>
      <c r="AGP111" s="187"/>
      <c r="AGQ111" s="187"/>
      <c r="AGR111" s="187"/>
      <c r="AGS111" s="187"/>
      <c r="AGT111" s="187"/>
      <c r="AGU111" s="187"/>
      <c r="AGV111" s="187"/>
      <c r="AGW111" s="187"/>
      <c r="AGX111" s="187"/>
      <c r="AGY111" s="187"/>
      <c r="AGZ111" s="187"/>
      <c r="AHA111" s="187"/>
      <c r="AHB111" s="187"/>
      <c r="AHC111" s="187"/>
      <c r="AHD111" s="187"/>
      <c r="AHE111" s="187"/>
      <c r="AHF111" s="187"/>
      <c r="AHG111" s="187"/>
      <c r="AHH111" s="187"/>
      <c r="AHI111" s="187"/>
      <c r="AHJ111" s="187"/>
      <c r="AHK111" s="187"/>
      <c r="AHL111" s="187"/>
      <c r="AHM111" s="187"/>
      <c r="AHN111" s="187"/>
      <c r="AHO111" s="187"/>
      <c r="AHP111" s="187"/>
      <c r="AHQ111" s="187"/>
      <c r="AHR111" s="187"/>
      <c r="AHS111" s="187"/>
      <c r="AHT111" s="187"/>
      <c r="AHU111" s="187"/>
      <c r="AHV111" s="187"/>
      <c r="AHW111" s="187"/>
      <c r="AHX111" s="187"/>
      <c r="AHY111" s="187"/>
      <c r="AHZ111" s="187"/>
      <c r="AIA111" s="187"/>
      <c r="AIB111" s="187"/>
      <c r="AIC111" s="187"/>
      <c r="AID111" s="187"/>
      <c r="AIE111" s="187"/>
      <c r="AIF111" s="187"/>
      <c r="AIG111" s="187"/>
      <c r="AIH111" s="187"/>
      <c r="AII111" s="187"/>
      <c r="AIJ111" s="187"/>
      <c r="AIK111" s="187"/>
      <c r="AIL111" s="187"/>
      <c r="AIM111" s="187"/>
      <c r="AIN111" s="187"/>
      <c r="AIO111" s="187"/>
      <c r="AIP111" s="187"/>
      <c r="AIQ111" s="187"/>
      <c r="AIR111" s="187"/>
      <c r="AIS111" s="187"/>
      <c r="AIT111" s="187"/>
      <c r="AIU111" s="187"/>
      <c r="AIV111" s="187"/>
      <c r="AIW111" s="187"/>
      <c r="AIX111" s="187"/>
      <c r="AIY111" s="187"/>
      <c r="AIZ111" s="187"/>
      <c r="AJA111" s="187"/>
      <c r="AJB111" s="187"/>
      <c r="AJC111" s="187"/>
      <c r="AJD111" s="187"/>
      <c r="AJE111" s="187"/>
      <c r="AJF111" s="187"/>
      <c r="AJG111" s="187"/>
      <c r="AJH111" s="187"/>
      <c r="AJI111" s="187"/>
      <c r="AJJ111" s="187"/>
      <c r="AJK111" s="187"/>
      <c r="AJL111" s="187"/>
      <c r="AJM111" s="187"/>
      <c r="AJN111" s="187"/>
      <c r="AJO111" s="187"/>
      <c r="AJP111" s="187"/>
      <c r="AJQ111" s="187"/>
      <c r="AJR111" s="187"/>
      <c r="AJS111" s="187"/>
      <c r="AJT111" s="187"/>
      <c r="AJU111" s="187"/>
      <c r="AJV111" s="187"/>
      <c r="AJW111" s="187"/>
      <c r="AJX111" s="187"/>
      <c r="AJY111" s="187"/>
      <c r="AJZ111" s="187"/>
      <c r="AKA111" s="187"/>
      <c r="AKB111" s="187"/>
      <c r="AKC111" s="187"/>
      <c r="AKD111" s="187"/>
      <c r="AKE111" s="187"/>
      <c r="AKF111" s="187"/>
      <c r="AKG111" s="187"/>
      <c r="AKH111" s="187"/>
      <c r="AKI111" s="187"/>
      <c r="AKJ111" s="187"/>
      <c r="AKK111" s="187"/>
      <c r="AKL111" s="187"/>
      <c r="AKM111" s="187"/>
      <c r="AKN111" s="187"/>
      <c r="AKO111" s="187"/>
      <c r="AKP111" s="187"/>
      <c r="AKQ111" s="187"/>
      <c r="AKR111" s="187"/>
      <c r="AKS111" s="187"/>
      <c r="AKT111" s="187"/>
      <c r="AKU111" s="187"/>
      <c r="AKV111" s="187"/>
      <c r="AKW111" s="187"/>
      <c r="AKX111" s="187"/>
      <c r="AKY111" s="187"/>
      <c r="AKZ111" s="187"/>
      <c r="ALA111" s="187"/>
      <c r="ALB111" s="187"/>
      <c r="ALC111" s="187"/>
      <c r="ALD111" s="187"/>
      <c r="ALE111" s="187"/>
      <c r="ALF111" s="187"/>
      <c r="ALG111" s="187"/>
      <c r="ALH111" s="187"/>
      <c r="ALI111" s="187"/>
      <c r="ALJ111" s="187"/>
      <c r="ALK111" s="187"/>
      <c r="ALL111" s="187"/>
      <c r="ALM111" s="187"/>
      <c r="ALN111" s="187"/>
      <c r="ALO111" s="187"/>
      <c r="ALP111" s="187"/>
      <c r="ALQ111" s="187"/>
      <c r="ALR111" s="187"/>
      <c r="ALS111" s="187"/>
      <c r="ALT111" s="187"/>
      <c r="ALU111" s="187"/>
      <c r="ALV111" s="187"/>
      <c r="ALW111" s="187"/>
      <c r="ALX111" s="187"/>
      <c r="ALY111" s="187"/>
      <c r="ALZ111" s="187"/>
      <c r="AMA111" s="187"/>
      <c r="AMB111" s="187"/>
      <c r="AMC111" s="187"/>
      <c r="AMD111" s="187"/>
    </row>
    <row r="112" spans="1:1018" ht="15" customHeight="1">
      <c r="A112" s="142" t="s">
        <v>4341</v>
      </c>
      <c r="B112" s="611"/>
      <c r="C112" s="612"/>
      <c r="D112" s="94">
        <v>46149</v>
      </c>
      <c r="E112" s="95" t="str">
        <f t="shared" ca="1" si="26"/>
        <v>OK</v>
      </c>
      <c r="F112" s="134" t="s">
        <v>4398</v>
      </c>
      <c r="G112" s="134" t="s">
        <v>4399</v>
      </c>
      <c r="H112" s="135" t="s">
        <v>4560</v>
      </c>
      <c r="I112" s="136">
        <v>3200.9</v>
      </c>
      <c r="J112" s="115" t="s">
        <v>4341</v>
      </c>
      <c r="K112" s="165" t="s">
        <v>4341</v>
      </c>
      <c r="L112" s="117">
        <f>I112/AVERAGE(I110:I111)</f>
        <v>1.0190963157291495</v>
      </c>
      <c r="M112" s="118" t="s">
        <v>4341</v>
      </c>
      <c r="N112" s="118" t="s">
        <v>4341</v>
      </c>
      <c r="O112" s="118" t="str">
        <f>IF(L112&lt;0.7,"INEXEQUÍVEL",IF(L112&gt;1.3,"EXCESSIVO","EXEQUÍVEL"))</f>
        <v>EXEQUÍVEL</v>
      </c>
      <c r="P112" s="118" t="s">
        <v>4341</v>
      </c>
      <c r="Q112" s="119" t="s">
        <v>4341</v>
      </c>
      <c r="R112" s="120"/>
      <c r="S112" s="604"/>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c r="BB112" s="187"/>
      <c r="BC112" s="187"/>
      <c r="BD112" s="187"/>
      <c r="BE112" s="187"/>
      <c r="BF112" s="187"/>
      <c r="BG112" s="187"/>
      <c r="BH112" s="187"/>
      <c r="BI112" s="187"/>
      <c r="BJ112" s="187"/>
      <c r="BK112" s="187"/>
      <c r="BL112" s="187"/>
      <c r="BM112" s="187"/>
      <c r="BN112" s="187"/>
      <c r="BO112" s="187"/>
      <c r="BP112" s="187"/>
      <c r="BQ112" s="187"/>
      <c r="BR112" s="187"/>
      <c r="BS112" s="187"/>
      <c r="BT112" s="187"/>
      <c r="BU112" s="187"/>
      <c r="BV112" s="187"/>
      <c r="BW112" s="187"/>
      <c r="BX112" s="187"/>
      <c r="BY112" s="187"/>
      <c r="BZ112" s="187"/>
      <c r="CA112" s="187"/>
      <c r="CB112" s="187"/>
      <c r="CC112" s="187"/>
      <c r="CD112" s="187"/>
      <c r="CE112" s="187"/>
      <c r="CF112" s="187"/>
      <c r="CG112" s="187"/>
      <c r="CH112" s="187"/>
      <c r="CI112" s="187"/>
      <c r="CJ112" s="187"/>
      <c r="CK112" s="187"/>
      <c r="CL112" s="187"/>
      <c r="CM112" s="187"/>
      <c r="CN112" s="187"/>
      <c r="CO112" s="187"/>
      <c r="CP112" s="187"/>
      <c r="CQ112" s="187"/>
      <c r="CR112" s="187"/>
      <c r="CS112" s="187"/>
      <c r="CT112" s="187"/>
      <c r="CU112" s="187"/>
      <c r="CV112" s="187"/>
      <c r="CW112" s="187"/>
      <c r="CX112" s="187"/>
      <c r="CY112" s="187"/>
      <c r="CZ112" s="187"/>
      <c r="DA112" s="187"/>
      <c r="DB112" s="187"/>
      <c r="DC112" s="187"/>
      <c r="DD112" s="187"/>
      <c r="DE112" s="187"/>
      <c r="DF112" s="187"/>
      <c r="DG112" s="187"/>
      <c r="DH112" s="187"/>
      <c r="DI112" s="187"/>
      <c r="DJ112" s="187"/>
      <c r="DK112" s="187"/>
      <c r="DL112" s="187"/>
      <c r="DM112" s="187"/>
      <c r="DN112" s="187"/>
      <c r="DO112" s="187"/>
      <c r="DP112" s="187"/>
      <c r="DQ112" s="187"/>
      <c r="DR112" s="187"/>
      <c r="DS112" s="187"/>
      <c r="DT112" s="187"/>
      <c r="DU112" s="187"/>
      <c r="DV112" s="187"/>
      <c r="DW112" s="187"/>
      <c r="DX112" s="187"/>
      <c r="DY112" s="187"/>
      <c r="DZ112" s="187"/>
      <c r="EA112" s="187"/>
      <c r="EB112" s="187"/>
      <c r="EC112" s="187"/>
      <c r="ED112" s="187"/>
      <c r="EE112" s="187"/>
      <c r="EF112" s="187"/>
      <c r="EG112" s="187"/>
      <c r="EH112" s="187"/>
      <c r="EI112" s="187"/>
      <c r="EJ112" s="187"/>
      <c r="EK112" s="187"/>
      <c r="EL112" s="187"/>
      <c r="EM112" s="187"/>
      <c r="EN112" s="187"/>
      <c r="EO112" s="187"/>
      <c r="EP112" s="187"/>
      <c r="EQ112" s="187"/>
      <c r="ER112" s="187"/>
      <c r="ES112" s="187"/>
      <c r="ET112" s="187"/>
      <c r="EU112" s="187"/>
      <c r="EV112" s="187"/>
      <c r="EW112" s="187"/>
      <c r="EX112" s="187"/>
      <c r="EY112" s="187"/>
      <c r="EZ112" s="187"/>
      <c r="FA112" s="187"/>
      <c r="FB112" s="187"/>
      <c r="FC112" s="187"/>
      <c r="FD112" s="187"/>
      <c r="FE112" s="187"/>
      <c r="FF112" s="187"/>
      <c r="FG112" s="187"/>
      <c r="FH112" s="187"/>
      <c r="FI112" s="187"/>
      <c r="FJ112" s="187"/>
      <c r="FK112" s="187"/>
      <c r="FL112" s="187"/>
      <c r="FM112" s="187"/>
      <c r="FN112" s="187"/>
      <c r="FO112" s="187"/>
      <c r="FP112" s="187"/>
      <c r="FQ112" s="187"/>
      <c r="FR112" s="187"/>
      <c r="FS112" s="187"/>
      <c r="FT112" s="187"/>
      <c r="FU112" s="187"/>
      <c r="FV112" s="187"/>
      <c r="FW112" s="187"/>
      <c r="FX112" s="187"/>
      <c r="FY112" s="187"/>
      <c r="FZ112" s="187"/>
      <c r="GA112" s="187"/>
      <c r="GB112" s="187"/>
      <c r="GC112" s="187"/>
      <c r="GD112" s="187"/>
      <c r="GE112" s="187"/>
      <c r="GF112" s="187"/>
      <c r="GG112" s="187"/>
      <c r="GH112" s="187"/>
      <c r="GI112" s="187"/>
      <c r="GJ112" s="187"/>
      <c r="GK112" s="187"/>
      <c r="GL112" s="187"/>
      <c r="GM112" s="187"/>
      <c r="GN112" s="187"/>
      <c r="GO112" s="187"/>
      <c r="GP112" s="187"/>
      <c r="GQ112" s="187"/>
      <c r="GR112" s="187"/>
      <c r="GS112" s="187"/>
      <c r="GT112" s="187"/>
      <c r="GU112" s="187"/>
      <c r="GV112" s="187"/>
      <c r="GW112" s="187"/>
      <c r="GX112" s="187"/>
      <c r="GY112" s="187"/>
      <c r="GZ112" s="187"/>
      <c r="HA112" s="187"/>
      <c r="HB112" s="187"/>
      <c r="HC112" s="187"/>
      <c r="HD112" s="187"/>
      <c r="HE112" s="187"/>
      <c r="HF112" s="187"/>
      <c r="HG112" s="187"/>
      <c r="HH112" s="187"/>
      <c r="HI112" s="187"/>
      <c r="HJ112" s="187"/>
      <c r="HK112" s="187"/>
      <c r="HL112" s="187"/>
      <c r="HM112" s="187"/>
      <c r="HN112" s="187"/>
      <c r="HO112" s="187"/>
      <c r="HP112" s="187"/>
      <c r="HQ112" s="187"/>
      <c r="HR112" s="187"/>
      <c r="HS112" s="187"/>
      <c r="HT112" s="187"/>
      <c r="HU112" s="187"/>
      <c r="HV112" s="187"/>
      <c r="HW112" s="187"/>
      <c r="HX112" s="187"/>
      <c r="HY112" s="187"/>
      <c r="HZ112" s="187"/>
      <c r="IA112" s="187"/>
      <c r="IB112" s="187"/>
      <c r="IC112" s="187"/>
      <c r="ID112" s="187"/>
      <c r="IE112" s="187"/>
      <c r="IF112" s="187"/>
      <c r="IG112" s="187"/>
      <c r="IH112" s="187"/>
      <c r="II112" s="187"/>
      <c r="IJ112" s="187"/>
      <c r="IK112" s="187"/>
      <c r="IL112" s="187"/>
      <c r="IM112" s="187"/>
      <c r="IN112" s="187"/>
      <c r="IO112" s="187"/>
      <c r="IP112" s="187"/>
      <c r="IQ112" s="187"/>
      <c r="IR112" s="187"/>
      <c r="IS112" s="187"/>
      <c r="IT112" s="187"/>
      <c r="IU112" s="187"/>
      <c r="IV112" s="187"/>
      <c r="IW112" s="187"/>
      <c r="IX112" s="187"/>
      <c r="IY112" s="187"/>
      <c r="IZ112" s="187"/>
      <c r="JA112" s="187"/>
      <c r="JB112" s="187"/>
      <c r="JC112" s="187"/>
      <c r="JD112" s="187"/>
      <c r="JE112" s="187"/>
      <c r="JF112" s="187"/>
      <c r="JG112" s="187"/>
      <c r="JH112" s="187"/>
      <c r="JI112" s="187"/>
      <c r="JJ112" s="187"/>
      <c r="JK112" s="187"/>
      <c r="JL112" s="187"/>
      <c r="JM112" s="187"/>
      <c r="JN112" s="187"/>
      <c r="JO112" s="187"/>
      <c r="JP112" s="187"/>
      <c r="JQ112" s="187"/>
      <c r="JR112" s="187"/>
      <c r="JS112" s="187"/>
      <c r="JT112" s="187"/>
      <c r="JU112" s="187"/>
      <c r="JV112" s="187"/>
      <c r="JW112" s="187"/>
      <c r="JX112" s="187"/>
      <c r="JY112" s="187"/>
      <c r="JZ112" s="187"/>
      <c r="KA112" s="187"/>
      <c r="KB112" s="187"/>
      <c r="KC112" s="187"/>
      <c r="KD112" s="187"/>
      <c r="KE112" s="187"/>
      <c r="KF112" s="187"/>
      <c r="KG112" s="187"/>
      <c r="KH112" s="187"/>
      <c r="KI112" s="187"/>
      <c r="KJ112" s="187"/>
      <c r="KK112" s="187"/>
      <c r="KL112" s="187"/>
      <c r="KM112" s="187"/>
      <c r="KN112" s="187"/>
      <c r="KO112" s="187"/>
      <c r="KP112" s="187"/>
      <c r="KQ112" s="187"/>
      <c r="KR112" s="187"/>
      <c r="KS112" s="187"/>
      <c r="KT112" s="187"/>
      <c r="KU112" s="187"/>
      <c r="KV112" s="187"/>
      <c r="KW112" s="187"/>
      <c r="KX112" s="187"/>
      <c r="KY112" s="187"/>
      <c r="KZ112" s="187"/>
      <c r="LA112" s="187"/>
      <c r="LB112" s="187"/>
      <c r="LC112" s="187"/>
      <c r="LD112" s="187"/>
      <c r="LE112" s="187"/>
      <c r="LF112" s="187"/>
      <c r="LG112" s="187"/>
      <c r="LH112" s="187"/>
      <c r="LI112" s="187"/>
      <c r="LJ112" s="187"/>
      <c r="LK112" s="187"/>
      <c r="LL112" s="187"/>
      <c r="LM112" s="187"/>
      <c r="LN112" s="187"/>
      <c r="LO112" s="187"/>
      <c r="LP112" s="187"/>
      <c r="LQ112" s="187"/>
      <c r="LR112" s="187"/>
      <c r="LS112" s="187"/>
      <c r="LT112" s="187"/>
      <c r="LU112" s="187"/>
      <c r="LV112" s="187"/>
      <c r="LW112" s="187"/>
      <c r="LX112" s="187"/>
      <c r="LY112" s="187"/>
      <c r="LZ112" s="187"/>
      <c r="MA112" s="187"/>
      <c r="MB112" s="187"/>
      <c r="MC112" s="187"/>
      <c r="MD112" s="187"/>
      <c r="ME112" s="187"/>
      <c r="MF112" s="187"/>
      <c r="MG112" s="187"/>
      <c r="MH112" s="187"/>
      <c r="MI112" s="187"/>
      <c r="MJ112" s="187"/>
      <c r="MK112" s="187"/>
      <c r="ML112" s="187"/>
      <c r="MM112" s="187"/>
      <c r="MN112" s="187"/>
      <c r="MO112" s="187"/>
      <c r="MP112" s="187"/>
      <c r="MQ112" s="187"/>
      <c r="MR112" s="187"/>
      <c r="MS112" s="187"/>
      <c r="MT112" s="187"/>
      <c r="MU112" s="187"/>
      <c r="MV112" s="187"/>
      <c r="MW112" s="187"/>
      <c r="MX112" s="187"/>
      <c r="MY112" s="187"/>
      <c r="MZ112" s="187"/>
      <c r="NA112" s="187"/>
      <c r="NB112" s="187"/>
      <c r="NC112" s="187"/>
      <c r="ND112" s="187"/>
      <c r="NE112" s="187"/>
      <c r="NF112" s="187"/>
      <c r="NG112" s="187"/>
      <c r="NH112" s="187"/>
      <c r="NI112" s="187"/>
      <c r="NJ112" s="187"/>
      <c r="NK112" s="187"/>
      <c r="NL112" s="187"/>
      <c r="NM112" s="187"/>
      <c r="NN112" s="187"/>
      <c r="NO112" s="187"/>
      <c r="NP112" s="187"/>
      <c r="NQ112" s="187"/>
      <c r="NR112" s="187"/>
      <c r="NS112" s="187"/>
      <c r="NT112" s="187"/>
      <c r="NU112" s="187"/>
      <c r="NV112" s="187"/>
      <c r="NW112" s="187"/>
      <c r="NX112" s="187"/>
      <c r="NY112" s="187"/>
      <c r="NZ112" s="187"/>
      <c r="OA112" s="187"/>
      <c r="OB112" s="187"/>
      <c r="OC112" s="187"/>
      <c r="OD112" s="187"/>
      <c r="OE112" s="187"/>
      <c r="OF112" s="187"/>
      <c r="OG112" s="187"/>
      <c r="OH112" s="187"/>
      <c r="OI112" s="187"/>
      <c r="OJ112" s="187"/>
      <c r="OK112" s="187"/>
      <c r="OL112" s="187"/>
      <c r="OM112" s="187"/>
      <c r="ON112" s="187"/>
      <c r="OO112" s="187"/>
      <c r="OP112" s="187"/>
      <c r="OQ112" s="187"/>
      <c r="OR112" s="187"/>
      <c r="OS112" s="187"/>
      <c r="OT112" s="187"/>
      <c r="OU112" s="187"/>
      <c r="OV112" s="187"/>
      <c r="OW112" s="187"/>
      <c r="OX112" s="187"/>
      <c r="OY112" s="187"/>
      <c r="OZ112" s="187"/>
      <c r="PA112" s="187"/>
      <c r="PB112" s="187"/>
      <c r="PC112" s="187"/>
      <c r="PD112" s="187"/>
      <c r="PE112" s="187"/>
      <c r="PF112" s="187"/>
      <c r="PG112" s="187"/>
      <c r="PH112" s="187"/>
      <c r="PI112" s="187"/>
      <c r="PJ112" s="187"/>
      <c r="PK112" s="187"/>
      <c r="PL112" s="187"/>
      <c r="PM112" s="187"/>
      <c r="PN112" s="187"/>
      <c r="PO112" s="187"/>
      <c r="PP112" s="187"/>
      <c r="PQ112" s="187"/>
      <c r="PR112" s="187"/>
      <c r="PS112" s="187"/>
      <c r="PT112" s="187"/>
      <c r="PU112" s="187"/>
      <c r="PV112" s="187"/>
      <c r="PW112" s="187"/>
      <c r="PX112" s="187"/>
      <c r="PY112" s="187"/>
      <c r="PZ112" s="187"/>
      <c r="QA112" s="187"/>
      <c r="QB112" s="187"/>
      <c r="QC112" s="187"/>
      <c r="QD112" s="187"/>
      <c r="QE112" s="187"/>
      <c r="QF112" s="187"/>
      <c r="QG112" s="187"/>
      <c r="QH112" s="187"/>
      <c r="QI112" s="187"/>
      <c r="QJ112" s="187"/>
      <c r="QK112" s="187"/>
      <c r="QL112" s="187"/>
      <c r="QM112" s="187"/>
      <c r="QN112" s="187"/>
      <c r="QO112" s="187"/>
      <c r="QP112" s="187"/>
      <c r="QQ112" s="187"/>
      <c r="QR112" s="187"/>
      <c r="QS112" s="187"/>
      <c r="QT112" s="187"/>
      <c r="QU112" s="187"/>
      <c r="QV112" s="187"/>
      <c r="QW112" s="187"/>
      <c r="QX112" s="187"/>
      <c r="QY112" s="187"/>
      <c r="QZ112" s="187"/>
      <c r="RA112" s="187"/>
      <c r="RB112" s="187"/>
      <c r="RC112" s="187"/>
      <c r="RD112" s="187"/>
      <c r="RE112" s="187"/>
      <c r="RF112" s="187"/>
      <c r="RG112" s="187"/>
      <c r="RH112" s="187"/>
      <c r="RI112" s="187"/>
      <c r="RJ112" s="187"/>
      <c r="RK112" s="187"/>
      <c r="RL112" s="187"/>
      <c r="RM112" s="187"/>
      <c r="RN112" s="187"/>
      <c r="RO112" s="187"/>
      <c r="RP112" s="187"/>
      <c r="RQ112" s="187"/>
      <c r="RR112" s="187"/>
      <c r="RS112" s="187"/>
      <c r="RT112" s="187"/>
      <c r="RU112" s="187"/>
      <c r="RV112" s="187"/>
      <c r="RW112" s="187"/>
      <c r="RX112" s="187"/>
      <c r="RY112" s="187"/>
      <c r="RZ112" s="187"/>
      <c r="SA112" s="187"/>
      <c r="SB112" s="187"/>
      <c r="SC112" s="187"/>
      <c r="SD112" s="187"/>
      <c r="SE112" s="187"/>
      <c r="SF112" s="187"/>
      <c r="SG112" s="187"/>
      <c r="SH112" s="187"/>
      <c r="SI112" s="187"/>
      <c r="SJ112" s="187"/>
      <c r="SK112" s="187"/>
      <c r="SL112" s="187"/>
      <c r="SM112" s="187"/>
      <c r="SN112" s="187"/>
      <c r="SO112" s="187"/>
      <c r="SP112" s="187"/>
      <c r="SQ112" s="187"/>
      <c r="SR112" s="187"/>
      <c r="SS112" s="187"/>
      <c r="ST112" s="187"/>
      <c r="SU112" s="187"/>
      <c r="SV112" s="187"/>
      <c r="SW112" s="187"/>
      <c r="SX112" s="187"/>
      <c r="SY112" s="187"/>
      <c r="SZ112" s="187"/>
      <c r="TA112" s="187"/>
      <c r="TB112" s="187"/>
      <c r="TC112" s="187"/>
      <c r="TD112" s="187"/>
      <c r="TE112" s="187"/>
      <c r="TF112" s="187"/>
      <c r="TG112" s="187"/>
      <c r="TH112" s="187"/>
      <c r="TI112" s="187"/>
      <c r="TJ112" s="187"/>
      <c r="TK112" s="187"/>
      <c r="TL112" s="187"/>
      <c r="TM112" s="187"/>
      <c r="TN112" s="187"/>
      <c r="TO112" s="187"/>
      <c r="TP112" s="187"/>
      <c r="TQ112" s="187"/>
      <c r="TR112" s="187"/>
      <c r="TS112" s="187"/>
      <c r="TT112" s="187"/>
      <c r="TU112" s="187"/>
      <c r="TV112" s="187"/>
      <c r="TW112" s="187"/>
      <c r="TX112" s="187"/>
      <c r="TY112" s="187"/>
      <c r="TZ112" s="187"/>
      <c r="UA112" s="187"/>
      <c r="UB112" s="187"/>
      <c r="UC112" s="187"/>
      <c r="UD112" s="187"/>
      <c r="UE112" s="187"/>
      <c r="UF112" s="187"/>
      <c r="UG112" s="187"/>
      <c r="UH112" s="187"/>
      <c r="UI112" s="187"/>
      <c r="UJ112" s="187"/>
      <c r="UK112" s="187"/>
      <c r="UL112" s="187"/>
      <c r="UM112" s="187"/>
      <c r="UN112" s="187"/>
      <c r="UO112" s="187"/>
      <c r="UP112" s="187"/>
      <c r="UQ112" s="187"/>
      <c r="UR112" s="187"/>
      <c r="US112" s="187"/>
      <c r="UT112" s="187"/>
      <c r="UU112" s="187"/>
      <c r="UV112" s="187"/>
      <c r="UW112" s="187"/>
      <c r="UX112" s="187"/>
      <c r="UY112" s="187"/>
      <c r="UZ112" s="187"/>
      <c r="VA112" s="187"/>
      <c r="VB112" s="187"/>
      <c r="VC112" s="187"/>
      <c r="VD112" s="187"/>
      <c r="VE112" s="187"/>
      <c r="VF112" s="187"/>
      <c r="VG112" s="187"/>
      <c r="VH112" s="187"/>
      <c r="VI112" s="187"/>
      <c r="VJ112" s="187"/>
      <c r="VK112" s="187"/>
      <c r="VL112" s="187"/>
      <c r="VM112" s="187"/>
      <c r="VN112" s="187"/>
      <c r="VO112" s="187"/>
      <c r="VP112" s="187"/>
      <c r="VQ112" s="187"/>
      <c r="VR112" s="187"/>
      <c r="VS112" s="187"/>
      <c r="VT112" s="187"/>
      <c r="VU112" s="187"/>
      <c r="VV112" s="187"/>
      <c r="VW112" s="187"/>
      <c r="VX112" s="187"/>
      <c r="VY112" s="187"/>
      <c r="VZ112" s="187"/>
      <c r="WA112" s="187"/>
      <c r="WB112" s="187"/>
      <c r="WC112" s="187"/>
      <c r="WD112" s="187"/>
      <c r="WE112" s="187"/>
      <c r="WF112" s="187"/>
      <c r="WG112" s="187"/>
      <c r="WH112" s="187"/>
      <c r="WI112" s="187"/>
      <c r="WJ112" s="187"/>
      <c r="WK112" s="187"/>
      <c r="WL112" s="187"/>
      <c r="WM112" s="187"/>
      <c r="WN112" s="187"/>
      <c r="WO112" s="187"/>
      <c r="WP112" s="187"/>
      <c r="WQ112" s="187"/>
      <c r="WR112" s="187"/>
      <c r="WS112" s="187"/>
      <c r="WT112" s="187"/>
      <c r="WU112" s="187"/>
      <c r="WV112" s="187"/>
      <c r="WW112" s="187"/>
      <c r="WX112" s="187"/>
      <c r="WY112" s="187"/>
      <c r="WZ112" s="187"/>
      <c r="XA112" s="187"/>
      <c r="XB112" s="187"/>
      <c r="XC112" s="187"/>
      <c r="XD112" s="187"/>
      <c r="XE112" s="187"/>
      <c r="XF112" s="187"/>
      <c r="XG112" s="187"/>
      <c r="XH112" s="187"/>
      <c r="XI112" s="187"/>
      <c r="XJ112" s="187"/>
      <c r="XK112" s="187"/>
      <c r="XL112" s="187"/>
      <c r="XM112" s="187"/>
      <c r="XN112" s="187"/>
      <c r="XO112" s="187"/>
      <c r="XP112" s="187"/>
      <c r="XQ112" s="187"/>
      <c r="XR112" s="187"/>
      <c r="XS112" s="187"/>
      <c r="XT112" s="187"/>
      <c r="XU112" s="187"/>
      <c r="XV112" s="187"/>
      <c r="XW112" s="187"/>
      <c r="XX112" s="187"/>
      <c r="XY112" s="187"/>
      <c r="XZ112" s="187"/>
      <c r="YA112" s="187"/>
      <c r="YB112" s="187"/>
      <c r="YC112" s="187"/>
      <c r="YD112" s="187"/>
      <c r="YE112" s="187"/>
      <c r="YF112" s="187"/>
      <c r="YG112" s="187"/>
      <c r="YH112" s="187"/>
      <c r="YI112" s="187"/>
      <c r="YJ112" s="187"/>
      <c r="YK112" s="187"/>
      <c r="YL112" s="187"/>
      <c r="YM112" s="187"/>
      <c r="YN112" s="187"/>
      <c r="YO112" s="187"/>
      <c r="YP112" s="187"/>
      <c r="YQ112" s="187"/>
      <c r="YR112" s="187"/>
      <c r="YS112" s="187"/>
      <c r="YT112" s="187"/>
      <c r="YU112" s="187"/>
      <c r="YV112" s="187"/>
      <c r="YW112" s="187"/>
      <c r="YX112" s="187"/>
      <c r="YY112" s="187"/>
      <c r="YZ112" s="187"/>
      <c r="ZA112" s="187"/>
      <c r="ZB112" s="187"/>
      <c r="ZC112" s="187"/>
      <c r="ZD112" s="187"/>
      <c r="ZE112" s="187"/>
      <c r="ZF112" s="187"/>
      <c r="ZG112" s="187"/>
      <c r="ZH112" s="187"/>
      <c r="ZI112" s="187"/>
      <c r="ZJ112" s="187"/>
      <c r="ZK112" s="187"/>
      <c r="ZL112" s="187"/>
      <c r="ZM112" s="187"/>
      <c r="ZN112" s="187"/>
      <c r="ZO112" s="187"/>
      <c r="ZP112" s="187"/>
      <c r="ZQ112" s="187"/>
      <c r="ZR112" s="187"/>
      <c r="ZS112" s="187"/>
      <c r="ZT112" s="187"/>
      <c r="ZU112" s="187"/>
      <c r="ZV112" s="187"/>
      <c r="ZW112" s="187"/>
      <c r="ZX112" s="187"/>
      <c r="ZY112" s="187"/>
      <c r="ZZ112" s="187"/>
      <c r="AAA112" s="187"/>
      <c r="AAB112" s="187"/>
      <c r="AAC112" s="187"/>
      <c r="AAD112" s="187"/>
      <c r="AAE112" s="187"/>
      <c r="AAF112" s="187"/>
      <c r="AAG112" s="187"/>
      <c r="AAH112" s="187"/>
      <c r="AAI112" s="187"/>
      <c r="AAJ112" s="187"/>
      <c r="AAK112" s="187"/>
      <c r="AAL112" s="187"/>
      <c r="AAM112" s="187"/>
      <c r="AAN112" s="187"/>
      <c r="AAO112" s="187"/>
      <c r="AAP112" s="187"/>
      <c r="AAQ112" s="187"/>
      <c r="AAR112" s="187"/>
      <c r="AAS112" s="187"/>
      <c r="AAT112" s="187"/>
      <c r="AAU112" s="187"/>
      <c r="AAV112" s="187"/>
      <c r="AAW112" s="187"/>
      <c r="AAX112" s="187"/>
      <c r="AAY112" s="187"/>
      <c r="AAZ112" s="187"/>
      <c r="ABA112" s="187"/>
      <c r="ABB112" s="187"/>
      <c r="ABC112" s="187"/>
      <c r="ABD112" s="187"/>
      <c r="ABE112" s="187"/>
      <c r="ABF112" s="187"/>
      <c r="ABG112" s="187"/>
      <c r="ABH112" s="187"/>
      <c r="ABI112" s="187"/>
      <c r="ABJ112" s="187"/>
      <c r="ABK112" s="187"/>
      <c r="ABL112" s="187"/>
      <c r="ABM112" s="187"/>
      <c r="ABN112" s="187"/>
      <c r="ABO112" s="187"/>
      <c r="ABP112" s="187"/>
      <c r="ABQ112" s="187"/>
      <c r="ABR112" s="187"/>
      <c r="ABS112" s="187"/>
      <c r="ABT112" s="187"/>
      <c r="ABU112" s="187"/>
      <c r="ABV112" s="187"/>
      <c r="ABW112" s="187"/>
      <c r="ABX112" s="187"/>
      <c r="ABY112" s="187"/>
      <c r="ABZ112" s="187"/>
      <c r="ACA112" s="187"/>
      <c r="ACB112" s="187"/>
      <c r="ACC112" s="187"/>
      <c r="ACD112" s="187"/>
      <c r="ACE112" s="187"/>
      <c r="ACF112" s="187"/>
      <c r="ACG112" s="187"/>
      <c r="ACH112" s="187"/>
      <c r="ACI112" s="187"/>
      <c r="ACJ112" s="187"/>
      <c r="ACK112" s="187"/>
      <c r="ACL112" s="187"/>
      <c r="ACM112" s="187"/>
      <c r="ACN112" s="187"/>
      <c r="ACO112" s="187"/>
      <c r="ACP112" s="187"/>
      <c r="ACQ112" s="187"/>
      <c r="ACR112" s="187"/>
      <c r="ACS112" s="187"/>
      <c r="ACT112" s="187"/>
      <c r="ACU112" s="187"/>
      <c r="ACV112" s="187"/>
      <c r="ACW112" s="187"/>
      <c r="ACX112" s="187"/>
      <c r="ACY112" s="187"/>
      <c r="ACZ112" s="187"/>
      <c r="ADA112" s="187"/>
      <c r="ADB112" s="187"/>
      <c r="ADC112" s="187"/>
      <c r="ADD112" s="187"/>
      <c r="ADE112" s="187"/>
      <c r="ADF112" s="187"/>
      <c r="ADG112" s="187"/>
      <c r="ADH112" s="187"/>
      <c r="ADI112" s="187"/>
      <c r="ADJ112" s="187"/>
      <c r="ADK112" s="187"/>
      <c r="ADL112" s="187"/>
      <c r="ADM112" s="187"/>
      <c r="ADN112" s="187"/>
      <c r="ADO112" s="187"/>
      <c r="ADP112" s="187"/>
      <c r="ADQ112" s="187"/>
      <c r="ADR112" s="187"/>
      <c r="ADS112" s="187"/>
      <c r="ADT112" s="187"/>
      <c r="ADU112" s="187"/>
      <c r="ADV112" s="187"/>
      <c r="ADW112" s="187"/>
      <c r="ADX112" s="187"/>
      <c r="ADY112" s="187"/>
      <c r="ADZ112" s="187"/>
      <c r="AEA112" s="187"/>
      <c r="AEB112" s="187"/>
      <c r="AEC112" s="187"/>
      <c r="AED112" s="187"/>
      <c r="AEE112" s="187"/>
      <c r="AEF112" s="187"/>
      <c r="AEG112" s="187"/>
      <c r="AEH112" s="187"/>
      <c r="AEI112" s="187"/>
      <c r="AEJ112" s="187"/>
      <c r="AEK112" s="187"/>
      <c r="AEL112" s="187"/>
      <c r="AEM112" s="187"/>
      <c r="AEN112" s="187"/>
      <c r="AEO112" s="187"/>
      <c r="AEP112" s="187"/>
      <c r="AEQ112" s="187"/>
      <c r="AER112" s="187"/>
      <c r="AES112" s="187"/>
      <c r="AET112" s="187"/>
      <c r="AEU112" s="187"/>
      <c r="AEV112" s="187"/>
      <c r="AEW112" s="187"/>
      <c r="AEX112" s="187"/>
      <c r="AEY112" s="187"/>
      <c r="AEZ112" s="187"/>
      <c r="AFA112" s="187"/>
      <c r="AFB112" s="187"/>
      <c r="AFC112" s="187"/>
      <c r="AFD112" s="187"/>
      <c r="AFE112" s="187"/>
      <c r="AFF112" s="187"/>
      <c r="AFG112" s="187"/>
      <c r="AFH112" s="187"/>
      <c r="AFI112" s="187"/>
      <c r="AFJ112" s="187"/>
      <c r="AFK112" s="187"/>
      <c r="AFL112" s="187"/>
      <c r="AFM112" s="187"/>
      <c r="AFN112" s="187"/>
      <c r="AFO112" s="187"/>
      <c r="AFP112" s="187"/>
      <c r="AFQ112" s="187"/>
      <c r="AFR112" s="187"/>
      <c r="AFS112" s="187"/>
      <c r="AFT112" s="187"/>
      <c r="AFU112" s="187"/>
      <c r="AFV112" s="187"/>
      <c r="AFW112" s="187"/>
      <c r="AFX112" s="187"/>
      <c r="AFY112" s="187"/>
      <c r="AFZ112" s="187"/>
      <c r="AGA112" s="187"/>
      <c r="AGB112" s="187"/>
      <c r="AGC112" s="187"/>
      <c r="AGD112" s="187"/>
      <c r="AGE112" s="187"/>
      <c r="AGF112" s="187"/>
      <c r="AGG112" s="187"/>
      <c r="AGH112" s="187"/>
      <c r="AGI112" s="187"/>
      <c r="AGJ112" s="187"/>
      <c r="AGK112" s="187"/>
      <c r="AGL112" s="187"/>
      <c r="AGM112" s="187"/>
      <c r="AGN112" s="187"/>
      <c r="AGO112" s="187"/>
      <c r="AGP112" s="187"/>
      <c r="AGQ112" s="187"/>
      <c r="AGR112" s="187"/>
      <c r="AGS112" s="187"/>
      <c r="AGT112" s="187"/>
      <c r="AGU112" s="187"/>
      <c r="AGV112" s="187"/>
      <c r="AGW112" s="187"/>
      <c r="AGX112" s="187"/>
      <c r="AGY112" s="187"/>
      <c r="AGZ112" s="187"/>
      <c r="AHA112" s="187"/>
      <c r="AHB112" s="187"/>
      <c r="AHC112" s="187"/>
      <c r="AHD112" s="187"/>
      <c r="AHE112" s="187"/>
      <c r="AHF112" s="187"/>
      <c r="AHG112" s="187"/>
      <c r="AHH112" s="187"/>
      <c r="AHI112" s="187"/>
      <c r="AHJ112" s="187"/>
      <c r="AHK112" s="187"/>
      <c r="AHL112" s="187"/>
      <c r="AHM112" s="187"/>
      <c r="AHN112" s="187"/>
      <c r="AHO112" s="187"/>
      <c r="AHP112" s="187"/>
      <c r="AHQ112" s="187"/>
      <c r="AHR112" s="187"/>
      <c r="AHS112" s="187"/>
      <c r="AHT112" s="187"/>
      <c r="AHU112" s="187"/>
      <c r="AHV112" s="187"/>
      <c r="AHW112" s="187"/>
      <c r="AHX112" s="187"/>
      <c r="AHY112" s="187"/>
      <c r="AHZ112" s="187"/>
      <c r="AIA112" s="187"/>
      <c r="AIB112" s="187"/>
      <c r="AIC112" s="187"/>
      <c r="AID112" s="187"/>
      <c r="AIE112" s="187"/>
      <c r="AIF112" s="187"/>
      <c r="AIG112" s="187"/>
      <c r="AIH112" s="187"/>
      <c r="AII112" s="187"/>
      <c r="AIJ112" s="187"/>
      <c r="AIK112" s="187"/>
      <c r="AIL112" s="187"/>
      <c r="AIM112" s="187"/>
      <c r="AIN112" s="187"/>
      <c r="AIO112" s="187"/>
      <c r="AIP112" s="187"/>
      <c r="AIQ112" s="187"/>
      <c r="AIR112" s="187"/>
      <c r="AIS112" s="187"/>
      <c r="AIT112" s="187"/>
      <c r="AIU112" s="187"/>
      <c r="AIV112" s="187"/>
      <c r="AIW112" s="187"/>
      <c r="AIX112" s="187"/>
      <c r="AIY112" s="187"/>
      <c r="AIZ112" s="187"/>
      <c r="AJA112" s="187"/>
      <c r="AJB112" s="187"/>
      <c r="AJC112" s="187"/>
      <c r="AJD112" s="187"/>
      <c r="AJE112" s="187"/>
      <c r="AJF112" s="187"/>
      <c r="AJG112" s="187"/>
      <c r="AJH112" s="187"/>
      <c r="AJI112" s="187"/>
      <c r="AJJ112" s="187"/>
      <c r="AJK112" s="187"/>
      <c r="AJL112" s="187"/>
      <c r="AJM112" s="187"/>
      <c r="AJN112" s="187"/>
      <c r="AJO112" s="187"/>
      <c r="AJP112" s="187"/>
      <c r="AJQ112" s="187"/>
      <c r="AJR112" s="187"/>
      <c r="AJS112" s="187"/>
      <c r="AJT112" s="187"/>
      <c r="AJU112" s="187"/>
      <c r="AJV112" s="187"/>
      <c r="AJW112" s="187"/>
      <c r="AJX112" s="187"/>
      <c r="AJY112" s="187"/>
      <c r="AJZ112" s="187"/>
      <c r="AKA112" s="187"/>
      <c r="AKB112" s="187"/>
      <c r="AKC112" s="187"/>
      <c r="AKD112" s="187"/>
      <c r="AKE112" s="187"/>
      <c r="AKF112" s="187"/>
      <c r="AKG112" s="187"/>
      <c r="AKH112" s="187"/>
      <c r="AKI112" s="187"/>
      <c r="AKJ112" s="187"/>
      <c r="AKK112" s="187"/>
      <c r="AKL112" s="187"/>
      <c r="AKM112" s="187"/>
      <c r="AKN112" s="187"/>
      <c r="AKO112" s="187"/>
      <c r="AKP112" s="187"/>
      <c r="AKQ112" s="187"/>
      <c r="AKR112" s="187"/>
      <c r="AKS112" s="187"/>
      <c r="AKT112" s="187"/>
      <c r="AKU112" s="187"/>
      <c r="AKV112" s="187"/>
      <c r="AKW112" s="187"/>
      <c r="AKX112" s="187"/>
      <c r="AKY112" s="187"/>
      <c r="AKZ112" s="187"/>
      <c r="ALA112" s="187"/>
      <c r="ALB112" s="187"/>
      <c r="ALC112" s="187"/>
      <c r="ALD112" s="187"/>
      <c r="ALE112" s="187"/>
      <c r="ALF112" s="187"/>
      <c r="ALG112" s="187"/>
      <c r="ALH112" s="187"/>
      <c r="ALI112" s="187"/>
      <c r="ALJ112" s="187"/>
      <c r="ALK112" s="187"/>
      <c r="ALL112" s="187"/>
      <c r="ALM112" s="187"/>
      <c r="ALN112" s="187"/>
      <c r="ALO112" s="187"/>
      <c r="ALP112" s="187"/>
      <c r="ALQ112" s="187"/>
      <c r="ALR112" s="187"/>
      <c r="ALS112" s="187"/>
      <c r="ALT112" s="187"/>
      <c r="ALU112" s="187"/>
      <c r="ALV112" s="187"/>
      <c r="ALW112" s="187"/>
      <c r="ALX112" s="187"/>
      <c r="ALY112" s="187"/>
      <c r="ALZ112" s="187"/>
      <c r="AMA112" s="187"/>
      <c r="AMB112" s="187"/>
      <c r="AMC112" s="187"/>
      <c r="AMD112" s="187"/>
    </row>
    <row r="113" spans="1:1018" ht="15" customHeight="1">
      <c r="A113" s="188" t="s">
        <v>4341</v>
      </c>
      <c r="B113" s="189" t="s">
        <v>4341</v>
      </c>
      <c r="C113" s="190" t="s">
        <v>4341</v>
      </c>
      <c r="D113" s="191" t="s">
        <v>4341</v>
      </c>
      <c r="E113" s="191" t="s">
        <v>4341</v>
      </c>
      <c r="F113" s="189" t="s">
        <v>4341</v>
      </c>
      <c r="G113" s="189" t="s">
        <v>4341</v>
      </c>
      <c r="H113" s="123" t="s">
        <v>4341</v>
      </c>
      <c r="I113" s="186" t="s">
        <v>4341</v>
      </c>
      <c r="J113" s="128"/>
      <c r="K113" s="129"/>
      <c r="L113" s="129"/>
      <c r="M113" s="129"/>
      <c r="N113" s="130"/>
      <c r="O113" s="129"/>
      <c r="P113" s="129"/>
      <c r="Q113" s="129"/>
      <c r="R113" s="131"/>
      <c r="S113" s="132"/>
      <c r="T113" s="187" t="s">
        <v>4341</v>
      </c>
      <c r="U113" s="187" t="s">
        <v>4341</v>
      </c>
      <c r="V113" s="187" t="s">
        <v>4341</v>
      </c>
      <c r="W113" s="187" t="s">
        <v>4341</v>
      </c>
      <c r="X113" s="187" t="s">
        <v>4341</v>
      </c>
      <c r="Y113" s="187" t="s">
        <v>4341</v>
      </c>
      <c r="Z113" s="187" t="s">
        <v>4341</v>
      </c>
      <c r="AA113" s="187" t="s">
        <v>4341</v>
      </c>
      <c r="AB113" s="187" t="s">
        <v>4341</v>
      </c>
      <c r="AC113" s="187" t="s">
        <v>4341</v>
      </c>
      <c r="AD113" s="187" t="s">
        <v>4341</v>
      </c>
      <c r="AE113" s="187" t="s">
        <v>4341</v>
      </c>
      <c r="AF113" s="187" t="s">
        <v>4341</v>
      </c>
      <c r="AG113" s="187" t="s">
        <v>4341</v>
      </c>
      <c r="AH113" s="187" t="s">
        <v>4341</v>
      </c>
      <c r="AI113" s="187" t="s">
        <v>4341</v>
      </c>
      <c r="AJ113" s="187" t="s">
        <v>4341</v>
      </c>
      <c r="AK113" s="187" t="s">
        <v>4341</v>
      </c>
      <c r="AL113" s="187" t="s">
        <v>4341</v>
      </c>
      <c r="AM113" s="187" t="s">
        <v>4341</v>
      </c>
      <c r="AN113" s="187" t="s">
        <v>4341</v>
      </c>
      <c r="AO113" s="187" t="s">
        <v>4341</v>
      </c>
      <c r="AP113" s="187" t="s">
        <v>4341</v>
      </c>
      <c r="AQ113" s="187" t="s">
        <v>4341</v>
      </c>
      <c r="AR113" s="187" t="s">
        <v>4341</v>
      </c>
      <c r="AS113" s="187" t="s">
        <v>4341</v>
      </c>
      <c r="AT113" s="187" t="s">
        <v>4341</v>
      </c>
      <c r="AU113" s="187" t="s">
        <v>4341</v>
      </c>
      <c r="AV113" s="187" t="s">
        <v>4341</v>
      </c>
      <c r="AW113" s="187" t="s">
        <v>4341</v>
      </c>
      <c r="AX113" s="187" t="s">
        <v>4341</v>
      </c>
      <c r="AY113" s="187" t="s">
        <v>4341</v>
      </c>
      <c r="AZ113" s="187" t="s">
        <v>4341</v>
      </c>
      <c r="BA113" s="187" t="s">
        <v>4341</v>
      </c>
      <c r="BB113" s="187" t="s">
        <v>4341</v>
      </c>
      <c r="BC113" s="187" t="s">
        <v>4341</v>
      </c>
      <c r="BD113" s="187" t="s">
        <v>4341</v>
      </c>
      <c r="BE113" s="187" t="s">
        <v>4341</v>
      </c>
      <c r="BF113" s="187" t="s">
        <v>4341</v>
      </c>
      <c r="BG113" s="187" t="s">
        <v>4341</v>
      </c>
      <c r="BH113" s="187" t="s">
        <v>4341</v>
      </c>
      <c r="BI113" s="187" t="s">
        <v>4341</v>
      </c>
      <c r="BJ113" s="187" t="s">
        <v>4341</v>
      </c>
      <c r="BK113" s="187" t="s">
        <v>4341</v>
      </c>
      <c r="BL113" s="187" t="s">
        <v>4341</v>
      </c>
      <c r="BM113" s="187" t="s">
        <v>4341</v>
      </c>
      <c r="BN113" s="187" t="s">
        <v>4341</v>
      </c>
      <c r="BO113" s="187" t="s">
        <v>4341</v>
      </c>
      <c r="BP113" s="187" t="s">
        <v>4341</v>
      </c>
      <c r="BQ113" s="187" t="s">
        <v>4341</v>
      </c>
      <c r="BR113" s="187" t="s">
        <v>4341</v>
      </c>
      <c r="BS113" s="187" t="s">
        <v>4341</v>
      </c>
      <c r="BT113" s="187" t="s">
        <v>4341</v>
      </c>
      <c r="BU113" s="187" t="s">
        <v>4341</v>
      </c>
      <c r="BV113" s="187" t="s">
        <v>4341</v>
      </c>
      <c r="BW113" s="187" t="s">
        <v>4341</v>
      </c>
      <c r="BX113" s="187" t="s">
        <v>4341</v>
      </c>
      <c r="BY113" s="187" t="s">
        <v>4341</v>
      </c>
      <c r="BZ113" s="187" t="s">
        <v>4341</v>
      </c>
      <c r="CA113" s="187" t="s">
        <v>4341</v>
      </c>
      <c r="CB113" s="187" t="s">
        <v>4341</v>
      </c>
      <c r="CC113" s="187" t="s">
        <v>4341</v>
      </c>
      <c r="CD113" s="187" t="s">
        <v>4341</v>
      </c>
      <c r="CE113" s="187" t="s">
        <v>4341</v>
      </c>
      <c r="CF113" s="187" t="s">
        <v>4341</v>
      </c>
      <c r="CG113" s="187" t="s">
        <v>4341</v>
      </c>
      <c r="CH113" s="187" t="s">
        <v>4341</v>
      </c>
      <c r="CI113" s="187" t="s">
        <v>4341</v>
      </c>
      <c r="CJ113" s="187" t="s">
        <v>4341</v>
      </c>
      <c r="CK113" s="187" t="s">
        <v>4341</v>
      </c>
      <c r="CL113" s="187" t="s">
        <v>4341</v>
      </c>
      <c r="CM113" s="187" t="s">
        <v>4341</v>
      </c>
      <c r="CN113" s="187" t="s">
        <v>4341</v>
      </c>
      <c r="CO113" s="187" t="s">
        <v>4341</v>
      </c>
      <c r="CP113" s="187" t="s">
        <v>4341</v>
      </c>
      <c r="CQ113" s="187" t="s">
        <v>4341</v>
      </c>
      <c r="CR113" s="187" t="s">
        <v>4341</v>
      </c>
      <c r="CS113" s="187" t="s">
        <v>4341</v>
      </c>
      <c r="CT113" s="187" t="s">
        <v>4341</v>
      </c>
      <c r="CU113" s="187" t="s">
        <v>4341</v>
      </c>
      <c r="CV113" s="187" t="s">
        <v>4341</v>
      </c>
      <c r="CW113" s="187" t="s">
        <v>4341</v>
      </c>
      <c r="CX113" s="187" t="s">
        <v>4341</v>
      </c>
      <c r="CY113" s="187" t="s">
        <v>4341</v>
      </c>
      <c r="CZ113" s="187" t="s">
        <v>4341</v>
      </c>
      <c r="DA113" s="187" t="s">
        <v>4341</v>
      </c>
      <c r="DB113" s="187" t="s">
        <v>4341</v>
      </c>
      <c r="DC113" s="187" t="s">
        <v>4341</v>
      </c>
      <c r="DD113" s="187" t="s">
        <v>4341</v>
      </c>
      <c r="DE113" s="187" t="s">
        <v>4341</v>
      </c>
      <c r="DF113" s="187" t="s">
        <v>4341</v>
      </c>
      <c r="DG113" s="187" t="s">
        <v>4341</v>
      </c>
      <c r="DH113" s="187" t="s">
        <v>4341</v>
      </c>
      <c r="DI113" s="187" t="s">
        <v>4341</v>
      </c>
      <c r="DJ113" s="187" t="s">
        <v>4341</v>
      </c>
      <c r="DK113" s="187" t="s">
        <v>4341</v>
      </c>
      <c r="DL113" s="187" t="s">
        <v>4341</v>
      </c>
      <c r="DM113" s="187" t="s">
        <v>4341</v>
      </c>
      <c r="DN113" s="187" t="s">
        <v>4341</v>
      </c>
      <c r="DO113" s="187" t="s">
        <v>4341</v>
      </c>
      <c r="DP113" s="187" t="s">
        <v>4341</v>
      </c>
      <c r="DQ113" s="187" t="s">
        <v>4341</v>
      </c>
      <c r="DR113" s="187" t="s">
        <v>4341</v>
      </c>
      <c r="DS113" s="187" t="s">
        <v>4341</v>
      </c>
      <c r="DT113" s="187" t="s">
        <v>4341</v>
      </c>
      <c r="DU113" s="187" t="s">
        <v>4341</v>
      </c>
      <c r="DV113" s="187" t="s">
        <v>4341</v>
      </c>
      <c r="DW113" s="187" t="s">
        <v>4341</v>
      </c>
      <c r="DX113" s="187" t="s">
        <v>4341</v>
      </c>
      <c r="DY113" s="187" t="s">
        <v>4341</v>
      </c>
      <c r="DZ113" s="187" t="s">
        <v>4341</v>
      </c>
      <c r="EA113" s="187" t="s">
        <v>4341</v>
      </c>
      <c r="EB113" s="187" t="s">
        <v>4341</v>
      </c>
      <c r="EC113" s="187" t="s">
        <v>4341</v>
      </c>
      <c r="ED113" s="187" t="s">
        <v>4341</v>
      </c>
      <c r="EE113" s="187" t="s">
        <v>4341</v>
      </c>
      <c r="EF113" s="187" t="s">
        <v>4341</v>
      </c>
      <c r="EG113" s="187" t="s">
        <v>4341</v>
      </c>
      <c r="EH113" s="187" t="s">
        <v>4341</v>
      </c>
      <c r="EI113" s="187" t="s">
        <v>4341</v>
      </c>
      <c r="EJ113" s="187" t="s">
        <v>4341</v>
      </c>
      <c r="EK113" s="187" t="s">
        <v>4341</v>
      </c>
      <c r="EL113" s="187" t="s">
        <v>4341</v>
      </c>
      <c r="EM113" s="187" t="s">
        <v>4341</v>
      </c>
      <c r="EN113" s="187" t="s">
        <v>4341</v>
      </c>
      <c r="EO113" s="187" t="s">
        <v>4341</v>
      </c>
      <c r="EP113" s="187" t="s">
        <v>4341</v>
      </c>
      <c r="EQ113" s="187" t="s">
        <v>4341</v>
      </c>
      <c r="ER113" s="187" t="s">
        <v>4341</v>
      </c>
      <c r="ES113" s="187" t="s">
        <v>4341</v>
      </c>
      <c r="ET113" s="187" t="s">
        <v>4341</v>
      </c>
      <c r="EU113" s="187" t="s">
        <v>4341</v>
      </c>
      <c r="EV113" s="187" t="s">
        <v>4341</v>
      </c>
      <c r="EW113" s="187" t="s">
        <v>4341</v>
      </c>
      <c r="EX113" s="187" t="s">
        <v>4341</v>
      </c>
      <c r="EY113" s="187" t="s">
        <v>4341</v>
      </c>
      <c r="EZ113" s="187" t="s">
        <v>4341</v>
      </c>
      <c r="FA113" s="187" t="s">
        <v>4341</v>
      </c>
      <c r="FB113" s="187" t="s">
        <v>4341</v>
      </c>
      <c r="FC113" s="187" t="s">
        <v>4341</v>
      </c>
      <c r="FD113" s="187" t="s">
        <v>4341</v>
      </c>
      <c r="FE113" s="187" t="s">
        <v>4341</v>
      </c>
      <c r="FF113" s="187" t="s">
        <v>4341</v>
      </c>
      <c r="FG113" s="187" t="s">
        <v>4341</v>
      </c>
      <c r="FH113" s="187" t="s">
        <v>4341</v>
      </c>
      <c r="FI113" s="187" t="s">
        <v>4341</v>
      </c>
      <c r="FJ113" s="187" t="s">
        <v>4341</v>
      </c>
      <c r="FK113" s="187" t="s">
        <v>4341</v>
      </c>
      <c r="FL113" s="187" t="s">
        <v>4341</v>
      </c>
      <c r="FM113" s="187" t="s">
        <v>4341</v>
      </c>
      <c r="FN113" s="187" t="s">
        <v>4341</v>
      </c>
      <c r="FO113" s="187" t="s">
        <v>4341</v>
      </c>
      <c r="FP113" s="187" t="s">
        <v>4341</v>
      </c>
      <c r="FQ113" s="187" t="s">
        <v>4341</v>
      </c>
      <c r="FR113" s="187" t="s">
        <v>4341</v>
      </c>
      <c r="FS113" s="187" t="s">
        <v>4341</v>
      </c>
      <c r="FT113" s="187" t="s">
        <v>4341</v>
      </c>
      <c r="FU113" s="187" t="s">
        <v>4341</v>
      </c>
      <c r="FV113" s="187" t="s">
        <v>4341</v>
      </c>
      <c r="FW113" s="187" t="s">
        <v>4341</v>
      </c>
      <c r="FX113" s="187" t="s">
        <v>4341</v>
      </c>
      <c r="FY113" s="187" t="s">
        <v>4341</v>
      </c>
      <c r="FZ113" s="187" t="s">
        <v>4341</v>
      </c>
      <c r="GA113" s="187" t="s">
        <v>4341</v>
      </c>
      <c r="GB113" s="187" t="s">
        <v>4341</v>
      </c>
      <c r="GC113" s="187" t="s">
        <v>4341</v>
      </c>
      <c r="GD113" s="187" t="s">
        <v>4341</v>
      </c>
      <c r="GE113" s="187" t="s">
        <v>4341</v>
      </c>
      <c r="GF113" s="187" t="s">
        <v>4341</v>
      </c>
      <c r="GG113" s="187" t="s">
        <v>4341</v>
      </c>
      <c r="GH113" s="187" t="s">
        <v>4341</v>
      </c>
      <c r="GI113" s="187" t="s">
        <v>4341</v>
      </c>
      <c r="GJ113" s="187" t="s">
        <v>4341</v>
      </c>
      <c r="GK113" s="187" t="s">
        <v>4341</v>
      </c>
      <c r="GL113" s="187" t="s">
        <v>4341</v>
      </c>
      <c r="GM113" s="187" t="s">
        <v>4341</v>
      </c>
      <c r="GN113" s="187" t="s">
        <v>4341</v>
      </c>
      <c r="GO113" s="187" t="s">
        <v>4341</v>
      </c>
      <c r="GP113" s="187" t="s">
        <v>4341</v>
      </c>
      <c r="GQ113" s="187" t="s">
        <v>4341</v>
      </c>
      <c r="GR113" s="187" t="s">
        <v>4341</v>
      </c>
      <c r="GS113" s="187" t="s">
        <v>4341</v>
      </c>
      <c r="GT113" s="187" t="s">
        <v>4341</v>
      </c>
      <c r="GU113" s="187" t="s">
        <v>4341</v>
      </c>
      <c r="GV113" s="187" t="s">
        <v>4341</v>
      </c>
      <c r="GW113" s="187" t="s">
        <v>4341</v>
      </c>
      <c r="GX113" s="187" t="s">
        <v>4341</v>
      </c>
      <c r="GY113" s="187" t="s">
        <v>4341</v>
      </c>
      <c r="GZ113" s="187" t="s">
        <v>4341</v>
      </c>
      <c r="HA113" s="187" t="s">
        <v>4341</v>
      </c>
      <c r="HB113" s="187" t="s">
        <v>4341</v>
      </c>
      <c r="HC113" s="187" t="s">
        <v>4341</v>
      </c>
      <c r="HD113" s="187" t="s">
        <v>4341</v>
      </c>
      <c r="HE113" s="187" t="s">
        <v>4341</v>
      </c>
      <c r="HF113" s="187" t="s">
        <v>4341</v>
      </c>
      <c r="HG113" s="187" t="s">
        <v>4341</v>
      </c>
      <c r="HH113" s="187" t="s">
        <v>4341</v>
      </c>
      <c r="HI113" s="187" t="s">
        <v>4341</v>
      </c>
      <c r="HJ113" s="187" t="s">
        <v>4341</v>
      </c>
      <c r="HK113" s="187" t="s">
        <v>4341</v>
      </c>
      <c r="HL113" s="187" t="s">
        <v>4341</v>
      </c>
      <c r="HM113" s="187" t="s">
        <v>4341</v>
      </c>
      <c r="HN113" s="187" t="s">
        <v>4341</v>
      </c>
      <c r="HO113" s="187" t="s">
        <v>4341</v>
      </c>
      <c r="HP113" s="187" t="s">
        <v>4341</v>
      </c>
      <c r="HQ113" s="187" t="s">
        <v>4341</v>
      </c>
      <c r="HR113" s="187" t="s">
        <v>4341</v>
      </c>
      <c r="HS113" s="187" t="s">
        <v>4341</v>
      </c>
      <c r="HT113" s="187" t="s">
        <v>4341</v>
      </c>
      <c r="HU113" s="187" t="s">
        <v>4341</v>
      </c>
      <c r="HV113" s="187" t="s">
        <v>4341</v>
      </c>
      <c r="HW113" s="187" t="s">
        <v>4341</v>
      </c>
      <c r="HX113" s="187" t="s">
        <v>4341</v>
      </c>
      <c r="HY113" s="187" t="s">
        <v>4341</v>
      </c>
      <c r="HZ113" s="187" t="s">
        <v>4341</v>
      </c>
      <c r="IA113" s="187" t="s">
        <v>4341</v>
      </c>
      <c r="IB113" s="187" t="s">
        <v>4341</v>
      </c>
      <c r="IC113" s="187" t="s">
        <v>4341</v>
      </c>
      <c r="ID113" s="187" t="s">
        <v>4341</v>
      </c>
      <c r="IE113" s="187" t="s">
        <v>4341</v>
      </c>
      <c r="IF113" s="187" t="s">
        <v>4341</v>
      </c>
      <c r="IG113" s="187" t="s">
        <v>4341</v>
      </c>
      <c r="IH113" s="187" t="s">
        <v>4341</v>
      </c>
      <c r="II113" s="187" t="s">
        <v>4341</v>
      </c>
      <c r="IJ113" s="187" t="s">
        <v>4341</v>
      </c>
      <c r="IK113" s="187" t="s">
        <v>4341</v>
      </c>
      <c r="IL113" s="187" t="s">
        <v>4341</v>
      </c>
      <c r="IM113" s="187" t="s">
        <v>4341</v>
      </c>
      <c r="IN113" s="187" t="s">
        <v>4341</v>
      </c>
      <c r="IO113" s="187" t="s">
        <v>4341</v>
      </c>
      <c r="IP113" s="187" t="s">
        <v>4341</v>
      </c>
      <c r="IQ113" s="187" t="s">
        <v>4341</v>
      </c>
      <c r="IR113" s="187" t="s">
        <v>4341</v>
      </c>
      <c r="IS113" s="187" t="s">
        <v>4341</v>
      </c>
      <c r="IT113" s="187" t="s">
        <v>4341</v>
      </c>
      <c r="IU113" s="187" t="s">
        <v>4341</v>
      </c>
      <c r="IV113" s="187" t="s">
        <v>4341</v>
      </c>
      <c r="IW113" s="187" t="s">
        <v>4341</v>
      </c>
      <c r="IX113" s="187" t="s">
        <v>4341</v>
      </c>
      <c r="IY113" s="187" t="s">
        <v>4341</v>
      </c>
      <c r="IZ113" s="187" t="s">
        <v>4341</v>
      </c>
      <c r="JA113" s="187" t="s">
        <v>4341</v>
      </c>
      <c r="JB113" s="187" t="s">
        <v>4341</v>
      </c>
      <c r="JC113" s="187" t="s">
        <v>4341</v>
      </c>
      <c r="JD113" s="187" t="s">
        <v>4341</v>
      </c>
      <c r="JE113" s="187" t="s">
        <v>4341</v>
      </c>
      <c r="JF113" s="187" t="s">
        <v>4341</v>
      </c>
      <c r="JG113" s="187" t="s">
        <v>4341</v>
      </c>
      <c r="JH113" s="187" t="s">
        <v>4341</v>
      </c>
      <c r="JI113" s="187" t="s">
        <v>4341</v>
      </c>
      <c r="JJ113" s="187" t="s">
        <v>4341</v>
      </c>
      <c r="JK113" s="187" t="s">
        <v>4341</v>
      </c>
      <c r="JL113" s="187" t="s">
        <v>4341</v>
      </c>
      <c r="JM113" s="187" t="s">
        <v>4341</v>
      </c>
      <c r="JN113" s="187" t="s">
        <v>4341</v>
      </c>
      <c r="JO113" s="187" t="s">
        <v>4341</v>
      </c>
      <c r="JP113" s="187" t="s">
        <v>4341</v>
      </c>
      <c r="JQ113" s="187" t="s">
        <v>4341</v>
      </c>
      <c r="JR113" s="187" t="s">
        <v>4341</v>
      </c>
      <c r="JS113" s="187" t="s">
        <v>4341</v>
      </c>
      <c r="JT113" s="187" t="s">
        <v>4341</v>
      </c>
      <c r="JU113" s="187" t="s">
        <v>4341</v>
      </c>
      <c r="JV113" s="187" t="s">
        <v>4341</v>
      </c>
      <c r="JW113" s="187" t="s">
        <v>4341</v>
      </c>
      <c r="JX113" s="187" t="s">
        <v>4341</v>
      </c>
      <c r="JY113" s="187" t="s">
        <v>4341</v>
      </c>
      <c r="JZ113" s="187" t="s">
        <v>4341</v>
      </c>
      <c r="KA113" s="187" t="s">
        <v>4341</v>
      </c>
      <c r="KB113" s="187" t="s">
        <v>4341</v>
      </c>
      <c r="KC113" s="187" t="s">
        <v>4341</v>
      </c>
      <c r="KD113" s="187" t="s">
        <v>4341</v>
      </c>
      <c r="KE113" s="187" t="s">
        <v>4341</v>
      </c>
      <c r="KF113" s="187" t="s">
        <v>4341</v>
      </c>
      <c r="KG113" s="187" t="s">
        <v>4341</v>
      </c>
      <c r="KH113" s="187" t="s">
        <v>4341</v>
      </c>
      <c r="KI113" s="187" t="s">
        <v>4341</v>
      </c>
      <c r="KJ113" s="187" t="s">
        <v>4341</v>
      </c>
      <c r="KK113" s="187" t="s">
        <v>4341</v>
      </c>
      <c r="KL113" s="187" t="s">
        <v>4341</v>
      </c>
      <c r="KM113" s="187" t="s">
        <v>4341</v>
      </c>
      <c r="KN113" s="187" t="s">
        <v>4341</v>
      </c>
      <c r="KO113" s="187" t="s">
        <v>4341</v>
      </c>
      <c r="KP113" s="187" t="s">
        <v>4341</v>
      </c>
      <c r="KQ113" s="187" t="s">
        <v>4341</v>
      </c>
      <c r="KR113" s="187" t="s">
        <v>4341</v>
      </c>
      <c r="KS113" s="187" t="s">
        <v>4341</v>
      </c>
      <c r="KT113" s="187" t="s">
        <v>4341</v>
      </c>
      <c r="KU113" s="187" t="s">
        <v>4341</v>
      </c>
      <c r="KV113" s="187" t="s">
        <v>4341</v>
      </c>
      <c r="KW113" s="187" t="s">
        <v>4341</v>
      </c>
      <c r="KX113" s="187" t="s">
        <v>4341</v>
      </c>
      <c r="KY113" s="187" t="s">
        <v>4341</v>
      </c>
      <c r="KZ113" s="187" t="s">
        <v>4341</v>
      </c>
      <c r="LA113" s="187" t="s">
        <v>4341</v>
      </c>
      <c r="LB113" s="187" t="s">
        <v>4341</v>
      </c>
      <c r="LC113" s="187" t="s">
        <v>4341</v>
      </c>
      <c r="LD113" s="187" t="s">
        <v>4341</v>
      </c>
      <c r="LE113" s="187" t="s">
        <v>4341</v>
      </c>
      <c r="LF113" s="187" t="s">
        <v>4341</v>
      </c>
      <c r="LG113" s="187" t="s">
        <v>4341</v>
      </c>
      <c r="LH113" s="187" t="s">
        <v>4341</v>
      </c>
      <c r="LI113" s="187" t="s">
        <v>4341</v>
      </c>
      <c r="LJ113" s="187" t="s">
        <v>4341</v>
      </c>
      <c r="LK113" s="187" t="s">
        <v>4341</v>
      </c>
      <c r="LL113" s="187" t="s">
        <v>4341</v>
      </c>
      <c r="LM113" s="187" t="s">
        <v>4341</v>
      </c>
      <c r="LN113" s="187" t="s">
        <v>4341</v>
      </c>
      <c r="LO113" s="187" t="s">
        <v>4341</v>
      </c>
      <c r="LP113" s="187" t="s">
        <v>4341</v>
      </c>
      <c r="LQ113" s="187" t="s">
        <v>4341</v>
      </c>
      <c r="LR113" s="187" t="s">
        <v>4341</v>
      </c>
      <c r="LS113" s="187" t="s">
        <v>4341</v>
      </c>
      <c r="LT113" s="187" t="s">
        <v>4341</v>
      </c>
      <c r="LU113" s="187" t="s">
        <v>4341</v>
      </c>
      <c r="LV113" s="187" t="s">
        <v>4341</v>
      </c>
      <c r="LW113" s="187" t="s">
        <v>4341</v>
      </c>
      <c r="LX113" s="187" t="s">
        <v>4341</v>
      </c>
      <c r="LY113" s="187" t="s">
        <v>4341</v>
      </c>
      <c r="LZ113" s="187" t="s">
        <v>4341</v>
      </c>
      <c r="MA113" s="187" t="s">
        <v>4341</v>
      </c>
      <c r="MB113" s="187" t="s">
        <v>4341</v>
      </c>
      <c r="MC113" s="187" t="s">
        <v>4341</v>
      </c>
      <c r="MD113" s="187" t="s">
        <v>4341</v>
      </c>
      <c r="ME113" s="187" t="s">
        <v>4341</v>
      </c>
      <c r="MF113" s="187" t="s">
        <v>4341</v>
      </c>
      <c r="MG113" s="187" t="s">
        <v>4341</v>
      </c>
      <c r="MH113" s="187" t="s">
        <v>4341</v>
      </c>
      <c r="MI113" s="187" t="s">
        <v>4341</v>
      </c>
      <c r="MJ113" s="187" t="s">
        <v>4341</v>
      </c>
      <c r="MK113" s="187" t="s">
        <v>4341</v>
      </c>
      <c r="ML113" s="187" t="s">
        <v>4341</v>
      </c>
      <c r="MM113" s="187" t="s">
        <v>4341</v>
      </c>
      <c r="MN113" s="187" t="s">
        <v>4341</v>
      </c>
      <c r="MO113" s="187" t="s">
        <v>4341</v>
      </c>
      <c r="MP113" s="187" t="s">
        <v>4341</v>
      </c>
      <c r="MQ113" s="187" t="s">
        <v>4341</v>
      </c>
      <c r="MR113" s="187" t="s">
        <v>4341</v>
      </c>
      <c r="MS113" s="187" t="s">
        <v>4341</v>
      </c>
      <c r="MT113" s="187" t="s">
        <v>4341</v>
      </c>
      <c r="MU113" s="187" t="s">
        <v>4341</v>
      </c>
      <c r="MV113" s="187" t="s">
        <v>4341</v>
      </c>
      <c r="MW113" s="187" t="s">
        <v>4341</v>
      </c>
      <c r="MX113" s="187" t="s">
        <v>4341</v>
      </c>
      <c r="MY113" s="187" t="s">
        <v>4341</v>
      </c>
      <c r="MZ113" s="187" t="s">
        <v>4341</v>
      </c>
      <c r="NA113" s="187" t="s">
        <v>4341</v>
      </c>
      <c r="NB113" s="187" t="s">
        <v>4341</v>
      </c>
      <c r="NC113" s="187" t="s">
        <v>4341</v>
      </c>
      <c r="ND113" s="187" t="s">
        <v>4341</v>
      </c>
      <c r="NE113" s="187" t="s">
        <v>4341</v>
      </c>
      <c r="NF113" s="187" t="s">
        <v>4341</v>
      </c>
      <c r="NG113" s="187" t="s">
        <v>4341</v>
      </c>
      <c r="NH113" s="187" t="s">
        <v>4341</v>
      </c>
      <c r="NI113" s="187" t="s">
        <v>4341</v>
      </c>
      <c r="NJ113" s="187" t="s">
        <v>4341</v>
      </c>
      <c r="NK113" s="187" t="s">
        <v>4341</v>
      </c>
      <c r="NL113" s="187" t="s">
        <v>4341</v>
      </c>
      <c r="NM113" s="187" t="s">
        <v>4341</v>
      </c>
      <c r="NN113" s="187" t="s">
        <v>4341</v>
      </c>
      <c r="NO113" s="187" t="s">
        <v>4341</v>
      </c>
      <c r="NP113" s="187" t="s">
        <v>4341</v>
      </c>
      <c r="NQ113" s="187" t="s">
        <v>4341</v>
      </c>
      <c r="NR113" s="187" t="s">
        <v>4341</v>
      </c>
      <c r="NS113" s="187" t="s">
        <v>4341</v>
      </c>
      <c r="NT113" s="187" t="s">
        <v>4341</v>
      </c>
      <c r="NU113" s="187" t="s">
        <v>4341</v>
      </c>
      <c r="NV113" s="187" t="s">
        <v>4341</v>
      </c>
      <c r="NW113" s="187" t="s">
        <v>4341</v>
      </c>
      <c r="NX113" s="187" t="s">
        <v>4341</v>
      </c>
      <c r="NY113" s="187" t="s">
        <v>4341</v>
      </c>
      <c r="NZ113" s="187" t="s">
        <v>4341</v>
      </c>
      <c r="OA113" s="187" t="s">
        <v>4341</v>
      </c>
      <c r="OB113" s="187" t="s">
        <v>4341</v>
      </c>
      <c r="OC113" s="187" t="s">
        <v>4341</v>
      </c>
      <c r="OD113" s="187" t="s">
        <v>4341</v>
      </c>
      <c r="OE113" s="187" t="s">
        <v>4341</v>
      </c>
      <c r="OF113" s="187" t="s">
        <v>4341</v>
      </c>
      <c r="OG113" s="187" t="s">
        <v>4341</v>
      </c>
      <c r="OH113" s="187" t="s">
        <v>4341</v>
      </c>
      <c r="OI113" s="187" t="s">
        <v>4341</v>
      </c>
      <c r="OJ113" s="187" t="s">
        <v>4341</v>
      </c>
      <c r="OK113" s="187" t="s">
        <v>4341</v>
      </c>
      <c r="OL113" s="187" t="s">
        <v>4341</v>
      </c>
      <c r="OM113" s="187" t="s">
        <v>4341</v>
      </c>
      <c r="ON113" s="187" t="s">
        <v>4341</v>
      </c>
      <c r="OO113" s="187" t="s">
        <v>4341</v>
      </c>
      <c r="OP113" s="187" t="s">
        <v>4341</v>
      </c>
      <c r="OQ113" s="187" t="s">
        <v>4341</v>
      </c>
      <c r="OR113" s="187" t="s">
        <v>4341</v>
      </c>
      <c r="OS113" s="187" t="s">
        <v>4341</v>
      </c>
      <c r="OT113" s="187" t="s">
        <v>4341</v>
      </c>
      <c r="OU113" s="187" t="s">
        <v>4341</v>
      </c>
      <c r="OV113" s="187" t="s">
        <v>4341</v>
      </c>
      <c r="OW113" s="187" t="s">
        <v>4341</v>
      </c>
      <c r="OX113" s="187" t="s">
        <v>4341</v>
      </c>
      <c r="OY113" s="187" t="s">
        <v>4341</v>
      </c>
      <c r="OZ113" s="187" t="s">
        <v>4341</v>
      </c>
      <c r="PA113" s="187" t="s">
        <v>4341</v>
      </c>
      <c r="PB113" s="187" t="s">
        <v>4341</v>
      </c>
      <c r="PC113" s="187" t="s">
        <v>4341</v>
      </c>
      <c r="PD113" s="187" t="s">
        <v>4341</v>
      </c>
      <c r="PE113" s="187" t="s">
        <v>4341</v>
      </c>
      <c r="PF113" s="187" t="s">
        <v>4341</v>
      </c>
      <c r="PG113" s="187" t="s">
        <v>4341</v>
      </c>
      <c r="PH113" s="187" t="s">
        <v>4341</v>
      </c>
      <c r="PI113" s="187" t="s">
        <v>4341</v>
      </c>
      <c r="PJ113" s="187" t="s">
        <v>4341</v>
      </c>
      <c r="PK113" s="187" t="s">
        <v>4341</v>
      </c>
      <c r="PL113" s="187" t="s">
        <v>4341</v>
      </c>
      <c r="PM113" s="187" t="s">
        <v>4341</v>
      </c>
      <c r="PN113" s="187" t="s">
        <v>4341</v>
      </c>
      <c r="PO113" s="187" t="s">
        <v>4341</v>
      </c>
      <c r="PP113" s="187" t="s">
        <v>4341</v>
      </c>
      <c r="PQ113" s="187" t="s">
        <v>4341</v>
      </c>
      <c r="PR113" s="187" t="s">
        <v>4341</v>
      </c>
      <c r="PS113" s="187" t="s">
        <v>4341</v>
      </c>
      <c r="PT113" s="187" t="s">
        <v>4341</v>
      </c>
      <c r="PU113" s="187" t="s">
        <v>4341</v>
      </c>
      <c r="PV113" s="187" t="s">
        <v>4341</v>
      </c>
      <c r="PW113" s="187" t="s">
        <v>4341</v>
      </c>
      <c r="PX113" s="187" t="s">
        <v>4341</v>
      </c>
      <c r="PY113" s="187" t="s">
        <v>4341</v>
      </c>
      <c r="PZ113" s="187" t="s">
        <v>4341</v>
      </c>
      <c r="QA113" s="187" t="s">
        <v>4341</v>
      </c>
      <c r="QB113" s="187" t="s">
        <v>4341</v>
      </c>
      <c r="QC113" s="187" t="s">
        <v>4341</v>
      </c>
      <c r="QD113" s="187" t="s">
        <v>4341</v>
      </c>
      <c r="QE113" s="187" t="s">
        <v>4341</v>
      </c>
      <c r="QF113" s="187" t="s">
        <v>4341</v>
      </c>
      <c r="QG113" s="187" t="s">
        <v>4341</v>
      </c>
      <c r="QH113" s="187" t="s">
        <v>4341</v>
      </c>
      <c r="QI113" s="187" t="s">
        <v>4341</v>
      </c>
      <c r="QJ113" s="187" t="s">
        <v>4341</v>
      </c>
      <c r="QK113" s="187" t="s">
        <v>4341</v>
      </c>
      <c r="QL113" s="187" t="s">
        <v>4341</v>
      </c>
      <c r="QM113" s="187" t="s">
        <v>4341</v>
      </c>
      <c r="QN113" s="187" t="s">
        <v>4341</v>
      </c>
      <c r="QO113" s="187" t="s">
        <v>4341</v>
      </c>
      <c r="QP113" s="187" t="s">
        <v>4341</v>
      </c>
      <c r="QQ113" s="187" t="s">
        <v>4341</v>
      </c>
      <c r="QR113" s="187" t="s">
        <v>4341</v>
      </c>
      <c r="QS113" s="187" t="s">
        <v>4341</v>
      </c>
      <c r="QT113" s="187" t="s">
        <v>4341</v>
      </c>
      <c r="QU113" s="187" t="s">
        <v>4341</v>
      </c>
      <c r="QV113" s="187" t="s">
        <v>4341</v>
      </c>
      <c r="QW113" s="187" t="s">
        <v>4341</v>
      </c>
      <c r="QX113" s="187" t="s">
        <v>4341</v>
      </c>
      <c r="QY113" s="187" t="s">
        <v>4341</v>
      </c>
      <c r="QZ113" s="187" t="s">
        <v>4341</v>
      </c>
      <c r="RA113" s="187" t="s">
        <v>4341</v>
      </c>
      <c r="RB113" s="187" t="s">
        <v>4341</v>
      </c>
      <c r="RC113" s="187" t="s">
        <v>4341</v>
      </c>
      <c r="RD113" s="187" t="s">
        <v>4341</v>
      </c>
      <c r="RE113" s="187" t="s">
        <v>4341</v>
      </c>
      <c r="RF113" s="187" t="s">
        <v>4341</v>
      </c>
      <c r="RG113" s="187" t="s">
        <v>4341</v>
      </c>
      <c r="RH113" s="187" t="s">
        <v>4341</v>
      </c>
      <c r="RI113" s="187" t="s">
        <v>4341</v>
      </c>
      <c r="RJ113" s="187" t="s">
        <v>4341</v>
      </c>
      <c r="RK113" s="187" t="s">
        <v>4341</v>
      </c>
      <c r="RL113" s="187" t="s">
        <v>4341</v>
      </c>
      <c r="RM113" s="187" t="s">
        <v>4341</v>
      </c>
      <c r="RN113" s="187" t="s">
        <v>4341</v>
      </c>
      <c r="RO113" s="187" t="s">
        <v>4341</v>
      </c>
      <c r="RP113" s="187" t="s">
        <v>4341</v>
      </c>
      <c r="RQ113" s="187" t="s">
        <v>4341</v>
      </c>
      <c r="RR113" s="187" t="s">
        <v>4341</v>
      </c>
      <c r="RS113" s="187" t="s">
        <v>4341</v>
      </c>
      <c r="RT113" s="187" t="s">
        <v>4341</v>
      </c>
      <c r="RU113" s="187" t="s">
        <v>4341</v>
      </c>
      <c r="RV113" s="187" t="s">
        <v>4341</v>
      </c>
      <c r="RW113" s="187" t="s">
        <v>4341</v>
      </c>
      <c r="RX113" s="187" t="s">
        <v>4341</v>
      </c>
      <c r="RY113" s="187" t="s">
        <v>4341</v>
      </c>
      <c r="RZ113" s="187" t="s">
        <v>4341</v>
      </c>
      <c r="SA113" s="187" t="s">
        <v>4341</v>
      </c>
      <c r="SB113" s="187" t="s">
        <v>4341</v>
      </c>
      <c r="SC113" s="187" t="s">
        <v>4341</v>
      </c>
      <c r="SD113" s="187" t="s">
        <v>4341</v>
      </c>
      <c r="SE113" s="187" t="s">
        <v>4341</v>
      </c>
      <c r="SF113" s="187" t="s">
        <v>4341</v>
      </c>
      <c r="SG113" s="187" t="s">
        <v>4341</v>
      </c>
      <c r="SH113" s="187" t="s">
        <v>4341</v>
      </c>
      <c r="SI113" s="187" t="s">
        <v>4341</v>
      </c>
      <c r="SJ113" s="187" t="s">
        <v>4341</v>
      </c>
      <c r="SK113" s="187" t="s">
        <v>4341</v>
      </c>
      <c r="SL113" s="187" t="s">
        <v>4341</v>
      </c>
      <c r="SM113" s="187" t="s">
        <v>4341</v>
      </c>
      <c r="SN113" s="187" t="s">
        <v>4341</v>
      </c>
      <c r="SO113" s="187" t="s">
        <v>4341</v>
      </c>
      <c r="SP113" s="187" t="s">
        <v>4341</v>
      </c>
      <c r="SQ113" s="187" t="s">
        <v>4341</v>
      </c>
      <c r="SR113" s="187" t="s">
        <v>4341</v>
      </c>
      <c r="SS113" s="187" t="s">
        <v>4341</v>
      </c>
      <c r="ST113" s="187" t="s">
        <v>4341</v>
      </c>
      <c r="SU113" s="187" t="s">
        <v>4341</v>
      </c>
      <c r="SV113" s="187" t="s">
        <v>4341</v>
      </c>
      <c r="SW113" s="187" t="s">
        <v>4341</v>
      </c>
      <c r="SX113" s="187" t="s">
        <v>4341</v>
      </c>
      <c r="SY113" s="187" t="s">
        <v>4341</v>
      </c>
      <c r="SZ113" s="187" t="s">
        <v>4341</v>
      </c>
      <c r="TA113" s="187" t="s">
        <v>4341</v>
      </c>
      <c r="TB113" s="187" t="s">
        <v>4341</v>
      </c>
      <c r="TC113" s="187" t="s">
        <v>4341</v>
      </c>
      <c r="TD113" s="187" t="s">
        <v>4341</v>
      </c>
      <c r="TE113" s="187" t="s">
        <v>4341</v>
      </c>
      <c r="TF113" s="187" t="s">
        <v>4341</v>
      </c>
      <c r="TG113" s="187" t="s">
        <v>4341</v>
      </c>
      <c r="TH113" s="187" t="s">
        <v>4341</v>
      </c>
      <c r="TI113" s="187" t="s">
        <v>4341</v>
      </c>
      <c r="TJ113" s="187" t="s">
        <v>4341</v>
      </c>
      <c r="TK113" s="187" t="s">
        <v>4341</v>
      </c>
      <c r="TL113" s="187" t="s">
        <v>4341</v>
      </c>
      <c r="TM113" s="187" t="s">
        <v>4341</v>
      </c>
      <c r="TN113" s="187" t="s">
        <v>4341</v>
      </c>
      <c r="TO113" s="187" t="s">
        <v>4341</v>
      </c>
      <c r="TP113" s="187" t="s">
        <v>4341</v>
      </c>
      <c r="TQ113" s="187" t="s">
        <v>4341</v>
      </c>
      <c r="TR113" s="187" t="s">
        <v>4341</v>
      </c>
      <c r="TS113" s="187" t="s">
        <v>4341</v>
      </c>
      <c r="TT113" s="187" t="s">
        <v>4341</v>
      </c>
      <c r="TU113" s="187" t="s">
        <v>4341</v>
      </c>
      <c r="TV113" s="187" t="s">
        <v>4341</v>
      </c>
      <c r="TW113" s="187" t="s">
        <v>4341</v>
      </c>
      <c r="TX113" s="187" t="s">
        <v>4341</v>
      </c>
      <c r="TY113" s="187" t="s">
        <v>4341</v>
      </c>
      <c r="TZ113" s="187" t="s">
        <v>4341</v>
      </c>
      <c r="UA113" s="187" t="s">
        <v>4341</v>
      </c>
      <c r="UB113" s="187" t="s">
        <v>4341</v>
      </c>
      <c r="UC113" s="187" t="s">
        <v>4341</v>
      </c>
      <c r="UD113" s="187" t="s">
        <v>4341</v>
      </c>
      <c r="UE113" s="187" t="s">
        <v>4341</v>
      </c>
      <c r="UF113" s="187" t="s">
        <v>4341</v>
      </c>
      <c r="UG113" s="187" t="s">
        <v>4341</v>
      </c>
      <c r="UH113" s="187" t="s">
        <v>4341</v>
      </c>
      <c r="UI113" s="187" t="s">
        <v>4341</v>
      </c>
      <c r="UJ113" s="187" t="s">
        <v>4341</v>
      </c>
      <c r="UK113" s="187" t="s">
        <v>4341</v>
      </c>
      <c r="UL113" s="187" t="s">
        <v>4341</v>
      </c>
      <c r="UM113" s="187" t="s">
        <v>4341</v>
      </c>
      <c r="UN113" s="187" t="s">
        <v>4341</v>
      </c>
      <c r="UO113" s="187" t="s">
        <v>4341</v>
      </c>
      <c r="UP113" s="187" t="s">
        <v>4341</v>
      </c>
      <c r="UQ113" s="187" t="s">
        <v>4341</v>
      </c>
      <c r="UR113" s="187" t="s">
        <v>4341</v>
      </c>
      <c r="US113" s="187" t="s">
        <v>4341</v>
      </c>
      <c r="UT113" s="187" t="s">
        <v>4341</v>
      </c>
      <c r="UU113" s="187" t="s">
        <v>4341</v>
      </c>
      <c r="UV113" s="187" t="s">
        <v>4341</v>
      </c>
      <c r="UW113" s="187" t="s">
        <v>4341</v>
      </c>
      <c r="UX113" s="187" t="s">
        <v>4341</v>
      </c>
      <c r="UY113" s="187" t="s">
        <v>4341</v>
      </c>
      <c r="UZ113" s="187" t="s">
        <v>4341</v>
      </c>
      <c r="VA113" s="187" t="s">
        <v>4341</v>
      </c>
      <c r="VB113" s="187" t="s">
        <v>4341</v>
      </c>
      <c r="VC113" s="187" t="s">
        <v>4341</v>
      </c>
      <c r="VD113" s="187" t="s">
        <v>4341</v>
      </c>
      <c r="VE113" s="187" t="s">
        <v>4341</v>
      </c>
      <c r="VF113" s="187" t="s">
        <v>4341</v>
      </c>
      <c r="VG113" s="187" t="s">
        <v>4341</v>
      </c>
      <c r="VH113" s="187" t="s">
        <v>4341</v>
      </c>
      <c r="VI113" s="187" t="s">
        <v>4341</v>
      </c>
      <c r="VJ113" s="187" t="s">
        <v>4341</v>
      </c>
      <c r="VK113" s="187" t="s">
        <v>4341</v>
      </c>
      <c r="VL113" s="187" t="s">
        <v>4341</v>
      </c>
      <c r="VM113" s="187" t="s">
        <v>4341</v>
      </c>
      <c r="VN113" s="187" t="s">
        <v>4341</v>
      </c>
      <c r="VO113" s="187" t="s">
        <v>4341</v>
      </c>
      <c r="VP113" s="187" t="s">
        <v>4341</v>
      </c>
      <c r="VQ113" s="187" t="s">
        <v>4341</v>
      </c>
      <c r="VR113" s="187" t="s">
        <v>4341</v>
      </c>
      <c r="VS113" s="187" t="s">
        <v>4341</v>
      </c>
      <c r="VT113" s="187" t="s">
        <v>4341</v>
      </c>
      <c r="VU113" s="187" t="s">
        <v>4341</v>
      </c>
      <c r="VV113" s="187" t="s">
        <v>4341</v>
      </c>
      <c r="VW113" s="187" t="s">
        <v>4341</v>
      </c>
      <c r="VX113" s="187" t="s">
        <v>4341</v>
      </c>
      <c r="VY113" s="187" t="s">
        <v>4341</v>
      </c>
      <c r="VZ113" s="187" t="s">
        <v>4341</v>
      </c>
      <c r="WA113" s="187" t="s">
        <v>4341</v>
      </c>
      <c r="WB113" s="187" t="s">
        <v>4341</v>
      </c>
      <c r="WC113" s="187" t="s">
        <v>4341</v>
      </c>
      <c r="WD113" s="187" t="s">
        <v>4341</v>
      </c>
      <c r="WE113" s="187" t="s">
        <v>4341</v>
      </c>
      <c r="WF113" s="187" t="s">
        <v>4341</v>
      </c>
      <c r="WG113" s="187" t="s">
        <v>4341</v>
      </c>
      <c r="WH113" s="187" t="s">
        <v>4341</v>
      </c>
      <c r="WI113" s="187" t="s">
        <v>4341</v>
      </c>
      <c r="WJ113" s="187" t="s">
        <v>4341</v>
      </c>
      <c r="WK113" s="187" t="s">
        <v>4341</v>
      </c>
      <c r="WL113" s="187" t="s">
        <v>4341</v>
      </c>
      <c r="WM113" s="187" t="s">
        <v>4341</v>
      </c>
      <c r="WN113" s="187" t="s">
        <v>4341</v>
      </c>
      <c r="WO113" s="187" t="s">
        <v>4341</v>
      </c>
      <c r="WP113" s="187" t="s">
        <v>4341</v>
      </c>
      <c r="WQ113" s="187" t="s">
        <v>4341</v>
      </c>
      <c r="WR113" s="187" t="s">
        <v>4341</v>
      </c>
      <c r="WS113" s="187" t="s">
        <v>4341</v>
      </c>
      <c r="WT113" s="187" t="s">
        <v>4341</v>
      </c>
      <c r="WU113" s="187" t="s">
        <v>4341</v>
      </c>
      <c r="WV113" s="187" t="s">
        <v>4341</v>
      </c>
      <c r="WW113" s="187" t="s">
        <v>4341</v>
      </c>
      <c r="WX113" s="187" t="s">
        <v>4341</v>
      </c>
      <c r="WY113" s="187" t="s">
        <v>4341</v>
      </c>
      <c r="WZ113" s="187" t="s">
        <v>4341</v>
      </c>
      <c r="XA113" s="187" t="s">
        <v>4341</v>
      </c>
      <c r="XB113" s="187" t="s">
        <v>4341</v>
      </c>
      <c r="XC113" s="187" t="s">
        <v>4341</v>
      </c>
      <c r="XD113" s="187" t="s">
        <v>4341</v>
      </c>
      <c r="XE113" s="187" t="s">
        <v>4341</v>
      </c>
      <c r="XF113" s="187" t="s">
        <v>4341</v>
      </c>
      <c r="XG113" s="187" t="s">
        <v>4341</v>
      </c>
      <c r="XH113" s="187" t="s">
        <v>4341</v>
      </c>
      <c r="XI113" s="187" t="s">
        <v>4341</v>
      </c>
      <c r="XJ113" s="187" t="s">
        <v>4341</v>
      </c>
      <c r="XK113" s="187" t="s">
        <v>4341</v>
      </c>
      <c r="XL113" s="187" t="s">
        <v>4341</v>
      </c>
      <c r="XM113" s="187" t="s">
        <v>4341</v>
      </c>
      <c r="XN113" s="187" t="s">
        <v>4341</v>
      </c>
      <c r="XO113" s="187" t="s">
        <v>4341</v>
      </c>
      <c r="XP113" s="187" t="s">
        <v>4341</v>
      </c>
      <c r="XQ113" s="187" t="s">
        <v>4341</v>
      </c>
      <c r="XR113" s="187" t="s">
        <v>4341</v>
      </c>
      <c r="XS113" s="187" t="s">
        <v>4341</v>
      </c>
      <c r="XT113" s="187" t="s">
        <v>4341</v>
      </c>
      <c r="XU113" s="187" t="s">
        <v>4341</v>
      </c>
      <c r="XV113" s="187" t="s">
        <v>4341</v>
      </c>
      <c r="XW113" s="187" t="s">
        <v>4341</v>
      </c>
      <c r="XX113" s="187" t="s">
        <v>4341</v>
      </c>
      <c r="XY113" s="187" t="s">
        <v>4341</v>
      </c>
      <c r="XZ113" s="187" t="s">
        <v>4341</v>
      </c>
      <c r="YA113" s="187" t="s">
        <v>4341</v>
      </c>
      <c r="YB113" s="187" t="s">
        <v>4341</v>
      </c>
      <c r="YC113" s="187" t="s">
        <v>4341</v>
      </c>
      <c r="YD113" s="187" t="s">
        <v>4341</v>
      </c>
      <c r="YE113" s="187" t="s">
        <v>4341</v>
      </c>
      <c r="YF113" s="187" t="s">
        <v>4341</v>
      </c>
      <c r="YG113" s="187" t="s">
        <v>4341</v>
      </c>
      <c r="YH113" s="187" t="s">
        <v>4341</v>
      </c>
      <c r="YI113" s="187" t="s">
        <v>4341</v>
      </c>
      <c r="YJ113" s="187" t="s">
        <v>4341</v>
      </c>
      <c r="YK113" s="187" t="s">
        <v>4341</v>
      </c>
      <c r="YL113" s="187" t="s">
        <v>4341</v>
      </c>
      <c r="YM113" s="187" t="s">
        <v>4341</v>
      </c>
      <c r="YN113" s="187" t="s">
        <v>4341</v>
      </c>
      <c r="YO113" s="187" t="s">
        <v>4341</v>
      </c>
      <c r="YP113" s="187" t="s">
        <v>4341</v>
      </c>
      <c r="YQ113" s="187" t="s">
        <v>4341</v>
      </c>
      <c r="YR113" s="187" t="s">
        <v>4341</v>
      </c>
      <c r="YS113" s="187" t="s">
        <v>4341</v>
      </c>
      <c r="YT113" s="187" t="s">
        <v>4341</v>
      </c>
      <c r="YU113" s="187" t="s">
        <v>4341</v>
      </c>
      <c r="YV113" s="187" t="s">
        <v>4341</v>
      </c>
      <c r="YW113" s="187" t="s">
        <v>4341</v>
      </c>
      <c r="YX113" s="187" t="s">
        <v>4341</v>
      </c>
      <c r="YY113" s="187" t="s">
        <v>4341</v>
      </c>
      <c r="YZ113" s="187" t="s">
        <v>4341</v>
      </c>
      <c r="ZA113" s="187" t="s">
        <v>4341</v>
      </c>
      <c r="ZB113" s="187" t="s">
        <v>4341</v>
      </c>
      <c r="ZC113" s="187" t="s">
        <v>4341</v>
      </c>
      <c r="ZD113" s="187" t="s">
        <v>4341</v>
      </c>
      <c r="ZE113" s="187" t="s">
        <v>4341</v>
      </c>
      <c r="ZF113" s="187" t="s">
        <v>4341</v>
      </c>
      <c r="ZG113" s="187" t="s">
        <v>4341</v>
      </c>
      <c r="ZH113" s="187" t="s">
        <v>4341</v>
      </c>
      <c r="ZI113" s="187" t="s">
        <v>4341</v>
      </c>
      <c r="ZJ113" s="187" t="s">
        <v>4341</v>
      </c>
      <c r="ZK113" s="187" t="s">
        <v>4341</v>
      </c>
      <c r="ZL113" s="187" t="s">
        <v>4341</v>
      </c>
      <c r="ZM113" s="187" t="s">
        <v>4341</v>
      </c>
      <c r="ZN113" s="187" t="s">
        <v>4341</v>
      </c>
      <c r="ZO113" s="187" t="s">
        <v>4341</v>
      </c>
      <c r="ZP113" s="187" t="s">
        <v>4341</v>
      </c>
      <c r="ZQ113" s="187" t="s">
        <v>4341</v>
      </c>
      <c r="ZR113" s="187" t="s">
        <v>4341</v>
      </c>
      <c r="ZS113" s="187" t="s">
        <v>4341</v>
      </c>
      <c r="ZT113" s="187" t="s">
        <v>4341</v>
      </c>
      <c r="ZU113" s="187" t="s">
        <v>4341</v>
      </c>
      <c r="ZV113" s="187" t="s">
        <v>4341</v>
      </c>
      <c r="ZW113" s="187" t="s">
        <v>4341</v>
      </c>
      <c r="ZX113" s="187" t="s">
        <v>4341</v>
      </c>
      <c r="ZY113" s="187" t="s">
        <v>4341</v>
      </c>
      <c r="ZZ113" s="187" t="s">
        <v>4341</v>
      </c>
      <c r="AAA113" s="187" t="s">
        <v>4341</v>
      </c>
      <c r="AAB113" s="187" t="s">
        <v>4341</v>
      </c>
      <c r="AAC113" s="187" t="s">
        <v>4341</v>
      </c>
      <c r="AAD113" s="187" t="s">
        <v>4341</v>
      </c>
      <c r="AAE113" s="187" t="s">
        <v>4341</v>
      </c>
      <c r="AAF113" s="187" t="s">
        <v>4341</v>
      </c>
      <c r="AAG113" s="187" t="s">
        <v>4341</v>
      </c>
      <c r="AAH113" s="187" t="s">
        <v>4341</v>
      </c>
      <c r="AAI113" s="187" t="s">
        <v>4341</v>
      </c>
      <c r="AAJ113" s="187" t="s">
        <v>4341</v>
      </c>
      <c r="AAK113" s="187" t="s">
        <v>4341</v>
      </c>
      <c r="AAL113" s="187" t="s">
        <v>4341</v>
      </c>
      <c r="AAM113" s="187" t="s">
        <v>4341</v>
      </c>
      <c r="AAN113" s="187" t="s">
        <v>4341</v>
      </c>
      <c r="AAO113" s="187" t="s">
        <v>4341</v>
      </c>
      <c r="AAP113" s="187" t="s">
        <v>4341</v>
      </c>
      <c r="AAQ113" s="187" t="s">
        <v>4341</v>
      </c>
      <c r="AAR113" s="187" t="s">
        <v>4341</v>
      </c>
      <c r="AAS113" s="187" t="s">
        <v>4341</v>
      </c>
      <c r="AAT113" s="187" t="s">
        <v>4341</v>
      </c>
      <c r="AAU113" s="187" t="s">
        <v>4341</v>
      </c>
      <c r="AAV113" s="187" t="s">
        <v>4341</v>
      </c>
      <c r="AAW113" s="187" t="s">
        <v>4341</v>
      </c>
      <c r="AAX113" s="187" t="s">
        <v>4341</v>
      </c>
      <c r="AAY113" s="187" t="s">
        <v>4341</v>
      </c>
      <c r="AAZ113" s="187" t="s">
        <v>4341</v>
      </c>
      <c r="ABA113" s="187" t="s">
        <v>4341</v>
      </c>
      <c r="ABB113" s="187" t="s">
        <v>4341</v>
      </c>
      <c r="ABC113" s="187" t="s">
        <v>4341</v>
      </c>
      <c r="ABD113" s="187" t="s">
        <v>4341</v>
      </c>
      <c r="ABE113" s="187" t="s">
        <v>4341</v>
      </c>
      <c r="ABF113" s="187" t="s">
        <v>4341</v>
      </c>
      <c r="ABG113" s="187" t="s">
        <v>4341</v>
      </c>
      <c r="ABH113" s="187" t="s">
        <v>4341</v>
      </c>
      <c r="ABI113" s="187" t="s">
        <v>4341</v>
      </c>
      <c r="ABJ113" s="187" t="s">
        <v>4341</v>
      </c>
      <c r="ABK113" s="187" t="s">
        <v>4341</v>
      </c>
      <c r="ABL113" s="187" t="s">
        <v>4341</v>
      </c>
      <c r="ABM113" s="187" t="s">
        <v>4341</v>
      </c>
      <c r="ABN113" s="187" t="s">
        <v>4341</v>
      </c>
      <c r="ABO113" s="187" t="s">
        <v>4341</v>
      </c>
      <c r="ABP113" s="187" t="s">
        <v>4341</v>
      </c>
      <c r="ABQ113" s="187" t="s">
        <v>4341</v>
      </c>
      <c r="ABR113" s="187" t="s">
        <v>4341</v>
      </c>
      <c r="ABS113" s="187" t="s">
        <v>4341</v>
      </c>
      <c r="ABT113" s="187" t="s">
        <v>4341</v>
      </c>
      <c r="ABU113" s="187" t="s">
        <v>4341</v>
      </c>
      <c r="ABV113" s="187" t="s">
        <v>4341</v>
      </c>
      <c r="ABW113" s="187" t="s">
        <v>4341</v>
      </c>
      <c r="ABX113" s="187" t="s">
        <v>4341</v>
      </c>
      <c r="ABY113" s="187" t="s">
        <v>4341</v>
      </c>
      <c r="ABZ113" s="187" t="s">
        <v>4341</v>
      </c>
      <c r="ACA113" s="187" t="s">
        <v>4341</v>
      </c>
      <c r="ACB113" s="187" t="s">
        <v>4341</v>
      </c>
      <c r="ACC113" s="187" t="s">
        <v>4341</v>
      </c>
      <c r="ACD113" s="187" t="s">
        <v>4341</v>
      </c>
      <c r="ACE113" s="187" t="s">
        <v>4341</v>
      </c>
      <c r="ACF113" s="187" t="s">
        <v>4341</v>
      </c>
      <c r="ACG113" s="187" t="s">
        <v>4341</v>
      </c>
      <c r="ACH113" s="187" t="s">
        <v>4341</v>
      </c>
      <c r="ACI113" s="187" t="s">
        <v>4341</v>
      </c>
      <c r="ACJ113" s="187" t="s">
        <v>4341</v>
      </c>
      <c r="ACK113" s="187" t="s">
        <v>4341</v>
      </c>
      <c r="ACL113" s="187" t="s">
        <v>4341</v>
      </c>
      <c r="ACM113" s="187" t="s">
        <v>4341</v>
      </c>
      <c r="ACN113" s="187" t="s">
        <v>4341</v>
      </c>
      <c r="ACO113" s="187" t="s">
        <v>4341</v>
      </c>
      <c r="ACP113" s="187" t="s">
        <v>4341</v>
      </c>
      <c r="ACQ113" s="187" t="s">
        <v>4341</v>
      </c>
      <c r="ACR113" s="187" t="s">
        <v>4341</v>
      </c>
      <c r="ACS113" s="187" t="s">
        <v>4341</v>
      </c>
      <c r="ACT113" s="187" t="s">
        <v>4341</v>
      </c>
      <c r="ACU113" s="187" t="s">
        <v>4341</v>
      </c>
      <c r="ACV113" s="187" t="s">
        <v>4341</v>
      </c>
      <c r="ACW113" s="187" t="s">
        <v>4341</v>
      </c>
      <c r="ACX113" s="187" t="s">
        <v>4341</v>
      </c>
      <c r="ACY113" s="187" t="s">
        <v>4341</v>
      </c>
      <c r="ACZ113" s="187" t="s">
        <v>4341</v>
      </c>
      <c r="ADA113" s="187" t="s">
        <v>4341</v>
      </c>
      <c r="ADB113" s="187" t="s">
        <v>4341</v>
      </c>
      <c r="ADC113" s="187" t="s">
        <v>4341</v>
      </c>
      <c r="ADD113" s="187" t="s">
        <v>4341</v>
      </c>
      <c r="ADE113" s="187" t="s">
        <v>4341</v>
      </c>
      <c r="ADF113" s="187" t="s">
        <v>4341</v>
      </c>
      <c r="ADG113" s="187" t="s">
        <v>4341</v>
      </c>
      <c r="ADH113" s="187" t="s">
        <v>4341</v>
      </c>
      <c r="ADI113" s="187" t="s">
        <v>4341</v>
      </c>
      <c r="ADJ113" s="187" t="s">
        <v>4341</v>
      </c>
      <c r="ADK113" s="187" t="s">
        <v>4341</v>
      </c>
      <c r="ADL113" s="187" t="s">
        <v>4341</v>
      </c>
      <c r="ADM113" s="187" t="s">
        <v>4341</v>
      </c>
      <c r="ADN113" s="187" t="s">
        <v>4341</v>
      </c>
      <c r="ADO113" s="187" t="s">
        <v>4341</v>
      </c>
      <c r="ADP113" s="187" t="s">
        <v>4341</v>
      </c>
      <c r="ADQ113" s="187" t="s">
        <v>4341</v>
      </c>
      <c r="ADR113" s="187" t="s">
        <v>4341</v>
      </c>
      <c r="ADS113" s="187" t="s">
        <v>4341</v>
      </c>
      <c r="ADT113" s="187" t="s">
        <v>4341</v>
      </c>
      <c r="ADU113" s="187" t="s">
        <v>4341</v>
      </c>
      <c r="ADV113" s="187" t="s">
        <v>4341</v>
      </c>
      <c r="ADW113" s="187" t="s">
        <v>4341</v>
      </c>
      <c r="ADX113" s="187" t="s">
        <v>4341</v>
      </c>
      <c r="ADY113" s="187" t="s">
        <v>4341</v>
      </c>
      <c r="ADZ113" s="187" t="s">
        <v>4341</v>
      </c>
      <c r="AEA113" s="187" t="s">
        <v>4341</v>
      </c>
      <c r="AEB113" s="187" t="s">
        <v>4341</v>
      </c>
      <c r="AEC113" s="187" t="s">
        <v>4341</v>
      </c>
      <c r="AED113" s="187" t="s">
        <v>4341</v>
      </c>
      <c r="AEE113" s="187" t="s">
        <v>4341</v>
      </c>
      <c r="AEF113" s="187" t="s">
        <v>4341</v>
      </c>
      <c r="AEG113" s="187" t="s">
        <v>4341</v>
      </c>
      <c r="AEH113" s="187" t="s">
        <v>4341</v>
      </c>
      <c r="AEI113" s="187" t="s">
        <v>4341</v>
      </c>
      <c r="AEJ113" s="187" t="s">
        <v>4341</v>
      </c>
      <c r="AEK113" s="187" t="s">
        <v>4341</v>
      </c>
      <c r="AEL113" s="187" t="s">
        <v>4341</v>
      </c>
      <c r="AEM113" s="187" t="s">
        <v>4341</v>
      </c>
      <c r="AEN113" s="187" t="s">
        <v>4341</v>
      </c>
      <c r="AEO113" s="187" t="s">
        <v>4341</v>
      </c>
      <c r="AEP113" s="187" t="s">
        <v>4341</v>
      </c>
      <c r="AEQ113" s="187" t="s">
        <v>4341</v>
      </c>
      <c r="AER113" s="187" t="s">
        <v>4341</v>
      </c>
      <c r="AES113" s="187" t="s">
        <v>4341</v>
      </c>
      <c r="AET113" s="187" t="s">
        <v>4341</v>
      </c>
      <c r="AEU113" s="187" t="s">
        <v>4341</v>
      </c>
      <c r="AEV113" s="187" t="s">
        <v>4341</v>
      </c>
      <c r="AEW113" s="187" t="s">
        <v>4341</v>
      </c>
      <c r="AEX113" s="187" t="s">
        <v>4341</v>
      </c>
      <c r="AEY113" s="187" t="s">
        <v>4341</v>
      </c>
      <c r="AEZ113" s="187" t="s">
        <v>4341</v>
      </c>
      <c r="AFA113" s="187" t="s">
        <v>4341</v>
      </c>
      <c r="AFB113" s="187" t="s">
        <v>4341</v>
      </c>
      <c r="AFC113" s="187" t="s">
        <v>4341</v>
      </c>
      <c r="AFD113" s="187" t="s">
        <v>4341</v>
      </c>
      <c r="AFE113" s="187" t="s">
        <v>4341</v>
      </c>
      <c r="AFF113" s="187" t="s">
        <v>4341</v>
      </c>
      <c r="AFG113" s="187" t="s">
        <v>4341</v>
      </c>
      <c r="AFH113" s="187" t="s">
        <v>4341</v>
      </c>
      <c r="AFI113" s="187" t="s">
        <v>4341</v>
      </c>
      <c r="AFJ113" s="187" t="s">
        <v>4341</v>
      </c>
      <c r="AFK113" s="187" t="s">
        <v>4341</v>
      </c>
      <c r="AFL113" s="187" t="s">
        <v>4341</v>
      </c>
      <c r="AFM113" s="187" t="s">
        <v>4341</v>
      </c>
      <c r="AFN113" s="187" t="s">
        <v>4341</v>
      </c>
      <c r="AFO113" s="187" t="s">
        <v>4341</v>
      </c>
      <c r="AFP113" s="187" t="s">
        <v>4341</v>
      </c>
      <c r="AFQ113" s="187" t="s">
        <v>4341</v>
      </c>
      <c r="AFR113" s="187" t="s">
        <v>4341</v>
      </c>
      <c r="AFS113" s="187" t="s">
        <v>4341</v>
      </c>
      <c r="AFT113" s="187" t="s">
        <v>4341</v>
      </c>
      <c r="AFU113" s="187" t="s">
        <v>4341</v>
      </c>
      <c r="AFV113" s="187" t="s">
        <v>4341</v>
      </c>
      <c r="AFW113" s="187" t="s">
        <v>4341</v>
      </c>
      <c r="AFX113" s="187" t="s">
        <v>4341</v>
      </c>
      <c r="AFY113" s="187" t="s">
        <v>4341</v>
      </c>
      <c r="AFZ113" s="187" t="s">
        <v>4341</v>
      </c>
      <c r="AGA113" s="187" t="s">
        <v>4341</v>
      </c>
      <c r="AGB113" s="187" t="s">
        <v>4341</v>
      </c>
      <c r="AGC113" s="187" t="s">
        <v>4341</v>
      </c>
      <c r="AGD113" s="187" t="s">
        <v>4341</v>
      </c>
      <c r="AGE113" s="187" t="s">
        <v>4341</v>
      </c>
      <c r="AGF113" s="187" t="s">
        <v>4341</v>
      </c>
      <c r="AGG113" s="187" t="s">
        <v>4341</v>
      </c>
      <c r="AGH113" s="187" t="s">
        <v>4341</v>
      </c>
      <c r="AGI113" s="187" t="s">
        <v>4341</v>
      </c>
      <c r="AGJ113" s="187" t="s">
        <v>4341</v>
      </c>
      <c r="AGK113" s="187" t="s">
        <v>4341</v>
      </c>
      <c r="AGL113" s="187" t="s">
        <v>4341</v>
      </c>
      <c r="AGM113" s="187" t="s">
        <v>4341</v>
      </c>
      <c r="AGN113" s="187" t="s">
        <v>4341</v>
      </c>
      <c r="AGO113" s="187" t="s">
        <v>4341</v>
      </c>
      <c r="AGP113" s="187" t="s">
        <v>4341</v>
      </c>
      <c r="AGQ113" s="187" t="s">
        <v>4341</v>
      </c>
      <c r="AGR113" s="187" t="s">
        <v>4341</v>
      </c>
      <c r="AGS113" s="187" t="s">
        <v>4341</v>
      </c>
      <c r="AGT113" s="187" t="s">
        <v>4341</v>
      </c>
      <c r="AGU113" s="187" t="s">
        <v>4341</v>
      </c>
      <c r="AGV113" s="187" t="s">
        <v>4341</v>
      </c>
      <c r="AGW113" s="187" t="s">
        <v>4341</v>
      </c>
      <c r="AGX113" s="187" t="s">
        <v>4341</v>
      </c>
      <c r="AGY113" s="187" t="s">
        <v>4341</v>
      </c>
      <c r="AGZ113" s="187" t="s">
        <v>4341</v>
      </c>
      <c r="AHA113" s="187" t="s">
        <v>4341</v>
      </c>
      <c r="AHB113" s="187" t="s">
        <v>4341</v>
      </c>
      <c r="AHC113" s="187" t="s">
        <v>4341</v>
      </c>
      <c r="AHD113" s="187" t="s">
        <v>4341</v>
      </c>
      <c r="AHE113" s="187" t="s">
        <v>4341</v>
      </c>
      <c r="AHF113" s="187" t="s">
        <v>4341</v>
      </c>
      <c r="AHG113" s="187" t="s">
        <v>4341</v>
      </c>
      <c r="AHH113" s="187" t="s">
        <v>4341</v>
      </c>
      <c r="AHI113" s="187" t="s">
        <v>4341</v>
      </c>
      <c r="AHJ113" s="187" t="s">
        <v>4341</v>
      </c>
      <c r="AHK113" s="187" t="s">
        <v>4341</v>
      </c>
      <c r="AHL113" s="187" t="s">
        <v>4341</v>
      </c>
      <c r="AHM113" s="187" t="s">
        <v>4341</v>
      </c>
      <c r="AHN113" s="187" t="s">
        <v>4341</v>
      </c>
      <c r="AHO113" s="187" t="s">
        <v>4341</v>
      </c>
      <c r="AHP113" s="187" t="s">
        <v>4341</v>
      </c>
      <c r="AHQ113" s="187" t="s">
        <v>4341</v>
      </c>
      <c r="AHR113" s="187" t="s">
        <v>4341</v>
      </c>
      <c r="AHS113" s="187" t="s">
        <v>4341</v>
      </c>
      <c r="AHT113" s="187" t="s">
        <v>4341</v>
      </c>
      <c r="AHU113" s="187" t="s">
        <v>4341</v>
      </c>
      <c r="AHV113" s="187" t="s">
        <v>4341</v>
      </c>
      <c r="AHW113" s="187" t="s">
        <v>4341</v>
      </c>
      <c r="AHX113" s="187" t="s">
        <v>4341</v>
      </c>
      <c r="AHY113" s="187" t="s">
        <v>4341</v>
      </c>
      <c r="AHZ113" s="187" t="s">
        <v>4341</v>
      </c>
      <c r="AIA113" s="187" t="s">
        <v>4341</v>
      </c>
      <c r="AIB113" s="187" t="s">
        <v>4341</v>
      </c>
      <c r="AIC113" s="187" t="s">
        <v>4341</v>
      </c>
      <c r="AID113" s="187" t="s">
        <v>4341</v>
      </c>
      <c r="AIE113" s="187" t="s">
        <v>4341</v>
      </c>
      <c r="AIF113" s="187" t="s">
        <v>4341</v>
      </c>
      <c r="AIG113" s="187" t="s">
        <v>4341</v>
      </c>
      <c r="AIH113" s="187" t="s">
        <v>4341</v>
      </c>
      <c r="AII113" s="187" t="s">
        <v>4341</v>
      </c>
      <c r="AIJ113" s="187" t="s">
        <v>4341</v>
      </c>
      <c r="AIK113" s="187" t="s">
        <v>4341</v>
      </c>
      <c r="AIL113" s="187" t="s">
        <v>4341</v>
      </c>
      <c r="AIM113" s="187" t="s">
        <v>4341</v>
      </c>
      <c r="AIN113" s="187" t="s">
        <v>4341</v>
      </c>
      <c r="AIO113" s="187" t="s">
        <v>4341</v>
      </c>
      <c r="AIP113" s="187" t="s">
        <v>4341</v>
      </c>
      <c r="AIQ113" s="187" t="s">
        <v>4341</v>
      </c>
      <c r="AIR113" s="187" t="s">
        <v>4341</v>
      </c>
      <c r="AIS113" s="187" t="s">
        <v>4341</v>
      </c>
      <c r="AIT113" s="187" t="s">
        <v>4341</v>
      </c>
      <c r="AIU113" s="187" t="s">
        <v>4341</v>
      </c>
      <c r="AIV113" s="187" t="s">
        <v>4341</v>
      </c>
      <c r="AIW113" s="187" t="s">
        <v>4341</v>
      </c>
      <c r="AIX113" s="187" t="s">
        <v>4341</v>
      </c>
      <c r="AIY113" s="187" t="s">
        <v>4341</v>
      </c>
      <c r="AIZ113" s="187" t="s">
        <v>4341</v>
      </c>
      <c r="AJA113" s="187" t="s">
        <v>4341</v>
      </c>
      <c r="AJB113" s="187" t="s">
        <v>4341</v>
      </c>
      <c r="AJC113" s="187" t="s">
        <v>4341</v>
      </c>
      <c r="AJD113" s="187" t="s">
        <v>4341</v>
      </c>
      <c r="AJE113" s="187" t="s">
        <v>4341</v>
      </c>
      <c r="AJF113" s="187" t="s">
        <v>4341</v>
      </c>
      <c r="AJG113" s="187" t="s">
        <v>4341</v>
      </c>
      <c r="AJH113" s="187" t="s">
        <v>4341</v>
      </c>
      <c r="AJI113" s="187" t="s">
        <v>4341</v>
      </c>
      <c r="AJJ113" s="187" t="s">
        <v>4341</v>
      </c>
      <c r="AJK113" s="187" t="s">
        <v>4341</v>
      </c>
      <c r="AJL113" s="187" t="s">
        <v>4341</v>
      </c>
      <c r="AJM113" s="187" t="s">
        <v>4341</v>
      </c>
      <c r="AJN113" s="187" t="s">
        <v>4341</v>
      </c>
      <c r="AJO113" s="187" t="s">
        <v>4341</v>
      </c>
      <c r="AJP113" s="187" t="s">
        <v>4341</v>
      </c>
      <c r="AJQ113" s="187" t="s">
        <v>4341</v>
      </c>
      <c r="AJR113" s="187" t="s">
        <v>4341</v>
      </c>
      <c r="AJS113" s="187" t="s">
        <v>4341</v>
      </c>
      <c r="AJT113" s="187" t="s">
        <v>4341</v>
      </c>
      <c r="AJU113" s="187" t="s">
        <v>4341</v>
      </c>
      <c r="AJV113" s="187" t="s">
        <v>4341</v>
      </c>
      <c r="AJW113" s="187" t="s">
        <v>4341</v>
      </c>
      <c r="AJX113" s="187" t="s">
        <v>4341</v>
      </c>
      <c r="AJY113" s="187" t="s">
        <v>4341</v>
      </c>
      <c r="AJZ113" s="187" t="s">
        <v>4341</v>
      </c>
      <c r="AKA113" s="187" t="s">
        <v>4341</v>
      </c>
      <c r="AKB113" s="187" t="s">
        <v>4341</v>
      </c>
      <c r="AKC113" s="187" t="s">
        <v>4341</v>
      </c>
      <c r="AKD113" s="187" t="s">
        <v>4341</v>
      </c>
      <c r="AKE113" s="187" t="s">
        <v>4341</v>
      </c>
      <c r="AKF113" s="187" t="s">
        <v>4341</v>
      </c>
      <c r="AKG113" s="187" t="s">
        <v>4341</v>
      </c>
      <c r="AKH113" s="187" t="s">
        <v>4341</v>
      </c>
      <c r="AKI113" s="187" t="s">
        <v>4341</v>
      </c>
      <c r="AKJ113" s="187" t="s">
        <v>4341</v>
      </c>
      <c r="AKK113" s="187" t="s">
        <v>4341</v>
      </c>
      <c r="AKL113" s="187" t="s">
        <v>4341</v>
      </c>
      <c r="AKM113" s="187" t="s">
        <v>4341</v>
      </c>
      <c r="AKN113" s="187" t="s">
        <v>4341</v>
      </c>
      <c r="AKO113" s="187" t="s">
        <v>4341</v>
      </c>
      <c r="AKP113" s="187" t="s">
        <v>4341</v>
      </c>
      <c r="AKQ113" s="187" t="s">
        <v>4341</v>
      </c>
      <c r="AKR113" s="187" t="s">
        <v>4341</v>
      </c>
      <c r="AKS113" s="187" t="s">
        <v>4341</v>
      </c>
      <c r="AKT113" s="187" t="s">
        <v>4341</v>
      </c>
      <c r="AKU113" s="187" t="s">
        <v>4341</v>
      </c>
      <c r="AKV113" s="187" t="s">
        <v>4341</v>
      </c>
      <c r="AKW113" s="187" t="s">
        <v>4341</v>
      </c>
      <c r="AKX113" s="187" t="s">
        <v>4341</v>
      </c>
      <c r="AKY113" s="187" t="s">
        <v>4341</v>
      </c>
      <c r="AKZ113" s="187" t="s">
        <v>4341</v>
      </c>
      <c r="ALA113" s="187" t="s">
        <v>4341</v>
      </c>
      <c r="ALB113" s="187" t="s">
        <v>4341</v>
      </c>
      <c r="ALC113" s="187" t="s">
        <v>4341</v>
      </c>
      <c r="ALD113" s="187" t="s">
        <v>4341</v>
      </c>
      <c r="ALE113" s="187" t="s">
        <v>4341</v>
      </c>
      <c r="ALF113" s="187" t="s">
        <v>4341</v>
      </c>
      <c r="ALG113" s="187" t="s">
        <v>4341</v>
      </c>
      <c r="ALH113" s="187" t="s">
        <v>4341</v>
      </c>
      <c r="ALI113" s="187" t="s">
        <v>4341</v>
      </c>
      <c r="ALJ113" s="187" t="s">
        <v>4341</v>
      </c>
      <c r="ALK113" s="187" t="s">
        <v>4341</v>
      </c>
      <c r="ALL113" s="187" t="s">
        <v>4341</v>
      </c>
      <c r="ALM113" s="187" t="s">
        <v>4341</v>
      </c>
      <c r="ALN113" s="187" t="s">
        <v>4341</v>
      </c>
      <c r="ALO113" s="187" t="s">
        <v>4341</v>
      </c>
      <c r="ALP113" s="187" t="s">
        <v>4341</v>
      </c>
      <c r="ALQ113" s="187" t="s">
        <v>4341</v>
      </c>
      <c r="ALR113" s="187" t="s">
        <v>4341</v>
      </c>
      <c r="ALS113" s="187" t="s">
        <v>4341</v>
      </c>
      <c r="ALT113" s="187" t="s">
        <v>4341</v>
      </c>
      <c r="ALU113" s="187" t="s">
        <v>4341</v>
      </c>
      <c r="ALV113" s="187" t="s">
        <v>4341</v>
      </c>
      <c r="ALW113" s="187" t="s">
        <v>4341</v>
      </c>
      <c r="ALX113" s="187" t="s">
        <v>4341</v>
      </c>
      <c r="ALY113" s="187" t="s">
        <v>4341</v>
      </c>
      <c r="ALZ113" s="187" t="s">
        <v>4341</v>
      </c>
      <c r="AMA113" s="187" t="s">
        <v>4341</v>
      </c>
      <c r="AMB113" s="187" t="s">
        <v>4341</v>
      </c>
      <c r="AMC113" s="187" t="s">
        <v>4341</v>
      </c>
      <c r="AMD113" s="187" t="s">
        <v>4341</v>
      </c>
    </row>
    <row r="114" spans="1:1018" ht="14.25" customHeight="1">
      <c r="A114" s="146"/>
      <c r="B114" s="600" t="s">
        <v>1151</v>
      </c>
      <c r="C114" s="601" t="s">
        <v>26</v>
      </c>
      <c r="D114" s="176">
        <v>46176</v>
      </c>
      <c r="E114" s="95" t="str">
        <f t="shared" ref="E114:E116" ca="1" si="27">IF(D114="","",IF(TODAY()-D114&lt;180,"OK","DESATUALIZADO"))</f>
        <v>OK</v>
      </c>
      <c r="F114" s="106" t="s">
        <v>4514</v>
      </c>
      <c r="G114" s="107" t="s">
        <v>4357</v>
      </c>
      <c r="H114" s="135" t="s">
        <v>4561</v>
      </c>
      <c r="I114" s="147">
        <v>437.1</v>
      </c>
      <c r="J114" s="162" t="s">
        <v>4341</v>
      </c>
      <c r="K114" s="163" t="s">
        <v>4341</v>
      </c>
      <c r="L114" s="102">
        <f>I114/AVERAGE(I115:I116)</f>
        <v>0.85100997809686063</v>
      </c>
      <c r="M114" s="103" t="s">
        <v>4341</v>
      </c>
      <c r="N114" s="103" t="s">
        <v>4341</v>
      </c>
      <c r="O114" s="103" t="str">
        <f>IF(L114&lt;0.7,"INEXEQUÍVEL",IF(L114&gt;1.3,"EXCESSIVO","EXEQUÍVEL"))</f>
        <v>EXEQUÍVEL</v>
      </c>
      <c r="P114" s="103" t="s">
        <v>4341</v>
      </c>
      <c r="Q114" s="104" t="s">
        <v>4341</v>
      </c>
      <c r="R114" s="105"/>
      <c r="S114" s="602"/>
      <c r="T114" s="81"/>
      <c r="U114" s="81"/>
      <c r="V114" s="81"/>
      <c r="W114" s="81"/>
      <c r="X114" s="81"/>
      <c r="Y114" s="81"/>
      <c r="Z114" s="81"/>
      <c r="AA114" s="81"/>
      <c r="AB114" s="81"/>
      <c r="AC114" s="81"/>
      <c r="AD114" s="81"/>
      <c r="AE114" s="81"/>
      <c r="AF114" s="81"/>
      <c r="AG114" s="81"/>
      <c r="AH114" s="81"/>
      <c r="AI114" s="81"/>
      <c r="AJ114" s="81"/>
      <c r="AK114" s="81"/>
      <c r="AL114" s="81"/>
      <c r="AM114" s="81"/>
      <c r="AN114" s="81"/>
      <c r="AO114" s="81"/>
    </row>
    <row r="115" spans="1:1018" ht="14.25" customHeight="1">
      <c r="A115" s="93" t="s">
        <v>4562</v>
      </c>
      <c r="B115" s="639"/>
      <c r="C115" s="639"/>
      <c r="D115" s="176">
        <v>46176</v>
      </c>
      <c r="E115" s="95" t="str">
        <f t="shared" ca="1" si="27"/>
        <v>OK</v>
      </c>
      <c r="F115" s="106" t="s">
        <v>4563</v>
      </c>
      <c r="G115" s="107" t="s">
        <v>4564</v>
      </c>
      <c r="H115" s="135" t="s">
        <v>4565</v>
      </c>
      <c r="I115" s="147">
        <v>537.59</v>
      </c>
      <c r="J115" s="108">
        <f>MEDIAN(I114:I116)</f>
        <v>489.66</v>
      </c>
      <c r="K115" s="109">
        <f>TRUNC(AVERAGE(I114:I116),2)</f>
        <v>488.11</v>
      </c>
      <c r="L115" s="102">
        <f>I115/AVERAGE(I114,I116)</f>
        <v>1.160149337476801</v>
      </c>
      <c r="M115" s="110">
        <f>STDEV(I114:I116)</f>
        <v>50.262773832463068</v>
      </c>
      <c r="N115" s="111">
        <f>M115/K115</f>
        <v>0.10297427594694447</v>
      </c>
      <c r="O115" s="103" t="str">
        <f>IF(L115&lt;0.7,"INEXEQUÍVEL",IF(L115&gt;1.3,"EXCESSIVO","EXEQUÍVEL"))</f>
        <v>EXEQUÍVEL</v>
      </c>
      <c r="P115" s="110">
        <f>K115-M115</f>
        <v>437.84722616753697</v>
      </c>
      <c r="Q115" s="112">
        <f>K115+M115</f>
        <v>538.37277383246305</v>
      </c>
      <c r="R115" s="113">
        <f>TRUNC(IF(J115=K115,K115, IF(N115&lt;25%,K115,J115)),2)</f>
        <v>488.11</v>
      </c>
      <c r="S115" s="603"/>
      <c r="T115" s="81"/>
      <c r="U115" s="81"/>
      <c r="V115" s="81"/>
      <c r="W115" s="81"/>
      <c r="X115" s="81"/>
      <c r="Y115" s="81"/>
      <c r="Z115" s="81"/>
      <c r="AA115" s="81"/>
      <c r="AB115" s="81"/>
      <c r="AC115" s="81"/>
      <c r="AD115" s="81"/>
      <c r="AE115" s="81"/>
      <c r="AF115" s="81"/>
      <c r="AG115" s="81"/>
      <c r="AH115" s="81"/>
      <c r="AI115" s="81"/>
      <c r="AJ115" s="81"/>
      <c r="AK115" s="81"/>
      <c r="AL115" s="81"/>
      <c r="AM115" s="81"/>
      <c r="AN115" s="81"/>
      <c r="AO115" s="81"/>
    </row>
    <row r="116" spans="1:1018" ht="14.25" customHeight="1">
      <c r="A116" s="148"/>
      <c r="B116" s="640"/>
      <c r="C116" s="640"/>
      <c r="D116" s="176">
        <v>46176</v>
      </c>
      <c r="E116" s="95" t="str">
        <f t="shared" ca="1" si="27"/>
        <v>OK</v>
      </c>
      <c r="F116" s="106" t="s">
        <v>4566</v>
      </c>
      <c r="G116" s="107" t="s">
        <v>4567</v>
      </c>
      <c r="H116" s="135" t="s">
        <v>4568</v>
      </c>
      <c r="I116" s="147">
        <v>489.66</v>
      </c>
      <c r="J116" s="115" t="s">
        <v>4341</v>
      </c>
      <c r="K116" s="165" t="s">
        <v>4341</v>
      </c>
      <c r="L116" s="117">
        <f>I116/AVERAGE(I114:I115)</f>
        <v>1.0047502282777088</v>
      </c>
      <c r="M116" s="118" t="s">
        <v>4341</v>
      </c>
      <c r="N116" s="118" t="s">
        <v>4341</v>
      </c>
      <c r="O116" s="118" t="str">
        <f>IF(L116&lt;0.7,"INEXEQUÍVEL",IF(L116&gt;1.3,"EXCESSIVO","EXEQUÍVEL"))</f>
        <v>EXEQUÍVEL</v>
      </c>
      <c r="P116" s="118" t="s">
        <v>4341</v>
      </c>
      <c r="Q116" s="119" t="s">
        <v>4341</v>
      </c>
      <c r="R116" s="120"/>
      <c r="S116" s="604"/>
      <c r="T116" s="81"/>
      <c r="U116" s="81"/>
      <c r="V116" s="81"/>
      <c r="W116" s="81"/>
      <c r="X116" s="81"/>
      <c r="Y116" s="81"/>
      <c r="Z116" s="81"/>
      <c r="AA116" s="81"/>
      <c r="AB116" s="81"/>
      <c r="AC116" s="81"/>
      <c r="AD116" s="81"/>
      <c r="AE116" s="81"/>
      <c r="AF116" s="81"/>
      <c r="AG116" s="81"/>
      <c r="AH116" s="81"/>
      <c r="AI116" s="81"/>
      <c r="AJ116" s="81"/>
      <c r="AK116" s="81"/>
      <c r="AL116" s="81"/>
      <c r="AM116" s="81"/>
      <c r="AN116" s="81"/>
      <c r="AO116" s="81"/>
    </row>
    <row r="117" spans="1:1018" ht="14.25" customHeight="1">
      <c r="A117" s="177"/>
      <c r="B117" s="178"/>
      <c r="C117" s="169"/>
      <c r="D117" s="169"/>
      <c r="E117" s="169"/>
      <c r="F117" s="178"/>
      <c r="G117" s="178"/>
      <c r="H117" s="123" t="s">
        <v>4341</v>
      </c>
      <c r="I117" s="179"/>
      <c r="J117" s="128"/>
      <c r="K117" s="129"/>
      <c r="L117" s="129"/>
      <c r="M117" s="129"/>
      <c r="N117" s="130"/>
      <c r="O117" s="129"/>
      <c r="P117" s="129"/>
      <c r="Q117" s="129"/>
      <c r="R117" s="131"/>
      <c r="S117" s="170"/>
      <c r="T117" s="81"/>
      <c r="U117" s="81"/>
      <c r="V117" s="81"/>
      <c r="W117" s="81"/>
      <c r="X117" s="81"/>
      <c r="Y117" s="81"/>
      <c r="Z117" s="81"/>
      <c r="AA117" s="81"/>
      <c r="AB117" s="81"/>
      <c r="AC117" s="81"/>
      <c r="AD117" s="81"/>
      <c r="AE117" s="81"/>
      <c r="AF117" s="81"/>
      <c r="AG117" s="81"/>
      <c r="AH117" s="81"/>
      <c r="AI117" s="81"/>
      <c r="AJ117" s="81"/>
      <c r="AK117" s="81"/>
      <c r="AL117" s="81"/>
      <c r="AM117" s="81"/>
      <c r="AN117" s="81"/>
      <c r="AO117" s="81"/>
    </row>
    <row r="118" spans="1:1018" ht="14.25" customHeight="1">
      <c r="A118" s="146"/>
      <c r="B118" s="600" t="s">
        <v>1482</v>
      </c>
      <c r="C118" s="600" t="s">
        <v>26</v>
      </c>
      <c r="D118" s="180">
        <v>46181</v>
      </c>
      <c r="E118" s="95" t="str">
        <f t="shared" ref="E118:E120" ca="1" si="28">IF(D118="","",IF(TODAY()-D118&lt;180,"OK","DESATUALIZADO"))</f>
        <v>OK</v>
      </c>
      <c r="F118" s="106" t="s">
        <v>4569</v>
      </c>
      <c r="G118" s="107" t="s">
        <v>4570</v>
      </c>
      <c r="H118" s="135" t="s">
        <v>4571</v>
      </c>
      <c r="I118" s="147">
        <v>173.21</v>
      </c>
      <c r="J118" s="162" t="s">
        <v>4341</v>
      </c>
      <c r="K118" s="163" t="s">
        <v>4341</v>
      </c>
      <c r="L118" s="102" t="e">
        <f>I118/AVERAGE(I119:I120)</f>
        <v>#DIV/0!</v>
      </c>
      <c r="M118" s="103" t="s">
        <v>4341</v>
      </c>
      <c r="N118" s="103" t="s">
        <v>4341</v>
      </c>
      <c r="O118" s="103" t="e">
        <f>IF(L118&lt;0.7,"INEXEQUÍVEL",IF(L118&gt;1.3,"EXCESSIVO","EXEQUÍVEL"))</f>
        <v>#DIV/0!</v>
      </c>
      <c r="P118" s="103" t="s">
        <v>4341</v>
      </c>
      <c r="Q118" s="104" t="s">
        <v>4341</v>
      </c>
      <c r="R118" s="105"/>
      <c r="S118" s="602"/>
      <c r="T118" s="81"/>
      <c r="U118" s="81"/>
      <c r="V118" s="81"/>
      <c r="W118" s="81"/>
      <c r="X118" s="81"/>
      <c r="Y118" s="81"/>
      <c r="Z118" s="81"/>
      <c r="AA118" s="81"/>
      <c r="AB118" s="81"/>
      <c r="AC118" s="81"/>
      <c r="AD118" s="81"/>
      <c r="AE118" s="81"/>
      <c r="AF118" s="81"/>
      <c r="AG118" s="81"/>
      <c r="AH118" s="81"/>
      <c r="AI118" s="81"/>
      <c r="AJ118" s="81"/>
      <c r="AK118" s="81"/>
      <c r="AL118" s="81"/>
      <c r="AM118" s="81"/>
      <c r="AN118" s="81"/>
      <c r="AO118" s="81"/>
    </row>
    <row r="119" spans="1:1018" ht="14.25" customHeight="1">
      <c r="A119" s="93" t="s">
        <v>4572</v>
      </c>
      <c r="B119" s="639"/>
      <c r="C119" s="639"/>
      <c r="D119" s="180"/>
      <c r="E119" s="95" t="str">
        <f t="shared" ca="1" si="28"/>
        <v/>
      </c>
      <c r="F119" s="106"/>
      <c r="G119" s="107"/>
      <c r="H119" s="135" t="s">
        <v>4341</v>
      </c>
      <c r="I119" s="147"/>
      <c r="J119" s="108">
        <f>MEDIAN(I118:I120)</f>
        <v>173.21</v>
      </c>
      <c r="K119" s="109">
        <f>TRUNC(AVERAGE(I118:I120),2)</f>
        <v>173.21</v>
      </c>
      <c r="L119" s="102">
        <f>I119/AVERAGE(I118,I120)</f>
        <v>0</v>
      </c>
      <c r="M119" s="110" t="e">
        <f>STDEV(I118:I120)</f>
        <v>#DIV/0!</v>
      </c>
      <c r="N119" s="111" t="e">
        <f>M119/K119</f>
        <v>#DIV/0!</v>
      </c>
      <c r="O119" s="103" t="str">
        <f>IF(L119&lt;0.7,"INEXEQUÍVEL",IF(L119&gt;1.3,"EXCESSIVO","EXEQUÍVEL"))</f>
        <v>INEXEQUÍVEL</v>
      </c>
      <c r="P119" s="110" t="e">
        <f>K119-M119</f>
        <v>#DIV/0!</v>
      </c>
      <c r="Q119" s="112" t="e">
        <f>K119+M119</f>
        <v>#DIV/0!</v>
      </c>
      <c r="R119" s="113">
        <f>TRUNC(IF(J119=K119,K119, IF(N119&lt;25%,K119,J119)),2)</f>
        <v>173.21</v>
      </c>
      <c r="S119" s="603"/>
      <c r="T119" s="81"/>
      <c r="U119" s="81"/>
      <c r="V119" s="81"/>
      <c r="W119" s="81"/>
      <c r="X119" s="81"/>
      <c r="Y119" s="81"/>
      <c r="Z119" s="81"/>
      <c r="AA119" s="81"/>
      <c r="AB119" s="81"/>
      <c r="AC119" s="81"/>
      <c r="AD119" s="81"/>
      <c r="AE119" s="81"/>
      <c r="AF119" s="81"/>
      <c r="AG119" s="81"/>
      <c r="AH119" s="81"/>
      <c r="AI119" s="81"/>
      <c r="AJ119" s="81"/>
      <c r="AK119" s="81"/>
      <c r="AL119" s="81"/>
      <c r="AM119" s="81"/>
      <c r="AN119" s="81"/>
      <c r="AO119" s="81"/>
    </row>
    <row r="120" spans="1:1018" ht="14.25" customHeight="1">
      <c r="A120" s="148"/>
      <c r="B120" s="640"/>
      <c r="C120" s="640"/>
      <c r="D120" s="180"/>
      <c r="E120" s="95" t="str">
        <f t="shared" ca="1" si="28"/>
        <v/>
      </c>
      <c r="F120" s="106"/>
      <c r="G120" s="107"/>
      <c r="H120" s="135" t="s">
        <v>4341</v>
      </c>
      <c r="I120" s="147"/>
      <c r="J120" s="115" t="s">
        <v>4341</v>
      </c>
      <c r="K120" s="165" t="s">
        <v>4341</v>
      </c>
      <c r="L120" s="117">
        <f>I120/AVERAGE(I118:I119)</f>
        <v>0</v>
      </c>
      <c r="M120" s="118" t="s">
        <v>4341</v>
      </c>
      <c r="N120" s="118" t="s">
        <v>4341</v>
      </c>
      <c r="O120" s="118" t="str">
        <f>IF(L120&lt;0.7,"INEXEQUÍVEL",IF(L120&gt;1.3,"EXCESSIVO","EXEQUÍVEL"))</f>
        <v>INEXEQUÍVEL</v>
      </c>
      <c r="P120" s="118" t="s">
        <v>4341</v>
      </c>
      <c r="Q120" s="119" t="s">
        <v>4341</v>
      </c>
      <c r="R120" s="120"/>
      <c r="S120" s="604"/>
      <c r="T120" s="81"/>
      <c r="U120" s="81"/>
      <c r="V120" s="81"/>
      <c r="W120" s="81"/>
      <c r="X120" s="81"/>
      <c r="Y120" s="81"/>
      <c r="Z120" s="81"/>
      <c r="AA120" s="81"/>
      <c r="AB120" s="81"/>
      <c r="AC120" s="81"/>
      <c r="AD120" s="81"/>
      <c r="AE120" s="81"/>
      <c r="AF120" s="81"/>
      <c r="AG120" s="81"/>
      <c r="AH120" s="81"/>
      <c r="AI120" s="81"/>
      <c r="AJ120" s="81"/>
      <c r="AK120" s="81"/>
      <c r="AL120" s="81"/>
      <c r="AM120" s="81"/>
      <c r="AN120" s="81"/>
      <c r="AO120" s="81"/>
    </row>
    <row r="121" spans="1:1018" ht="14.25" customHeight="1">
      <c r="A121" s="177"/>
      <c r="B121" s="178"/>
      <c r="C121" s="169"/>
      <c r="D121" s="169"/>
      <c r="E121" s="169"/>
      <c r="F121" s="178"/>
      <c r="G121" s="178"/>
      <c r="H121" s="123" t="s">
        <v>4341</v>
      </c>
      <c r="I121" s="179"/>
      <c r="J121" s="128"/>
      <c r="K121" s="129"/>
      <c r="L121" s="129"/>
      <c r="M121" s="129"/>
      <c r="N121" s="130"/>
      <c r="O121" s="129"/>
      <c r="P121" s="129"/>
      <c r="Q121" s="129"/>
      <c r="R121" s="131"/>
      <c r="S121" s="170"/>
      <c r="T121" s="81"/>
      <c r="U121" s="81"/>
      <c r="V121" s="81"/>
      <c r="W121" s="81"/>
      <c r="X121" s="81"/>
      <c r="Y121" s="81"/>
      <c r="Z121" s="81"/>
      <c r="AA121" s="81"/>
      <c r="AB121" s="81"/>
      <c r="AC121" s="81"/>
      <c r="AD121" s="81"/>
      <c r="AE121" s="81"/>
      <c r="AF121" s="81"/>
      <c r="AG121" s="81"/>
      <c r="AH121" s="81"/>
      <c r="AI121" s="81"/>
      <c r="AJ121" s="81"/>
      <c r="AK121" s="81"/>
      <c r="AL121" s="81"/>
      <c r="AM121" s="81"/>
      <c r="AN121" s="81"/>
      <c r="AO121" s="81"/>
    </row>
    <row r="122" spans="1:1018" ht="14.25" customHeight="1">
      <c r="A122" s="146"/>
      <c r="B122" s="600" t="s">
        <v>4573</v>
      </c>
      <c r="C122" s="600" t="s">
        <v>26</v>
      </c>
      <c r="D122" s="180">
        <v>46181</v>
      </c>
      <c r="E122" s="95" t="str">
        <f t="shared" ref="E122:E124" ca="1" si="29">IF(D122="","",IF(TODAY()-D122&lt;180,"OK","DESATUALIZADO"))</f>
        <v>OK</v>
      </c>
      <c r="F122" s="106" t="s">
        <v>4506</v>
      </c>
      <c r="G122" s="107" t="s">
        <v>4574</v>
      </c>
      <c r="H122" s="135" t="s">
        <v>4573</v>
      </c>
      <c r="I122" s="147">
        <v>323.29000000000002</v>
      </c>
      <c r="J122" s="162" t="s">
        <v>4341</v>
      </c>
      <c r="K122" s="163" t="s">
        <v>4341</v>
      </c>
      <c r="L122" s="102" t="e">
        <f>I122/AVERAGE(I123:I124)</f>
        <v>#DIV/0!</v>
      </c>
      <c r="M122" s="103" t="s">
        <v>4341</v>
      </c>
      <c r="N122" s="103" t="s">
        <v>4341</v>
      </c>
      <c r="O122" s="103" t="e">
        <f>IF(L122&lt;0.7,"INEXEQUÍVEL",IF(L122&gt;1.3,"EXCESSIVO","EXEQUÍVEL"))</f>
        <v>#DIV/0!</v>
      </c>
      <c r="P122" s="103" t="s">
        <v>4341</v>
      </c>
      <c r="Q122" s="104" t="s">
        <v>4341</v>
      </c>
      <c r="R122" s="105"/>
      <c r="S122" s="602"/>
      <c r="T122" s="81"/>
      <c r="U122" s="81"/>
      <c r="V122" s="81"/>
      <c r="W122" s="81"/>
      <c r="X122" s="81"/>
      <c r="Y122" s="81"/>
      <c r="Z122" s="81"/>
      <c r="AA122" s="81"/>
      <c r="AB122" s="81"/>
      <c r="AC122" s="81"/>
      <c r="AD122" s="81"/>
      <c r="AE122" s="81"/>
      <c r="AF122" s="81"/>
      <c r="AG122" s="81"/>
      <c r="AH122" s="81"/>
      <c r="AI122" s="81"/>
      <c r="AJ122" s="81"/>
      <c r="AK122" s="81"/>
      <c r="AL122" s="81"/>
      <c r="AM122" s="81"/>
      <c r="AN122" s="81"/>
      <c r="AO122" s="81"/>
    </row>
    <row r="123" spans="1:1018" ht="14.25" customHeight="1">
      <c r="A123" s="93" t="s">
        <v>4575</v>
      </c>
      <c r="B123" s="639"/>
      <c r="C123" s="639"/>
      <c r="D123" s="180"/>
      <c r="E123" s="95" t="str">
        <f t="shared" ca="1" si="29"/>
        <v/>
      </c>
      <c r="F123" s="106"/>
      <c r="G123" s="107"/>
      <c r="H123" s="135" t="s">
        <v>4341</v>
      </c>
      <c r="I123" s="147"/>
      <c r="J123" s="108">
        <f>MEDIAN(I122:I124)</f>
        <v>323.29000000000002</v>
      </c>
      <c r="K123" s="109">
        <f>TRUNC(AVERAGE(I122:I124),2)</f>
        <v>323.29000000000002</v>
      </c>
      <c r="L123" s="102">
        <f>I123/AVERAGE(I122,I124)</f>
        <v>0</v>
      </c>
      <c r="M123" s="110" t="e">
        <f>STDEV(I122:I124)</f>
        <v>#DIV/0!</v>
      </c>
      <c r="N123" s="111" t="e">
        <f>M123/K123</f>
        <v>#DIV/0!</v>
      </c>
      <c r="O123" s="103" t="str">
        <f>IF(L123&lt;0.7,"INEXEQUÍVEL",IF(L123&gt;1.3,"EXCESSIVO","EXEQUÍVEL"))</f>
        <v>INEXEQUÍVEL</v>
      </c>
      <c r="P123" s="110" t="e">
        <f>K123-M123</f>
        <v>#DIV/0!</v>
      </c>
      <c r="Q123" s="112" t="e">
        <f>K123+M123</f>
        <v>#DIV/0!</v>
      </c>
      <c r="R123" s="113">
        <f>TRUNC(IF(J123=K123,K123, IF(N123&lt;25%,K123,J123)),2)</f>
        <v>323.29000000000002</v>
      </c>
      <c r="S123" s="603"/>
      <c r="T123" s="81"/>
      <c r="U123" s="81"/>
      <c r="V123" s="81"/>
      <c r="W123" s="81"/>
      <c r="X123" s="81"/>
      <c r="Y123" s="81"/>
      <c r="Z123" s="81"/>
      <c r="AA123" s="81"/>
      <c r="AB123" s="81"/>
      <c r="AC123" s="81"/>
      <c r="AD123" s="81"/>
      <c r="AE123" s="81"/>
      <c r="AF123" s="81"/>
      <c r="AG123" s="81"/>
      <c r="AH123" s="81"/>
      <c r="AI123" s="81"/>
      <c r="AJ123" s="81"/>
      <c r="AK123" s="81"/>
      <c r="AL123" s="81"/>
      <c r="AM123" s="81"/>
      <c r="AN123" s="81"/>
      <c r="AO123" s="81"/>
    </row>
    <row r="124" spans="1:1018" ht="14.25" customHeight="1">
      <c r="A124" s="148"/>
      <c r="B124" s="640"/>
      <c r="C124" s="640"/>
      <c r="D124" s="180"/>
      <c r="E124" s="95" t="str">
        <f t="shared" ca="1" si="29"/>
        <v/>
      </c>
      <c r="F124" s="106"/>
      <c r="G124" s="107"/>
      <c r="H124" s="135" t="s">
        <v>4341</v>
      </c>
      <c r="I124" s="147"/>
      <c r="J124" s="115" t="s">
        <v>4341</v>
      </c>
      <c r="K124" s="165" t="s">
        <v>4341</v>
      </c>
      <c r="L124" s="117">
        <f>I124/AVERAGE(I122:I123)</f>
        <v>0</v>
      </c>
      <c r="M124" s="118" t="s">
        <v>4341</v>
      </c>
      <c r="N124" s="118" t="s">
        <v>4341</v>
      </c>
      <c r="O124" s="118" t="str">
        <f>IF(L124&lt;0.7,"INEXEQUÍVEL",IF(L124&gt;1.3,"EXCESSIVO","EXEQUÍVEL"))</f>
        <v>INEXEQUÍVEL</v>
      </c>
      <c r="P124" s="118" t="s">
        <v>4341</v>
      </c>
      <c r="Q124" s="119" t="s">
        <v>4341</v>
      </c>
      <c r="R124" s="120"/>
      <c r="S124" s="604"/>
      <c r="T124" s="81"/>
      <c r="U124" s="81"/>
      <c r="V124" s="81"/>
      <c r="W124" s="81"/>
      <c r="X124" s="81"/>
      <c r="Y124" s="81"/>
      <c r="Z124" s="81"/>
      <c r="AA124" s="81"/>
      <c r="AB124" s="81"/>
      <c r="AC124" s="81"/>
      <c r="AD124" s="81"/>
      <c r="AE124" s="81"/>
      <c r="AF124" s="81"/>
      <c r="AG124" s="81"/>
      <c r="AH124" s="81"/>
      <c r="AI124" s="81"/>
      <c r="AJ124" s="81"/>
      <c r="AK124" s="81"/>
      <c r="AL124" s="81"/>
      <c r="AM124" s="81"/>
      <c r="AN124" s="81"/>
      <c r="AO124" s="81"/>
    </row>
    <row r="125" spans="1:1018" ht="14.25" customHeight="1">
      <c r="A125" s="177"/>
      <c r="B125" s="178"/>
      <c r="C125" s="169"/>
      <c r="D125" s="169"/>
      <c r="E125" s="169"/>
      <c r="F125" s="178"/>
      <c r="G125" s="178"/>
      <c r="H125" s="123" t="s">
        <v>4341</v>
      </c>
      <c r="I125" s="179"/>
      <c r="J125" s="128"/>
      <c r="K125" s="129"/>
      <c r="L125" s="129"/>
      <c r="M125" s="129"/>
      <c r="N125" s="130"/>
      <c r="O125" s="129"/>
      <c r="P125" s="129"/>
      <c r="Q125" s="129"/>
      <c r="R125" s="131"/>
      <c r="S125" s="170"/>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row>
    <row r="126" spans="1:1018" ht="14.25" customHeight="1">
      <c r="A126" s="146"/>
      <c r="B126" s="600" t="s">
        <v>1732</v>
      </c>
      <c r="C126" s="601" t="s">
        <v>26</v>
      </c>
      <c r="D126" s="176">
        <v>46181</v>
      </c>
      <c r="E126" s="95" t="str">
        <f t="shared" ref="E126:E128" ca="1" si="30">IF(D126="","",IF(TODAY()-D126&lt;180,"OK","DESATUALIZADO"))</f>
        <v>OK</v>
      </c>
      <c r="F126" s="106" t="s">
        <v>4506</v>
      </c>
      <c r="G126" s="107" t="s">
        <v>4574</v>
      </c>
      <c r="H126" s="135" t="s">
        <v>4576</v>
      </c>
      <c r="I126" s="147">
        <v>271.42</v>
      </c>
      <c r="J126" s="162" t="s">
        <v>4341</v>
      </c>
      <c r="K126" s="163" t="s">
        <v>4341</v>
      </c>
      <c r="L126" s="102" t="e">
        <f>I126/AVERAGE(I127:I128)</f>
        <v>#DIV/0!</v>
      </c>
      <c r="M126" s="103" t="s">
        <v>4341</v>
      </c>
      <c r="N126" s="103" t="s">
        <v>4341</v>
      </c>
      <c r="O126" s="103" t="e">
        <f>IF(L126&lt;0.7,"INEXEQUÍVEL",IF(L126&gt;1.3,"EXCESSIVO","EXEQUÍVEL"))</f>
        <v>#DIV/0!</v>
      </c>
      <c r="P126" s="103" t="s">
        <v>4341</v>
      </c>
      <c r="Q126" s="104" t="s">
        <v>4341</v>
      </c>
      <c r="R126" s="105"/>
      <c r="S126" s="602"/>
      <c r="T126" s="81"/>
      <c r="U126" s="81"/>
      <c r="V126" s="81"/>
      <c r="W126" s="81"/>
      <c r="X126" s="81"/>
      <c r="Y126" s="81"/>
      <c r="Z126" s="81"/>
      <c r="AA126" s="81"/>
      <c r="AB126" s="81"/>
      <c r="AC126" s="81"/>
      <c r="AD126" s="81"/>
      <c r="AE126" s="81"/>
      <c r="AF126" s="81"/>
      <c r="AG126" s="81"/>
      <c r="AH126" s="81"/>
      <c r="AI126" s="81"/>
      <c r="AJ126" s="81"/>
      <c r="AK126" s="81"/>
      <c r="AL126" s="81"/>
      <c r="AM126" s="81"/>
      <c r="AN126" s="81"/>
      <c r="AO126" s="81"/>
    </row>
    <row r="127" spans="1:1018" ht="14.25" customHeight="1">
      <c r="A127" s="93" t="s">
        <v>4577</v>
      </c>
      <c r="B127" s="639"/>
      <c r="C127" s="639"/>
      <c r="D127" s="176"/>
      <c r="E127" s="95" t="str">
        <f t="shared" ca="1" si="30"/>
        <v/>
      </c>
      <c r="F127" s="106"/>
      <c r="G127" s="107"/>
      <c r="H127" s="135" t="s">
        <v>4341</v>
      </c>
      <c r="I127" s="147"/>
      <c r="J127" s="108">
        <f>MEDIAN(I126:I128)</f>
        <v>271.42</v>
      </c>
      <c r="K127" s="109">
        <f>TRUNC(AVERAGE(I126:I128),2)</f>
        <v>271.42</v>
      </c>
      <c r="L127" s="102">
        <f>I127/AVERAGE(I126,I128)</f>
        <v>0</v>
      </c>
      <c r="M127" s="110" t="e">
        <f>STDEV(I126:I128)</f>
        <v>#DIV/0!</v>
      </c>
      <c r="N127" s="111" t="e">
        <f>M127/K127</f>
        <v>#DIV/0!</v>
      </c>
      <c r="O127" s="103" t="str">
        <f>IF(L127&lt;0.7,"INEXEQUÍVEL",IF(L127&gt;1.3,"EXCESSIVO","EXEQUÍVEL"))</f>
        <v>INEXEQUÍVEL</v>
      </c>
      <c r="P127" s="110" t="e">
        <f>K127-M127</f>
        <v>#DIV/0!</v>
      </c>
      <c r="Q127" s="112" t="e">
        <f>K127+M127</f>
        <v>#DIV/0!</v>
      </c>
      <c r="R127" s="113">
        <f>TRUNC(IF(J127=K127,K127, IF(N127&lt;25%,K127,J127)),2)</f>
        <v>271.42</v>
      </c>
      <c r="S127" s="603"/>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row>
    <row r="128" spans="1:1018" ht="14.25" customHeight="1">
      <c r="A128" s="148"/>
      <c r="B128" s="640"/>
      <c r="C128" s="640"/>
      <c r="D128" s="176"/>
      <c r="E128" s="95" t="str">
        <f t="shared" ca="1" si="30"/>
        <v/>
      </c>
      <c r="F128" s="106"/>
      <c r="G128" s="107"/>
      <c r="H128" s="135" t="s">
        <v>4341</v>
      </c>
      <c r="I128" s="147"/>
      <c r="J128" s="115" t="s">
        <v>4341</v>
      </c>
      <c r="K128" s="165" t="s">
        <v>4341</v>
      </c>
      <c r="L128" s="117">
        <f>I128/AVERAGE(I126:I127)</f>
        <v>0</v>
      </c>
      <c r="M128" s="118" t="s">
        <v>4341</v>
      </c>
      <c r="N128" s="118" t="s">
        <v>4341</v>
      </c>
      <c r="O128" s="118" t="str">
        <f>IF(L128&lt;0.7,"INEXEQUÍVEL",IF(L128&gt;1.3,"EXCESSIVO","EXEQUÍVEL"))</f>
        <v>INEXEQUÍVEL</v>
      </c>
      <c r="P128" s="118" t="s">
        <v>4341</v>
      </c>
      <c r="Q128" s="119" t="s">
        <v>4341</v>
      </c>
      <c r="R128" s="120"/>
      <c r="S128" s="604"/>
      <c r="T128" s="81"/>
      <c r="U128" s="81"/>
      <c r="V128" s="81"/>
      <c r="W128" s="81"/>
      <c r="X128" s="81"/>
      <c r="Y128" s="81"/>
      <c r="Z128" s="81"/>
      <c r="AA128" s="81"/>
      <c r="AB128" s="81"/>
      <c r="AC128" s="81"/>
      <c r="AD128" s="81"/>
      <c r="AE128" s="81"/>
      <c r="AF128" s="81"/>
      <c r="AG128" s="81"/>
      <c r="AH128" s="81"/>
      <c r="AI128" s="81"/>
      <c r="AJ128" s="81"/>
      <c r="AK128" s="81"/>
      <c r="AL128" s="81"/>
      <c r="AM128" s="81"/>
      <c r="AN128" s="81"/>
      <c r="AO128" s="81"/>
    </row>
    <row r="129" spans="1:41" ht="14.25" customHeight="1">
      <c r="A129" s="177"/>
      <c r="B129" s="178"/>
      <c r="C129" s="169"/>
      <c r="D129" s="169"/>
      <c r="E129" s="169"/>
      <c r="F129" s="178"/>
      <c r="G129" s="178"/>
      <c r="H129" s="123" t="s">
        <v>4341</v>
      </c>
      <c r="I129" s="179"/>
      <c r="J129" s="128"/>
      <c r="K129" s="129"/>
      <c r="L129" s="129"/>
      <c r="M129" s="129"/>
      <c r="N129" s="130"/>
      <c r="O129" s="129"/>
      <c r="P129" s="129"/>
      <c r="Q129" s="129"/>
      <c r="R129" s="131"/>
      <c r="S129" s="170"/>
      <c r="T129" s="81"/>
      <c r="U129" s="81"/>
      <c r="V129" s="81"/>
      <c r="W129" s="81"/>
      <c r="X129" s="81"/>
      <c r="Y129" s="81"/>
      <c r="Z129" s="81"/>
      <c r="AA129" s="81"/>
      <c r="AB129" s="81"/>
      <c r="AC129" s="81"/>
      <c r="AD129" s="81"/>
      <c r="AE129" s="81"/>
      <c r="AF129" s="81"/>
      <c r="AG129" s="81"/>
      <c r="AH129" s="81"/>
      <c r="AI129" s="81"/>
      <c r="AJ129" s="81"/>
      <c r="AK129" s="81"/>
      <c r="AL129" s="81"/>
      <c r="AM129" s="81"/>
      <c r="AN129" s="81"/>
      <c r="AO129" s="81"/>
    </row>
    <row r="130" spans="1:41" ht="14.25" customHeight="1">
      <c r="A130" s="146"/>
      <c r="B130" s="600" t="s">
        <v>1872</v>
      </c>
      <c r="C130" s="601" t="s">
        <v>26</v>
      </c>
      <c r="D130" s="176">
        <v>46181</v>
      </c>
      <c r="E130" s="95" t="str">
        <f t="shared" ref="E130:E132" ca="1" si="31">IF(D130="","",IF(TODAY()-D130&lt;180,"OK","DESATUALIZADO"))</f>
        <v>OK</v>
      </c>
      <c r="F130" s="106" t="s">
        <v>4506</v>
      </c>
      <c r="G130" s="107" t="s">
        <v>4574</v>
      </c>
      <c r="H130" s="135" t="s">
        <v>1872</v>
      </c>
      <c r="I130" s="147">
        <v>51.81</v>
      </c>
      <c r="J130" s="162" t="s">
        <v>4341</v>
      </c>
      <c r="K130" s="163" t="s">
        <v>4341</v>
      </c>
      <c r="L130" s="102" t="e">
        <f>I130/AVERAGE(I131:I132)</f>
        <v>#DIV/0!</v>
      </c>
      <c r="M130" s="103" t="s">
        <v>4341</v>
      </c>
      <c r="N130" s="103" t="s">
        <v>4341</v>
      </c>
      <c r="O130" s="103" t="e">
        <f>IF(L130&lt;0.7,"INEXEQUÍVEL",IF(L130&gt;1.3,"EXCESSIVO","EXEQUÍVEL"))</f>
        <v>#DIV/0!</v>
      </c>
      <c r="P130" s="103" t="s">
        <v>4341</v>
      </c>
      <c r="Q130" s="104" t="s">
        <v>4341</v>
      </c>
      <c r="R130" s="105"/>
      <c r="S130" s="602"/>
      <c r="T130" s="81"/>
      <c r="U130" s="81"/>
      <c r="V130" s="81"/>
      <c r="W130" s="81"/>
      <c r="X130" s="81"/>
      <c r="Y130" s="81"/>
      <c r="Z130" s="81"/>
      <c r="AA130" s="81"/>
      <c r="AB130" s="81"/>
      <c r="AC130" s="81"/>
      <c r="AD130" s="81"/>
      <c r="AE130" s="81"/>
      <c r="AF130" s="81"/>
      <c r="AG130" s="81"/>
      <c r="AH130" s="81"/>
      <c r="AI130" s="81"/>
      <c r="AJ130" s="81"/>
      <c r="AK130" s="81"/>
      <c r="AL130" s="81"/>
      <c r="AM130" s="81"/>
      <c r="AN130" s="81"/>
      <c r="AO130" s="81"/>
    </row>
    <row r="131" spans="1:41" ht="14.25" customHeight="1">
      <c r="A131" s="93" t="s">
        <v>4578</v>
      </c>
      <c r="B131" s="639"/>
      <c r="C131" s="639"/>
      <c r="D131" s="176"/>
      <c r="E131" s="95" t="str">
        <f t="shared" ca="1" si="31"/>
        <v/>
      </c>
      <c r="F131" s="106"/>
      <c r="G131" s="107"/>
      <c r="H131" s="135" t="s">
        <v>4341</v>
      </c>
      <c r="I131" s="147"/>
      <c r="J131" s="108">
        <f>MEDIAN(I130:I132)</f>
        <v>51.81</v>
      </c>
      <c r="K131" s="109">
        <f>TRUNC(AVERAGE(I130:I132),2)</f>
        <v>51.81</v>
      </c>
      <c r="L131" s="102">
        <f>I131/AVERAGE(I130,I132)</f>
        <v>0</v>
      </c>
      <c r="M131" s="110" t="e">
        <f>STDEV(I130:I132)</f>
        <v>#DIV/0!</v>
      </c>
      <c r="N131" s="111" t="e">
        <f>M131/K131</f>
        <v>#DIV/0!</v>
      </c>
      <c r="O131" s="103" t="str">
        <f>IF(L131&lt;0.7,"INEXEQUÍVEL",IF(L131&gt;1.3,"EXCESSIVO","EXEQUÍVEL"))</f>
        <v>INEXEQUÍVEL</v>
      </c>
      <c r="P131" s="110" t="e">
        <f>K131-M131</f>
        <v>#DIV/0!</v>
      </c>
      <c r="Q131" s="112" t="e">
        <f>K131+M131</f>
        <v>#DIV/0!</v>
      </c>
      <c r="R131" s="113">
        <f>TRUNC(IF(J131=K131,K131, IF(N131&lt;25%,K131,J131)),2)</f>
        <v>51.81</v>
      </c>
      <c r="S131" s="603"/>
      <c r="T131" s="81"/>
      <c r="U131" s="81"/>
      <c r="V131" s="81"/>
      <c r="W131" s="81"/>
      <c r="X131" s="81"/>
      <c r="Y131" s="81"/>
      <c r="Z131" s="81"/>
      <c r="AA131" s="81"/>
      <c r="AB131" s="81"/>
      <c r="AC131" s="81"/>
      <c r="AD131" s="81"/>
      <c r="AE131" s="81"/>
      <c r="AF131" s="81"/>
      <c r="AG131" s="81"/>
      <c r="AH131" s="81"/>
      <c r="AI131" s="81"/>
      <c r="AJ131" s="81"/>
      <c r="AK131" s="81"/>
      <c r="AL131" s="81"/>
      <c r="AM131" s="81"/>
      <c r="AN131" s="81"/>
      <c r="AO131" s="81"/>
    </row>
    <row r="132" spans="1:41" ht="14.25" customHeight="1">
      <c r="A132" s="148"/>
      <c r="B132" s="640"/>
      <c r="C132" s="640"/>
      <c r="D132" s="176"/>
      <c r="E132" s="95" t="str">
        <f t="shared" ca="1" si="31"/>
        <v/>
      </c>
      <c r="F132" s="106"/>
      <c r="G132" s="107"/>
      <c r="H132" s="135" t="s">
        <v>4341</v>
      </c>
      <c r="I132" s="147"/>
      <c r="J132" s="115" t="s">
        <v>4341</v>
      </c>
      <c r="K132" s="165" t="s">
        <v>4341</v>
      </c>
      <c r="L132" s="117">
        <f>I132/AVERAGE(I130:I131)</f>
        <v>0</v>
      </c>
      <c r="M132" s="118" t="s">
        <v>4341</v>
      </c>
      <c r="N132" s="118" t="s">
        <v>4341</v>
      </c>
      <c r="O132" s="118" t="str">
        <f>IF(L132&lt;0.7,"INEXEQUÍVEL",IF(L132&gt;1.3,"EXCESSIVO","EXEQUÍVEL"))</f>
        <v>INEXEQUÍVEL</v>
      </c>
      <c r="P132" s="118" t="s">
        <v>4341</v>
      </c>
      <c r="Q132" s="119" t="s">
        <v>4341</v>
      </c>
      <c r="R132" s="120"/>
      <c r="S132" s="604"/>
      <c r="T132" s="81"/>
      <c r="U132" s="81"/>
      <c r="V132" s="81"/>
      <c r="W132" s="81"/>
      <c r="X132" s="81"/>
      <c r="Y132" s="81"/>
      <c r="Z132" s="81"/>
      <c r="AA132" s="81"/>
      <c r="AB132" s="81"/>
      <c r="AC132" s="81"/>
      <c r="AD132" s="81"/>
      <c r="AE132" s="81"/>
      <c r="AF132" s="81"/>
      <c r="AG132" s="81"/>
      <c r="AH132" s="81"/>
      <c r="AI132" s="81"/>
      <c r="AJ132" s="81"/>
      <c r="AK132" s="81"/>
      <c r="AL132" s="81"/>
      <c r="AM132" s="81"/>
      <c r="AN132" s="81"/>
      <c r="AO132" s="81"/>
    </row>
    <row r="133" spans="1:41" ht="14.25" customHeight="1">
      <c r="A133" s="177"/>
      <c r="B133" s="178"/>
      <c r="C133" s="169"/>
      <c r="D133" s="169"/>
      <c r="E133" s="169"/>
      <c r="F133" s="178"/>
      <c r="G133" s="178"/>
      <c r="H133" s="123" t="s">
        <v>4341</v>
      </c>
      <c r="I133" s="179"/>
      <c r="J133" s="128"/>
      <c r="K133" s="129"/>
      <c r="L133" s="129"/>
      <c r="M133" s="129"/>
      <c r="N133" s="130"/>
      <c r="O133" s="129"/>
      <c r="P133" s="129"/>
      <c r="Q133" s="129"/>
      <c r="R133" s="131"/>
      <c r="S133" s="170"/>
      <c r="T133" s="81"/>
      <c r="U133" s="81"/>
      <c r="V133" s="81"/>
      <c r="W133" s="81"/>
      <c r="X133" s="81"/>
      <c r="Y133" s="81"/>
      <c r="Z133" s="81"/>
      <c r="AA133" s="81"/>
      <c r="AB133" s="81"/>
      <c r="AC133" s="81"/>
      <c r="AD133" s="81"/>
      <c r="AE133" s="81"/>
      <c r="AF133" s="81"/>
      <c r="AG133" s="81"/>
      <c r="AH133" s="81"/>
      <c r="AI133" s="81"/>
      <c r="AJ133" s="81"/>
      <c r="AK133" s="81"/>
      <c r="AL133" s="81"/>
      <c r="AM133" s="81"/>
      <c r="AN133" s="81"/>
      <c r="AO133" s="81"/>
    </row>
    <row r="134" spans="1:41" ht="14.25" customHeight="1">
      <c r="A134" s="146"/>
      <c r="B134" s="600" t="s">
        <v>2132</v>
      </c>
      <c r="C134" s="601" t="s">
        <v>26</v>
      </c>
      <c r="D134" s="176">
        <v>46181</v>
      </c>
      <c r="E134" s="95" t="str">
        <f t="shared" ref="E134:E136" ca="1" si="32">IF(D134="","",IF(TODAY()-D134&lt;180,"OK","DESATUALIZADO"))</f>
        <v>OK</v>
      </c>
      <c r="F134" s="106" t="s">
        <v>4506</v>
      </c>
      <c r="G134" s="107" t="s">
        <v>4574</v>
      </c>
      <c r="H134" s="135" t="s">
        <v>2132</v>
      </c>
      <c r="I134" s="147">
        <v>51.35</v>
      </c>
      <c r="J134" s="162" t="s">
        <v>4341</v>
      </c>
      <c r="K134" s="163" t="s">
        <v>4341</v>
      </c>
      <c r="L134" s="102" t="e">
        <f>I134/AVERAGE(I135:I136)</f>
        <v>#DIV/0!</v>
      </c>
      <c r="M134" s="103" t="s">
        <v>4341</v>
      </c>
      <c r="N134" s="103" t="s">
        <v>4341</v>
      </c>
      <c r="O134" s="103" t="e">
        <f>IF(L134&lt;0.7,"INEXEQUÍVEL",IF(L134&gt;1.3,"EXCESSIVO","EXEQUÍVEL"))</f>
        <v>#DIV/0!</v>
      </c>
      <c r="P134" s="103" t="s">
        <v>4341</v>
      </c>
      <c r="Q134" s="104" t="s">
        <v>4341</v>
      </c>
      <c r="R134" s="105"/>
      <c r="S134" s="602"/>
      <c r="T134" s="81"/>
      <c r="U134" s="81"/>
      <c r="V134" s="81"/>
      <c r="W134" s="81"/>
      <c r="X134" s="81"/>
      <c r="Y134" s="81"/>
      <c r="Z134" s="81"/>
      <c r="AA134" s="81"/>
      <c r="AB134" s="81"/>
      <c r="AC134" s="81"/>
      <c r="AD134" s="81"/>
      <c r="AE134" s="81"/>
      <c r="AF134" s="81"/>
      <c r="AG134" s="81"/>
      <c r="AH134" s="81"/>
      <c r="AI134" s="81"/>
      <c r="AJ134" s="81"/>
      <c r="AK134" s="81"/>
      <c r="AL134" s="81"/>
      <c r="AM134" s="81"/>
      <c r="AN134" s="81"/>
      <c r="AO134" s="81"/>
    </row>
    <row r="135" spans="1:41" ht="14.25" customHeight="1">
      <c r="A135" s="93" t="s">
        <v>4579</v>
      </c>
      <c r="B135" s="639"/>
      <c r="C135" s="639"/>
      <c r="D135" s="176"/>
      <c r="E135" s="95" t="str">
        <f t="shared" ca="1" si="32"/>
        <v/>
      </c>
      <c r="F135" s="106"/>
      <c r="G135" s="107"/>
      <c r="H135" s="135" t="s">
        <v>4341</v>
      </c>
      <c r="I135" s="147"/>
      <c r="J135" s="108">
        <f>MEDIAN(I134:I136)</f>
        <v>51.35</v>
      </c>
      <c r="K135" s="109">
        <f>TRUNC(AVERAGE(I134:I136),2)</f>
        <v>51.35</v>
      </c>
      <c r="L135" s="102">
        <f>I135/AVERAGE(I134,I136)</f>
        <v>0</v>
      </c>
      <c r="M135" s="110" t="e">
        <f>STDEV(I134:I136)</f>
        <v>#DIV/0!</v>
      </c>
      <c r="N135" s="111" t="e">
        <f>M135/K135</f>
        <v>#DIV/0!</v>
      </c>
      <c r="O135" s="103" t="str">
        <f>IF(L135&lt;0.7,"INEXEQUÍVEL",IF(L135&gt;1.3,"EXCESSIVO","EXEQUÍVEL"))</f>
        <v>INEXEQUÍVEL</v>
      </c>
      <c r="P135" s="110" t="e">
        <f>K135-M135</f>
        <v>#DIV/0!</v>
      </c>
      <c r="Q135" s="112" t="e">
        <f>K135+M135</f>
        <v>#DIV/0!</v>
      </c>
      <c r="R135" s="113">
        <f>TRUNC(IF(J135=K135,K135, IF(N135&lt;25%,K135,J135)),2)</f>
        <v>51.35</v>
      </c>
      <c r="S135" s="603"/>
      <c r="T135" s="81"/>
      <c r="U135" s="81"/>
      <c r="V135" s="81"/>
      <c r="W135" s="81"/>
      <c r="X135" s="81"/>
      <c r="Y135" s="81"/>
      <c r="Z135" s="81"/>
      <c r="AA135" s="81"/>
      <c r="AB135" s="81"/>
      <c r="AC135" s="81"/>
      <c r="AD135" s="81"/>
      <c r="AE135" s="81"/>
      <c r="AF135" s="81"/>
      <c r="AG135" s="81"/>
      <c r="AH135" s="81"/>
      <c r="AI135" s="81"/>
      <c r="AJ135" s="81"/>
      <c r="AK135" s="81"/>
      <c r="AL135" s="81"/>
      <c r="AM135" s="81"/>
      <c r="AN135" s="81"/>
      <c r="AO135" s="81"/>
    </row>
    <row r="136" spans="1:41" ht="14.25" customHeight="1">
      <c r="A136" s="148"/>
      <c r="B136" s="640"/>
      <c r="C136" s="640"/>
      <c r="D136" s="176"/>
      <c r="E136" s="95" t="str">
        <f t="shared" ca="1" si="32"/>
        <v/>
      </c>
      <c r="F136" s="106"/>
      <c r="G136" s="107"/>
      <c r="H136" s="135" t="s">
        <v>4341</v>
      </c>
      <c r="I136" s="147"/>
      <c r="J136" s="115" t="s">
        <v>4341</v>
      </c>
      <c r="K136" s="165" t="s">
        <v>4341</v>
      </c>
      <c r="L136" s="117">
        <f>I136/AVERAGE(I134:I135)</f>
        <v>0</v>
      </c>
      <c r="M136" s="118" t="s">
        <v>4341</v>
      </c>
      <c r="N136" s="118" t="s">
        <v>4341</v>
      </c>
      <c r="O136" s="118" t="str">
        <f>IF(L136&lt;0.7,"INEXEQUÍVEL",IF(L136&gt;1.3,"EXCESSIVO","EXEQUÍVEL"))</f>
        <v>INEXEQUÍVEL</v>
      </c>
      <c r="P136" s="118" t="s">
        <v>4341</v>
      </c>
      <c r="Q136" s="119" t="s">
        <v>4341</v>
      </c>
      <c r="R136" s="120"/>
      <c r="S136" s="604"/>
      <c r="T136" s="81"/>
      <c r="U136" s="81"/>
      <c r="V136" s="81"/>
      <c r="W136" s="81"/>
      <c r="X136" s="81"/>
      <c r="Y136" s="81"/>
      <c r="Z136" s="81"/>
      <c r="AA136" s="81"/>
      <c r="AB136" s="81"/>
      <c r="AC136" s="81"/>
      <c r="AD136" s="81"/>
      <c r="AE136" s="81"/>
      <c r="AF136" s="81"/>
      <c r="AG136" s="81"/>
      <c r="AH136" s="81"/>
      <c r="AI136" s="81"/>
      <c r="AJ136" s="81"/>
      <c r="AK136" s="81"/>
      <c r="AL136" s="81"/>
      <c r="AM136" s="81"/>
      <c r="AN136" s="81"/>
      <c r="AO136" s="81"/>
    </row>
    <row r="137" spans="1:41" ht="14.25" customHeight="1">
      <c r="A137" s="177"/>
      <c r="B137" s="178"/>
      <c r="C137" s="169"/>
      <c r="D137" s="169"/>
      <c r="E137" s="169"/>
      <c r="F137" s="178"/>
      <c r="G137" s="178"/>
      <c r="H137" s="123" t="s">
        <v>4341</v>
      </c>
      <c r="I137" s="179"/>
      <c r="J137" s="128"/>
      <c r="K137" s="129"/>
      <c r="L137" s="129"/>
      <c r="M137" s="129"/>
      <c r="N137" s="130"/>
      <c r="O137" s="129"/>
      <c r="P137" s="129"/>
      <c r="Q137" s="129"/>
      <c r="R137" s="131"/>
      <c r="S137" s="170"/>
      <c r="T137" s="81"/>
      <c r="U137" s="81"/>
      <c r="V137" s="81"/>
      <c r="W137" s="81"/>
      <c r="X137" s="81"/>
      <c r="Y137" s="81"/>
      <c r="Z137" s="81"/>
      <c r="AA137" s="81"/>
      <c r="AB137" s="81"/>
      <c r="AC137" s="81"/>
      <c r="AD137" s="81"/>
      <c r="AE137" s="81"/>
      <c r="AF137" s="81"/>
      <c r="AG137" s="81"/>
      <c r="AH137" s="81"/>
      <c r="AI137" s="81"/>
      <c r="AJ137" s="81"/>
      <c r="AK137" s="81"/>
      <c r="AL137" s="81"/>
      <c r="AM137" s="81"/>
      <c r="AN137" s="81"/>
      <c r="AO137" s="81"/>
    </row>
    <row r="138" spans="1:41" ht="14.25" customHeight="1">
      <c r="A138" s="146"/>
      <c r="B138" s="600" t="s">
        <v>1935</v>
      </c>
      <c r="C138" s="600" t="s">
        <v>26</v>
      </c>
      <c r="D138" s="180">
        <v>46182</v>
      </c>
      <c r="E138" s="95" t="str">
        <f t="shared" ref="E138:E140" ca="1" si="33">IF(D138="","",IF(TODAY()-D138&lt;180,"OK","DESATUALIZADO"))</f>
        <v>OK</v>
      </c>
      <c r="F138" s="106" t="s">
        <v>4580</v>
      </c>
      <c r="G138" s="107" t="s">
        <v>4581</v>
      </c>
      <c r="H138" s="135" t="s">
        <v>4582</v>
      </c>
      <c r="I138" s="147">
        <v>300.64</v>
      </c>
      <c r="J138" s="162" t="s">
        <v>4341</v>
      </c>
      <c r="K138" s="163" t="s">
        <v>4341</v>
      </c>
      <c r="L138" s="102">
        <f>I138/AVERAGE(I139:I140)</f>
        <v>1.12014009202854</v>
      </c>
      <c r="M138" s="103" t="s">
        <v>4341</v>
      </c>
      <c r="N138" s="103" t="s">
        <v>4341</v>
      </c>
      <c r="O138" s="103" t="str">
        <f>IF(L138&lt;0.7,"INEXEQUÍVEL",IF(L138&gt;1.3,"EXCESSIVO","EXEQUÍVEL"))</f>
        <v>EXEQUÍVEL</v>
      </c>
      <c r="P138" s="103" t="s">
        <v>4341</v>
      </c>
      <c r="Q138" s="104" t="s">
        <v>4341</v>
      </c>
      <c r="R138" s="105"/>
      <c r="S138" s="602"/>
      <c r="T138" s="81"/>
      <c r="U138" s="81"/>
      <c r="V138" s="81"/>
      <c r="W138" s="81"/>
      <c r="X138" s="81"/>
      <c r="Y138" s="81"/>
      <c r="Z138" s="81"/>
      <c r="AA138" s="81"/>
      <c r="AB138" s="81"/>
      <c r="AC138" s="81"/>
      <c r="AD138" s="81"/>
      <c r="AE138" s="81"/>
      <c r="AF138" s="81"/>
      <c r="AG138" s="81"/>
      <c r="AH138" s="81"/>
      <c r="AI138" s="81"/>
      <c r="AJ138" s="81"/>
      <c r="AK138" s="81"/>
      <c r="AL138" s="81"/>
      <c r="AM138" s="81"/>
      <c r="AN138" s="81"/>
      <c r="AO138" s="81"/>
    </row>
    <row r="139" spans="1:41" ht="14.25" customHeight="1">
      <c r="A139" s="93" t="s">
        <v>4583</v>
      </c>
      <c r="B139" s="639"/>
      <c r="C139" s="639"/>
      <c r="D139" s="180">
        <v>46182</v>
      </c>
      <c r="E139" s="95" t="str">
        <f t="shared" ca="1" si="33"/>
        <v>OK</v>
      </c>
      <c r="F139" s="106" t="s">
        <v>4584</v>
      </c>
      <c r="G139" s="107" t="s">
        <v>4585</v>
      </c>
      <c r="H139" s="135" t="s">
        <v>4586</v>
      </c>
      <c r="I139" s="147">
        <v>245.04</v>
      </c>
      <c r="J139" s="108">
        <f>MEDIAN(I138:I140)</f>
        <v>291.75</v>
      </c>
      <c r="K139" s="109">
        <f>TRUNC(AVERAGE(I138:I140),2)</f>
        <v>279.14</v>
      </c>
      <c r="L139" s="102">
        <f>I139/AVERAGE(I138,I140)</f>
        <v>0.82729283073650806</v>
      </c>
      <c r="M139" s="110">
        <f>STDEV(I138:I140)</f>
        <v>29.866972282662555</v>
      </c>
      <c r="N139" s="111">
        <f>M139/K139</f>
        <v>0.10699638992141061</v>
      </c>
      <c r="O139" s="103" t="str">
        <f>IF(L139&lt;0.7,"INEXEQUÍVEL",IF(L139&gt;1.3,"EXCESSIVO","EXEQUÍVEL"))</f>
        <v>EXEQUÍVEL</v>
      </c>
      <c r="P139" s="110">
        <f>K139-M139</f>
        <v>249.27302771733744</v>
      </c>
      <c r="Q139" s="112">
        <f>K139+M139</f>
        <v>309.00697228266256</v>
      </c>
      <c r="R139" s="113">
        <f>TRUNC(IF(J139=K139,K139, IF(N139&lt;25%,K139,J139)),2)</f>
        <v>279.14</v>
      </c>
      <c r="S139" s="603"/>
      <c r="T139" s="81"/>
      <c r="U139" s="81"/>
      <c r="V139" s="81"/>
      <c r="W139" s="81"/>
      <c r="X139" s="81"/>
      <c r="Y139" s="81"/>
      <c r="Z139" s="81"/>
      <c r="AA139" s="81"/>
      <c r="AB139" s="81"/>
      <c r="AC139" s="81"/>
      <c r="AD139" s="81"/>
      <c r="AE139" s="81"/>
      <c r="AF139" s="81"/>
      <c r="AG139" s="81"/>
      <c r="AH139" s="81"/>
      <c r="AI139" s="81"/>
      <c r="AJ139" s="81"/>
      <c r="AK139" s="81"/>
      <c r="AL139" s="81"/>
      <c r="AM139" s="81"/>
      <c r="AN139" s="81"/>
      <c r="AO139" s="81"/>
    </row>
    <row r="140" spans="1:41" ht="14.25" customHeight="1">
      <c r="A140" s="148"/>
      <c r="B140" s="640"/>
      <c r="C140" s="640"/>
      <c r="D140" s="180">
        <v>46182</v>
      </c>
      <c r="E140" s="95" t="str">
        <f t="shared" ca="1" si="33"/>
        <v>OK</v>
      </c>
      <c r="F140" s="106" t="s">
        <v>4587</v>
      </c>
      <c r="G140" s="107" t="s">
        <v>4588</v>
      </c>
      <c r="H140" s="135" t="s">
        <v>4589</v>
      </c>
      <c r="I140" s="147">
        <v>291.75</v>
      </c>
      <c r="J140" s="115" t="s">
        <v>4341</v>
      </c>
      <c r="K140" s="165" t="s">
        <v>4341</v>
      </c>
      <c r="L140" s="117">
        <f>I140/AVERAGE(I138:I139)</f>
        <v>1.0693080193520013</v>
      </c>
      <c r="M140" s="118" t="s">
        <v>4341</v>
      </c>
      <c r="N140" s="118" t="s">
        <v>4341</v>
      </c>
      <c r="O140" s="118" t="str">
        <f>IF(L140&lt;0.7,"INEXEQUÍVEL",IF(L140&gt;1.3,"EXCESSIVO","EXEQUÍVEL"))</f>
        <v>EXEQUÍVEL</v>
      </c>
      <c r="P140" s="118" t="s">
        <v>4341</v>
      </c>
      <c r="Q140" s="119" t="s">
        <v>4341</v>
      </c>
      <c r="R140" s="120"/>
      <c r="S140" s="604"/>
      <c r="T140" s="81"/>
      <c r="U140" s="81"/>
      <c r="V140" s="81"/>
      <c r="W140" s="81"/>
      <c r="X140" s="81"/>
      <c r="Y140" s="81"/>
      <c r="Z140" s="81"/>
      <c r="AA140" s="81"/>
      <c r="AB140" s="81"/>
      <c r="AC140" s="81"/>
      <c r="AD140" s="81"/>
      <c r="AE140" s="81"/>
      <c r="AF140" s="81"/>
      <c r="AG140" s="81"/>
      <c r="AH140" s="81"/>
      <c r="AI140" s="81"/>
      <c r="AJ140" s="81"/>
      <c r="AK140" s="81"/>
      <c r="AL140" s="81"/>
      <c r="AM140" s="81"/>
      <c r="AN140" s="81"/>
      <c r="AO140" s="81"/>
    </row>
    <row r="141" spans="1:41" ht="14.25" customHeight="1">
      <c r="A141" s="177"/>
      <c r="B141" s="178"/>
      <c r="C141" s="169"/>
      <c r="D141" s="169"/>
      <c r="E141" s="169"/>
      <c r="F141" s="178"/>
      <c r="G141" s="178"/>
      <c r="H141" s="123" t="s">
        <v>4341</v>
      </c>
      <c r="I141" s="179"/>
      <c r="J141" s="128"/>
      <c r="K141" s="129"/>
      <c r="L141" s="129"/>
      <c r="M141" s="129"/>
      <c r="N141" s="130"/>
      <c r="O141" s="129"/>
      <c r="P141" s="129"/>
      <c r="Q141" s="129"/>
      <c r="R141" s="131"/>
      <c r="S141" s="170"/>
      <c r="T141" s="81"/>
      <c r="U141" s="81"/>
      <c r="V141" s="81"/>
      <c r="W141" s="81"/>
      <c r="X141" s="81"/>
      <c r="Y141" s="81"/>
      <c r="Z141" s="81"/>
      <c r="AA141" s="81"/>
      <c r="AB141" s="81"/>
      <c r="AC141" s="81"/>
      <c r="AD141" s="81"/>
      <c r="AE141" s="81"/>
      <c r="AF141" s="81"/>
      <c r="AG141" s="81"/>
      <c r="AH141" s="81"/>
      <c r="AI141" s="81"/>
      <c r="AJ141" s="81"/>
      <c r="AK141" s="81"/>
      <c r="AL141" s="81"/>
      <c r="AM141" s="81"/>
      <c r="AN141" s="81"/>
      <c r="AO141" s="81"/>
    </row>
    <row r="142" spans="1:41" ht="14.25" customHeight="1">
      <c r="A142" s="146"/>
      <c r="B142" s="600" t="s">
        <v>1929</v>
      </c>
      <c r="C142" s="600" t="s">
        <v>26</v>
      </c>
      <c r="D142" s="180">
        <v>46182</v>
      </c>
      <c r="E142" s="95" t="str">
        <f t="shared" ref="E142:E144" ca="1" si="34">IF(D142="","",IF(TODAY()-D142&lt;180,"OK","DESATUALIZADO"))</f>
        <v>OK</v>
      </c>
      <c r="F142" s="106" t="s">
        <v>4590</v>
      </c>
      <c r="G142" s="107" t="s">
        <v>4591</v>
      </c>
      <c r="H142" s="135" t="s">
        <v>4592</v>
      </c>
      <c r="I142" s="147">
        <v>110.96</v>
      </c>
      <c r="J142" s="162" t="s">
        <v>4341</v>
      </c>
      <c r="K142" s="163" t="s">
        <v>4341</v>
      </c>
      <c r="L142" s="102">
        <f>I142/AVERAGE(I143:I144)</f>
        <v>0.35751453933272109</v>
      </c>
      <c r="M142" s="103" t="s">
        <v>4341</v>
      </c>
      <c r="N142" s="103" t="s">
        <v>4341</v>
      </c>
      <c r="O142" s="103" t="str">
        <f>IF(L142&lt;0.7,"INEXEQUÍVEL",IF(L142&gt;1.3,"EXCESSIVO","EXEQUÍVEL"))</f>
        <v>INEXEQUÍVEL</v>
      </c>
      <c r="P142" s="103" t="s">
        <v>4341</v>
      </c>
      <c r="Q142" s="104" t="s">
        <v>4341</v>
      </c>
      <c r="R142" s="105"/>
      <c r="S142" s="602"/>
      <c r="T142" s="81"/>
      <c r="U142" s="81"/>
      <c r="V142" s="81"/>
      <c r="W142" s="81"/>
      <c r="X142" s="81"/>
      <c r="Y142" s="81"/>
      <c r="Z142" s="81"/>
      <c r="AA142" s="81"/>
      <c r="AB142" s="81"/>
      <c r="AC142" s="81"/>
      <c r="AD142" s="81"/>
      <c r="AE142" s="81"/>
      <c r="AF142" s="81"/>
      <c r="AG142" s="81"/>
      <c r="AH142" s="81"/>
      <c r="AI142" s="81"/>
      <c r="AJ142" s="81"/>
      <c r="AK142" s="81"/>
      <c r="AL142" s="81"/>
      <c r="AM142" s="81"/>
      <c r="AN142" s="81"/>
      <c r="AO142" s="81"/>
    </row>
    <row r="143" spans="1:41" ht="14.25" customHeight="1">
      <c r="A143" s="93" t="s">
        <v>4593</v>
      </c>
      <c r="B143" s="639"/>
      <c r="C143" s="639"/>
      <c r="D143" s="180">
        <v>46182</v>
      </c>
      <c r="E143" s="95" t="str">
        <f t="shared" ca="1" si="34"/>
        <v>OK</v>
      </c>
      <c r="F143" s="106" t="s">
        <v>4594</v>
      </c>
      <c r="G143" s="107" t="s">
        <v>4595</v>
      </c>
      <c r="H143" s="135" t="s">
        <v>4596</v>
      </c>
      <c r="I143" s="147">
        <v>294.07</v>
      </c>
      <c r="J143" s="108">
        <f>MEDIAN(I142:I144)</f>
        <v>294.07</v>
      </c>
      <c r="K143" s="109">
        <f>TRUNC(AVERAGE(I142:I144),2)</f>
        <v>243.89</v>
      </c>
      <c r="L143" s="102">
        <f>I143/AVERAGE(I142,I144)</f>
        <v>1.3439513733375987</v>
      </c>
      <c r="M143" s="110">
        <f>STDEV(I142:I144)</f>
        <v>116.27400841689995</v>
      </c>
      <c r="N143" s="111">
        <f>M143/K143</f>
        <v>0.47674774864447067</v>
      </c>
      <c r="O143" s="103" t="str">
        <f>IF(L143&lt;0.7,"INEXEQUÍVEL",IF(L143&gt;1.3,"EXCESSIVO","EXEQUÍVEL"))</f>
        <v>EXCESSIVO</v>
      </c>
      <c r="P143" s="110">
        <f>K143-M143</f>
        <v>127.61599158310004</v>
      </c>
      <c r="Q143" s="112">
        <f>K143+M143</f>
        <v>360.16400841689995</v>
      </c>
      <c r="R143" s="113">
        <f>TRUNC(IF(J143=K143,K143, IF(N143&lt;25%,K143,J143)),2)</f>
        <v>294.07</v>
      </c>
      <c r="S143" s="603"/>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row>
    <row r="144" spans="1:41" ht="14.25" customHeight="1">
      <c r="A144" s="148"/>
      <c r="B144" s="640"/>
      <c r="C144" s="640"/>
      <c r="D144" s="180">
        <v>46182</v>
      </c>
      <c r="E144" s="95" t="str">
        <f t="shared" ca="1" si="34"/>
        <v>OK</v>
      </c>
      <c r="F144" s="106" t="s">
        <v>4597</v>
      </c>
      <c r="G144" s="107" t="s">
        <v>4598</v>
      </c>
      <c r="H144" s="135" t="s">
        <v>4599</v>
      </c>
      <c r="I144" s="147">
        <v>326.66000000000003</v>
      </c>
      <c r="J144" s="115" t="s">
        <v>4341</v>
      </c>
      <c r="K144" s="165" t="s">
        <v>4341</v>
      </c>
      <c r="L144" s="117">
        <f>I144/AVERAGE(I142:I143)</f>
        <v>1.6130163197787821</v>
      </c>
      <c r="M144" s="118" t="s">
        <v>4341</v>
      </c>
      <c r="N144" s="118" t="s">
        <v>4341</v>
      </c>
      <c r="O144" s="118" t="str">
        <f>IF(L144&lt;0.7,"INEXEQUÍVEL",IF(L144&gt;1.3,"EXCESSIVO","EXEQUÍVEL"))</f>
        <v>EXCESSIVO</v>
      </c>
      <c r="P144" s="118" t="s">
        <v>4341</v>
      </c>
      <c r="Q144" s="119" t="s">
        <v>4341</v>
      </c>
      <c r="R144" s="120"/>
      <c r="S144" s="604"/>
      <c r="T144" s="81"/>
      <c r="U144" s="81"/>
      <c r="V144" s="81"/>
      <c r="W144" s="81"/>
      <c r="X144" s="81"/>
      <c r="Y144" s="81"/>
      <c r="Z144" s="81"/>
      <c r="AA144" s="81"/>
      <c r="AB144" s="81"/>
      <c r="AC144" s="81"/>
      <c r="AD144" s="81"/>
      <c r="AE144" s="81"/>
      <c r="AF144" s="81"/>
      <c r="AG144" s="81"/>
      <c r="AH144" s="81"/>
      <c r="AI144" s="81"/>
      <c r="AJ144" s="81"/>
      <c r="AK144" s="81"/>
      <c r="AL144" s="81"/>
      <c r="AM144" s="81"/>
      <c r="AN144" s="81"/>
      <c r="AO144" s="81"/>
    </row>
    <row r="145" spans="1:41" ht="14.25" customHeight="1">
      <c r="A145" s="177"/>
      <c r="B145" s="178"/>
      <c r="C145" s="169"/>
      <c r="D145" s="169"/>
      <c r="E145" s="169"/>
      <c r="F145" s="178"/>
      <c r="G145" s="178"/>
      <c r="H145" s="123" t="s">
        <v>4341</v>
      </c>
      <c r="I145" s="179"/>
      <c r="J145" s="128"/>
      <c r="K145" s="129"/>
      <c r="L145" s="129"/>
      <c r="M145" s="129"/>
      <c r="N145" s="130"/>
      <c r="O145" s="129"/>
      <c r="P145" s="129"/>
      <c r="Q145" s="129"/>
      <c r="R145" s="131"/>
      <c r="S145" s="170"/>
      <c r="T145" s="81"/>
      <c r="U145" s="81"/>
      <c r="V145" s="81"/>
      <c r="W145" s="81"/>
      <c r="X145" s="81"/>
      <c r="Y145" s="81"/>
      <c r="Z145" s="81"/>
      <c r="AA145" s="81"/>
      <c r="AB145" s="81"/>
      <c r="AC145" s="81"/>
      <c r="AD145" s="81"/>
      <c r="AE145" s="81"/>
      <c r="AF145" s="81"/>
      <c r="AG145" s="81"/>
      <c r="AH145" s="81"/>
      <c r="AI145" s="81"/>
      <c r="AJ145" s="81"/>
      <c r="AK145" s="81"/>
      <c r="AL145" s="81"/>
      <c r="AM145" s="81"/>
      <c r="AN145" s="81"/>
      <c r="AO145" s="81"/>
    </row>
    <row r="146" spans="1:41" ht="14.25" customHeight="1">
      <c r="A146" s="146"/>
      <c r="B146" s="600" t="s">
        <v>2025</v>
      </c>
      <c r="C146" s="601" t="s">
        <v>26</v>
      </c>
      <c r="D146" s="176">
        <v>46183</v>
      </c>
      <c r="E146" s="95" t="str">
        <f t="shared" ref="E146:E148" ca="1" si="35">IF(D146="","",IF(TODAY()-D146&lt;180,"OK","DESATUALIZADO"))</f>
        <v>OK</v>
      </c>
      <c r="F146" s="106" t="s">
        <v>4600</v>
      </c>
      <c r="G146" s="107" t="s">
        <v>4601</v>
      </c>
      <c r="H146" s="135" t="s">
        <v>2025</v>
      </c>
      <c r="I146" s="147">
        <v>93.5</v>
      </c>
      <c r="J146" s="162" t="s">
        <v>4341</v>
      </c>
      <c r="K146" s="163" t="s">
        <v>4341</v>
      </c>
      <c r="L146" s="102">
        <f>I146/AVERAGE(I147:I148)</f>
        <v>1.1117056060876287</v>
      </c>
      <c r="M146" s="103" t="s">
        <v>4341</v>
      </c>
      <c r="N146" s="103" t="s">
        <v>4341</v>
      </c>
      <c r="O146" s="103" t="str">
        <f>IF(L146&lt;0.7,"INEXEQUÍVEL",IF(L146&gt;1.3,"EXCESSIVO","EXEQUÍVEL"))</f>
        <v>EXEQUÍVEL</v>
      </c>
      <c r="P146" s="103" t="s">
        <v>4341</v>
      </c>
      <c r="Q146" s="104" t="s">
        <v>4341</v>
      </c>
      <c r="R146" s="105"/>
      <c r="S146" s="602"/>
      <c r="T146" s="81"/>
      <c r="U146" s="81"/>
      <c r="V146" s="81"/>
      <c r="W146" s="81"/>
      <c r="X146" s="81"/>
      <c r="Y146" s="81"/>
      <c r="Z146" s="81"/>
      <c r="AA146" s="81"/>
      <c r="AB146" s="81"/>
      <c r="AC146" s="81"/>
      <c r="AD146" s="81"/>
      <c r="AE146" s="81"/>
      <c r="AF146" s="81"/>
      <c r="AG146" s="81"/>
      <c r="AH146" s="81"/>
      <c r="AI146" s="81"/>
      <c r="AJ146" s="81"/>
      <c r="AK146" s="81"/>
      <c r="AL146" s="81"/>
      <c r="AM146" s="81"/>
      <c r="AN146" s="81"/>
      <c r="AO146" s="81"/>
    </row>
    <row r="147" spans="1:41" ht="14.25" customHeight="1">
      <c r="A147" s="93" t="s">
        <v>4602</v>
      </c>
      <c r="B147" s="639"/>
      <c r="C147" s="639"/>
      <c r="D147" s="176">
        <v>46183</v>
      </c>
      <c r="E147" s="95" t="str">
        <f t="shared" ca="1" si="35"/>
        <v>OK</v>
      </c>
      <c r="F147" s="106" t="s">
        <v>4603</v>
      </c>
      <c r="G147" s="107" t="s">
        <v>4604</v>
      </c>
      <c r="H147" s="135" t="s">
        <v>4605</v>
      </c>
      <c r="I147" s="147">
        <v>79.25</v>
      </c>
      <c r="J147" s="108">
        <f>MEDIAN(I146:I148)</f>
        <v>88.96</v>
      </c>
      <c r="K147" s="109">
        <f>TRUNC(AVERAGE(I146:I148),2)</f>
        <v>87.23</v>
      </c>
      <c r="L147" s="102">
        <f>I147/AVERAGE(I146,I148)</f>
        <v>0.8686835470788119</v>
      </c>
      <c r="M147" s="110">
        <f>STDEV(I146:I148)</f>
        <v>7.2796314009250027</v>
      </c>
      <c r="N147" s="111">
        <f>M147/K147</f>
        <v>8.3453300480625964E-2</v>
      </c>
      <c r="O147" s="103" t="str">
        <f>IF(L147&lt;0.7,"INEXEQUÍVEL",IF(L147&gt;1.3,"EXCESSIVO","EXEQUÍVEL"))</f>
        <v>EXEQUÍVEL</v>
      </c>
      <c r="P147" s="110">
        <f>K147-M147</f>
        <v>79.950368599075006</v>
      </c>
      <c r="Q147" s="112">
        <f>K147+M147</f>
        <v>94.509631400925002</v>
      </c>
      <c r="R147" s="113">
        <f>TRUNC(IF(J147=K147,K147, IF(N147&lt;25%,K147,J147)),2)</f>
        <v>87.23</v>
      </c>
      <c r="S147" s="603"/>
      <c r="T147" s="81"/>
      <c r="U147" s="81"/>
      <c r="V147" s="81"/>
      <c r="W147" s="81"/>
      <c r="X147" s="81"/>
      <c r="Y147" s="81"/>
      <c r="Z147" s="81"/>
      <c r="AA147" s="81"/>
      <c r="AB147" s="81"/>
      <c r="AC147" s="81"/>
      <c r="AD147" s="81"/>
      <c r="AE147" s="81"/>
      <c r="AF147" s="81"/>
      <c r="AG147" s="81"/>
      <c r="AH147" s="81"/>
      <c r="AI147" s="81"/>
      <c r="AJ147" s="81"/>
      <c r="AK147" s="81"/>
      <c r="AL147" s="81"/>
      <c r="AM147" s="81"/>
      <c r="AN147" s="81"/>
      <c r="AO147" s="81"/>
    </row>
    <row r="148" spans="1:41" ht="14.25" customHeight="1">
      <c r="A148" s="148"/>
      <c r="B148" s="640"/>
      <c r="C148" s="640"/>
      <c r="D148" s="176">
        <v>46183</v>
      </c>
      <c r="E148" s="95" t="str">
        <f t="shared" ca="1" si="35"/>
        <v>OK</v>
      </c>
      <c r="F148" s="106" t="s">
        <v>4606</v>
      </c>
      <c r="G148" s="107" t="s">
        <v>4607</v>
      </c>
      <c r="H148" s="135" t="s">
        <v>4608</v>
      </c>
      <c r="I148" s="147">
        <v>88.96</v>
      </c>
      <c r="J148" s="115" t="s">
        <v>4341</v>
      </c>
      <c r="K148" s="165" t="s">
        <v>4341</v>
      </c>
      <c r="L148" s="117">
        <f>I148/AVERAGE(I146:I147)</f>
        <v>1.0299276410998552</v>
      </c>
      <c r="M148" s="118" t="s">
        <v>4341</v>
      </c>
      <c r="N148" s="118" t="s">
        <v>4341</v>
      </c>
      <c r="O148" s="118" t="str">
        <f>IF(L148&lt;0.7,"INEXEQUÍVEL",IF(L148&gt;1.3,"EXCESSIVO","EXEQUÍVEL"))</f>
        <v>EXEQUÍVEL</v>
      </c>
      <c r="P148" s="118" t="s">
        <v>4341</v>
      </c>
      <c r="Q148" s="119" t="s">
        <v>4341</v>
      </c>
      <c r="R148" s="120"/>
      <c r="S148" s="604"/>
      <c r="T148" s="81"/>
      <c r="U148" s="81"/>
      <c r="V148" s="81"/>
      <c r="W148" s="81"/>
      <c r="X148" s="81"/>
      <c r="Y148" s="81"/>
      <c r="Z148" s="81"/>
      <c r="AA148" s="81"/>
      <c r="AB148" s="81"/>
      <c r="AC148" s="81"/>
      <c r="AD148" s="81"/>
      <c r="AE148" s="81"/>
      <c r="AF148" s="81"/>
      <c r="AG148" s="81"/>
      <c r="AH148" s="81"/>
      <c r="AI148" s="81"/>
      <c r="AJ148" s="81"/>
      <c r="AK148" s="81"/>
      <c r="AL148" s="81"/>
      <c r="AM148" s="81"/>
      <c r="AN148" s="81"/>
      <c r="AO148" s="81"/>
    </row>
    <row r="149" spans="1:41" ht="14.25" customHeight="1">
      <c r="A149" s="177"/>
      <c r="B149" s="178"/>
      <c r="C149" s="169"/>
      <c r="D149" s="169"/>
      <c r="E149" s="169"/>
      <c r="F149" s="178"/>
      <c r="G149" s="178"/>
      <c r="H149" s="123" t="s">
        <v>4341</v>
      </c>
      <c r="I149" s="179"/>
      <c r="J149" s="128"/>
      <c r="K149" s="129"/>
      <c r="L149" s="129"/>
      <c r="M149" s="129"/>
      <c r="N149" s="130"/>
      <c r="O149" s="129"/>
      <c r="P149" s="129"/>
      <c r="Q149" s="129"/>
      <c r="R149" s="131"/>
      <c r="S149" s="170"/>
      <c r="T149" s="81"/>
      <c r="U149" s="81"/>
      <c r="V149" s="81"/>
      <c r="W149" s="81"/>
      <c r="X149" s="81"/>
      <c r="Y149" s="81"/>
      <c r="Z149" s="81"/>
      <c r="AA149" s="81"/>
      <c r="AB149" s="81"/>
      <c r="AC149" s="81"/>
      <c r="AD149" s="81"/>
      <c r="AE149" s="81"/>
      <c r="AF149" s="81"/>
      <c r="AG149" s="81"/>
      <c r="AH149" s="81"/>
      <c r="AI149" s="81"/>
      <c r="AJ149" s="81"/>
      <c r="AK149" s="81"/>
      <c r="AL149" s="81"/>
      <c r="AM149" s="81"/>
      <c r="AN149" s="81"/>
      <c r="AO149" s="81"/>
    </row>
    <row r="150" spans="1:41" ht="14.25" customHeight="1">
      <c r="A150" s="146"/>
      <c r="B150" s="600" t="s">
        <v>1810</v>
      </c>
      <c r="C150" s="601" t="s">
        <v>26</v>
      </c>
      <c r="D150" s="176">
        <v>46183</v>
      </c>
      <c r="E150" s="95" t="str">
        <f t="shared" ref="E150:E152" ca="1" si="36">IF(D150="","",IF(TODAY()-D150&lt;180,"OK","DESATUALIZADO"))</f>
        <v>OK</v>
      </c>
      <c r="F150" s="106" t="s">
        <v>4609</v>
      </c>
      <c r="G150" s="107" t="s">
        <v>4610</v>
      </c>
      <c r="H150" s="135" t="s">
        <v>4611</v>
      </c>
      <c r="I150" s="147">
        <v>171.84</v>
      </c>
      <c r="J150" s="162" t="s">
        <v>4341</v>
      </c>
      <c r="K150" s="163" t="s">
        <v>4341</v>
      </c>
      <c r="L150" s="102">
        <f>I150/AVERAGE(I151:I152)</f>
        <v>1.4955613577023499</v>
      </c>
      <c r="M150" s="103" t="s">
        <v>4341</v>
      </c>
      <c r="N150" s="103" t="s">
        <v>4341</v>
      </c>
      <c r="O150" s="103" t="str">
        <f>IF(L150&lt;0.7,"INEXEQUÍVEL",IF(L150&gt;1.3,"EXCESSIVO","EXEQUÍVEL"))</f>
        <v>EXCESSIVO</v>
      </c>
      <c r="P150" s="103" t="s">
        <v>4341</v>
      </c>
      <c r="Q150" s="104" t="s">
        <v>4341</v>
      </c>
      <c r="R150" s="105"/>
      <c r="S150" s="602"/>
      <c r="T150" s="81"/>
      <c r="U150" s="81"/>
      <c r="V150" s="81"/>
      <c r="W150" s="81"/>
      <c r="X150" s="81"/>
      <c r="Y150" s="81"/>
      <c r="Z150" s="81"/>
      <c r="AA150" s="81"/>
      <c r="AB150" s="81"/>
      <c r="AC150" s="81"/>
      <c r="AD150" s="81"/>
      <c r="AE150" s="81"/>
      <c r="AF150" s="81"/>
      <c r="AG150" s="81"/>
      <c r="AH150" s="81"/>
      <c r="AI150" s="81"/>
      <c r="AJ150" s="81"/>
      <c r="AK150" s="81"/>
      <c r="AL150" s="81"/>
      <c r="AM150" s="81"/>
      <c r="AN150" s="81"/>
      <c r="AO150" s="81"/>
    </row>
    <row r="151" spans="1:41" ht="14.25" customHeight="1">
      <c r="A151" s="93" t="s">
        <v>4612</v>
      </c>
      <c r="B151" s="639"/>
      <c r="C151" s="639"/>
      <c r="D151" s="176">
        <v>46183</v>
      </c>
      <c r="E151" s="95" t="str">
        <f t="shared" ca="1" si="36"/>
        <v>OK</v>
      </c>
      <c r="F151" s="106" t="s">
        <v>4613</v>
      </c>
      <c r="G151" s="107" t="s">
        <v>4339</v>
      </c>
      <c r="H151" s="135" t="s">
        <v>4614</v>
      </c>
      <c r="I151" s="147">
        <v>114.9</v>
      </c>
      <c r="J151" s="108">
        <f>MEDIAN(I150:I152)</f>
        <v>143.37</v>
      </c>
      <c r="K151" s="109">
        <f>TRUNC(AVERAGE(I150:I152),2)</f>
        <v>143.37</v>
      </c>
      <c r="L151" s="102">
        <f>I151/AVERAGE(I150,I152)</f>
        <v>0.6686452513966481</v>
      </c>
      <c r="M151" s="110">
        <f>STDEV(I150:I152)</f>
        <v>40.262660120762014</v>
      </c>
      <c r="N151" s="111">
        <f>M151/K151</f>
        <v>0.28083043956728754</v>
      </c>
      <c r="O151" s="103" t="str">
        <f>IF(L151&lt;0.7,"INEXEQUÍVEL",IF(L151&gt;1.3,"EXCESSIVO","EXEQUÍVEL"))</f>
        <v>INEXEQUÍVEL</v>
      </c>
      <c r="P151" s="110">
        <f>K151-M151</f>
        <v>103.107339879238</v>
      </c>
      <c r="Q151" s="112">
        <f>K151+M151</f>
        <v>183.63266012076201</v>
      </c>
      <c r="R151" s="113">
        <f>TRUNC(IF(J151=K151,K151, IF(N151&lt;25%,K151,J151)),2)</f>
        <v>143.37</v>
      </c>
      <c r="S151" s="603"/>
      <c r="T151" s="81"/>
      <c r="U151" s="81"/>
      <c r="V151" s="81"/>
      <c r="W151" s="81"/>
      <c r="X151" s="81"/>
      <c r="Y151" s="81"/>
      <c r="Z151" s="81"/>
      <c r="AA151" s="81"/>
      <c r="AB151" s="81"/>
      <c r="AC151" s="81"/>
      <c r="AD151" s="81"/>
      <c r="AE151" s="81"/>
      <c r="AF151" s="81"/>
      <c r="AG151" s="81"/>
      <c r="AH151" s="81"/>
      <c r="AI151" s="81"/>
      <c r="AJ151" s="81"/>
      <c r="AK151" s="81"/>
      <c r="AL151" s="81"/>
      <c r="AM151" s="81"/>
      <c r="AN151" s="81"/>
      <c r="AO151" s="81"/>
    </row>
    <row r="152" spans="1:41" ht="14.25" customHeight="1">
      <c r="A152" s="148"/>
      <c r="B152" s="640"/>
      <c r="C152" s="640"/>
      <c r="D152" s="176"/>
      <c r="E152" s="95" t="str">
        <f t="shared" ca="1" si="36"/>
        <v/>
      </c>
      <c r="F152" s="106"/>
      <c r="G152" s="107"/>
      <c r="H152" s="135" t="s">
        <v>4341</v>
      </c>
      <c r="I152" s="147"/>
      <c r="J152" s="115" t="s">
        <v>4341</v>
      </c>
      <c r="K152" s="165" t="s">
        <v>4341</v>
      </c>
      <c r="L152" s="117">
        <f>I152/AVERAGE(I150:I151)</f>
        <v>0</v>
      </c>
      <c r="M152" s="118" t="s">
        <v>4341</v>
      </c>
      <c r="N152" s="118" t="s">
        <v>4341</v>
      </c>
      <c r="O152" s="118" t="str">
        <f>IF(L152&lt;0.7,"INEXEQUÍVEL",IF(L152&gt;1.3,"EXCESSIVO","EXEQUÍVEL"))</f>
        <v>INEXEQUÍVEL</v>
      </c>
      <c r="P152" s="118" t="s">
        <v>4341</v>
      </c>
      <c r="Q152" s="119" t="s">
        <v>4341</v>
      </c>
      <c r="R152" s="120"/>
      <c r="S152" s="604"/>
      <c r="T152" s="81"/>
      <c r="U152" s="81"/>
      <c r="V152" s="81"/>
      <c r="W152" s="81"/>
      <c r="X152" s="81"/>
      <c r="Y152" s="81"/>
      <c r="Z152" s="81"/>
      <c r="AA152" s="81"/>
      <c r="AB152" s="81"/>
      <c r="AC152" s="81"/>
      <c r="AD152" s="81"/>
      <c r="AE152" s="81"/>
      <c r="AF152" s="81"/>
      <c r="AG152" s="81"/>
      <c r="AH152" s="81"/>
      <c r="AI152" s="81"/>
      <c r="AJ152" s="81"/>
      <c r="AK152" s="81"/>
      <c r="AL152" s="81"/>
      <c r="AM152" s="81"/>
      <c r="AN152" s="81"/>
      <c r="AO152" s="81"/>
    </row>
    <row r="153" spans="1:41" ht="14.25" customHeight="1">
      <c r="A153" s="177"/>
      <c r="B153" s="178"/>
      <c r="C153" s="169"/>
      <c r="D153" s="169"/>
      <c r="E153" s="169"/>
      <c r="F153" s="178"/>
      <c r="G153" s="178"/>
      <c r="H153" s="123"/>
      <c r="I153" s="179"/>
      <c r="J153" s="128"/>
      <c r="K153" s="129"/>
      <c r="L153" s="129"/>
      <c r="M153" s="129"/>
      <c r="N153" s="130"/>
      <c r="O153" s="129"/>
      <c r="P153" s="129"/>
      <c r="Q153" s="129"/>
      <c r="R153" s="131"/>
      <c r="S153" s="170"/>
      <c r="T153" s="81"/>
      <c r="U153" s="81"/>
      <c r="V153" s="81"/>
      <c r="W153" s="81"/>
      <c r="X153" s="81"/>
      <c r="Y153" s="81"/>
      <c r="Z153" s="81"/>
      <c r="AA153" s="81"/>
      <c r="AB153" s="81"/>
      <c r="AC153" s="81"/>
      <c r="AD153" s="81"/>
      <c r="AE153" s="81"/>
      <c r="AF153" s="81"/>
      <c r="AG153" s="81"/>
      <c r="AH153" s="81"/>
      <c r="AI153" s="81"/>
      <c r="AJ153" s="81"/>
      <c r="AK153" s="81"/>
      <c r="AL153" s="81"/>
      <c r="AM153" s="81"/>
      <c r="AN153" s="81"/>
      <c r="AO153" s="81"/>
    </row>
    <row r="154" spans="1:41" ht="14.25" customHeight="1">
      <c r="A154" s="146"/>
      <c r="B154" s="600" t="s">
        <v>4615</v>
      </c>
      <c r="C154" s="601" t="s">
        <v>26</v>
      </c>
      <c r="D154" s="176">
        <v>46183</v>
      </c>
      <c r="E154" s="95" t="str">
        <f t="shared" ref="E154:E156" ca="1" si="37">IF(D154="","",IF(TODAY()-D154&lt;180,"OK","DESATUALIZADO"))</f>
        <v>OK</v>
      </c>
      <c r="F154" s="106" t="s">
        <v>4616</v>
      </c>
      <c r="G154" s="107" t="s">
        <v>4617</v>
      </c>
      <c r="H154" s="192" t="s">
        <v>4618</v>
      </c>
      <c r="I154" s="147">
        <v>5503.01</v>
      </c>
      <c r="J154" s="162" t="s">
        <v>4341</v>
      </c>
      <c r="K154" s="163" t="s">
        <v>4341</v>
      </c>
      <c r="L154" s="102" t="e">
        <f>I154/AVERAGE(I155:I156)</f>
        <v>#DIV/0!</v>
      </c>
      <c r="M154" s="103" t="s">
        <v>4341</v>
      </c>
      <c r="N154" s="103" t="s">
        <v>4341</v>
      </c>
      <c r="O154" s="103" t="e">
        <f>IF(L154&lt;0.7,"INEXEQUÍVEL",IF(L154&gt;1.3,"EXCESSIVO","EXEQUÍVEL"))</f>
        <v>#DIV/0!</v>
      </c>
      <c r="P154" s="103" t="s">
        <v>4341</v>
      </c>
      <c r="Q154" s="104" t="s">
        <v>4341</v>
      </c>
      <c r="R154" s="105"/>
      <c r="S154" s="602"/>
      <c r="T154" s="81"/>
      <c r="U154" s="81"/>
      <c r="V154" s="81"/>
      <c r="W154" s="81"/>
      <c r="X154" s="81"/>
      <c r="Y154" s="81"/>
      <c r="Z154" s="81"/>
      <c r="AA154" s="81"/>
      <c r="AB154" s="81"/>
      <c r="AC154" s="81"/>
      <c r="AD154" s="81"/>
      <c r="AE154" s="81"/>
      <c r="AF154" s="81"/>
      <c r="AG154" s="81"/>
      <c r="AH154" s="81"/>
      <c r="AI154" s="81"/>
      <c r="AJ154" s="81"/>
      <c r="AK154" s="81"/>
      <c r="AL154" s="81"/>
      <c r="AM154" s="81"/>
      <c r="AN154" s="81"/>
      <c r="AO154" s="81"/>
    </row>
    <row r="155" spans="1:41" ht="14.25" customHeight="1">
      <c r="A155" s="93" t="s">
        <v>4619</v>
      </c>
      <c r="B155" s="639"/>
      <c r="C155" s="639"/>
      <c r="D155" s="176"/>
      <c r="E155" s="95" t="str">
        <f t="shared" ca="1" si="37"/>
        <v/>
      </c>
      <c r="F155" s="106"/>
      <c r="G155" s="107"/>
      <c r="H155" s="192"/>
      <c r="I155" s="147"/>
      <c r="J155" s="108">
        <f>MEDIAN(I154:I156)</f>
        <v>5503.01</v>
      </c>
      <c r="K155" s="109">
        <f>TRUNC(AVERAGE(I154:I156),2)</f>
        <v>5503.01</v>
      </c>
      <c r="L155" s="102">
        <f>I155/AVERAGE(I154,I156)</f>
        <v>0</v>
      </c>
      <c r="M155" s="110" t="e">
        <f>STDEV(I154:I156)</f>
        <v>#DIV/0!</v>
      </c>
      <c r="N155" s="111" t="e">
        <f>M155/K155</f>
        <v>#DIV/0!</v>
      </c>
      <c r="O155" s="103" t="str">
        <f>IF(L155&lt;0.7,"INEXEQUÍVEL",IF(L155&gt;1.3,"EXCESSIVO","EXEQUÍVEL"))</f>
        <v>INEXEQUÍVEL</v>
      </c>
      <c r="P155" s="110" t="e">
        <f>K155-M155</f>
        <v>#DIV/0!</v>
      </c>
      <c r="Q155" s="112" t="e">
        <f>K155+M155</f>
        <v>#DIV/0!</v>
      </c>
      <c r="R155" s="113">
        <f>TRUNC(IF(J155=K155,K155, IF(N155&lt;25%,K155,J155)),2)</f>
        <v>5503.01</v>
      </c>
      <c r="S155" s="603"/>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row>
    <row r="156" spans="1:41" ht="14.25" customHeight="1">
      <c r="A156" s="148"/>
      <c r="B156" s="640"/>
      <c r="C156" s="640"/>
      <c r="D156" s="176"/>
      <c r="E156" s="95" t="str">
        <f t="shared" ca="1" si="37"/>
        <v/>
      </c>
      <c r="F156" s="106"/>
      <c r="G156" s="107"/>
      <c r="H156" s="192"/>
      <c r="I156" s="147"/>
      <c r="J156" s="115" t="s">
        <v>4341</v>
      </c>
      <c r="K156" s="165" t="s">
        <v>4341</v>
      </c>
      <c r="L156" s="117">
        <f>I156/AVERAGE(I154:I155)</f>
        <v>0</v>
      </c>
      <c r="M156" s="118" t="s">
        <v>4341</v>
      </c>
      <c r="N156" s="118" t="s">
        <v>4341</v>
      </c>
      <c r="O156" s="118" t="str">
        <f>IF(L156&lt;0.7,"INEXEQUÍVEL",IF(L156&gt;1.3,"EXCESSIVO","EXEQUÍVEL"))</f>
        <v>INEXEQUÍVEL</v>
      </c>
      <c r="P156" s="118" t="s">
        <v>4341</v>
      </c>
      <c r="Q156" s="119" t="s">
        <v>4341</v>
      </c>
      <c r="R156" s="120"/>
      <c r="S156" s="604"/>
      <c r="T156" s="81"/>
      <c r="U156" s="81"/>
      <c r="V156" s="81"/>
      <c r="W156" s="81"/>
      <c r="X156" s="81"/>
      <c r="Y156" s="81"/>
      <c r="Z156" s="81"/>
      <c r="AA156" s="81"/>
      <c r="AB156" s="81"/>
      <c r="AC156" s="81"/>
      <c r="AD156" s="81"/>
      <c r="AE156" s="81"/>
      <c r="AF156" s="81"/>
      <c r="AG156" s="81"/>
      <c r="AH156" s="81"/>
      <c r="AI156" s="81"/>
      <c r="AJ156" s="81"/>
      <c r="AK156" s="81"/>
      <c r="AL156" s="81"/>
      <c r="AM156" s="81"/>
      <c r="AN156" s="81"/>
      <c r="AO156" s="81"/>
    </row>
    <row r="157" spans="1:41" ht="14.25" customHeight="1">
      <c r="A157" s="177"/>
      <c r="B157" s="178"/>
      <c r="C157" s="169"/>
      <c r="D157" s="169"/>
      <c r="E157" s="169"/>
      <c r="F157" s="178"/>
      <c r="G157" s="178"/>
      <c r="H157" s="123"/>
      <c r="I157" s="179"/>
      <c r="J157" s="128"/>
      <c r="K157" s="129"/>
      <c r="L157" s="129"/>
      <c r="M157" s="129"/>
      <c r="N157" s="130"/>
      <c r="O157" s="129"/>
      <c r="P157" s="129"/>
      <c r="Q157" s="129"/>
      <c r="R157" s="131"/>
      <c r="S157" s="170"/>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row>
    <row r="158" spans="1:41" ht="14.25" customHeight="1">
      <c r="A158" s="146"/>
      <c r="B158" s="645" t="s">
        <v>4620</v>
      </c>
      <c r="C158" s="601" t="s">
        <v>26</v>
      </c>
      <c r="D158" s="176">
        <v>46183</v>
      </c>
      <c r="E158" s="95" t="str">
        <f t="shared" ref="E158:E160" ca="1" si="38">IF(D158="","",IF(TODAY()-D158&lt;180,"OK","DESATUALIZADO"))</f>
        <v>OK</v>
      </c>
      <c r="F158" s="106" t="s">
        <v>4616</v>
      </c>
      <c r="G158" s="107" t="s">
        <v>4617</v>
      </c>
      <c r="H158" s="192" t="s">
        <v>4618</v>
      </c>
      <c r="I158" s="147">
        <v>7359.28</v>
      </c>
      <c r="J158" s="162" t="s">
        <v>4341</v>
      </c>
      <c r="K158" s="163" t="s">
        <v>4341</v>
      </c>
      <c r="L158" s="102" t="e">
        <f>I158/AVERAGE(I159:I160)</f>
        <v>#DIV/0!</v>
      </c>
      <c r="M158" s="103" t="s">
        <v>4341</v>
      </c>
      <c r="N158" s="103" t="s">
        <v>4341</v>
      </c>
      <c r="O158" s="103" t="e">
        <f>IF(L158&lt;0.7,"INEXEQUÍVEL",IF(L158&gt;1.3,"EXCESSIVO","EXEQUÍVEL"))</f>
        <v>#DIV/0!</v>
      </c>
      <c r="P158" s="103" t="s">
        <v>4341</v>
      </c>
      <c r="Q158" s="104" t="s">
        <v>4341</v>
      </c>
      <c r="R158" s="105"/>
      <c r="S158" s="602"/>
      <c r="T158" s="81"/>
      <c r="U158" s="81"/>
      <c r="V158" s="81"/>
      <c r="W158" s="81"/>
      <c r="X158" s="81"/>
      <c r="Y158" s="81"/>
      <c r="Z158" s="81"/>
      <c r="AA158" s="81"/>
      <c r="AB158" s="81"/>
      <c r="AC158" s="81"/>
      <c r="AD158" s="81"/>
      <c r="AE158" s="81"/>
      <c r="AF158" s="81"/>
      <c r="AG158" s="81"/>
      <c r="AH158" s="81"/>
      <c r="AI158" s="81"/>
      <c r="AJ158" s="81"/>
      <c r="AK158" s="81"/>
      <c r="AL158" s="81"/>
      <c r="AM158" s="81"/>
      <c r="AN158" s="81"/>
      <c r="AO158" s="81"/>
    </row>
    <row r="159" spans="1:41" ht="14.25" customHeight="1">
      <c r="A159" s="93" t="s">
        <v>4621</v>
      </c>
      <c r="B159" s="626"/>
      <c r="C159" s="639"/>
      <c r="D159" s="176"/>
      <c r="E159" s="95" t="str">
        <f t="shared" ca="1" si="38"/>
        <v/>
      </c>
      <c r="F159" s="106"/>
      <c r="G159" s="107"/>
      <c r="H159" s="192"/>
      <c r="I159" s="147"/>
      <c r="J159" s="108">
        <f>MEDIAN(I158:I160)</f>
        <v>7359.28</v>
      </c>
      <c r="K159" s="109">
        <f>TRUNC(AVERAGE(I158:I160),2)</f>
        <v>7359.28</v>
      </c>
      <c r="L159" s="102">
        <f>I159/AVERAGE(I158,I160)</f>
        <v>0</v>
      </c>
      <c r="M159" s="110" t="e">
        <f>STDEV(I158:I160)</f>
        <v>#DIV/0!</v>
      </c>
      <c r="N159" s="111" t="e">
        <f>M159/K159</f>
        <v>#DIV/0!</v>
      </c>
      <c r="O159" s="103" t="str">
        <f>IF(L159&lt;0.7,"INEXEQUÍVEL",IF(L159&gt;1.3,"EXCESSIVO","EXEQUÍVEL"))</f>
        <v>INEXEQUÍVEL</v>
      </c>
      <c r="P159" s="110" t="e">
        <f>K159-M159</f>
        <v>#DIV/0!</v>
      </c>
      <c r="Q159" s="112" t="e">
        <f>K159+M159</f>
        <v>#DIV/0!</v>
      </c>
      <c r="R159" s="113">
        <f>TRUNC(IF(J159=K159,K159, IF(N159&lt;25%,K159,J159)),2)</f>
        <v>7359.28</v>
      </c>
      <c r="S159" s="603"/>
      <c r="T159" s="81"/>
      <c r="U159" s="81"/>
      <c r="V159" s="81"/>
      <c r="W159" s="81"/>
      <c r="X159" s="81"/>
      <c r="Y159" s="81"/>
      <c r="Z159" s="81"/>
      <c r="AA159" s="81"/>
      <c r="AB159" s="81"/>
      <c r="AC159" s="81"/>
      <c r="AD159" s="81"/>
      <c r="AE159" s="81"/>
      <c r="AF159" s="81"/>
      <c r="AG159" s="81"/>
      <c r="AH159" s="81"/>
      <c r="AI159" s="81"/>
      <c r="AJ159" s="81"/>
      <c r="AK159" s="81"/>
      <c r="AL159" s="81"/>
      <c r="AM159" s="81"/>
      <c r="AN159" s="81"/>
      <c r="AO159" s="81"/>
    </row>
    <row r="160" spans="1:41" ht="14.25" customHeight="1">
      <c r="A160" s="148"/>
      <c r="B160" s="646"/>
      <c r="C160" s="640"/>
      <c r="D160" s="176"/>
      <c r="E160" s="95" t="str">
        <f t="shared" ca="1" si="38"/>
        <v/>
      </c>
      <c r="F160" s="106"/>
      <c r="G160" s="107"/>
      <c r="H160" s="192"/>
      <c r="I160" s="147"/>
      <c r="J160" s="115" t="s">
        <v>4341</v>
      </c>
      <c r="K160" s="165" t="s">
        <v>4341</v>
      </c>
      <c r="L160" s="117">
        <f>I160/AVERAGE(I158:I159)</f>
        <v>0</v>
      </c>
      <c r="M160" s="118" t="s">
        <v>4341</v>
      </c>
      <c r="N160" s="118" t="s">
        <v>4341</v>
      </c>
      <c r="O160" s="118" t="str">
        <f>IF(L160&lt;0.7,"INEXEQUÍVEL",IF(L160&gt;1.3,"EXCESSIVO","EXEQUÍVEL"))</f>
        <v>INEXEQUÍVEL</v>
      </c>
      <c r="P160" s="118" t="s">
        <v>4341</v>
      </c>
      <c r="Q160" s="119" t="s">
        <v>4341</v>
      </c>
      <c r="R160" s="120"/>
      <c r="S160" s="604"/>
      <c r="T160" s="81"/>
      <c r="U160" s="81"/>
      <c r="V160" s="81"/>
      <c r="W160" s="81"/>
      <c r="X160" s="81"/>
      <c r="Y160" s="81"/>
      <c r="Z160" s="81"/>
      <c r="AA160" s="81"/>
      <c r="AB160" s="81"/>
      <c r="AC160" s="81"/>
      <c r="AD160" s="81"/>
      <c r="AE160" s="81"/>
      <c r="AF160" s="81"/>
      <c r="AG160" s="81"/>
      <c r="AH160" s="81"/>
      <c r="AI160" s="81"/>
      <c r="AJ160" s="81"/>
      <c r="AK160" s="81"/>
      <c r="AL160" s="81"/>
      <c r="AM160" s="81"/>
      <c r="AN160" s="81"/>
      <c r="AO160" s="81"/>
    </row>
    <row r="161" spans="1:41" ht="14.25" customHeight="1">
      <c r="A161" s="177"/>
      <c r="B161" s="178"/>
      <c r="C161" s="169"/>
      <c r="D161" s="169"/>
      <c r="E161" s="169"/>
      <c r="F161" s="178"/>
      <c r="G161" s="178"/>
      <c r="H161" s="123"/>
      <c r="I161" s="179"/>
      <c r="J161" s="128"/>
      <c r="K161" s="129"/>
      <c r="L161" s="129"/>
      <c r="M161" s="129"/>
      <c r="N161" s="130"/>
      <c r="O161" s="129"/>
      <c r="P161" s="129"/>
      <c r="Q161" s="129"/>
      <c r="R161" s="131"/>
      <c r="S161" s="170"/>
      <c r="T161" s="81"/>
      <c r="U161" s="81"/>
      <c r="V161" s="81"/>
      <c r="W161" s="81"/>
      <c r="X161" s="81"/>
      <c r="Y161" s="81"/>
      <c r="Z161" s="81"/>
      <c r="AA161" s="81"/>
      <c r="AB161" s="81"/>
      <c r="AC161" s="81"/>
      <c r="AD161" s="81"/>
      <c r="AE161" s="81"/>
      <c r="AF161" s="81"/>
      <c r="AG161" s="81"/>
      <c r="AH161" s="81"/>
      <c r="AI161" s="81"/>
      <c r="AJ161" s="81"/>
      <c r="AK161" s="81"/>
      <c r="AL161" s="81"/>
      <c r="AM161" s="81"/>
      <c r="AN161" s="81"/>
      <c r="AO161" s="81"/>
    </row>
    <row r="162" spans="1:41" ht="14.25" customHeight="1">
      <c r="A162" s="146"/>
      <c r="B162" s="600" t="s">
        <v>1902</v>
      </c>
      <c r="C162" s="600" t="s">
        <v>26</v>
      </c>
      <c r="D162" s="176">
        <v>46192</v>
      </c>
      <c r="E162" s="95" t="str">
        <f t="shared" ref="E162:E164" ca="1" si="39">IF(D162="","",IF(TODAY()-D162&lt;180,"OK","DESATUALIZADO"))</f>
        <v>OK</v>
      </c>
      <c r="F162" s="106" t="s">
        <v>4622</v>
      </c>
      <c r="G162" s="106" t="s">
        <v>4623</v>
      </c>
      <c r="H162" s="158" t="s">
        <v>4624</v>
      </c>
      <c r="I162" s="147">
        <v>333.45</v>
      </c>
      <c r="J162" s="162" t="s">
        <v>4341</v>
      </c>
      <c r="K162" s="163" t="s">
        <v>4341</v>
      </c>
      <c r="L162" s="102" t="e">
        <f>I162/AVERAGE(I163:I164)</f>
        <v>#DIV/0!</v>
      </c>
      <c r="M162" s="103" t="s">
        <v>4341</v>
      </c>
      <c r="N162" s="103" t="s">
        <v>4341</v>
      </c>
      <c r="O162" s="103" t="e">
        <f>IF(L162&lt;0.7,"INEXEQUÍVEL",IF(L162&gt;1.3,"EXCESSIVO","EXEQUÍVEL"))</f>
        <v>#DIV/0!</v>
      </c>
      <c r="P162" s="103" t="s">
        <v>4341</v>
      </c>
      <c r="Q162" s="104" t="s">
        <v>4341</v>
      </c>
      <c r="R162" s="105"/>
      <c r="S162" s="602"/>
      <c r="T162" s="81"/>
      <c r="U162" s="81"/>
      <c r="V162" s="81"/>
      <c r="W162" s="81"/>
      <c r="X162" s="81"/>
      <c r="Y162" s="81"/>
      <c r="Z162" s="81"/>
      <c r="AA162" s="81"/>
      <c r="AB162" s="81"/>
      <c r="AC162" s="81"/>
      <c r="AD162" s="81"/>
      <c r="AE162" s="81"/>
      <c r="AF162" s="81"/>
      <c r="AG162" s="81"/>
      <c r="AH162" s="81"/>
      <c r="AI162" s="81"/>
      <c r="AJ162" s="81"/>
      <c r="AK162" s="81"/>
      <c r="AL162" s="81"/>
      <c r="AM162" s="81"/>
      <c r="AN162" s="81"/>
      <c r="AO162" s="81"/>
    </row>
    <row r="163" spans="1:41" ht="14.25" customHeight="1">
      <c r="A163" s="93" t="s">
        <v>4625</v>
      </c>
      <c r="B163" s="678"/>
      <c r="C163" s="678"/>
      <c r="D163" s="176"/>
      <c r="E163" s="95" t="str">
        <f t="shared" ca="1" si="39"/>
        <v/>
      </c>
      <c r="F163" s="106"/>
      <c r="G163" s="107"/>
      <c r="H163" s="193"/>
      <c r="I163" s="147"/>
      <c r="J163" s="108">
        <f>MEDIAN(I162:I164)</f>
        <v>333.45</v>
      </c>
      <c r="K163" s="109">
        <f>TRUNC(AVERAGE(I162:I164),2)</f>
        <v>333.45</v>
      </c>
      <c r="L163" s="102">
        <f>I163/AVERAGE(I162,I164)</f>
        <v>0</v>
      </c>
      <c r="M163" s="110" t="e">
        <f>STDEV(I162:I164)</f>
        <v>#DIV/0!</v>
      </c>
      <c r="N163" s="111" t="e">
        <f>M163/K163</f>
        <v>#DIV/0!</v>
      </c>
      <c r="O163" s="103" t="str">
        <f>IF(L163&lt;0.7,"INEXEQUÍVEL",IF(L163&gt;1.3,"EXCESSIVO","EXEQUÍVEL"))</f>
        <v>INEXEQUÍVEL</v>
      </c>
      <c r="P163" s="110" t="e">
        <f>K163-M163</f>
        <v>#DIV/0!</v>
      </c>
      <c r="Q163" s="112" t="e">
        <f>K163+M163</f>
        <v>#DIV/0!</v>
      </c>
      <c r="R163" s="113">
        <f>TRUNC(IF(J163=K163,K163, IF(N163&lt;25%,K163,J163)),2)</f>
        <v>333.45</v>
      </c>
      <c r="S163" s="603"/>
      <c r="T163" s="81"/>
      <c r="U163" s="81"/>
      <c r="V163" s="81"/>
      <c r="W163" s="81"/>
      <c r="X163" s="81"/>
      <c r="Y163" s="81"/>
      <c r="Z163" s="81"/>
      <c r="AA163" s="81"/>
      <c r="AB163" s="81"/>
      <c r="AC163" s="81"/>
      <c r="AD163" s="81"/>
      <c r="AE163" s="81"/>
      <c r="AF163" s="81"/>
      <c r="AG163" s="81"/>
      <c r="AH163" s="81"/>
      <c r="AI163" s="81"/>
      <c r="AJ163" s="81"/>
      <c r="AK163" s="81"/>
      <c r="AL163" s="81"/>
      <c r="AM163" s="81"/>
      <c r="AN163" s="81"/>
      <c r="AO163" s="81"/>
    </row>
    <row r="164" spans="1:41" ht="14.25" customHeight="1">
      <c r="A164" s="148"/>
      <c r="B164" s="679"/>
      <c r="C164" s="679"/>
      <c r="D164" s="176"/>
      <c r="E164" s="95" t="str">
        <f t="shared" ca="1" si="39"/>
        <v/>
      </c>
      <c r="F164" s="106"/>
      <c r="G164" s="106"/>
      <c r="H164" s="193"/>
      <c r="I164" s="147"/>
      <c r="J164" s="115" t="s">
        <v>4341</v>
      </c>
      <c r="K164" s="165" t="s">
        <v>4341</v>
      </c>
      <c r="L164" s="117">
        <f>I164/AVERAGE(I162:I163)</f>
        <v>0</v>
      </c>
      <c r="M164" s="118" t="s">
        <v>4341</v>
      </c>
      <c r="N164" s="118" t="s">
        <v>4341</v>
      </c>
      <c r="O164" s="118" t="str">
        <f>IF(L164&lt;0.7,"INEXEQUÍVEL",IF(L164&gt;1.3,"EXCESSIVO","EXEQUÍVEL"))</f>
        <v>INEXEQUÍVEL</v>
      </c>
      <c r="P164" s="118" t="s">
        <v>4341</v>
      </c>
      <c r="Q164" s="119" t="s">
        <v>4341</v>
      </c>
      <c r="R164" s="120"/>
      <c r="S164" s="604"/>
      <c r="T164" s="81"/>
      <c r="U164" s="81"/>
      <c r="V164" s="81"/>
      <c r="W164" s="81"/>
      <c r="X164" s="81"/>
      <c r="Y164" s="81"/>
      <c r="Z164" s="81"/>
      <c r="AA164" s="81"/>
      <c r="AB164" s="81"/>
      <c r="AC164" s="81"/>
      <c r="AD164" s="81"/>
      <c r="AE164" s="81"/>
      <c r="AF164" s="81"/>
      <c r="AG164" s="81"/>
      <c r="AH164" s="81"/>
      <c r="AI164" s="81"/>
      <c r="AJ164" s="81"/>
      <c r="AK164" s="81"/>
      <c r="AL164" s="81"/>
      <c r="AM164" s="81"/>
      <c r="AN164" s="81"/>
      <c r="AO164" s="81"/>
    </row>
    <row r="165" spans="1:41" ht="14.25" customHeight="1">
      <c r="A165" s="177"/>
      <c r="B165" s="178"/>
      <c r="C165" s="169"/>
      <c r="D165" s="169"/>
      <c r="E165" s="169"/>
      <c r="F165" s="178"/>
      <c r="G165" s="178"/>
      <c r="H165" s="123"/>
      <c r="I165" s="179"/>
      <c r="J165" s="128"/>
      <c r="K165" s="129"/>
      <c r="L165" s="129"/>
      <c r="M165" s="129"/>
      <c r="N165" s="130"/>
      <c r="O165" s="129"/>
      <c r="P165" s="129"/>
      <c r="Q165" s="129"/>
      <c r="R165" s="131"/>
      <c r="S165" s="170"/>
      <c r="T165" s="81"/>
      <c r="U165" s="81"/>
      <c r="V165" s="81"/>
      <c r="W165" s="81"/>
      <c r="X165" s="81"/>
      <c r="Y165" s="81"/>
      <c r="Z165" s="81"/>
      <c r="AA165" s="81"/>
      <c r="AB165" s="81"/>
      <c r="AC165" s="81"/>
      <c r="AD165" s="81"/>
      <c r="AE165" s="81"/>
      <c r="AF165" s="81"/>
      <c r="AG165" s="81"/>
      <c r="AH165" s="81"/>
      <c r="AI165" s="81"/>
      <c r="AJ165" s="81"/>
      <c r="AK165" s="81"/>
      <c r="AL165" s="81"/>
      <c r="AM165" s="81"/>
      <c r="AN165" s="81"/>
      <c r="AO165" s="81"/>
    </row>
    <row r="166" spans="1:41" ht="14.25" customHeight="1">
      <c r="A166" s="146"/>
      <c r="B166" s="600" t="s">
        <v>2156</v>
      </c>
      <c r="C166" s="600" t="s">
        <v>26</v>
      </c>
      <c r="D166" s="176">
        <v>46192</v>
      </c>
      <c r="E166" s="95" t="str">
        <f t="shared" ref="E166:E168" ca="1" si="40">IF(D166="","",IF(TODAY()-D166&lt;180,"OK","DESATUALIZADO"))</f>
        <v>OK</v>
      </c>
      <c r="F166" s="106" t="s">
        <v>4362</v>
      </c>
      <c r="G166" s="107" t="s">
        <v>4626</v>
      </c>
      <c r="H166" s="158" t="s">
        <v>4627</v>
      </c>
      <c r="I166" s="147">
        <v>20.37</v>
      </c>
      <c r="J166" s="162" t="s">
        <v>4341</v>
      </c>
      <c r="K166" s="163" t="s">
        <v>4341</v>
      </c>
      <c r="L166" s="102">
        <f>I166/AVERAGE(I167:I168)</f>
        <v>0.90392722431772798</v>
      </c>
      <c r="M166" s="103" t="s">
        <v>4341</v>
      </c>
      <c r="N166" s="103" t="s">
        <v>4341</v>
      </c>
      <c r="O166" s="103" t="str">
        <f>IF(L166&lt;0.7,"INEXEQUÍVEL",IF(L166&gt;1.3,"EXCESSIVO","EXEQUÍVEL"))</f>
        <v>EXEQUÍVEL</v>
      </c>
      <c r="P166" s="103" t="s">
        <v>4341</v>
      </c>
      <c r="Q166" s="104" t="s">
        <v>4341</v>
      </c>
      <c r="R166" s="105"/>
      <c r="S166" s="602"/>
      <c r="T166" s="81"/>
      <c r="U166" s="81"/>
      <c r="V166" s="81"/>
      <c r="W166" s="81"/>
      <c r="X166" s="81"/>
      <c r="Y166" s="81"/>
      <c r="Z166" s="81"/>
      <c r="AA166" s="81"/>
      <c r="AB166" s="81"/>
      <c r="AC166" s="81"/>
      <c r="AD166" s="81"/>
      <c r="AE166" s="81"/>
      <c r="AF166" s="81"/>
      <c r="AG166" s="81"/>
      <c r="AH166" s="81"/>
      <c r="AI166" s="81"/>
      <c r="AJ166" s="81"/>
      <c r="AK166" s="81"/>
      <c r="AL166" s="81"/>
      <c r="AM166" s="81"/>
      <c r="AN166" s="81"/>
      <c r="AO166" s="81"/>
    </row>
    <row r="167" spans="1:41" ht="14.25" customHeight="1">
      <c r="A167" s="93" t="s">
        <v>4628</v>
      </c>
      <c r="B167" s="678"/>
      <c r="C167" s="678"/>
      <c r="D167" s="176">
        <v>46192</v>
      </c>
      <c r="E167" s="95" t="str">
        <f t="shared" ca="1" si="40"/>
        <v>OK</v>
      </c>
      <c r="F167" s="106" t="s">
        <v>4629</v>
      </c>
      <c r="G167" s="107" t="s">
        <v>4574</v>
      </c>
      <c r="H167" s="158" t="s">
        <v>4630</v>
      </c>
      <c r="I167" s="147">
        <v>23.28</v>
      </c>
      <c r="J167" s="108">
        <f>MEDIAN(I166:I168)</f>
        <v>21.79</v>
      </c>
      <c r="K167" s="109">
        <f>TRUNC(AVERAGE(I166:I168),2)</f>
        <v>21.81</v>
      </c>
      <c r="L167" s="102">
        <f>I167/AVERAGE(I166,I168)</f>
        <v>1.1043643263757117</v>
      </c>
      <c r="M167" s="110">
        <f>STDEV(I166:I168)</f>
        <v>1.4551403139674652</v>
      </c>
      <c r="N167" s="111">
        <f>M167/K167</f>
        <v>6.6718950663340909E-2</v>
      </c>
      <c r="O167" s="103" t="str">
        <f>IF(L167&lt;0.7,"INEXEQUÍVEL",IF(L167&gt;1.3,"EXCESSIVO","EXEQUÍVEL"))</f>
        <v>EXEQUÍVEL</v>
      </c>
      <c r="P167" s="110">
        <f>K167-M167</f>
        <v>20.354859686032533</v>
      </c>
      <c r="Q167" s="112">
        <f>K167+M167</f>
        <v>23.265140313967464</v>
      </c>
      <c r="R167" s="113">
        <f>TRUNC(IF(J167=K167,K167, IF(N167&lt;25%,K167,J167)),2)</f>
        <v>21.81</v>
      </c>
      <c r="S167" s="603"/>
      <c r="T167" s="81"/>
      <c r="U167" s="81"/>
      <c r="V167" s="81"/>
      <c r="W167" s="81"/>
      <c r="X167" s="81"/>
      <c r="Y167" s="81"/>
      <c r="Z167" s="81"/>
      <c r="AA167" s="81"/>
      <c r="AB167" s="81"/>
      <c r="AC167" s="81"/>
      <c r="AD167" s="81"/>
      <c r="AE167" s="81"/>
      <c r="AF167" s="81"/>
      <c r="AG167" s="81"/>
      <c r="AH167" s="81"/>
      <c r="AI167" s="81"/>
      <c r="AJ167" s="81"/>
      <c r="AK167" s="81"/>
      <c r="AL167" s="81"/>
      <c r="AM167" s="81"/>
      <c r="AN167" s="81"/>
      <c r="AO167" s="81"/>
    </row>
    <row r="168" spans="1:41" ht="14.25" customHeight="1">
      <c r="A168" s="148"/>
      <c r="B168" s="679"/>
      <c r="C168" s="679"/>
      <c r="D168" s="176">
        <v>46192</v>
      </c>
      <c r="E168" s="95" t="str">
        <f t="shared" ca="1" si="40"/>
        <v>OK</v>
      </c>
      <c r="F168" s="106" t="s">
        <v>4631</v>
      </c>
      <c r="G168" s="106" t="s">
        <v>4632</v>
      </c>
      <c r="H168" s="158" t="s">
        <v>4633</v>
      </c>
      <c r="I168" s="147">
        <v>21.79</v>
      </c>
      <c r="J168" s="115" t="s">
        <v>4341</v>
      </c>
      <c r="K168" s="165" t="s">
        <v>4341</v>
      </c>
      <c r="L168" s="117">
        <f>I168/AVERAGE(I166:I167)</f>
        <v>0.99839633447880849</v>
      </c>
      <c r="M168" s="118" t="s">
        <v>4341</v>
      </c>
      <c r="N168" s="118" t="s">
        <v>4341</v>
      </c>
      <c r="O168" s="118" t="str">
        <f>IF(L168&lt;0.7,"INEXEQUÍVEL",IF(L168&gt;1.3,"EXCESSIVO","EXEQUÍVEL"))</f>
        <v>EXEQUÍVEL</v>
      </c>
      <c r="P168" s="118" t="s">
        <v>4341</v>
      </c>
      <c r="Q168" s="119" t="s">
        <v>4341</v>
      </c>
      <c r="R168" s="120"/>
      <c r="S168" s="604"/>
      <c r="T168" s="81"/>
      <c r="U168" s="81"/>
      <c r="V168" s="81"/>
      <c r="W168" s="81"/>
      <c r="X168" s="81"/>
      <c r="Y168" s="81"/>
      <c r="Z168" s="81"/>
      <c r="AA168" s="81"/>
      <c r="AB168" s="81"/>
      <c r="AC168" s="81"/>
      <c r="AD168" s="81"/>
      <c r="AE168" s="81"/>
      <c r="AF168" s="81"/>
      <c r="AG168" s="81"/>
      <c r="AH168" s="81"/>
      <c r="AI168" s="81"/>
      <c r="AJ168" s="81"/>
      <c r="AK168" s="81"/>
      <c r="AL168" s="81"/>
      <c r="AM168" s="81"/>
      <c r="AN168" s="81"/>
      <c r="AO168" s="81"/>
    </row>
    <row r="169" spans="1:41" ht="14.25" customHeight="1">
      <c r="A169" s="177"/>
      <c r="B169" s="178"/>
      <c r="C169" s="169"/>
      <c r="D169" s="169"/>
      <c r="E169" s="169"/>
      <c r="F169" s="178"/>
      <c r="G169" s="178"/>
      <c r="H169" s="194"/>
      <c r="I169" s="179"/>
      <c r="J169" s="128"/>
      <c r="K169" s="129"/>
      <c r="L169" s="129"/>
      <c r="M169" s="129"/>
      <c r="N169" s="130"/>
      <c r="O169" s="129"/>
      <c r="P169" s="129"/>
      <c r="Q169" s="129"/>
      <c r="R169" s="131"/>
      <c r="S169" s="170"/>
      <c r="T169" s="81"/>
      <c r="U169" s="81"/>
      <c r="V169" s="81"/>
      <c r="W169" s="81"/>
      <c r="X169" s="81"/>
      <c r="Y169" s="81"/>
      <c r="Z169" s="81"/>
      <c r="AA169" s="81"/>
      <c r="AB169" s="81"/>
      <c r="AC169" s="81"/>
      <c r="AD169" s="81"/>
      <c r="AE169" s="81"/>
      <c r="AF169" s="81"/>
      <c r="AG169" s="81"/>
      <c r="AH169" s="81"/>
      <c r="AI169" s="81"/>
      <c r="AJ169" s="81"/>
      <c r="AK169" s="81"/>
      <c r="AL169" s="81"/>
      <c r="AM169" s="81"/>
      <c r="AN169" s="81"/>
      <c r="AO169" s="81"/>
    </row>
    <row r="170" spans="1:41" ht="14.25" customHeight="1">
      <c r="A170" s="146"/>
      <c r="B170" s="600" t="s">
        <v>1969</v>
      </c>
      <c r="C170" s="600" t="s">
        <v>26</v>
      </c>
      <c r="D170" s="176">
        <v>46192</v>
      </c>
      <c r="E170" s="95" t="str">
        <f t="shared" ref="E170:E172" ca="1" si="41">IF(D170="","",IF(TODAY()-D170&lt;180,"OK","DESATUALIZADO"))</f>
        <v>OK</v>
      </c>
      <c r="F170" s="106" t="s">
        <v>4362</v>
      </c>
      <c r="G170" s="107" t="s">
        <v>4626</v>
      </c>
      <c r="H170" s="158" t="s">
        <v>4634</v>
      </c>
      <c r="I170" s="147">
        <v>27.62</v>
      </c>
      <c r="J170" s="162" t="s">
        <v>4341</v>
      </c>
      <c r="K170" s="163" t="s">
        <v>4341</v>
      </c>
      <c r="L170" s="102">
        <f>I170/AVERAGE(I171:I172)</f>
        <v>0.95471828551676463</v>
      </c>
      <c r="M170" s="103" t="s">
        <v>4341</v>
      </c>
      <c r="N170" s="103" t="s">
        <v>4341</v>
      </c>
      <c r="O170" s="103" t="str">
        <f>IF(L170&lt;0.7,"INEXEQUÍVEL",IF(L170&gt;1.3,"EXCESSIVO","EXEQUÍVEL"))</f>
        <v>EXEQUÍVEL</v>
      </c>
      <c r="P170" s="103" t="s">
        <v>4341</v>
      </c>
      <c r="Q170" s="104" t="s">
        <v>4341</v>
      </c>
      <c r="R170" s="105"/>
      <c r="S170" s="602"/>
      <c r="T170" s="81"/>
      <c r="U170" s="81"/>
      <c r="V170" s="81"/>
      <c r="W170" s="81"/>
      <c r="X170" s="81"/>
      <c r="Y170" s="81"/>
      <c r="Z170" s="81"/>
      <c r="AA170" s="81"/>
      <c r="AB170" s="81"/>
      <c r="AC170" s="81"/>
      <c r="AD170" s="81"/>
      <c r="AE170" s="81"/>
      <c r="AF170" s="81"/>
      <c r="AG170" s="81"/>
      <c r="AH170" s="81"/>
      <c r="AI170" s="81"/>
      <c r="AJ170" s="81"/>
      <c r="AK170" s="81"/>
      <c r="AL170" s="81"/>
      <c r="AM170" s="81"/>
      <c r="AN170" s="81"/>
      <c r="AO170" s="81"/>
    </row>
    <row r="171" spans="1:41" ht="14.25" customHeight="1">
      <c r="A171" s="93" t="s">
        <v>4635</v>
      </c>
      <c r="B171" s="678"/>
      <c r="C171" s="678"/>
      <c r="D171" s="176">
        <v>46192</v>
      </c>
      <c r="E171" s="95" t="str">
        <f t="shared" ca="1" si="41"/>
        <v>OK</v>
      </c>
      <c r="F171" s="106" t="s">
        <v>4629</v>
      </c>
      <c r="G171" s="107" t="s">
        <v>4574</v>
      </c>
      <c r="H171" s="158" t="s">
        <v>4636</v>
      </c>
      <c r="I171" s="147">
        <v>29.41</v>
      </c>
      <c r="J171" s="108">
        <f>MEDIAN(I170:I172)</f>
        <v>28.45</v>
      </c>
      <c r="K171" s="109">
        <f>TRUNC(AVERAGE(I170:I172),2)</f>
        <v>28.49</v>
      </c>
      <c r="L171" s="102">
        <f>I171/AVERAGE(I170,I172)</f>
        <v>1.0490458355626895</v>
      </c>
      <c r="M171" s="110">
        <f>STDEV(I170:I172)</f>
        <v>0.89578643288081372</v>
      </c>
      <c r="N171" s="111">
        <f>M171/K171</f>
        <v>3.1442135236251799E-2</v>
      </c>
      <c r="O171" s="103" t="str">
        <f>IF(L171&lt;0.7,"INEXEQUÍVEL",IF(L171&gt;1.3,"EXCESSIVO","EXEQUÍVEL"))</f>
        <v>EXEQUÍVEL</v>
      </c>
      <c r="P171" s="110">
        <f>K171-M171</f>
        <v>27.594213567119183</v>
      </c>
      <c r="Q171" s="112">
        <f>K171+M171</f>
        <v>29.385786432880813</v>
      </c>
      <c r="R171" s="113">
        <f>TRUNC(IF(J171=K171,K171, IF(N171&lt;25%,K171,J171)),2)</f>
        <v>28.49</v>
      </c>
      <c r="S171" s="603"/>
      <c r="T171" s="81"/>
      <c r="U171" s="81"/>
      <c r="V171" s="81"/>
      <c r="W171" s="81"/>
      <c r="X171" s="81"/>
      <c r="Y171" s="81"/>
      <c r="Z171" s="81"/>
      <c r="AA171" s="81"/>
      <c r="AB171" s="81"/>
      <c r="AC171" s="81"/>
      <c r="AD171" s="81"/>
      <c r="AE171" s="81"/>
      <c r="AF171" s="81"/>
      <c r="AG171" s="81"/>
      <c r="AH171" s="81"/>
      <c r="AI171" s="81"/>
      <c r="AJ171" s="81"/>
      <c r="AK171" s="81"/>
      <c r="AL171" s="81"/>
      <c r="AM171" s="81"/>
      <c r="AN171" s="81"/>
      <c r="AO171" s="81"/>
    </row>
    <row r="172" spans="1:41" ht="14.25" customHeight="1">
      <c r="A172" s="148"/>
      <c r="B172" s="679"/>
      <c r="C172" s="679"/>
      <c r="D172" s="176">
        <v>46192</v>
      </c>
      <c r="E172" s="95" t="str">
        <f t="shared" ca="1" si="41"/>
        <v>OK</v>
      </c>
      <c r="F172" s="106" t="s">
        <v>4631</v>
      </c>
      <c r="G172" s="106" t="s">
        <v>4632</v>
      </c>
      <c r="H172" s="158" t="s">
        <v>4637</v>
      </c>
      <c r="I172" s="147">
        <v>28.45</v>
      </c>
      <c r="J172" s="115" t="s">
        <v>4341</v>
      </c>
      <c r="K172" s="165" t="s">
        <v>4341</v>
      </c>
      <c r="L172" s="117">
        <f>I172/AVERAGE(I170:I171)</f>
        <v>0.99772049798351736</v>
      </c>
      <c r="M172" s="118" t="s">
        <v>4341</v>
      </c>
      <c r="N172" s="118" t="s">
        <v>4341</v>
      </c>
      <c r="O172" s="118" t="str">
        <f>IF(L172&lt;0.7,"INEXEQUÍVEL",IF(L172&gt;1.3,"EXCESSIVO","EXEQUÍVEL"))</f>
        <v>EXEQUÍVEL</v>
      </c>
      <c r="P172" s="118" t="s">
        <v>4341</v>
      </c>
      <c r="Q172" s="119" t="s">
        <v>4341</v>
      </c>
      <c r="R172" s="120"/>
      <c r="S172" s="604"/>
      <c r="T172" s="81"/>
      <c r="U172" s="81"/>
      <c r="V172" s="81"/>
      <c r="W172" s="81"/>
      <c r="X172" s="81"/>
      <c r="Y172" s="81"/>
      <c r="Z172" s="81"/>
      <c r="AA172" s="81"/>
      <c r="AB172" s="81"/>
      <c r="AC172" s="81"/>
      <c r="AD172" s="81"/>
      <c r="AE172" s="81"/>
      <c r="AF172" s="81"/>
      <c r="AG172" s="81"/>
      <c r="AH172" s="81"/>
      <c r="AI172" s="81"/>
      <c r="AJ172" s="81"/>
      <c r="AK172" s="81"/>
      <c r="AL172" s="81"/>
      <c r="AM172" s="81"/>
      <c r="AN172" s="81"/>
      <c r="AO172" s="81"/>
    </row>
    <row r="173" spans="1:41" ht="14.25" customHeight="1">
      <c r="A173" s="177"/>
      <c r="B173" s="178"/>
      <c r="C173" s="169"/>
      <c r="D173" s="169"/>
      <c r="E173" s="169"/>
      <c r="F173" s="178"/>
      <c r="G173" s="178"/>
      <c r="H173" s="194"/>
      <c r="I173" s="179"/>
      <c r="J173" s="128"/>
      <c r="K173" s="129"/>
      <c r="L173" s="129"/>
      <c r="M173" s="129"/>
      <c r="N173" s="130"/>
      <c r="O173" s="129"/>
      <c r="P173" s="129"/>
      <c r="Q173" s="129"/>
      <c r="R173" s="131"/>
      <c r="S173" s="170"/>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row>
    <row r="174" spans="1:41" ht="14.25" customHeight="1">
      <c r="A174" s="146"/>
      <c r="B174" s="600" t="s">
        <v>1861</v>
      </c>
      <c r="C174" s="600" t="s">
        <v>26</v>
      </c>
      <c r="D174" s="176">
        <v>46192</v>
      </c>
      <c r="E174" s="95" t="str">
        <f t="shared" ref="E174:E176" ca="1" si="42">IF(D174="","",IF(TODAY()-D174&lt;180,"OK","DESATUALIZADO"))</f>
        <v>OK</v>
      </c>
      <c r="F174" s="106" t="s">
        <v>4362</v>
      </c>
      <c r="G174" s="107" t="s">
        <v>4626</v>
      </c>
      <c r="H174" s="158" t="s">
        <v>4638</v>
      </c>
      <c r="I174" s="147">
        <v>34.299999999999997</v>
      </c>
      <c r="J174" s="162" t="s">
        <v>4341</v>
      </c>
      <c r="K174" s="163" t="s">
        <v>4341</v>
      </c>
      <c r="L174" s="102">
        <f>I174/AVERAGE(I175:I176)</f>
        <v>0.87678936605316959</v>
      </c>
      <c r="M174" s="103" t="s">
        <v>4341</v>
      </c>
      <c r="N174" s="103" t="s">
        <v>4341</v>
      </c>
      <c r="O174" s="103" t="str">
        <f>IF(L174&lt;0.7,"INEXEQUÍVEL",IF(L174&gt;1.3,"EXCESSIVO","EXEQUÍVEL"))</f>
        <v>EXEQUÍVEL</v>
      </c>
      <c r="P174" s="103" t="s">
        <v>4341</v>
      </c>
      <c r="Q174" s="104" t="s">
        <v>4341</v>
      </c>
      <c r="R174" s="105"/>
      <c r="S174" s="602"/>
      <c r="T174" s="81"/>
      <c r="U174" s="81"/>
      <c r="V174" s="81"/>
      <c r="W174" s="81"/>
      <c r="X174" s="81"/>
      <c r="Y174" s="81"/>
      <c r="Z174" s="81"/>
      <c r="AA174" s="81"/>
      <c r="AB174" s="81"/>
      <c r="AC174" s="81"/>
      <c r="AD174" s="81"/>
      <c r="AE174" s="81"/>
      <c r="AF174" s="81"/>
      <c r="AG174" s="81"/>
      <c r="AH174" s="81"/>
      <c r="AI174" s="81"/>
      <c r="AJ174" s="81"/>
      <c r="AK174" s="81"/>
      <c r="AL174" s="81"/>
      <c r="AM174" s="81"/>
      <c r="AN174" s="81"/>
      <c r="AO174" s="81"/>
    </row>
    <row r="175" spans="1:41" ht="14.25" customHeight="1">
      <c r="A175" s="93" t="s">
        <v>4639</v>
      </c>
      <c r="B175" s="678"/>
      <c r="C175" s="678"/>
      <c r="D175" s="176">
        <v>46192</v>
      </c>
      <c r="E175" s="95" t="str">
        <f t="shared" ca="1" si="42"/>
        <v>OK</v>
      </c>
      <c r="F175" s="106" t="s">
        <v>4629</v>
      </c>
      <c r="G175" s="107" t="s">
        <v>4574</v>
      </c>
      <c r="H175" s="158" t="s">
        <v>4640</v>
      </c>
      <c r="I175" s="147">
        <v>37.75</v>
      </c>
      <c r="J175" s="108">
        <f>MEDIAN(I174:I176)</f>
        <v>37.75</v>
      </c>
      <c r="K175" s="109">
        <f>TRUNC(AVERAGE(I174:I176),2)</f>
        <v>37.51</v>
      </c>
      <c r="L175" s="102">
        <f>I175/AVERAGE(I174,I176)</f>
        <v>1.009493247760396</v>
      </c>
      <c r="M175" s="110">
        <f>STDEV(I174:I176)</f>
        <v>3.1017790594001609</v>
      </c>
      <c r="N175" s="111">
        <f>M175/K175</f>
        <v>8.2692057035461508E-2</v>
      </c>
      <c r="O175" s="103" t="str">
        <f>IF(L175&lt;0.7,"INEXEQUÍVEL",IF(L175&gt;1.3,"EXCESSIVO","EXEQUÍVEL"))</f>
        <v>EXEQUÍVEL</v>
      </c>
      <c r="P175" s="110">
        <f>K175-M175</f>
        <v>34.40822094059984</v>
      </c>
      <c r="Q175" s="112">
        <f>K175+M175</f>
        <v>40.611779059400156</v>
      </c>
      <c r="R175" s="113">
        <f>TRUNC(IF(J175=K175,K175, IF(N175&lt;25%,K175,J175)),2)</f>
        <v>37.51</v>
      </c>
      <c r="S175" s="603"/>
      <c r="T175" s="81"/>
      <c r="U175" s="81"/>
      <c r="V175" s="81"/>
      <c r="W175" s="81"/>
      <c r="X175" s="81"/>
      <c r="Y175" s="81"/>
      <c r="Z175" s="81"/>
      <c r="AA175" s="81"/>
      <c r="AB175" s="81"/>
      <c r="AC175" s="81"/>
      <c r="AD175" s="81"/>
      <c r="AE175" s="81"/>
      <c r="AF175" s="81"/>
      <c r="AG175" s="81"/>
      <c r="AH175" s="81"/>
      <c r="AI175" s="81"/>
      <c r="AJ175" s="81"/>
      <c r="AK175" s="81"/>
      <c r="AL175" s="81"/>
      <c r="AM175" s="81"/>
      <c r="AN175" s="81"/>
      <c r="AO175" s="81"/>
    </row>
    <row r="176" spans="1:41" ht="14.25" customHeight="1">
      <c r="A176" s="148"/>
      <c r="B176" s="679"/>
      <c r="C176" s="679"/>
      <c r="D176" s="176">
        <v>46192</v>
      </c>
      <c r="E176" s="95" t="str">
        <f t="shared" ca="1" si="42"/>
        <v>OK</v>
      </c>
      <c r="F176" s="106" t="s">
        <v>4631</v>
      </c>
      <c r="G176" s="106" t="s">
        <v>4632</v>
      </c>
      <c r="H176" s="158" t="s">
        <v>4641</v>
      </c>
      <c r="I176" s="147">
        <v>40.49</v>
      </c>
      <c r="J176" s="115" t="s">
        <v>4341</v>
      </c>
      <c r="K176" s="165" t="s">
        <v>4341</v>
      </c>
      <c r="L176" s="117">
        <f>I176/AVERAGE(I174:I175)</f>
        <v>1.1239417071478142</v>
      </c>
      <c r="M176" s="118" t="s">
        <v>4341</v>
      </c>
      <c r="N176" s="118" t="s">
        <v>4341</v>
      </c>
      <c r="O176" s="118" t="str">
        <f>IF(L176&lt;0.7,"INEXEQUÍVEL",IF(L176&gt;1.3,"EXCESSIVO","EXEQUÍVEL"))</f>
        <v>EXEQUÍVEL</v>
      </c>
      <c r="P176" s="118" t="s">
        <v>4341</v>
      </c>
      <c r="Q176" s="119" t="s">
        <v>4341</v>
      </c>
      <c r="R176" s="120"/>
      <c r="S176" s="604"/>
      <c r="T176" s="81"/>
      <c r="U176" s="81"/>
      <c r="V176" s="81"/>
      <c r="W176" s="81"/>
      <c r="X176" s="81"/>
      <c r="Y176" s="81"/>
      <c r="Z176" s="81"/>
      <c r="AA176" s="81"/>
      <c r="AB176" s="81"/>
      <c r="AC176" s="81"/>
      <c r="AD176" s="81"/>
      <c r="AE176" s="81"/>
      <c r="AF176" s="81"/>
      <c r="AG176" s="81"/>
      <c r="AH176" s="81"/>
      <c r="AI176" s="81"/>
      <c r="AJ176" s="81"/>
      <c r="AK176" s="81"/>
      <c r="AL176" s="81"/>
      <c r="AM176" s="81"/>
      <c r="AN176" s="81"/>
      <c r="AO176" s="81"/>
    </row>
    <row r="177" spans="1:41" ht="14.25" customHeight="1">
      <c r="A177" s="177"/>
      <c r="B177" s="178"/>
      <c r="C177" s="169"/>
      <c r="D177" s="169"/>
      <c r="E177" s="169"/>
      <c r="F177" s="178"/>
      <c r="G177" s="178"/>
      <c r="H177" s="194"/>
      <c r="I177" s="179"/>
      <c r="J177" s="128"/>
      <c r="K177" s="129"/>
      <c r="L177" s="129"/>
      <c r="M177" s="129"/>
      <c r="N177" s="130"/>
      <c r="O177" s="129"/>
      <c r="P177" s="129"/>
      <c r="Q177" s="129"/>
      <c r="R177" s="131"/>
      <c r="S177" s="170"/>
      <c r="T177" s="81"/>
      <c r="U177" s="81"/>
      <c r="V177" s="81"/>
      <c r="W177" s="81"/>
      <c r="X177" s="81"/>
      <c r="Y177" s="81"/>
      <c r="Z177" s="81"/>
      <c r="AA177" s="81"/>
      <c r="AB177" s="81"/>
      <c r="AC177" s="81"/>
      <c r="AD177" s="81"/>
      <c r="AE177" s="81"/>
      <c r="AF177" s="81"/>
      <c r="AG177" s="81"/>
      <c r="AH177" s="81"/>
      <c r="AI177" s="81"/>
      <c r="AJ177" s="81"/>
      <c r="AK177" s="81"/>
      <c r="AL177" s="81"/>
      <c r="AM177" s="81"/>
      <c r="AN177" s="81"/>
      <c r="AO177" s="81"/>
    </row>
    <row r="178" spans="1:41" ht="14.25" customHeight="1">
      <c r="A178" s="146"/>
      <c r="B178" s="600" t="s">
        <v>4642</v>
      </c>
      <c r="C178" s="600" t="s">
        <v>26</v>
      </c>
      <c r="D178" s="176"/>
      <c r="E178" s="95" t="str">
        <f t="shared" ref="E178:E180" ca="1" si="43">IF(D178="","",IF(TODAY()-D178&lt;180,"OK","DESATUALIZADO"))</f>
        <v/>
      </c>
      <c r="F178" s="106"/>
      <c r="G178" s="106"/>
      <c r="H178" s="193"/>
      <c r="I178" s="147"/>
      <c r="J178" s="162" t="s">
        <v>4341</v>
      </c>
      <c r="K178" s="163" t="s">
        <v>4341</v>
      </c>
      <c r="L178" s="102" t="e">
        <f>I178/AVERAGE(I179:I180)</f>
        <v>#DIV/0!</v>
      </c>
      <c r="M178" s="103" t="s">
        <v>4341</v>
      </c>
      <c r="N178" s="103" t="s">
        <v>4341</v>
      </c>
      <c r="O178" s="103" t="e">
        <f>IF(L178&lt;0.7,"INEXEQUÍVEL",IF(L178&gt;1.3,"EXCESSIVO","EXEQUÍVEL"))</f>
        <v>#DIV/0!</v>
      </c>
      <c r="P178" s="103" t="s">
        <v>4341</v>
      </c>
      <c r="Q178" s="104" t="s">
        <v>4341</v>
      </c>
      <c r="R178" s="105"/>
      <c r="S178" s="602"/>
      <c r="T178" s="81"/>
      <c r="U178" s="81"/>
      <c r="V178" s="81"/>
      <c r="W178" s="81"/>
      <c r="X178" s="81"/>
      <c r="Y178" s="81"/>
      <c r="Z178" s="81"/>
      <c r="AA178" s="81"/>
      <c r="AB178" s="81"/>
      <c r="AC178" s="81"/>
      <c r="AD178" s="81"/>
      <c r="AE178" s="81"/>
      <c r="AF178" s="81"/>
      <c r="AG178" s="81"/>
      <c r="AH178" s="81"/>
      <c r="AI178" s="81"/>
      <c r="AJ178" s="81"/>
      <c r="AK178" s="81"/>
      <c r="AL178" s="81"/>
      <c r="AM178" s="81"/>
      <c r="AN178" s="81"/>
      <c r="AO178" s="81"/>
    </row>
    <row r="179" spans="1:41" ht="14.25" customHeight="1">
      <c r="A179" s="93" t="s">
        <v>4643</v>
      </c>
      <c r="B179" s="678"/>
      <c r="C179" s="678"/>
      <c r="D179" s="176"/>
      <c r="E179" s="95" t="str">
        <f t="shared" ca="1" si="43"/>
        <v/>
      </c>
      <c r="F179" s="106"/>
      <c r="G179" s="107"/>
      <c r="H179" s="193"/>
      <c r="I179" s="147"/>
      <c r="J179" s="108" t="e">
        <f>MEDIAN(I178:I180)</f>
        <v>#NUM!</v>
      </c>
      <c r="K179" s="109" t="e">
        <f>TRUNC(AVERAGE(I178:I180),2)</f>
        <v>#DIV/0!</v>
      </c>
      <c r="L179" s="102" t="e">
        <f>I179/AVERAGE(I178,I180)</f>
        <v>#DIV/0!</v>
      </c>
      <c r="M179" s="110" t="e">
        <f>STDEV(I178:I180)</f>
        <v>#DIV/0!</v>
      </c>
      <c r="N179" s="111" t="e">
        <f>M179/K179</f>
        <v>#DIV/0!</v>
      </c>
      <c r="O179" s="103" t="e">
        <f>IF(L179&lt;0.7,"INEXEQUÍVEL",IF(L179&gt;1.3,"EXCESSIVO","EXEQUÍVEL"))</f>
        <v>#DIV/0!</v>
      </c>
      <c r="P179" s="110" t="e">
        <f>K179-M179</f>
        <v>#DIV/0!</v>
      </c>
      <c r="Q179" s="112" t="e">
        <f>K179+M179</f>
        <v>#DIV/0!</v>
      </c>
      <c r="R179" s="113" t="e">
        <f>TRUNC(IF(J179=K179,K179, IF(N179&lt;25%,K179,J179)),2)</f>
        <v>#NUM!</v>
      </c>
      <c r="S179" s="603"/>
      <c r="T179" s="81"/>
      <c r="U179" s="81"/>
      <c r="V179" s="81"/>
      <c r="W179" s="81"/>
      <c r="X179" s="81"/>
      <c r="Y179" s="81"/>
      <c r="Z179" s="81"/>
      <c r="AA179" s="81"/>
      <c r="AB179" s="81"/>
      <c r="AC179" s="81"/>
      <c r="AD179" s="81"/>
      <c r="AE179" s="81"/>
      <c r="AF179" s="81"/>
      <c r="AG179" s="81"/>
      <c r="AH179" s="81"/>
      <c r="AI179" s="81"/>
      <c r="AJ179" s="81"/>
      <c r="AK179" s="81"/>
      <c r="AL179" s="81"/>
      <c r="AM179" s="81"/>
      <c r="AN179" s="81"/>
      <c r="AO179" s="81"/>
    </row>
    <row r="180" spans="1:41" ht="14.25" customHeight="1">
      <c r="A180" s="148"/>
      <c r="B180" s="679"/>
      <c r="C180" s="679"/>
      <c r="D180" s="176"/>
      <c r="E180" s="95" t="str">
        <f t="shared" ca="1" si="43"/>
        <v/>
      </c>
      <c r="F180" s="106"/>
      <c r="G180" s="106"/>
      <c r="H180" s="193"/>
      <c r="I180" s="147"/>
      <c r="J180" s="115" t="s">
        <v>4341</v>
      </c>
      <c r="K180" s="165" t="s">
        <v>4341</v>
      </c>
      <c r="L180" s="117" t="e">
        <f>I180/AVERAGE(I178:I179)</f>
        <v>#DIV/0!</v>
      </c>
      <c r="M180" s="118" t="s">
        <v>4341</v>
      </c>
      <c r="N180" s="118" t="s">
        <v>4341</v>
      </c>
      <c r="O180" s="118" t="e">
        <f>IF(L180&lt;0.7,"INEXEQUÍVEL",IF(L180&gt;1.3,"EXCESSIVO","EXEQUÍVEL"))</f>
        <v>#DIV/0!</v>
      </c>
      <c r="P180" s="118" t="s">
        <v>4341</v>
      </c>
      <c r="Q180" s="119" t="s">
        <v>4341</v>
      </c>
      <c r="R180" s="120"/>
      <c r="S180" s="604"/>
      <c r="T180" s="81"/>
      <c r="U180" s="81"/>
      <c r="V180" s="81"/>
      <c r="W180" s="81"/>
      <c r="X180" s="81"/>
      <c r="Y180" s="81"/>
      <c r="Z180" s="81"/>
      <c r="AA180" s="81"/>
      <c r="AB180" s="81"/>
      <c r="AC180" s="81"/>
      <c r="AD180" s="81"/>
      <c r="AE180" s="81"/>
      <c r="AF180" s="81"/>
      <c r="AG180" s="81"/>
      <c r="AH180" s="81"/>
      <c r="AI180" s="81"/>
      <c r="AJ180" s="81"/>
      <c r="AK180" s="81"/>
      <c r="AL180" s="81"/>
      <c r="AM180" s="81"/>
      <c r="AN180" s="81"/>
      <c r="AO180" s="81"/>
    </row>
    <row r="181" spans="1:41" ht="14.25" customHeight="1">
      <c r="A181" s="177"/>
      <c r="B181" s="178"/>
      <c r="C181" s="169"/>
      <c r="D181" s="169"/>
      <c r="E181" s="169"/>
      <c r="F181" s="178"/>
      <c r="G181" s="178"/>
      <c r="H181" s="194"/>
      <c r="I181" s="179"/>
      <c r="J181" s="128"/>
      <c r="K181" s="129"/>
      <c r="L181" s="129"/>
      <c r="M181" s="129"/>
      <c r="N181" s="130"/>
      <c r="O181" s="129"/>
      <c r="P181" s="129"/>
      <c r="Q181" s="129"/>
      <c r="R181" s="131"/>
      <c r="S181" s="170"/>
      <c r="T181" s="81"/>
      <c r="U181" s="81"/>
      <c r="V181" s="81"/>
      <c r="W181" s="81"/>
      <c r="X181" s="81"/>
      <c r="Y181" s="81"/>
      <c r="Z181" s="81"/>
      <c r="AA181" s="81"/>
      <c r="AB181" s="81"/>
      <c r="AC181" s="81"/>
      <c r="AD181" s="81"/>
      <c r="AE181" s="81"/>
      <c r="AF181" s="81"/>
      <c r="AG181" s="81"/>
      <c r="AH181" s="81"/>
      <c r="AI181" s="81"/>
      <c r="AJ181" s="81"/>
      <c r="AK181" s="81"/>
      <c r="AL181" s="81"/>
      <c r="AM181" s="81"/>
      <c r="AN181" s="81"/>
      <c r="AO181" s="81"/>
    </row>
    <row r="182" spans="1:41" ht="14.25" customHeight="1">
      <c r="A182" s="146"/>
      <c r="B182" s="600" t="s">
        <v>32</v>
      </c>
      <c r="C182" s="601" t="s">
        <v>46</v>
      </c>
      <c r="D182" s="176"/>
      <c r="E182" s="95" t="str">
        <f t="shared" ref="E182:E184" ca="1" si="44">IF(D182="","",IF(TODAY()-D182&lt;180,"OK","DESATUALIZADO"))</f>
        <v/>
      </c>
      <c r="F182" s="106"/>
      <c r="G182" s="106"/>
      <c r="H182" s="193"/>
      <c r="I182" s="147"/>
      <c r="J182" s="162" t="s">
        <v>4341</v>
      </c>
      <c r="K182" s="163" t="s">
        <v>4341</v>
      </c>
      <c r="L182" s="102" t="e">
        <f>I182/AVERAGE(I183:I184)</f>
        <v>#DIV/0!</v>
      </c>
      <c r="M182" s="103" t="s">
        <v>4341</v>
      </c>
      <c r="N182" s="103" t="s">
        <v>4341</v>
      </c>
      <c r="O182" s="103" t="e">
        <f>IF(L182&lt;0.7,"INEXEQUÍVEL",IF(L182&gt;1.3,"EXCESSIVO","EXEQUÍVEL"))</f>
        <v>#DIV/0!</v>
      </c>
      <c r="P182" s="103" t="s">
        <v>4341</v>
      </c>
      <c r="Q182" s="104" t="s">
        <v>4341</v>
      </c>
      <c r="R182" s="105"/>
      <c r="S182" s="602"/>
      <c r="T182" s="81"/>
      <c r="U182" s="81"/>
      <c r="V182" s="81"/>
      <c r="W182" s="81"/>
      <c r="X182" s="81"/>
      <c r="Y182" s="81"/>
      <c r="Z182" s="81"/>
      <c r="AA182" s="81"/>
      <c r="AB182" s="81"/>
      <c r="AC182" s="81"/>
      <c r="AD182" s="81"/>
      <c r="AE182" s="81"/>
      <c r="AF182" s="81"/>
      <c r="AG182" s="81"/>
      <c r="AH182" s="81"/>
      <c r="AI182" s="81"/>
      <c r="AJ182" s="81"/>
      <c r="AK182" s="81"/>
      <c r="AL182" s="81"/>
      <c r="AM182" s="81"/>
      <c r="AN182" s="81"/>
      <c r="AO182" s="81"/>
    </row>
    <row r="183" spans="1:41" ht="14.25" customHeight="1">
      <c r="A183" s="93" t="s">
        <v>4644</v>
      </c>
      <c r="B183" s="678"/>
      <c r="C183" s="678"/>
      <c r="D183" s="176"/>
      <c r="E183" s="95" t="str">
        <f t="shared" ca="1" si="44"/>
        <v/>
      </c>
      <c r="F183" s="106"/>
      <c r="G183" s="107"/>
      <c r="H183" s="193"/>
      <c r="I183" s="147"/>
      <c r="J183" s="108" t="e">
        <f>MEDIAN(I182:I184)</f>
        <v>#NUM!</v>
      </c>
      <c r="K183" s="109" t="e">
        <f>TRUNC(AVERAGE(I182:I184),2)</f>
        <v>#DIV/0!</v>
      </c>
      <c r="L183" s="102" t="e">
        <f>I183/AVERAGE(I182,I184)</f>
        <v>#DIV/0!</v>
      </c>
      <c r="M183" s="110" t="e">
        <f>STDEV(I182:I184)</f>
        <v>#DIV/0!</v>
      </c>
      <c r="N183" s="111" t="e">
        <f>M183/K183</f>
        <v>#DIV/0!</v>
      </c>
      <c r="O183" s="103" t="e">
        <f>IF(L183&lt;0.7,"INEXEQUÍVEL",IF(L183&gt;1.3,"EXCESSIVO","EXEQUÍVEL"))</f>
        <v>#DIV/0!</v>
      </c>
      <c r="P183" s="110" t="e">
        <f>K183-M183</f>
        <v>#DIV/0!</v>
      </c>
      <c r="Q183" s="112" t="e">
        <f>K183+M183</f>
        <v>#DIV/0!</v>
      </c>
      <c r="R183" s="113" t="e">
        <f>TRUNC(IF(J183=K183,K183, IF(N183&lt;25%,K183,J183)),2)</f>
        <v>#NUM!</v>
      </c>
      <c r="S183" s="603"/>
      <c r="T183" s="81"/>
      <c r="U183" s="81"/>
      <c r="V183" s="81"/>
      <c r="W183" s="81"/>
      <c r="X183" s="81"/>
      <c r="Y183" s="81"/>
      <c r="Z183" s="81"/>
      <c r="AA183" s="81"/>
      <c r="AB183" s="81"/>
      <c r="AC183" s="81"/>
      <c r="AD183" s="81"/>
      <c r="AE183" s="81"/>
      <c r="AF183" s="81"/>
      <c r="AG183" s="81"/>
      <c r="AH183" s="81"/>
      <c r="AI183" s="81"/>
      <c r="AJ183" s="81"/>
      <c r="AK183" s="81"/>
      <c r="AL183" s="81"/>
      <c r="AM183" s="81"/>
      <c r="AN183" s="81"/>
      <c r="AO183" s="81"/>
    </row>
    <row r="184" spans="1:41" ht="14.25" customHeight="1">
      <c r="A184" s="148"/>
      <c r="B184" s="679"/>
      <c r="C184" s="679"/>
      <c r="D184" s="176"/>
      <c r="E184" s="95" t="str">
        <f t="shared" ca="1" si="44"/>
        <v/>
      </c>
      <c r="F184" s="106"/>
      <c r="G184" s="106"/>
      <c r="H184" s="193"/>
      <c r="I184" s="147"/>
      <c r="J184" s="115" t="s">
        <v>4341</v>
      </c>
      <c r="K184" s="165" t="s">
        <v>4341</v>
      </c>
      <c r="L184" s="117" t="e">
        <f>I184/AVERAGE(I182:I183)</f>
        <v>#DIV/0!</v>
      </c>
      <c r="M184" s="118" t="s">
        <v>4341</v>
      </c>
      <c r="N184" s="118" t="s">
        <v>4341</v>
      </c>
      <c r="O184" s="118" t="e">
        <f>IF(L184&lt;0.7,"INEXEQUÍVEL",IF(L184&gt;1.3,"EXCESSIVO","EXEQUÍVEL"))</f>
        <v>#DIV/0!</v>
      </c>
      <c r="P184" s="118" t="s">
        <v>4341</v>
      </c>
      <c r="Q184" s="119" t="s">
        <v>4341</v>
      </c>
      <c r="R184" s="120"/>
      <c r="S184" s="604"/>
      <c r="T184" s="81"/>
      <c r="U184" s="81"/>
      <c r="V184" s="81"/>
      <c r="W184" s="81"/>
      <c r="X184" s="81"/>
      <c r="Y184" s="81"/>
      <c r="Z184" s="81"/>
      <c r="AA184" s="81"/>
      <c r="AB184" s="81"/>
      <c r="AC184" s="81"/>
      <c r="AD184" s="81"/>
      <c r="AE184" s="81"/>
      <c r="AF184" s="81"/>
      <c r="AG184" s="81"/>
      <c r="AH184" s="81"/>
      <c r="AI184" s="81"/>
      <c r="AJ184" s="81"/>
      <c r="AK184" s="81"/>
      <c r="AL184" s="81"/>
      <c r="AM184" s="81"/>
      <c r="AN184" s="81"/>
      <c r="AO184" s="81"/>
    </row>
    <row r="185" spans="1:41" ht="14.25" customHeight="1">
      <c r="A185" s="177"/>
      <c r="B185" s="178"/>
      <c r="C185" s="169"/>
      <c r="D185" s="169"/>
      <c r="E185" s="169"/>
      <c r="F185" s="178"/>
      <c r="G185" s="178"/>
      <c r="H185" s="123"/>
      <c r="I185" s="179"/>
      <c r="J185" s="128"/>
      <c r="K185" s="129"/>
      <c r="L185" s="129"/>
      <c r="M185" s="129"/>
      <c r="N185" s="130"/>
      <c r="O185" s="129"/>
      <c r="P185" s="129"/>
      <c r="Q185" s="129"/>
      <c r="R185" s="131"/>
      <c r="S185" s="170"/>
      <c r="T185" s="81"/>
      <c r="U185" s="81"/>
      <c r="V185" s="81"/>
      <c r="W185" s="81"/>
      <c r="X185" s="81"/>
      <c r="Y185" s="81"/>
      <c r="Z185" s="81"/>
      <c r="AA185" s="81"/>
      <c r="AB185" s="81"/>
      <c r="AC185" s="81"/>
      <c r="AD185" s="81"/>
      <c r="AE185" s="81"/>
      <c r="AF185" s="81"/>
      <c r="AG185" s="81"/>
      <c r="AH185" s="81"/>
      <c r="AI185" s="81"/>
      <c r="AJ185" s="81"/>
      <c r="AK185" s="81"/>
      <c r="AL185" s="81"/>
      <c r="AM185" s="81"/>
      <c r="AN185" s="81"/>
      <c r="AO185" s="81"/>
    </row>
    <row r="186" spans="1:41" ht="14.25" customHeight="1">
      <c r="A186" s="146"/>
      <c r="B186" s="600" t="s">
        <v>1594</v>
      </c>
      <c r="C186" s="601" t="s">
        <v>26</v>
      </c>
      <c r="D186" s="176">
        <v>46202</v>
      </c>
      <c r="E186" s="95" t="str">
        <f t="shared" ref="E186:E188" ca="1" si="45">IF(D186="","",IF(TODAY()-D186&lt;180,"OK","DESATUALIZADO"))</f>
        <v>OK</v>
      </c>
      <c r="F186" s="106" t="s">
        <v>4645</v>
      </c>
      <c r="G186" s="107" t="s">
        <v>4646</v>
      </c>
      <c r="H186" s="158" t="s">
        <v>4647</v>
      </c>
      <c r="I186" s="147">
        <v>556.12</v>
      </c>
      <c r="J186" s="162" t="s">
        <v>4341</v>
      </c>
      <c r="K186" s="163" t="s">
        <v>4341</v>
      </c>
      <c r="L186" s="102">
        <f>I186/AVERAGE(I187:I188)</f>
        <v>1.0755632917512814</v>
      </c>
      <c r="M186" s="103" t="s">
        <v>4341</v>
      </c>
      <c r="N186" s="103" t="s">
        <v>4341</v>
      </c>
      <c r="O186" s="103" t="str">
        <f>IF(L186&lt;0.7,"INEXEQUÍVEL",IF(L186&gt;1.3,"EXCESSIVO","EXEQUÍVEL"))</f>
        <v>EXEQUÍVEL</v>
      </c>
      <c r="P186" s="103" t="s">
        <v>4341</v>
      </c>
      <c r="Q186" s="104" t="s">
        <v>4341</v>
      </c>
      <c r="R186" s="105"/>
      <c r="S186" s="602"/>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row>
    <row r="187" spans="1:41" ht="14.25" customHeight="1">
      <c r="A187" s="93" t="s">
        <v>4648</v>
      </c>
      <c r="B187" s="678"/>
      <c r="C187" s="678"/>
      <c r="D187" s="176">
        <v>46202</v>
      </c>
      <c r="E187" s="95" t="str">
        <f t="shared" ca="1" si="45"/>
        <v>OK</v>
      </c>
      <c r="F187" s="106" t="s">
        <v>4649</v>
      </c>
      <c r="G187" s="107" t="s">
        <v>4650</v>
      </c>
      <c r="H187" s="158" t="s">
        <v>4651</v>
      </c>
      <c r="I187" s="147">
        <v>517.04999999999995</v>
      </c>
      <c r="J187" s="108">
        <f>MEDIAN(I186:I188)</f>
        <v>536.58500000000004</v>
      </c>
      <c r="K187" s="109">
        <f>TRUNC(AVERAGE(I186:I188),2)</f>
        <v>536.58000000000004</v>
      </c>
      <c r="L187" s="102">
        <f>I187/AVERAGE(I186,I188)</f>
        <v>0.92974537869524554</v>
      </c>
      <c r="M187" s="110">
        <f>STDEV(I186:I188)</f>
        <v>27.626661940958449</v>
      </c>
      <c r="N187" s="111">
        <f>M187/K187</f>
        <v>5.1486566664725571E-2</v>
      </c>
      <c r="O187" s="103" t="str">
        <f>IF(L187&lt;0.7,"INEXEQUÍVEL",IF(L187&gt;1.3,"EXCESSIVO","EXEQUÍVEL"))</f>
        <v>EXEQUÍVEL</v>
      </c>
      <c r="P187" s="110">
        <f>K187-M187</f>
        <v>508.95333805904158</v>
      </c>
      <c r="Q187" s="112">
        <f>K187+M187</f>
        <v>564.2066619409585</v>
      </c>
      <c r="R187" s="113">
        <f>TRUNC(IF(J187=K187,K187, IF(N187&lt;25%,K187,J187)),2)</f>
        <v>536.58000000000004</v>
      </c>
      <c r="S187" s="603"/>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row>
    <row r="188" spans="1:41" ht="14.25" customHeight="1">
      <c r="A188" s="148"/>
      <c r="B188" s="679"/>
      <c r="C188" s="679"/>
      <c r="D188" s="176"/>
      <c r="E188" s="95" t="str">
        <f t="shared" ca="1" si="45"/>
        <v/>
      </c>
      <c r="F188" s="106"/>
      <c r="G188" s="106"/>
      <c r="H188" s="158"/>
      <c r="I188" s="147"/>
      <c r="J188" s="115" t="s">
        <v>4341</v>
      </c>
      <c r="K188" s="165" t="s">
        <v>4341</v>
      </c>
      <c r="L188" s="117">
        <f>I188/AVERAGE(I186:I187)</f>
        <v>0</v>
      </c>
      <c r="M188" s="118" t="s">
        <v>4341</v>
      </c>
      <c r="N188" s="118" t="s">
        <v>4341</v>
      </c>
      <c r="O188" s="118" t="str">
        <f>IF(L188&lt;0.7,"INEXEQUÍVEL",IF(L188&gt;1.3,"EXCESSIVO","EXEQUÍVEL"))</f>
        <v>INEXEQUÍVEL</v>
      </c>
      <c r="P188" s="118" t="s">
        <v>4341</v>
      </c>
      <c r="Q188" s="119" t="s">
        <v>4341</v>
      </c>
      <c r="R188" s="120"/>
      <c r="S188" s="604"/>
      <c r="T188" s="81"/>
      <c r="U188" s="81"/>
      <c r="V188" s="81"/>
      <c r="W188" s="81"/>
      <c r="X188" s="81"/>
      <c r="Y188" s="81"/>
      <c r="Z188" s="81"/>
      <c r="AA188" s="81"/>
      <c r="AB188" s="81"/>
      <c r="AC188" s="81"/>
      <c r="AD188" s="81"/>
      <c r="AE188" s="81"/>
      <c r="AF188" s="81"/>
      <c r="AG188" s="81"/>
      <c r="AH188" s="81"/>
      <c r="AI188" s="81"/>
      <c r="AJ188" s="81"/>
      <c r="AK188" s="81"/>
      <c r="AL188" s="81"/>
      <c r="AM188" s="81"/>
      <c r="AN188" s="81"/>
      <c r="AO188" s="81"/>
    </row>
    <row r="189" spans="1:41" ht="14.25" customHeight="1">
      <c r="A189" s="177"/>
      <c r="B189" s="178"/>
      <c r="C189" s="169"/>
      <c r="D189" s="169"/>
      <c r="E189" s="169"/>
      <c r="F189" s="178"/>
      <c r="G189" s="178"/>
      <c r="H189" s="123"/>
      <c r="I189" s="179"/>
      <c r="J189" s="128"/>
      <c r="K189" s="129"/>
      <c r="L189" s="129"/>
      <c r="M189" s="129"/>
      <c r="N189" s="130"/>
      <c r="O189" s="129"/>
      <c r="P189" s="129"/>
      <c r="Q189" s="129"/>
      <c r="R189" s="131"/>
      <c r="S189" s="170"/>
      <c r="T189" s="81"/>
      <c r="U189" s="81"/>
      <c r="V189" s="81"/>
      <c r="W189" s="81"/>
      <c r="X189" s="81"/>
      <c r="Y189" s="81"/>
      <c r="Z189" s="81"/>
      <c r="AA189" s="81"/>
      <c r="AB189" s="81"/>
      <c r="AC189" s="81"/>
      <c r="AD189" s="81"/>
      <c r="AE189" s="81"/>
      <c r="AF189" s="81"/>
      <c r="AG189" s="81"/>
      <c r="AH189" s="81"/>
      <c r="AI189" s="81"/>
      <c r="AJ189" s="81"/>
      <c r="AK189" s="81"/>
      <c r="AL189" s="81"/>
      <c r="AM189" s="81"/>
      <c r="AN189" s="81"/>
      <c r="AO189" s="81"/>
    </row>
    <row r="190" spans="1:41" ht="14.25" customHeight="1">
      <c r="A190" s="146"/>
      <c r="B190" s="600" t="s">
        <v>2037</v>
      </c>
      <c r="C190" s="601" t="s">
        <v>26</v>
      </c>
      <c r="D190" s="176">
        <v>46206</v>
      </c>
      <c r="E190" s="95" t="str">
        <f t="shared" ref="E190:E192" ca="1" si="46">IF(D190="","",IF(TODAY()-D190&lt;180,"OK","DESATUALIZADO"))</f>
        <v>OK</v>
      </c>
      <c r="F190" s="106" t="s">
        <v>4652</v>
      </c>
      <c r="G190" s="106" t="s">
        <v>4653</v>
      </c>
      <c r="H190" s="158" t="s">
        <v>4654</v>
      </c>
      <c r="I190" s="147">
        <v>50.16</v>
      </c>
      <c r="J190" s="162" t="s">
        <v>4341</v>
      </c>
      <c r="K190" s="163" t="s">
        <v>4341</v>
      </c>
      <c r="L190" s="102">
        <f>I190/AVERAGE(I191:I192)</f>
        <v>0.94144144144144137</v>
      </c>
      <c r="M190" s="103" t="s">
        <v>4341</v>
      </c>
      <c r="N190" s="103" t="s">
        <v>4341</v>
      </c>
      <c r="O190" s="103" t="str">
        <f>IF(L190&lt;0.7,"INEXEQUÍVEL",IF(L190&gt;1.3,"EXCESSIVO","EXEQUÍVEL"))</f>
        <v>EXEQUÍVEL</v>
      </c>
      <c r="P190" s="103" t="s">
        <v>4341</v>
      </c>
      <c r="Q190" s="104" t="s">
        <v>4341</v>
      </c>
      <c r="R190" s="105"/>
      <c r="S190" s="602"/>
      <c r="T190" s="81"/>
      <c r="U190" s="81"/>
      <c r="V190" s="81"/>
      <c r="W190" s="81"/>
      <c r="X190" s="81"/>
      <c r="Y190" s="81"/>
      <c r="Z190" s="81"/>
      <c r="AA190" s="81"/>
      <c r="AB190" s="81"/>
      <c r="AC190" s="81"/>
      <c r="AD190" s="81"/>
      <c r="AE190" s="81"/>
      <c r="AF190" s="81"/>
      <c r="AG190" s="81"/>
      <c r="AH190" s="81"/>
      <c r="AI190" s="81"/>
      <c r="AJ190" s="81"/>
      <c r="AK190" s="81"/>
      <c r="AL190" s="81"/>
      <c r="AM190" s="81"/>
      <c r="AN190" s="81"/>
      <c r="AO190" s="81"/>
    </row>
    <row r="191" spans="1:41" ht="14.25" customHeight="1">
      <c r="A191" s="93" t="s">
        <v>4655</v>
      </c>
      <c r="B191" s="678"/>
      <c r="C191" s="678"/>
      <c r="D191" s="176">
        <v>46206</v>
      </c>
      <c r="E191" s="95" t="str">
        <f t="shared" ca="1" si="46"/>
        <v>OK</v>
      </c>
      <c r="F191" s="106" t="s">
        <v>4362</v>
      </c>
      <c r="G191" s="107" t="s">
        <v>4626</v>
      </c>
      <c r="H191" s="158" t="s">
        <v>4656</v>
      </c>
      <c r="I191" s="147">
        <v>58.9</v>
      </c>
      <c r="J191" s="108">
        <f>MEDIAN(I190:I192)</f>
        <v>50.16</v>
      </c>
      <c r="K191" s="109">
        <f>TRUNC(AVERAGE(I190:I192),2)</f>
        <v>52.24</v>
      </c>
      <c r="L191" s="102">
        <f>I191/AVERAGE(I190,I192)</f>
        <v>1.2042527090574524</v>
      </c>
      <c r="M191" s="110">
        <f>STDEV(I190:I192)</f>
        <v>5.9016268943402386</v>
      </c>
      <c r="N191" s="111">
        <f>M191/K191</f>
        <v>0.11297141834495096</v>
      </c>
      <c r="O191" s="103" t="str">
        <f>IF(L191&lt;0.7,"INEXEQUÍVEL",IF(L191&gt;1.3,"EXCESSIVO","EXEQUÍVEL"))</f>
        <v>EXEQUÍVEL</v>
      </c>
      <c r="P191" s="110">
        <f>K191-M191</f>
        <v>46.338373105659763</v>
      </c>
      <c r="Q191" s="112">
        <f>K191+M191</f>
        <v>58.141626894340241</v>
      </c>
      <c r="R191" s="113">
        <f>TRUNC(IF(J191=K191,K191, IF(N191&lt;25%,K191,J191)),2)</f>
        <v>52.24</v>
      </c>
      <c r="S191" s="603"/>
      <c r="T191" s="81"/>
      <c r="U191" s="81"/>
      <c r="V191" s="81"/>
      <c r="W191" s="81"/>
      <c r="X191" s="81"/>
      <c r="Y191" s="81"/>
      <c r="Z191" s="81"/>
      <c r="AA191" s="81"/>
      <c r="AB191" s="81"/>
      <c r="AC191" s="81"/>
      <c r="AD191" s="81"/>
      <c r="AE191" s="81"/>
      <c r="AF191" s="81"/>
      <c r="AG191" s="81"/>
      <c r="AH191" s="81"/>
      <c r="AI191" s="81"/>
      <c r="AJ191" s="81"/>
      <c r="AK191" s="81"/>
      <c r="AL191" s="81"/>
      <c r="AM191" s="81"/>
      <c r="AN191" s="81"/>
      <c r="AO191" s="81"/>
    </row>
    <row r="192" spans="1:41" ht="14.25" customHeight="1">
      <c r="A192" s="148"/>
      <c r="B192" s="679"/>
      <c r="C192" s="679"/>
      <c r="D192" s="176">
        <v>46206</v>
      </c>
      <c r="E192" s="95" t="str">
        <f t="shared" ca="1" si="46"/>
        <v>OK</v>
      </c>
      <c r="F192" s="106" t="s">
        <v>4657</v>
      </c>
      <c r="G192" s="106" t="s">
        <v>4658</v>
      </c>
      <c r="H192" s="158" t="s">
        <v>4659</v>
      </c>
      <c r="I192" s="147">
        <v>47.66</v>
      </c>
      <c r="J192" s="115" t="s">
        <v>4341</v>
      </c>
      <c r="K192" s="165" t="s">
        <v>4341</v>
      </c>
      <c r="L192" s="117">
        <f>I192/AVERAGE(I190:I191)</f>
        <v>0.87401430405281488</v>
      </c>
      <c r="M192" s="118" t="s">
        <v>4341</v>
      </c>
      <c r="N192" s="118" t="s">
        <v>4341</v>
      </c>
      <c r="O192" s="118" t="str">
        <f>IF(L192&lt;0.7,"INEXEQUÍVEL",IF(L192&gt;1.3,"EXCESSIVO","EXEQUÍVEL"))</f>
        <v>EXEQUÍVEL</v>
      </c>
      <c r="P192" s="118" t="s">
        <v>4341</v>
      </c>
      <c r="Q192" s="119" t="s">
        <v>4341</v>
      </c>
      <c r="R192" s="120"/>
      <c r="S192" s="604"/>
      <c r="T192" s="81"/>
      <c r="U192" s="81"/>
      <c r="V192" s="81"/>
      <c r="W192" s="81"/>
      <c r="X192" s="81"/>
      <c r="Y192" s="81"/>
      <c r="Z192" s="81"/>
      <c r="AA192" s="81"/>
      <c r="AB192" s="81"/>
      <c r="AC192" s="81"/>
      <c r="AD192" s="81"/>
      <c r="AE192" s="81"/>
      <c r="AF192" s="81"/>
      <c r="AG192" s="81"/>
      <c r="AH192" s="81"/>
      <c r="AI192" s="81"/>
      <c r="AJ192" s="81"/>
      <c r="AK192" s="81"/>
      <c r="AL192" s="81"/>
      <c r="AM192" s="81"/>
      <c r="AN192" s="81"/>
      <c r="AO192" s="81"/>
    </row>
    <row r="193" spans="1:41" ht="14.25" customHeight="1">
      <c r="A193" s="567"/>
      <c r="B193" s="568"/>
      <c r="C193" s="569"/>
      <c r="D193" s="569"/>
      <c r="E193" s="169"/>
      <c r="F193" s="568"/>
      <c r="G193" s="568"/>
      <c r="H193" s="570"/>
      <c r="I193" s="571"/>
      <c r="J193" s="128"/>
      <c r="K193" s="129"/>
      <c r="L193" s="129"/>
      <c r="M193" s="129"/>
      <c r="N193" s="130"/>
      <c r="O193" s="129"/>
      <c r="P193" s="129"/>
      <c r="Q193" s="129"/>
      <c r="R193" s="131"/>
      <c r="S193" s="170"/>
      <c r="T193" s="81"/>
      <c r="U193" s="81"/>
      <c r="V193" s="81"/>
      <c r="W193" s="81"/>
      <c r="X193" s="81"/>
      <c r="Y193" s="81"/>
      <c r="Z193" s="81"/>
      <c r="AA193" s="81"/>
      <c r="AB193" s="81"/>
      <c r="AC193" s="81"/>
      <c r="AD193" s="81"/>
      <c r="AE193" s="81"/>
      <c r="AF193" s="81"/>
      <c r="AG193" s="81"/>
      <c r="AH193" s="81"/>
      <c r="AI193" s="81"/>
      <c r="AJ193" s="81"/>
      <c r="AK193" s="81"/>
      <c r="AL193" s="81"/>
      <c r="AM193" s="81"/>
      <c r="AN193" s="81"/>
      <c r="AO193" s="81"/>
    </row>
    <row r="194" spans="1:41" ht="14.25" customHeight="1">
      <c r="A194" s="146"/>
      <c r="B194" s="600" t="s">
        <v>1463</v>
      </c>
      <c r="C194" s="601" t="s">
        <v>4660</v>
      </c>
      <c r="D194" s="176">
        <v>46206</v>
      </c>
      <c r="E194" s="95" t="str">
        <f t="shared" ref="E194:E196" ca="1" si="47">IF(D194="","",IF(TODAY()-D194&lt;180,"OK","DESATUALIZADO"))</f>
        <v>OK</v>
      </c>
      <c r="F194" s="106" t="s">
        <v>4661</v>
      </c>
      <c r="G194" s="106" t="s">
        <v>4662</v>
      </c>
      <c r="H194" s="158" t="s">
        <v>4663</v>
      </c>
      <c r="I194" s="147">
        <v>178.98</v>
      </c>
      <c r="J194" s="162" t="s">
        <v>4341</v>
      </c>
      <c r="K194" s="163" t="s">
        <v>4341</v>
      </c>
      <c r="L194" s="102">
        <f>I194/AVERAGE(I195:I196)</f>
        <v>1.1492230640811607</v>
      </c>
      <c r="M194" s="103" t="s">
        <v>4341</v>
      </c>
      <c r="N194" s="103" t="s">
        <v>4341</v>
      </c>
      <c r="O194" s="103" t="str">
        <f>IF(L194&lt;0.7,"INEXEQUÍVEL",IF(L194&gt;1.3,"EXCESSIVO","EXEQUÍVEL"))</f>
        <v>EXEQUÍVEL</v>
      </c>
      <c r="P194" s="103" t="s">
        <v>4341</v>
      </c>
      <c r="Q194" s="104" t="s">
        <v>4341</v>
      </c>
      <c r="R194" s="105"/>
      <c r="S194" s="602"/>
      <c r="T194" s="81"/>
      <c r="U194" s="81"/>
      <c r="V194" s="81"/>
      <c r="W194" s="81"/>
      <c r="X194" s="81"/>
      <c r="Y194" s="81"/>
      <c r="Z194" s="81"/>
      <c r="AA194" s="81"/>
      <c r="AB194" s="81"/>
      <c r="AC194" s="81"/>
      <c r="AD194" s="81"/>
      <c r="AE194" s="81"/>
      <c r="AF194" s="81"/>
      <c r="AG194" s="81"/>
      <c r="AH194" s="81"/>
      <c r="AI194" s="81"/>
      <c r="AJ194" s="81"/>
      <c r="AK194" s="81"/>
      <c r="AL194" s="81"/>
      <c r="AM194" s="81"/>
      <c r="AN194" s="81"/>
      <c r="AO194" s="81"/>
    </row>
    <row r="195" spans="1:41" ht="14.25" customHeight="1">
      <c r="A195" s="93" t="s">
        <v>4664</v>
      </c>
      <c r="B195" s="678"/>
      <c r="C195" s="678"/>
      <c r="D195" s="176">
        <v>46206</v>
      </c>
      <c r="E195" s="95" t="str">
        <f t="shared" ca="1" si="47"/>
        <v>OK</v>
      </c>
      <c r="F195" s="106" t="s">
        <v>4665</v>
      </c>
      <c r="G195" s="107" t="s">
        <v>4666</v>
      </c>
      <c r="H195" s="158" t="s">
        <v>4667</v>
      </c>
      <c r="I195" s="147">
        <v>155.74</v>
      </c>
      <c r="J195" s="108">
        <f>MEDIAN(I194:I196)</f>
        <v>167.36</v>
      </c>
      <c r="K195" s="109">
        <f>TRUNC(AVERAGE(I194:I196),2)</f>
        <v>167.36</v>
      </c>
      <c r="L195" s="102">
        <f>I195/AVERAGE(I194,I196)</f>
        <v>0.87015308973069627</v>
      </c>
      <c r="M195" s="110">
        <f>STDEV(I194:I196)</f>
        <v>16.433161594775353</v>
      </c>
      <c r="N195" s="111">
        <f>M195/K195</f>
        <v>9.8190497100713148E-2</v>
      </c>
      <c r="O195" s="103" t="str">
        <f>IF(L195&lt;0.7,"INEXEQUÍVEL",IF(L195&gt;1.3,"EXCESSIVO","EXEQUÍVEL"))</f>
        <v>EXEQUÍVEL</v>
      </c>
      <c r="P195" s="110">
        <f>K195-M195</f>
        <v>150.92683840522466</v>
      </c>
      <c r="Q195" s="112">
        <f>K195+M195</f>
        <v>183.79316159477537</v>
      </c>
      <c r="R195" s="113">
        <f>TRUNC(IF(J195=K195,K195, IF(N195&lt;25%,K195,J195)),2)</f>
        <v>167.36</v>
      </c>
      <c r="S195" s="603"/>
      <c r="T195" s="81"/>
      <c r="U195" s="81"/>
      <c r="V195" s="81"/>
      <c r="W195" s="81"/>
      <c r="X195" s="81"/>
      <c r="Y195" s="81"/>
      <c r="Z195" s="81"/>
      <c r="AA195" s="81"/>
      <c r="AB195" s="81"/>
      <c r="AC195" s="81"/>
      <c r="AD195" s="81"/>
      <c r="AE195" s="81"/>
      <c r="AF195" s="81"/>
      <c r="AG195" s="81"/>
      <c r="AH195" s="81"/>
      <c r="AI195" s="81"/>
      <c r="AJ195" s="81"/>
      <c r="AK195" s="81"/>
      <c r="AL195" s="81"/>
      <c r="AM195" s="81"/>
      <c r="AN195" s="81"/>
      <c r="AO195" s="81"/>
    </row>
    <row r="196" spans="1:41" ht="14.25" customHeight="1">
      <c r="A196" s="148"/>
      <c r="B196" s="679"/>
      <c r="C196" s="679"/>
      <c r="D196" s="176"/>
      <c r="E196" s="95" t="str">
        <f t="shared" ca="1" si="47"/>
        <v/>
      </c>
      <c r="F196" s="106"/>
      <c r="G196" s="106"/>
      <c r="H196" s="158"/>
      <c r="I196" s="147"/>
      <c r="J196" s="115" t="s">
        <v>4341</v>
      </c>
      <c r="K196" s="165" t="s">
        <v>4341</v>
      </c>
      <c r="L196" s="117">
        <f>I196/AVERAGE(I194:I195)</f>
        <v>0</v>
      </c>
      <c r="M196" s="118" t="s">
        <v>4341</v>
      </c>
      <c r="N196" s="118" t="s">
        <v>4341</v>
      </c>
      <c r="O196" s="118" t="str">
        <f>IF(L196&lt;0.7,"INEXEQUÍVEL",IF(L196&gt;1.3,"EXCESSIVO","EXEQUÍVEL"))</f>
        <v>INEXEQUÍVEL</v>
      </c>
      <c r="P196" s="118" t="s">
        <v>4341</v>
      </c>
      <c r="Q196" s="119" t="s">
        <v>4341</v>
      </c>
      <c r="R196" s="120"/>
      <c r="S196" s="604"/>
      <c r="T196" s="81"/>
      <c r="U196" s="81"/>
      <c r="V196" s="81"/>
      <c r="W196" s="81"/>
      <c r="X196" s="81"/>
      <c r="Y196" s="81"/>
      <c r="Z196" s="81"/>
      <c r="AA196" s="81"/>
      <c r="AB196" s="81"/>
      <c r="AC196" s="81"/>
      <c r="AD196" s="81"/>
      <c r="AE196" s="81"/>
      <c r="AF196" s="81"/>
      <c r="AG196" s="81"/>
      <c r="AH196" s="81"/>
      <c r="AI196" s="81"/>
      <c r="AJ196" s="81"/>
      <c r="AK196" s="81"/>
      <c r="AL196" s="81"/>
      <c r="AM196" s="81"/>
      <c r="AN196" s="81"/>
      <c r="AO196" s="81"/>
    </row>
    <row r="197" spans="1:41" ht="14.25" customHeight="1">
      <c r="A197" s="177"/>
      <c r="B197" s="178"/>
      <c r="C197" s="169"/>
      <c r="D197" s="169"/>
      <c r="E197" s="169"/>
      <c r="F197" s="178"/>
      <c r="G197" s="178"/>
      <c r="H197" s="123"/>
      <c r="I197" s="179"/>
      <c r="J197" s="128"/>
      <c r="K197" s="129"/>
      <c r="L197" s="129"/>
      <c r="M197" s="129"/>
      <c r="N197" s="130"/>
      <c r="O197" s="129"/>
      <c r="P197" s="129"/>
      <c r="Q197" s="129"/>
      <c r="R197" s="131"/>
      <c r="S197" s="170"/>
      <c r="T197" s="81"/>
      <c r="U197" s="81"/>
      <c r="V197" s="81"/>
      <c r="W197" s="81"/>
      <c r="X197" s="81"/>
      <c r="Y197" s="81"/>
      <c r="Z197" s="81"/>
      <c r="AA197" s="81"/>
      <c r="AB197" s="81"/>
      <c r="AC197" s="81"/>
      <c r="AD197" s="81"/>
      <c r="AE197" s="81"/>
      <c r="AF197" s="81"/>
      <c r="AG197" s="81"/>
      <c r="AH197" s="81"/>
      <c r="AI197" s="81"/>
      <c r="AJ197" s="81"/>
      <c r="AK197" s="81"/>
      <c r="AL197" s="81"/>
      <c r="AM197" s="81"/>
      <c r="AN197" s="81"/>
      <c r="AO197" s="81"/>
    </row>
    <row r="198" spans="1:41" ht="15" customHeight="1">
      <c r="A198" s="532"/>
      <c r="B198" s="600" t="s">
        <v>25</v>
      </c>
      <c r="C198" s="601" t="s">
        <v>26</v>
      </c>
      <c r="D198" s="533">
        <v>46209</v>
      </c>
      <c r="E198" s="95" t="str">
        <f t="shared" ref="E198:E200" ca="1" si="48">IF(D198="","",IF(TODAY()-D198&lt;180,"OK","DESATUALIZADO"))</f>
        <v>OK</v>
      </c>
      <c r="F198" s="536" t="s">
        <v>4668</v>
      </c>
      <c r="G198" s="536" t="s">
        <v>4669</v>
      </c>
      <c r="H198" s="573" t="s">
        <v>4670</v>
      </c>
      <c r="I198" s="537">
        <v>1915.59</v>
      </c>
      <c r="J198" s="162" t="s">
        <v>4341</v>
      </c>
      <c r="K198" s="163" t="s">
        <v>4341</v>
      </c>
      <c r="L198" s="102">
        <f>I198/AVERAGE(I199:I200)</f>
        <v>1.0357255821120672</v>
      </c>
      <c r="M198" s="103" t="s">
        <v>4341</v>
      </c>
      <c r="N198" s="103" t="s">
        <v>4341</v>
      </c>
      <c r="O198" s="103" t="str">
        <f>IF(L198&lt;0.7,"INEXEQUÍVEL",IF(L198&gt;1.3,"EXCESSIVO","EXEQUÍVEL"))</f>
        <v>EXEQUÍVEL</v>
      </c>
      <c r="P198" s="103" t="s">
        <v>4341</v>
      </c>
      <c r="Q198" s="104" t="s">
        <v>4341</v>
      </c>
      <c r="R198" s="105"/>
      <c r="S198" s="602"/>
      <c r="T198" s="81"/>
      <c r="U198" s="81"/>
      <c r="V198" s="81"/>
      <c r="W198" s="81"/>
      <c r="X198" s="81"/>
      <c r="Y198" s="81"/>
      <c r="Z198" s="81"/>
      <c r="AA198" s="81"/>
      <c r="AB198" s="81"/>
      <c r="AC198" s="81"/>
      <c r="AD198" s="81"/>
      <c r="AE198" s="81"/>
      <c r="AF198" s="81"/>
      <c r="AG198" s="81"/>
      <c r="AH198" s="81"/>
      <c r="AI198" s="81"/>
      <c r="AJ198" s="81"/>
      <c r="AK198" s="81"/>
      <c r="AL198" s="81"/>
      <c r="AM198" s="81"/>
      <c r="AN198" s="81"/>
      <c r="AO198" s="81"/>
    </row>
    <row r="199" spans="1:41" ht="14.25" customHeight="1">
      <c r="A199" s="572" t="s">
        <v>4671</v>
      </c>
      <c r="B199" s="678"/>
      <c r="C199" s="678"/>
      <c r="D199" s="533">
        <v>46209</v>
      </c>
      <c r="E199" s="95" t="str">
        <f t="shared" ca="1" si="48"/>
        <v>OK</v>
      </c>
      <c r="F199" s="536" t="s">
        <v>4672</v>
      </c>
      <c r="G199" s="536" t="s">
        <v>4673</v>
      </c>
      <c r="H199" s="573" t="s">
        <v>4670</v>
      </c>
      <c r="I199" s="537">
        <v>1923.64</v>
      </c>
      <c r="J199" s="108">
        <f>MEDIAN(I198:I200)</f>
        <v>1915.59</v>
      </c>
      <c r="K199" s="109">
        <f>TRUNC(AVERAGE(I198:I200),2)</f>
        <v>1871.54</v>
      </c>
      <c r="L199" s="102">
        <f>I199/AVERAGE(I198,I200)</f>
        <v>1.042346477087386</v>
      </c>
      <c r="M199" s="110">
        <f>STDEV(I198:I200)</f>
        <v>83.365565433217043</v>
      </c>
      <c r="N199" s="111">
        <f>M199/K199</f>
        <v>4.4543833117762402E-2</v>
      </c>
      <c r="O199" s="103" t="str">
        <f>IF(L199&lt;0.7,"INEXEQUÍVEL",IF(L199&gt;1.3,"EXCESSIVO","EXEQUÍVEL"))</f>
        <v>EXEQUÍVEL</v>
      </c>
      <c r="P199" s="110">
        <f>K199-M199</f>
        <v>1788.174434566783</v>
      </c>
      <c r="Q199" s="112">
        <f>K199+M199</f>
        <v>1954.9055654332169</v>
      </c>
      <c r="R199" s="113">
        <f>TRUNC(IF(J199=K199,K199, IF(N199&lt;25%,K199,J199)),2)</f>
        <v>1871.54</v>
      </c>
      <c r="S199" s="603"/>
      <c r="T199" s="81"/>
      <c r="U199" s="81"/>
      <c r="V199" s="81"/>
      <c r="W199" s="81"/>
      <c r="X199" s="81"/>
      <c r="Y199" s="81"/>
      <c r="Z199" s="81"/>
      <c r="AA199" s="81"/>
      <c r="AB199" s="81"/>
      <c r="AC199" s="81"/>
      <c r="AD199" s="81"/>
      <c r="AE199" s="81"/>
      <c r="AF199" s="81"/>
      <c r="AG199" s="81"/>
      <c r="AH199" s="81"/>
      <c r="AI199" s="81"/>
      <c r="AJ199" s="81"/>
      <c r="AK199" s="81"/>
      <c r="AL199" s="81"/>
      <c r="AM199" s="81"/>
      <c r="AN199" s="81"/>
      <c r="AO199" s="81"/>
    </row>
    <row r="200" spans="1:41" ht="14.25" customHeight="1">
      <c r="A200" s="535"/>
      <c r="B200" s="679"/>
      <c r="C200" s="679"/>
      <c r="D200" s="533">
        <v>46209</v>
      </c>
      <c r="E200" s="95" t="str">
        <f t="shared" ca="1" si="48"/>
        <v>OK</v>
      </c>
      <c r="F200" s="536" t="s">
        <v>4674</v>
      </c>
      <c r="G200" s="536" t="s">
        <v>4675</v>
      </c>
      <c r="H200" s="573" t="s">
        <v>4670</v>
      </c>
      <c r="I200" s="537">
        <v>1775.39</v>
      </c>
      <c r="J200" s="115" t="s">
        <v>4341</v>
      </c>
      <c r="K200" s="165" t="s">
        <v>4341</v>
      </c>
      <c r="L200" s="117">
        <f>I200/AVERAGE(I198:I199)</f>
        <v>0.92486774691800189</v>
      </c>
      <c r="M200" s="118" t="s">
        <v>4341</v>
      </c>
      <c r="N200" s="118" t="s">
        <v>4341</v>
      </c>
      <c r="O200" s="118" t="str">
        <f>IF(L200&lt;0.7,"INEXEQUÍVEL",IF(L200&gt;1.3,"EXCESSIVO","EXEQUÍVEL"))</f>
        <v>EXEQUÍVEL</v>
      </c>
      <c r="P200" s="118" t="s">
        <v>4341</v>
      </c>
      <c r="Q200" s="119" t="s">
        <v>4341</v>
      </c>
      <c r="R200" s="120"/>
      <c r="S200" s="604"/>
      <c r="T200" s="81"/>
      <c r="U200" s="81"/>
      <c r="V200" s="81"/>
      <c r="W200" s="81"/>
      <c r="X200" s="81"/>
      <c r="Y200" s="81"/>
      <c r="Z200" s="81"/>
      <c r="AA200" s="81"/>
      <c r="AB200" s="81"/>
      <c r="AC200" s="81"/>
      <c r="AD200" s="81"/>
      <c r="AE200" s="81"/>
      <c r="AF200" s="81"/>
      <c r="AG200" s="81"/>
      <c r="AH200" s="81"/>
      <c r="AI200" s="81"/>
      <c r="AJ200" s="81"/>
      <c r="AK200" s="81"/>
      <c r="AL200" s="81"/>
      <c r="AM200" s="81"/>
      <c r="AN200" s="81"/>
      <c r="AO200" s="81"/>
    </row>
    <row r="201" spans="1:41" ht="14.25" customHeight="1">
      <c r="A201" s="177"/>
      <c r="B201" s="178"/>
      <c r="C201" s="169"/>
      <c r="D201" s="169"/>
      <c r="E201" s="169"/>
      <c r="F201" s="178"/>
      <c r="G201" s="178"/>
      <c r="H201" s="123"/>
      <c r="I201" s="179"/>
      <c r="J201" s="128"/>
      <c r="K201" s="129"/>
      <c r="L201" s="129"/>
      <c r="M201" s="129"/>
      <c r="N201" s="130"/>
      <c r="O201" s="129"/>
      <c r="P201" s="129"/>
      <c r="Q201" s="129"/>
      <c r="R201" s="131"/>
      <c r="S201" s="170"/>
      <c r="T201" s="81"/>
      <c r="U201" s="81"/>
      <c r="V201" s="81"/>
      <c r="W201" s="81"/>
      <c r="X201" s="81"/>
      <c r="Y201" s="81"/>
      <c r="Z201" s="81"/>
      <c r="AA201" s="81"/>
      <c r="AB201" s="81"/>
      <c r="AC201" s="81"/>
      <c r="AD201" s="81"/>
      <c r="AE201" s="81"/>
      <c r="AF201" s="81"/>
      <c r="AG201" s="81"/>
      <c r="AH201" s="81"/>
      <c r="AI201" s="81"/>
      <c r="AJ201" s="81"/>
      <c r="AK201" s="81"/>
      <c r="AL201" s="81"/>
      <c r="AM201" s="81"/>
      <c r="AN201" s="81"/>
      <c r="AO201" s="81"/>
    </row>
    <row r="202" spans="1:41" ht="14.25" customHeight="1">
      <c r="A202" s="195"/>
      <c r="B202" s="196"/>
      <c r="C202" s="84"/>
      <c r="D202" s="84"/>
      <c r="E202" s="84"/>
      <c r="F202" s="196"/>
      <c r="G202" s="196"/>
      <c r="H202" s="84"/>
      <c r="I202" s="85"/>
      <c r="J202" s="85"/>
      <c r="K202" s="85"/>
      <c r="L202" s="85"/>
      <c r="M202" s="85"/>
      <c r="N202" s="197"/>
      <c r="O202" s="85"/>
      <c r="P202" s="85"/>
      <c r="Q202" s="85"/>
      <c r="R202" s="198"/>
      <c r="S202" s="90"/>
      <c r="T202" s="81"/>
      <c r="U202" s="81"/>
      <c r="V202" s="81"/>
      <c r="W202" s="81"/>
      <c r="X202" s="81"/>
      <c r="Y202" s="81"/>
      <c r="Z202" s="81"/>
      <c r="AA202" s="81"/>
      <c r="AB202" s="81"/>
      <c r="AC202" s="81"/>
      <c r="AD202" s="81"/>
      <c r="AE202" s="81"/>
      <c r="AF202" s="81"/>
      <c r="AG202" s="81"/>
      <c r="AH202" s="81"/>
      <c r="AI202" s="81"/>
      <c r="AJ202" s="81"/>
      <c r="AK202" s="81"/>
      <c r="AL202" s="81"/>
      <c r="AM202" s="81"/>
      <c r="AN202" s="81"/>
      <c r="AO202" s="81"/>
    </row>
    <row r="203" spans="1:41" ht="14.25" customHeight="1">
      <c r="A203" s="195"/>
      <c r="B203" s="196"/>
      <c r="C203" s="84"/>
      <c r="D203" s="84"/>
      <c r="E203" s="84"/>
      <c r="F203" s="196"/>
      <c r="G203" s="196"/>
      <c r="H203" s="84"/>
      <c r="I203" s="85"/>
      <c r="J203" s="85"/>
      <c r="K203" s="85"/>
      <c r="L203" s="85"/>
      <c r="M203" s="85"/>
      <c r="N203" s="197"/>
      <c r="O203" s="85"/>
      <c r="P203" s="85"/>
      <c r="Q203" s="85"/>
      <c r="R203" s="198"/>
      <c r="S203" s="90"/>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row>
    <row r="204" spans="1:41" ht="14.25" customHeight="1">
      <c r="A204" s="195"/>
      <c r="B204" s="196"/>
      <c r="C204" s="84"/>
      <c r="D204" s="84"/>
      <c r="E204" s="84"/>
      <c r="F204" s="196"/>
      <c r="G204" s="196"/>
      <c r="H204" s="84"/>
      <c r="I204" s="85"/>
      <c r="J204" s="85"/>
      <c r="K204" s="85"/>
      <c r="L204" s="85"/>
      <c r="M204" s="85"/>
      <c r="N204" s="197"/>
      <c r="O204" s="85"/>
      <c r="P204" s="85"/>
      <c r="Q204" s="85"/>
      <c r="R204" s="198"/>
      <c r="S204" s="90"/>
      <c r="T204" s="81"/>
      <c r="U204" s="81"/>
      <c r="V204" s="81"/>
      <c r="W204" s="81"/>
      <c r="X204" s="81"/>
      <c r="Y204" s="81"/>
      <c r="Z204" s="81"/>
      <c r="AA204" s="81"/>
      <c r="AB204" s="81"/>
      <c r="AC204" s="81"/>
      <c r="AD204" s="81"/>
      <c r="AE204" s="81"/>
      <c r="AF204" s="81"/>
      <c r="AG204" s="81"/>
      <c r="AH204" s="81"/>
      <c r="AI204" s="81"/>
      <c r="AJ204" s="81"/>
      <c r="AK204" s="81"/>
      <c r="AL204" s="81"/>
      <c r="AM204" s="81"/>
      <c r="AN204" s="81"/>
      <c r="AO204" s="81"/>
    </row>
    <row r="205" spans="1:41" ht="14.25" customHeight="1">
      <c r="A205" s="195"/>
      <c r="B205" s="196"/>
      <c r="C205" s="84"/>
      <c r="D205" s="84"/>
      <c r="E205" s="84"/>
      <c r="F205" s="196"/>
      <c r="G205" s="196"/>
      <c r="H205" s="84"/>
      <c r="I205" s="85"/>
      <c r="J205" s="85"/>
      <c r="K205" s="85"/>
      <c r="L205" s="85"/>
      <c r="M205" s="85"/>
      <c r="N205" s="197"/>
      <c r="O205" s="85"/>
      <c r="P205" s="85"/>
      <c r="Q205" s="85"/>
      <c r="R205" s="198"/>
      <c r="S205" s="90"/>
      <c r="T205" s="81"/>
      <c r="U205" s="81"/>
      <c r="V205" s="81"/>
      <c r="W205" s="81"/>
      <c r="X205" s="81"/>
      <c r="Y205" s="81"/>
      <c r="Z205" s="81"/>
      <c r="AA205" s="81"/>
      <c r="AB205" s="81"/>
      <c r="AC205" s="81"/>
      <c r="AD205" s="81"/>
      <c r="AE205" s="81"/>
      <c r="AF205" s="81"/>
      <c r="AG205" s="81"/>
      <c r="AH205" s="81"/>
      <c r="AI205" s="81"/>
      <c r="AJ205" s="81"/>
      <c r="AK205" s="81"/>
      <c r="AL205" s="81"/>
      <c r="AM205" s="81"/>
      <c r="AN205" s="81"/>
      <c r="AO205" s="81"/>
    </row>
    <row r="206" spans="1:41" ht="14.25" customHeight="1">
      <c r="A206" s="195"/>
      <c r="B206" s="196"/>
      <c r="C206" s="84"/>
      <c r="D206" s="84"/>
      <c r="E206" s="84"/>
      <c r="F206" s="196"/>
      <c r="G206" s="196"/>
      <c r="H206" s="84"/>
      <c r="I206" s="85"/>
      <c r="J206" s="85"/>
      <c r="K206" s="85"/>
      <c r="L206" s="85"/>
      <c r="M206" s="85"/>
      <c r="N206" s="197"/>
      <c r="O206" s="85"/>
      <c r="P206" s="85"/>
      <c r="Q206" s="85"/>
      <c r="R206" s="198"/>
      <c r="S206" s="90"/>
      <c r="T206" s="81"/>
      <c r="U206" s="81"/>
      <c r="V206" s="81"/>
      <c r="W206" s="81"/>
      <c r="X206" s="81"/>
      <c r="Y206" s="81"/>
      <c r="Z206" s="81"/>
      <c r="AA206" s="81"/>
      <c r="AB206" s="81"/>
      <c r="AC206" s="81"/>
      <c r="AD206" s="81"/>
      <c r="AE206" s="81"/>
      <c r="AF206" s="81"/>
      <c r="AG206" s="81"/>
      <c r="AH206" s="81"/>
      <c r="AI206" s="81"/>
      <c r="AJ206" s="81"/>
      <c r="AK206" s="81"/>
      <c r="AL206" s="81"/>
      <c r="AM206" s="81"/>
      <c r="AN206" s="81"/>
      <c r="AO206" s="81"/>
    </row>
    <row r="207" spans="1:41" ht="14.25" customHeight="1">
      <c r="A207" s="195"/>
      <c r="B207" s="196"/>
      <c r="C207" s="84"/>
      <c r="D207" s="84"/>
      <c r="E207" s="84"/>
      <c r="F207" s="196"/>
      <c r="G207" s="196"/>
      <c r="H207" s="84"/>
      <c r="I207" s="85"/>
      <c r="J207" s="85"/>
      <c r="K207" s="85"/>
      <c r="L207" s="85"/>
      <c r="M207" s="85"/>
      <c r="N207" s="197"/>
      <c r="O207" s="85"/>
      <c r="P207" s="85"/>
      <c r="Q207" s="85"/>
      <c r="R207" s="198"/>
      <c r="S207" s="90"/>
      <c r="T207" s="81"/>
      <c r="U207" s="81"/>
      <c r="V207" s="81"/>
      <c r="W207" s="81"/>
      <c r="X207" s="81"/>
      <c r="Y207" s="81"/>
      <c r="Z207" s="81"/>
      <c r="AA207" s="81"/>
      <c r="AB207" s="81"/>
      <c r="AC207" s="81"/>
      <c r="AD207" s="81"/>
      <c r="AE207" s="81"/>
      <c r="AF207" s="81"/>
      <c r="AG207" s="81"/>
      <c r="AH207" s="81"/>
      <c r="AI207" s="81"/>
      <c r="AJ207" s="81"/>
      <c r="AK207" s="81"/>
      <c r="AL207" s="81"/>
      <c r="AM207" s="81"/>
      <c r="AN207" s="81"/>
      <c r="AO207" s="81"/>
    </row>
    <row r="208" spans="1:41" ht="14.25" customHeight="1">
      <c r="A208" s="195"/>
      <c r="B208" s="196"/>
      <c r="C208" s="84"/>
      <c r="D208" s="84"/>
      <c r="E208" s="84"/>
      <c r="F208" s="196"/>
      <c r="G208" s="196"/>
      <c r="H208" s="84"/>
      <c r="I208" s="85"/>
      <c r="J208" s="85"/>
      <c r="K208" s="85"/>
      <c r="L208" s="85"/>
      <c r="M208" s="85"/>
      <c r="N208" s="197"/>
      <c r="O208" s="85"/>
      <c r="P208" s="85"/>
      <c r="Q208" s="85"/>
      <c r="R208" s="198"/>
      <c r="S208" s="90"/>
      <c r="T208" s="81"/>
      <c r="U208" s="81"/>
      <c r="V208" s="81"/>
      <c r="W208" s="81"/>
      <c r="X208" s="81"/>
      <c r="Y208" s="81"/>
      <c r="Z208" s="81"/>
      <c r="AA208" s="81"/>
      <c r="AB208" s="81"/>
      <c r="AC208" s="81"/>
      <c r="AD208" s="81"/>
      <c r="AE208" s="81"/>
      <c r="AF208" s="81"/>
      <c r="AG208" s="81"/>
      <c r="AH208" s="81"/>
      <c r="AI208" s="81"/>
      <c r="AJ208" s="81"/>
      <c r="AK208" s="81"/>
      <c r="AL208" s="81"/>
      <c r="AM208" s="81"/>
      <c r="AN208" s="81"/>
      <c r="AO208" s="81"/>
    </row>
    <row r="209" spans="1:41" ht="14.25" customHeight="1">
      <c r="A209" s="195"/>
      <c r="B209" s="196"/>
      <c r="C209" s="84"/>
      <c r="D209" s="84"/>
      <c r="E209" s="84"/>
      <c r="F209" s="196"/>
      <c r="G209" s="196"/>
      <c r="H209" s="84"/>
      <c r="I209" s="85"/>
      <c r="J209" s="85"/>
      <c r="K209" s="85"/>
      <c r="L209" s="85"/>
      <c r="M209" s="85"/>
      <c r="N209" s="197"/>
      <c r="O209" s="85"/>
      <c r="P209" s="85"/>
      <c r="Q209" s="85"/>
      <c r="R209" s="198"/>
      <c r="S209" s="90"/>
      <c r="T209" s="81"/>
      <c r="U209" s="81"/>
      <c r="V209" s="81"/>
      <c r="W209" s="81"/>
      <c r="X209" s="81"/>
      <c r="Y209" s="81"/>
      <c r="Z209" s="81"/>
      <c r="AA209" s="81"/>
      <c r="AB209" s="81"/>
      <c r="AC209" s="81"/>
      <c r="AD209" s="81"/>
      <c r="AE209" s="81"/>
      <c r="AF209" s="81"/>
      <c r="AG209" s="81"/>
      <c r="AH209" s="81"/>
      <c r="AI209" s="81"/>
      <c r="AJ209" s="81"/>
      <c r="AK209" s="81"/>
      <c r="AL209" s="81"/>
      <c r="AM209" s="81"/>
      <c r="AN209" s="81"/>
      <c r="AO209" s="81"/>
    </row>
    <row r="210" spans="1:41" ht="14.25" customHeight="1">
      <c r="A210" s="195"/>
      <c r="B210" s="196"/>
      <c r="C210" s="84"/>
      <c r="D210" s="84"/>
      <c r="E210" s="84"/>
      <c r="F210" s="196"/>
      <c r="G210" s="196"/>
      <c r="H210" s="84"/>
      <c r="I210" s="85"/>
      <c r="J210" s="85"/>
      <c r="K210" s="85"/>
      <c r="L210" s="85"/>
      <c r="M210" s="85"/>
      <c r="N210" s="197"/>
      <c r="O210" s="85"/>
      <c r="P210" s="85"/>
      <c r="Q210" s="85"/>
      <c r="R210" s="198"/>
      <c r="S210" s="90"/>
      <c r="T210" s="81"/>
      <c r="U210" s="81"/>
      <c r="V210" s="81"/>
      <c r="W210" s="81"/>
      <c r="X210" s="81"/>
      <c r="Y210" s="81"/>
      <c r="Z210" s="81"/>
      <c r="AA210" s="81"/>
      <c r="AB210" s="81"/>
      <c r="AC210" s="81"/>
      <c r="AD210" s="81"/>
      <c r="AE210" s="81"/>
      <c r="AF210" s="81"/>
      <c r="AG210" s="81"/>
      <c r="AH210" s="81"/>
      <c r="AI210" s="81"/>
      <c r="AJ210" s="81"/>
      <c r="AK210" s="81"/>
      <c r="AL210" s="81"/>
      <c r="AM210" s="81"/>
      <c r="AN210" s="81"/>
      <c r="AO210" s="81"/>
    </row>
    <row r="211" spans="1:41" ht="14.25" customHeight="1">
      <c r="A211" s="195"/>
      <c r="B211" s="196"/>
      <c r="C211" s="84"/>
      <c r="D211" s="84"/>
      <c r="E211" s="84"/>
      <c r="F211" s="196"/>
      <c r="G211" s="196"/>
      <c r="H211" s="84"/>
      <c r="I211" s="85"/>
      <c r="J211" s="85"/>
      <c r="K211" s="85"/>
      <c r="L211" s="85"/>
      <c r="M211" s="85"/>
      <c r="N211" s="197"/>
      <c r="O211" s="85"/>
      <c r="P211" s="85"/>
      <c r="Q211" s="85"/>
      <c r="R211" s="198"/>
      <c r="S211" s="90"/>
      <c r="T211" s="81"/>
      <c r="U211" s="81"/>
      <c r="V211" s="81"/>
      <c r="W211" s="81"/>
      <c r="X211" s="81"/>
      <c r="Y211" s="81"/>
      <c r="Z211" s="81"/>
      <c r="AA211" s="81"/>
      <c r="AB211" s="81"/>
      <c r="AC211" s="81"/>
      <c r="AD211" s="81"/>
      <c r="AE211" s="81"/>
      <c r="AF211" s="81"/>
      <c r="AG211" s="81"/>
      <c r="AH211" s="81"/>
      <c r="AI211" s="81"/>
      <c r="AJ211" s="81"/>
      <c r="AK211" s="81"/>
      <c r="AL211" s="81"/>
      <c r="AM211" s="81"/>
      <c r="AN211" s="81"/>
      <c r="AO211" s="81"/>
    </row>
    <row r="212" spans="1:41" ht="14.25" customHeight="1">
      <c r="A212" s="195"/>
      <c r="B212" s="196"/>
      <c r="C212" s="84"/>
      <c r="D212" s="84"/>
      <c r="E212" s="84"/>
      <c r="F212" s="196"/>
      <c r="G212" s="196"/>
      <c r="H212" s="84"/>
      <c r="I212" s="85"/>
      <c r="J212" s="85"/>
      <c r="K212" s="85"/>
      <c r="L212" s="85"/>
      <c r="M212" s="85"/>
      <c r="N212" s="197"/>
      <c r="O212" s="85"/>
      <c r="P212" s="85"/>
      <c r="Q212" s="85"/>
      <c r="R212" s="198"/>
      <c r="S212" s="90"/>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row>
    <row r="213" spans="1:41" ht="14.25" customHeight="1">
      <c r="A213" s="195"/>
      <c r="B213" s="196"/>
      <c r="C213" s="84"/>
      <c r="D213" s="84"/>
      <c r="E213" s="84"/>
      <c r="F213" s="196"/>
      <c r="G213" s="196"/>
      <c r="H213" s="84"/>
      <c r="I213" s="85"/>
      <c r="J213" s="85"/>
      <c r="K213" s="85"/>
      <c r="L213" s="85"/>
      <c r="M213" s="85"/>
      <c r="N213" s="197"/>
      <c r="O213" s="85"/>
      <c r="P213" s="85"/>
      <c r="Q213" s="85"/>
      <c r="R213" s="198"/>
      <c r="S213" s="90"/>
      <c r="T213" s="81"/>
      <c r="U213" s="81"/>
      <c r="V213" s="81"/>
      <c r="W213" s="81"/>
      <c r="X213" s="81"/>
      <c r="Y213" s="81"/>
      <c r="Z213" s="81"/>
      <c r="AA213" s="81"/>
      <c r="AB213" s="81"/>
      <c r="AC213" s="81"/>
      <c r="AD213" s="81"/>
      <c r="AE213" s="81"/>
      <c r="AF213" s="81"/>
      <c r="AG213" s="81"/>
      <c r="AH213" s="81"/>
      <c r="AI213" s="81"/>
      <c r="AJ213" s="81"/>
      <c r="AK213" s="81"/>
      <c r="AL213" s="81"/>
      <c r="AM213" s="81"/>
      <c r="AN213" s="81"/>
      <c r="AO213" s="81"/>
    </row>
    <row r="214" spans="1:41" ht="14.25" customHeight="1">
      <c r="A214" s="195"/>
      <c r="B214" s="196"/>
      <c r="C214" s="84"/>
      <c r="D214" s="84"/>
      <c r="E214" s="84"/>
      <c r="F214" s="196"/>
      <c r="G214" s="196"/>
      <c r="H214" s="84"/>
      <c r="I214" s="85"/>
      <c r="J214" s="85"/>
      <c r="K214" s="85"/>
      <c r="L214" s="85"/>
      <c r="M214" s="85"/>
      <c r="N214" s="197"/>
      <c r="O214" s="85"/>
      <c r="P214" s="85"/>
      <c r="Q214" s="85"/>
      <c r="R214" s="198"/>
      <c r="S214" s="90"/>
      <c r="T214" s="81"/>
      <c r="U214" s="81"/>
      <c r="V214" s="81"/>
      <c r="W214" s="81"/>
      <c r="X214" s="81"/>
      <c r="Y214" s="81"/>
      <c r="Z214" s="81"/>
      <c r="AA214" s="81"/>
      <c r="AB214" s="81"/>
      <c r="AC214" s="81"/>
      <c r="AD214" s="81"/>
      <c r="AE214" s="81"/>
      <c r="AF214" s="81"/>
      <c r="AG214" s="81"/>
      <c r="AH214" s="81"/>
      <c r="AI214" s="81"/>
      <c r="AJ214" s="81"/>
      <c r="AK214" s="81"/>
      <c r="AL214" s="81"/>
      <c r="AM214" s="81"/>
      <c r="AN214" s="81"/>
      <c r="AO214" s="81"/>
    </row>
    <row r="215" spans="1:41" ht="14.25" customHeight="1">
      <c r="A215" s="195"/>
      <c r="B215" s="196"/>
      <c r="C215" s="84"/>
      <c r="D215" s="84"/>
      <c r="E215" s="84"/>
      <c r="F215" s="196"/>
      <c r="G215" s="196"/>
      <c r="H215" s="84"/>
      <c r="I215" s="85"/>
      <c r="J215" s="85"/>
      <c r="K215" s="85"/>
      <c r="L215" s="85"/>
      <c r="M215" s="85"/>
      <c r="N215" s="197"/>
      <c r="O215" s="85"/>
      <c r="P215" s="85"/>
      <c r="Q215" s="85"/>
      <c r="R215" s="198"/>
      <c r="S215" s="90"/>
      <c r="T215" s="81"/>
      <c r="U215" s="81"/>
      <c r="V215" s="81"/>
      <c r="W215" s="81"/>
      <c r="X215" s="81"/>
      <c r="Y215" s="81"/>
      <c r="Z215" s="81"/>
      <c r="AA215" s="81"/>
      <c r="AB215" s="81"/>
      <c r="AC215" s="81"/>
      <c r="AD215" s="81"/>
      <c r="AE215" s="81"/>
      <c r="AF215" s="81"/>
      <c r="AG215" s="81"/>
      <c r="AH215" s="81"/>
      <c r="AI215" s="81"/>
      <c r="AJ215" s="81"/>
      <c r="AK215" s="81"/>
      <c r="AL215" s="81"/>
      <c r="AM215" s="81"/>
      <c r="AN215" s="81"/>
      <c r="AO215" s="81"/>
    </row>
    <row r="216" spans="1:41" ht="14.25" customHeight="1">
      <c r="A216" s="195"/>
      <c r="B216" s="196"/>
      <c r="C216" s="84"/>
      <c r="D216" s="84"/>
      <c r="E216" s="84"/>
      <c r="F216" s="196"/>
      <c r="G216" s="196"/>
      <c r="H216" s="84"/>
      <c r="I216" s="85"/>
      <c r="J216" s="85"/>
      <c r="K216" s="85"/>
      <c r="L216" s="85"/>
      <c r="M216" s="85"/>
      <c r="N216" s="197"/>
      <c r="O216" s="85"/>
      <c r="P216" s="85"/>
      <c r="Q216" s="85"/>
      <c r="R216" s="198"/>
      <c r="S216" s="90"/>
      <c r="T216" s="81"/>
      <c r="U216" s="81"/>
      <c r="V216" s="81"/>
      <c r="W216" s="81"/>
      <c r="X216" s="81"/>
      <c r="Y216" s="81"/>
      <c r="Z216" s="81"/>
      <c r="AA216" s="81"/>
      <c r="AB216" s="81"/>
      <c r="AC216" s="81"/>
      <c r="AD216" s="81"/>
      <c r="AE216" s="81"/>
      <c r="AF216" s="81"/>
      <c r="AG216" s="81"/>
      <c r="AH216" s="81"/>
      <c r="AI216" s="81"/>
      <c r="AJ216" s="81"/>
      <c r="AK216" s="81"/>
      <c r="AL216" s="81"/>
      <c r="AM216" s="81"/>
      <c r="AN216" s="81"/>
      <c r="AO216" s="81"/>
    </row>
    <row r="217" spans="1:41" ht="14.25" customHeight="1">
      <c r="A217" s="195"/>
      <c r="B217" s="196"/>
      <c r="C217" s="84"/>
      <c r="D217" s="84"/>
      <c r="E217" s="84"/>
      <c r="F217" s="196"/>
      <c r="G217" s="196"/>
      <c r="H217" s="84"/>
      <c r="I217" s="85"/>
      <c r="J217" s="85"/>
      <c r="K217" s="85"/>
      <c r="L217" s="85"/>
      <c r="M217" s="85"/>
      <c r="N217" s="197"/>
      <c r="O217" s="85"/>
      <c r="P217" s="85"/>
      <c r="Q217" s="85"/>
      <c r="R217" s="198"/>
      <c r="S217" s="90"/>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row>
    <row r="218" spans="1:41" ht="14.25" customHeight="1">
      <c r="A218" s="195"/>
      <c r="B218" s="196"/>
      <c r="C218" s="84"/>
      <c r="D218" s="84"/>
      <c r="E218" s="84"/>
      <c r="F218" s="196"/>
      <c r="G218" s="196"/>
      <c r="H218" s="84"/>
      <c r="I218" s="85"/>
      <c r="J218" s="85"/>
      <c r="K218" s="85"/>
      <c r="L218" s="85"/>
      <c r="M218" s="85"/>
      <c r="N218" s="197"/>
      <c r="O218" s="85"/>
      <c r="P218" s="85"/>
      <c r="Q218" s="85"/>
      <c r="R218" s="198"/>
      <c r="S218" s="90"/>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row>
    <row r="219" spans="1:41" ht="14.25" customHeight="1">
      <c r="A219" s="195"/>
      <c r="B219" s="196"/>
      <c r="C219" s="84"/>
      <c r="D219" s="84"/>
      <c r="E219" s="84"/>
      <c r="F219" s="196"/>
      <c r="G219" s="196"/>
      <c r="H219" s="84"/>
      <c r="I219" s="85"/>
      <c r="J219" s="85"/>
      <c r="K219" s="85"/>
      <c r="L219" s="85"/>
      <c r="M219" s="85"/>
      <c r="N219" s="197"/>
      <c r="O219" s="85"/>
      <c r="P219" s="85"/>
      <c r="Q219" s="85"/>
      <c r="R219" s="198"/>
      <c r="S219" s="90"/>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row>
    <row r="220" spans="1:41" ht="14.25" customHeight="1">
      <c r="A220" s="195"/>
      <c r="B220" s="196"/>
      <c r="C220" s="84"/>
      <c r="D220" s="84"/>
      <c r="E220" s="84"/>
      <c r="F220" s="196"/>
      <c r="G220" s="196"/>
      <c r="H220" s="84"/>
      <c r="I220" s="85"/>
      <c r="J220" s="85"/>
      <c r="K220" s="85"/>
      <c r="L220" s="85"/>
      <c r="M220" s="85"/>
      <c r="N220" s="197"/>
      <c r="O220" s="85"/>
      <c r="P220" s="85"/>
      <c r="Q220" s="85"/>
      <c r="R220" s="198"/>
      <c r="S220" s="90"/>
      <c r="T220" s="81"/>
      <c r="U220" s="81"/>
      <c r="V220" s="81"/>
      <c r="W220" s="81"/>
      <c r="X220" s="81"/>
      <c r="Y220" s="81"/>
      <c r="Z220" s="81"/>
      <c r="AA220" s="81"/>
      <c r="AB220" s="81"/>
      <c r="AC220" s="81"/>
      <c r="AD220" s="81"/>
      <c r="AE220" s="81"/>
      <c r="AF220" s="81"/>
      <c r="AG220" s="81"/>
      <c r="AH220" s="81"/>
      <c r="AI220" s="81"/>
      <c r="AJ220" s="81"/>
      <c r="AK220" s="81"/>
      <c r="AL220" s="81"/>
      <c r="AM220" s="81"/>
      <c r="AN220" s="81"/>
      <c r="AO220" s="81"/>
    </row>
    <row r="221" spans="1:41" ht="14.25" customHeight="1">
      <c r="A221" s="195"/>
      <c r="B221" s="196"/>
      <c r="C221" s="84"/>
      <c r="D221" s="84"/>
      <c r="E221" s="84"/>
      <c r="F221" s="196"/>
      <c r="G221" s="196"/>
      <c r="H221" s="84"/>
      <c r="I221" s="85"/>
      <c r="J221" s="85"/>
      <c r="K221" s="85"/>
      <c r="L221" s="85"/>
      <c r="M221" s="85"/>
      <c r="N221" s="197"/>
      <c r="O221" s="85"/>
      <c r="P221" s="85"/>
      <c r="Q221" s="85"/>
      <c r="R221" s="198"/>
      <c r="S221" s="90"/>
      <c r="T221" s="81"/>
      <c r="U221" s="81"/>
      <c r="V221" s="81"/>
      <c r="W221" s="81"/>
      <c r="X221" s="81"/>
      <c r="Y221" s="81"/>
      <c r="Z221" s="81"/>
      <c r="AA221" s="81"/>
      <c r="AB221" s="81"/>
      <c r="AC221" s="81"/>
      <c r="AD221" s="81"/>
      <c r="AE221" s="81"/>
      <c r="AF221" s="81"/>
      <c r="AG221" s="81"/>
      <c r="AH221" s="81"/>
      <c r="AI221" s="81"/>
      <c r="AJ221" s="81"/>
      <c r="AK221" s="81"/>
      <c r="AL221" s="81"/>
      <c r="AM221" s="81"/>
      <c r="AN221" s="81"/>
      <c r="AO221" s="81"/>
    </row>
    <row r="222" spans="1:41" ht="14.25" customHeight="1">
      <c r="A222" s="195"/>
      <c r="B222" s="196"/>
      <c r="C222" s="84"/>
      <c r="D222" s="84"/>
      <c r="E222" s="84"/>
      <c r="F222" s="196"/>
      <c r="G222" s="196"/>
      <c r="H222" s="84"/>
      <c r="I222" s="85"/>
      <c r="J222" s="85"/>
      <c r="K222" s="85"/>
      <c r="L222" s="85"/>
      <c r="M222" s="85"/>
      <c r="N222" s="197"/>
      <c r="O222" s="85"/>
      <c r="P222" s="85"/>
      <c r="Q222" s="85"/>
      <c r="R222" s="198"/>
      <c r="S222" s="90"/>
      <c r="T222" s="81"/>
      <c r="U222" s="81"/>
      <c r="V222" s="81"/>
      <c r="W222" s="81"/>
      <c r="X222" s="81"/>
      <c r="Y222" s="81"/>
      <c r="Z222" s="81"/>
      <c r="AA222" s="81"/>
      <c r="AB222" s="81"/>
      <c r="AC222" s="81"/>
      <c r="AD222" s="81"/>
      <c r="AE222" s="81"/>
      <c r="AF222" s="81"/>
      <c r="AG222" s="81"/>
      <c r="AH222" s="81"/>
      <c r="AI222" s="81"/>
      <c r="AJ222" s="81"/>
      <c r="AK222" s="81"/>
      <c r="AL222" s="81"/>
      <c r="AM222" s="81"/>
      <c r="AN222" s="81"/>
      <c r="AO222" s="81"/>
    </row>
    <row r="223" spans="1:41" ht="14.25" customHeight="1">
      <c r="A223" s="195"/>
      <c r="B223" s="196"/>
      <c r="C223" s="84"/>
      <c r="D223" s="84"/>
      <c r="E223" s="84"/>
      <c r="F223" s="196"/>
      <c r="G223" s="196"/>
      <c r="H223" s="84"/>
      <c r="I223" s="85"/>
      <c r="J223" s="85"/>
      <c r="K223" s="85"/>
      <c r="L223" s="85"/>
      <c r="M223" s="85"/>
      <c r="N223" s="197"/>
      <c r="O223" s="85"/>
      <c r="P223" s="85"/>
      <c r="Q223" s="85"/>
      <c r="R223" s="198"/>
      <c r="S223" s="90"/>
      <c r="T223" s="81"/>
      <c r="U223" s="81"/>
      <c r="V223" s="81"/>
      <c r="W223" s="81"/>
      <c r="X223" s="81"/>
      <c r="Y223" s="81"/>
      <c r="Z223" s="81"/>
      <c r="AA223" s="81"/>
      <c r="AB223" s="81"/>
      <c r="AC223" s="81"/>
      <c r="AD223" s="81"/>
      <c r="AE223" s="81"/>
      <c r="AF223" s="81"/>
      <c r="AG223" s="81"/>
      <c r="AH223" s="81"/>
      <c r="AI223" s="81"/>
      <c r="AJ223" s="81"/>
      <c r="AK223" s="81"/>
      <c r="AL223" s="81"/>
      <c r="AM223" s="81"/>
      <c r="AN223" s="81"/>
      <c r="AO223" s="81"/>
    </row>
    <row r="224" spans="1:41" ht="14.25" customHeight="1">
      <c r="A224" s="195"/>
      <c r="B224" s="196"/>
      <c r="C224" s="84"/>
      <c r="D224" s="84"/>
      <c r="E224" s="84"/>
      <c r="F224" s="196"/>
      <c r="G224" s="196"/>
      <c r="H224" s="84"/>
      <c r="I224" s="85"/>
      <c r="J224" s="85"/>
      <c r="K224" s="85"/>
      <c r="L224" s="85"/>
      <c r="M224" s="85"/>
      <c r="N224" s="197"/>
      <c r="O224" s="85"/>
      <c r="P224" s="85"/>
      <c r="Q224" s="85"/>
      <c r="R224" s="198"/>
      <c r="S224" s="90"/>
      <c r="T224" s="81"/>
      <c r="U224" s="81"/>
      <c r="V224" s="81"/>
      <c r="W224" s="81"/>
      <c r="X224" s="81"/>
      <c r="Y224" s="81"/>
      <c r="Z224" s="81"/>
      <c r="AA224" s="81"/>
      <c r="AB224" s="81"/>
      <c r="AC224" s="81"/>
      <c r="AD224" s="81"/>
      <c r="AE224" s="81"/>
      <c r="AF224" s="81"/>
      <c r="AG224" s="81"/>
      <c r="AH224" s="81"/>
      <c r="AI224" s="81"/>
      <c r="AJ224" s="81"/>
      <c r="AK224" s="81"/>
      <c r="AL224" s="81"/>
      <c r="AM224" s="81"/>
      <c r="AN224" s="81"/>
      <c r="AO224" s="81"/>
    </row>
    <row r="225" spans="1:41" ht="14.25" customHeight="1">
      <c r="A225" s="195"/>
      <c r="B225" s="196"/>
      <c r="C225" s="84"/>
      <c r="D225" s="84"/>
      <c r="E225" s="84"/>
      <c r="F225" s="196"/>
      <c r="G225" s="196"/>
      <c r="H225" s="84"/>
      <c r="I225" s="85"/>
      <c r="J225" s="85"/>
      <c r="K225" s="85"/>
      <c r="L225" s="85"/>
      <c r="M225" s="85"/>
      <c r="N225" s="197"/>
      <c r="O225" s="85"/>
      <c r="P225" s="85"/>
      <c r="Q225" s="85"/>
      <c r="R225" s="198"/>
      <c r="S225" s="90"/>
      <c r="T225" s="81"/>
      <c r="U225" s="81"/>
      <c r="V225" s="81"/>
      <c r="W225" s="81"/>
      <c r="X225" s="81"/>
      <c r="Y225" s="81"/>
      <c r="Z225" s="81"/>
      <c r="AA225" s="81"/>
      <c r="AB225" s="81"/>
      <c r="AC225" s="81"/>
      <c r="AD225" s="81"/>
      <c r="AE225" s="81"/>
      <c r="AF225" s="81"/>
      <c r="AG225" s="81"/>
      <c r="AH225" s="81"/>
      <c r="AI225" s="81"/>
      <c r="AJ225" s="81"/>
      <c r="AK225" s="81"/>
      <c r="AL225" s="81"/>
      <c r="AM225" s="81"/>
      <c r="AN225" s="81"/>
      <c r="AO225" s="81"/>
    </row>
    <row r="226" spans="1:41" ht="14.25" customHeight="1">
      <c r="A226" s="195"/>
      <c r="B226" s="196"/>
      <c r="C226" s="84"/>
      <c r="D226" s="84"/>
      <c r="E226" s="84"/>
      <c r="F226" s="196"/>
      <c r="G226" s="196"/>
      <c r="H226" s="84"/>
      <c r="I226" s="85"/>
      <c r="J226" s="85"/>
      <c r="K226" s="85"/>
      <c r="L226" s="85"/>
      <c r="M226" s="85"/>
      <c r="N226" s="197"/>
      <c r="O226" s="85"/>
      <c r="P226" s="85"/>
      <c r="Q226" s="85"/>
      <c r="R226" s="198"/>
      <c r="S226" s="90"/>
      <c r="T226" s="81"/>
      <c r="U226" s="81"/>
      <c r="V226" s="81"/>
      <c r="W226" s="81"/>
      <c r="X226" s="81"/>
      <c r="Y226" s="81"/>
      <c r="Z226" s="81"/>
      <c r="AA226" s="81"/>
      <c r="AB226" s="81"/>
      <c r="AC226" s="81"/>
      <c r="AD226" s="81"/>
      <c r="AE226" s="81"/>
      <c r="AF226" s="81"/>
      <c r="AG226" s="81"/>
      <c r="AH226" s="81"/>
      <c r="AI226" s="81"/>
      <c r="AJ226" s="81"/>
      <c r="AK226" s="81"/>
      <c r="AL226" s="81"/>
      <c r="AM226" s="81"/>
      <c r="AN226" s="81"/>
      <c r="AO226" s="81"/>
    </row>
    <row r="227" spans="1:41" ht="14.25" customHeight="1">
      <c r="A227" s="195"/>
      <c r="B227" s="196"/>
      <c r="C227" s="84"/>
      <c r="D227" s="84"/>
      <c r="E227" s="84"/>
      <c r="F227" s="196"/>
      <c r="G227" s="196"/>
      <c r="H227" s="84"/>
      <c r="I227" s="85"/>
      <c r="J227" s="85"/>
      <c r="K227" s="85"/>
      <c r="L227" s="85"/>
      <c r="M227" s="85"/>
      <c r="N227" s="197"/>
      <c r="O227" s="85"/>
      <c r="P227" s="85"/>
      <c r="Q227" s="85"/>
      <c r="R227" s="198"/>
      <c r="S227" s="90"/>
      <c r="T227" s="81"/>
      <c r="U227" s="81"/>
      <c r="V227" s="81"/>
      <c r="W227" s="81"/>
      <c r="X227" s="81"/>
      <c r="Y227" s="81"/>
      <c r="Z227" s="81"/>
      <c r="AA227" s="81"/>
      <c r="AB227" s="81"/>
      <c r="AC227" s="81"/>
      <c r="AD227" s="81"/>
      <c r="AE227" s="81"/>
      <c r="AF227" s="81"/>
      <c r="AG227" s="81"/>
      <c r="AH227" s="81"/>
      <c r="AI227" s="81"/>
      <c r="AJ227" s="81"/>
      <c r="AK227" s="81"/>
      <c r="AL227" s="81"/>
      <c r="AM227" s="81"/>
      <c r="AN227" s="81"/>
      <c r="AO227" s="81"/>
    </row>
    <row r="228" spans="1:41" ht="14.25" customHeight="1">
      <c r="A228" s="195"/>
      <c r="B228" s="196"/>
      <c r="C228" s="84"/>
      <c r="D228" s="84"/>
      <c r="E228" s="84"/>
      <c r="F228" s="196"/>
      <c r="G228" s="196"/>
      <c r="H228" s="84"/>
      <c r="I228" s="85"/>
      <c r="J228" s="85"/>
      <c r="K228" s="85"/>
      <c r="L228" s="85"/>
      <c r="M228" s="85"/>
      <c r="N228" s="197"/>
      <c r="O228" s="85"/>
      <c r="P228" s="85"/>
      <c r="Q228" s="85"/>
      <c r="R228" s="198"/>
      <c r="S228" s="90"/>
      <c r="T228" s="81"/>
      <c r="U228" s="81"/>
      <c r="V228" s="81"/>
      <c r="W228" s="81"/>
      <c r="X228" s="81"/>
      <c r="Y228" s="81"/>
      <c r="Z228" s="81"/>
      <c r="AA228" s="81"/>
      <c r="AB228" s="81"/>
      <c r="AC228" s="81"/>
      <c r="AD228" s="81"/>
      <c r="AE228" s="81"/>
      <c r="AF228" s="81"/>
      <c r="AG228" s="81"/>
      <c r="AH228" s="81"/>
      <c r="AI228" s="81"/>
      <c r="AJ228" s="81"/>
      <c r="AK228" s="81"/>
      <c r="AL228" s="81"/>
      <c r="AM228" s="81"/>
      <c r="AN228" s="81"/>
      <c r="AO228" s="81"/>
    </row>
    <row r="229" spans="1:41" ht="14.25" customHeight="1">
      <c r="A229" s="195"/>
      <c r="B229" s="196"/>
      <c r="C229" s="84"/>
      <c r="D229" s="84"/>
      <c r="E229" s="84"/>
      <c r="F229" s="196"/>
      <c r="G229" s="196"/>
      <c r="H229" s="84"/>
      <c r="I229" s="85"/>
      <c r="J229" s="85"/>
      <c r="K229" s="85"/>
      <c r="L229" s="85"/>
      <c r="M229" s="85"/>
      <c r="N229" s="197"/>
      <c r="O229" s="85"/>
      <c r="P229" s="85"/>
      <c r="Q229" s="85"/>
      <c r="R229" s="198"/>
      <c r="S229" s="90"/>
      <c r="T229" s="81"/>
      <c r="U229" s="81"/>
      <c r="V229" s="81"/>
      <c r="W229" s="81"/>
      <c r="X229" s="81"/>
      <c r="Y229" s="81"/>
      <c r="Z229" s="81"/>
      <c r="AA229" s="81"/>
      <c r="AB229" s="81"/>
      <c r="AC229" s="81"/>
      <c r="AD229" s="81"/>
      <c r="AE229" s="81"/>
      <c r="AF229" s="81"/>
      <c r="AG229" s="81"/>
      <c r="AH229" s="81"/>
      <c r="AI229" s="81"/>
      <c r="AJ229" s="81"/>
      <c r="AK229" s="81"/>
      <c r="AL229" s="81"/>
      <c r="AM229" s="81"/>
      <c r="AN229" s="81"/>
      <c r="AO229" s="81"/>
    </row>
    <row r="230" spans="1:41" ht="14.25" customHeight="1">
      <c r="A230" s="195"/>
      <c r="B230" s="196"/>
      <c r="C230" s="84"/>
      <c r="D230" s="84"/>
      <c r="E230" s="84"/>
      <c r="F230" s="196"/>
      <c r="G230" s="196"/>
      <c r="H230" s="84"/>
      <c r="I230" s="85"/>
      <c r="J230" s="85"/>
      <c r="K230" s="85"/>
      <c r="L230" s="85"/>
      <c r="M230" s="85"/>
      <c r="N230" s="197"/>
      <c r="O230" s="85"/>
      <c r="P230" s="85"/>
      <c r="Q230" s="85"/>
      <c r="R230" s="198"/>
      <c r="S230" s="90"/>
      <c r="T230" s="81"/>
      <c r="U230" s="81"/>
      <c r="V230" s="81"/>
      <c r="W230" s="81"/>
      <c r="X230" s="81"/>
      <c r="Y230" s="81"/>
      <c r="Z230" s="81"/>
      <c r="AA230" s="81"/>
      <c r="AB230" s="81"/>
      <c r="AC230" s="81"/>
      <c r="AD230" s="81"/>
      <c r="AE230" s="81"/>
      <c r="AF230" s="81"/>
      <c r="AG230" s="81"/>
      <c r="AH230" s="81"/>
      <c r="AI230" s="81"/>
      <c r="AJ230" s="81"/>
      <c r="AK230" s="81"/>
      <c r="AL230" s="81"/>
      <c r="AM230" s="81"/>
      <c r="AN230" s="81"/>
      <c r="AO230" s="81"/>
    </row>
    <row r="231" spans="1:41" ht="14.25" customHeight="1">
      <c r="A231" s="195"/>
      <c r="B231" s="196"/>
      <c r="C231" s="84"/>
      <c r="D231" s="84"/>
      <c r="E231" s="84"/>
      <c r="F231" s="196"/>
      <c r="G231" s="196"/>
      <c r="H231" s="84"/>
      <c r="I231" s="85"/>
      <c r="J231" s="85"/>
      <c r="K231" s="85"/>
      <c r="L231" s="85"/>
      <c r="M231" s="85"/>
      <c r="N231" s="197"/>
      <c r="O231" s="85"/>
      <c r="P231" s="85"/>
      <c r="Q231" s="85"/>
      <c r="R231" s="198"/>
      <c r="S231" s="90"/>
      <c r="T231" s="81"/>
      <c r="U231" s="81"/>
      <c r="V231" s="81"/>
      <c r="W231" s="81"/>
      <c r="X231" s="81"/>
      <c r="Y231" s="81"/>
      <c r="Z231" s="81"/>
      <c r="AA231" s="81"/>
      <c r="AB231" s="81"/>
      <c r="AC231" s="81"/>
      <c r="AD231" s="81"/>
      <c r="AE231" s="81"/>
      <c r="AF231" s="81"/>
      <c r="AG231" s="81"/>
      <c r="AH231" s="81"/>
      <c r="AI231" s="81"/>
      <c r="AJ231" s="81"/>
      <c r="AK231" s="81"/>
      <c r="AL231" s="81"/>
      <c r="AM231" s="81"/>
      <c r="AN231" s="81"/>
      <c r="AO231" s="81"/>
    </row>
    <row r="232" spans="1:41" ht="14.25" customHeight="1">
      <c r="A232" s="195"/>
      <c r="B232" s="196"/>
      <c r="C232" s="84"/>
      <c r="D232" s="84"/>
      <c r="E232" s="84"/>
      <c r="F232" s="196"/>
      <c r="G232" s="196"/>
      <c r="H232" s="84"/>
      <c r="I232" s="85"/>
      <c r="J232" s="85"/>
      <c r="K232" s="85"/>
      <c r="L232" s="85"/>
      <c r="M232" s="85"/>
      <c r="N232" s="197"/>
      <c r="O232" s="85"/>
      <c r="P232" s="85"/>
      <c r="Q232" s="85"/>
      <c r="R232" s="198"/>
      <c r="S232" s="90"/>
      <c r="T232" s="81"/>
      <c r="U232" s="81"/>
      <c r="V232" s="81"/>
      <c r="W232" s="81"/>
      <c r="X232" s="81"/>
      <c r="Y232" s="81"/>
      <c r="Z232" s="81"/>
      <c r="AA232" s="81"/>
      <c r="AB232" s="81"/>
      <c r="AC232" s="81"/>
      <c r="AD232" s="81"/>
      <c r="AE232" s="81"/>
      <c r="AF232" s="81"/>
      <c r="AG232" s="81"/>
      <c r="AH232" s="81"/>
      <c r="AI232" s="81"/>
      <c r="AJ232" s="81"/>
      <c r="AK232" s="81"/>
      <c r="AL232" s="81"/>
      <c r="AM232" s="81"/>
      <c r="AN232" s="81"/>
      <c r="AO232" s="81"/>
    </row>
    <row r="233" spans="1:41" ht="14.25" customHeight="1">
      <c r="A233" s="195"/>
      <c r="B233" s="196"/>
      <c r="C233" s="84"/>
      <c r="D233" s="84"/>
      <c r="E233" s="84"/>
      <c r="F233" s="196"/>
      <c r="G233" s="196"/>
      <c r="H233" s="84"/>
      <c r="I233" s="85"/>
      <c r="J233" s="85"/>
      <c r="K233" s="85"/>
      <c r="L233" s="85"/>
      <c r="M233" s="85"/>
      <c r="N233" s="197"/>
      <c r="O233" s="85"/>
      <c r="P233" s="85"/>
      <c r="Q233" s="85"/>
      <c r="R233" s="198"/>
      <c r="S233" s="90"/>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row>
    <row r="234" spans="1:41" ht="14.25" customHeight="1">
      <c r="A234" s="195"/>
      <c r="B234" s="196"/>
      <c r="C234" s="84"/>
      <c r="D234" s="84"/>
      <c r="E234" s="84"/>
      <c r="F234" s="196"/>
      <c r="G234" s="196"/>
      <c r="H234" s="84"/>
      <c r="I234" s="85"/>
      <c r="J234" s="85"/>
      <c r="K234" s="85"/>
      <c r="L234" s="85"/>
      <c r="M234" s="85"/>
      <c r="N234" s="197"/>
      <c r="O234" s="85"/>
      <c r="P234" s="85"/>
      <c r="Q234" s="85"/>
      <c r="R234" s="198"/>
      <c r="S234" s="90"/>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row>
    <row r="235" spans="1:41" ht="14.25" customHeight="1">
      <c r="A235" s="195"/>
      <c r="B235" s="196"/>
      <c r="C235" s="84"/>
      <c r="D235" s="84"/>
      <c r="E235" s="84"/>
      <c r="F235" s="196"/>
      <c r="G235" s="196"/>
      <c r="H235" s="84"/>
      <c r="I235" s="85"/>
      <c r="J235" s="85"/>
      <c r="K235" s="85"/>
      <c r="L235" s="85"/>
      <c r="M235" s="85"/>
      <c r="N235" s="197"/>
      <c r="O235" s="85"/>
      <c r="P235" s="85"/>
      <c r="Q235" s="85"/>
      <c r="R235" s="198"/>
      <c r="S235" s="90"/>
      <c r="T235" s="81"/>
      <c r="U235" s="81"/>
      <c r="V235" s="81"/>
      <c r="W235" s="81"/>
      <c r="X235" s="81"/>
      <c r="Y235" s="81"/>
      <c r="Z235" s="81"/>
      <c r="AA235" s="81"/>
      <c r="AB235" s="81"/>
      <c r="AC235" s="81"/>
      <c r="AD235" s="81"/>
      <c r="AE235" s="81"/>
      <c r="AF235" s="81"/>
      <c r="AG235" s="81"/>
      <c r="AH235" s="81"/>
      <c r="AI235" s="81"/>
      <c r="AJ235" s="81"/>
      <c r="AK235" s="81"/>
      <c r="AL235" s="81"/>
      <c r="AM235" s="81"/>
      <c r="AN235" s="81"/>
      <c r="AO235" s="81"/>
    </row>
    <row r="236" spans="1:41" ht="14.25" customHeight="1">
      <c r="A236" s="195"/>
      <c r="B236" s="196"/>
      <c r="C236" s="84"/>
      <c r="D236" s="84"/>
      <c r="E236" s="84"/>
      <c r="F236" s="196"/>
      <c r="G236" s="196"/>
      <c r="H236" s="84"/>
      <c r="I236" s="85"/>
      <c r="J236" s="85"/>
      <c r="K236" s="85"/>
      <c r="L236" s="85"/>
      <c r="M236" s="85"/>
      <c r="N236" s="197"/>
      <c r="O236" s="85"/>
      <c r="P236" s="85"/>
      <c r="Q236" s="85"/>
      <c r="R236" s="198"/>
      <c r="S236" s="90"/>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row>
    <row r="237" spans="1:41" ht="14.25" customHeight="1">
      <c r="A237" s="195"/>
      <c r="B237" s="196"/>
      <c r="C237" s="84"/>
      <c r="D237" s="84"/>
      <c r="E237" s="84"/>
      <c r="F237" s="196"/>
      <c r="G237" s="196"/>
      <c r="H237" s="84"/>
      <c r="I237" s="85"/>
      <c r="J237" s="85"/>
      <c r="K237" s="85"/>
      <c r="L237" s="85"/>
      <c r="M237" s="85"/>
      <c r="N237" s="197"/>
      <c r="O237" s="85"/>
      <c r="P237" s="85"/>
      <c r="Q237" s="85"/>
      <c r="R237" s="198"/>
      <c r="S237" s="90"/>
      <c r="T237" s="81"/>
      <c r="U237" s="81"/>
      <c r="V237" s="81"/>
      <c r="W237" s="81"/>
      <c r="X237" s="81"/>
      <c r="Y237" s="81"/>
      <c r="Z237" s="81"/>
      <c r="AA237" s="81"/>
      <c r="AB237" s="81"/>
      <c r="AC237" s="81"/>
      <c r="AD237" s="81"/>
      <c r="AE237" s="81"/>
      <c r="AF237" s="81"/>
      <c r="AG237" s="81"/>
      <c r="AH237" s="81"/>
      <c r="AI237" s="81"/>
      <c r="AJ237" s="81"/>
      <c r="AK237" s="81"/>
      <c r="AL237" s="81"/>
      <c r="AM237" s="81"/>
      <c r="AN237" s="81"/>
      <c r="AO237" s="81"/>
    </row>
    <row r="238" spans="1:41" ht="14.25" customHeight="1">
      <c r="A238" s="195"/>
      <c r="B238" s="196"/>
      <c r="C238" s="84"/>
      <c r="D238" s="84"/>
      <c r="E238" s="84"/>
      <c r="F238" s="196"/>
      <c r="G238" s="196"/>
      <c r="H238" s="84"/>
      <c r="I238" s="85"/>
      <c r="J238" s="85"/>
      <c r="K238" s="85"/>
      <c r="L238" s="85"/>
      <c r="M238" s="85"/>
      <c r="N238" s="197"/>
      <c r="O238" s="85"/>
      <c r="P238" s="85"/>
      <c r="Q238" s="85"/>
      <c r="R238" s="198"/>
      <c r="S238" s="90"/>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row>
    <row r="239" spans="1:41" ht="14.25" customHeight="1">
      <c r="A239" s="195"/>
      <c r="B239" s="196"/>
      <c r="C239" s="84"/>
      <c r="D239" s="84"/>
      <c r="E239" s="84"/>
      <c r="F239" s="196"/>
      <c r="G239" s="196"/>
      <c r="H239" s="84"/>
      <c r="I239" s="85"/>
      <c r="J239" s="85"/>
      <c r="K239" s="85"/>
      <c r="L239" s="85"/>
      <c r="M239" s="85"/>
      <c r="N239" s="197"/>
      <c r="O239" s="85"/>
      <c r="P239" s="85"/>
      <c r="Q239" s="85"/>
      <c r="R239" s="198"/>
      <c r="S239" s="90"/>
      <c r="T239" s="81"/>
      <c r="U239" s="81"/>
      <c r="V239" s="81"/>
      <c r="W239" s="81"/>
      <c r="X239" s="81"/>
      <c r="Y239" s="81"/>
      <c r="Z239" s="81"/>
      <c r="AA239" s="81"/>
      <c r="AB239" s="81"/>
      <c r="AC239" s="81"/>
      <c r="AD239" s="81"/>
      <c r="AE239" s="81"/>
      <c r="AF239" s="81"/>
      <c r="AG239" s="81"/>
      <c r="AH239" s="81"/>
      <c r="AI239" s="81"/>
      <c r="AJ239" s="81"/>
      <c r="AK239" s="81"/>
      <c r="AL239" s="81"/>
      <c r="AM239" s="81"/>
      <c r="AN239" s="81"/>
      <c r="AO239" s="81"/>
    </row>
    <row r="240" spans="1:41" ht="14.25" customHeight="1">
      <c r="A240" s="195"/>
      <c r="B240" s="196"/>
      <c r="C240" s="84"/>
      <c r="D240" s="84"/>
      <c r="E240" s="84"/>
      <c r="F240" s="196"/>
      <c r="G240" s="196"/>
      <c r="H240" s="84"/>
      <c r="I240" s="85"/>
      <c r="J240" s="85"/>
      <c r="K240" s="85"/>
      <c r="L240" s="85"/>
      <c r="M240" s="85"/>
      <c r="N240" s="197"/>
      <c r="O240" s="85"/>
      <c r="P240" s="85"/>
      <c r="Q240" s="85"/>
      <c r="R240" s="198"/>
      <c r="S240" s="90"/>
      <c r="T240" s="81"/>
      <c r="U240" s="81"/>
      <c r="V240" s="81"/>
      <c r="W240" s="81"/>
      <c r="X240" s="81"/>
      <c r="Y240" s="81"/>
      <c r="Z240" s="81"/>
      <c r="AA240" s="81"/>
      <c r="AB240" s="81"/>
      <c r="AC240" s="81"/>
      <c r="AD240" s="81"/>
      <c r="AE240" s="81"/>
      <c r="AF240" s="81"/>
      <c r="AG240" s="81"/>
      <c r="AH240" s="81"/>
      <c r="AI240" s="81"/>
      <c r="AJ240" s="81"/>
      <c r="AK240" s="81"/>
      <c r="AL240" s="81"/>
      <c r="AM240" s="81"/>
      <c r="AN240" s="81"/>
      <c r="AO240" s="81"/>
    </row>
    <row r="241" spans="1:41" ht="14.25" customHeight="1">
      <c r="A241" s="195"/>
      <c r="B241" s="196"/>
      <c r="C241" s="84"/>
      <c r="D241" s="84"/>
      <c r="E241" s="84"/>
      <c r="F241" s="196"/>
      <c r="G241" s="196"/>
      <c r="H241" s="84"/>
      <c r="I241" s="85"/>
      <c r="J241" s="85"/>
      <c r="K241" s="85"/>
      <c r="L241" s="85"/>
      <c r="M241" s="85"/>
      <c r="N241" s="197"/>
      <c r="O241" s="85"/>
      <c r="P241" s="85"/>
      <c r="Q241" s="85"/>
      <c r="R241" s="198"/>
      <c r="S241" s="90"/>
      <c r="T241" s="81"/>
      <c r="U241" s="81"/>
      <c r="V241" s="81"/>
      <c r="W241" s="81"/>
      <c r="X241" s="81"/>
      <c r="Y241" s="81"/>
      <c r="Z241" s="81"/>
      <c r="AA241" s="81"/>
      <c r="AB241" s="81"/>
      <c r="AC241" s="81"/>
      <c r="AD241" s="81"/>
      <c r="AE241" s="81"/>
      <c r="AF241" s="81"/>
      <c r="AG241" s="81"/>
      <c r="AH241" s="81"/>
      <c r="AI241" s="81"/>
      <c r="AJ241" s="81"/>
      <c r="AK241" s="81"/>
      <c r="AL241" s="81"/>
      <c r="AM241" s="81"/>
      <c r="AN241" s="81"/>
      <c r="AO241" s="81"/>
    </row>
    <row r="242" spans="1:41" ht="14.25" customHeight="1">
      <c r="A242" s="195"/>
      <c r="B242" s="196"/>
      <c r="C242" s="84"/>
      <c r="D242" s="84"/>
      <c r="E242" s="84"/>
      <c r="F242" s="196"/>
      <c r="G242" s="196"/>
      <c r="H242" s="84"/>
      <c r="I242" s="85"/>
      <c r="J242" s="85"/>
      <c r="K242" s="85"/>
      <c r="L242" s="85"/>
      <c r="M242" s="85"/>
      <c r="N242" s="197"/>
      <c r="O242" s="85"/>
      <c r="P242" s="85"/>
      <c r="Q242" s="85"/>
      <c r="R242" s="198"/>
      <c r="S242" s="90"/>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row>
    <row r="243" spans="1:41" ht="14.25" customHeight="1">
      <c r="A243" s="195"/>
      <c r="B243" s="196"/>
      <c r="C243" s="84"/>
      <c r="D243" s="84"/>
      <c r="E243" s="84"/>
      <c r="F243" s="196"/>
      <c r="G243" s="196"/>
      <c r="H243" s="84"/>
      <c r="I243" s="85"/>
      <c r="J243" s="85"/>
      <c r="K243" s="85"/>
      <c r="L243" s="85"/>
      <c r="M243" s="85"/>
      <c r="N243" s="197"/>
      <c r="O243" s="85"/>
      <c r="P243" s="85"/>
      <c r="Q243" s="85"/>
      <c r="R243" s="198"/>
      <c r="S243" s="90"/>
      <c r="T243" s="81"/>
      <c r="U243" s="81"/>
      <c r="V243" s="81"/>
      <c r="W243" s="81"/>
      <c r="X243" s="81"/>
      <c r="Y243" s="81"/>
      <c r="Z243" s="81"/>
      <c r="AA243" s="81"/>
      <c r="AB243" s="81"/>
      <c r="AC243" s="81"/>
      <c r="AD243" s="81"/>
      <c r="AE243" s="81"/>
      <c r="AF243" s="81"/>
      <c r="AG243" s="81"/>
      <c r="AH243" s="81"/>
      <c r="AI243" s="81"/>
      <c r="AJ243" s="81"/>
      <c r="AK243" s="81"/>
      <c r="AL243" s="81"/>
      <c r="AM243" s="81"/>
      <c r="AN243" s="81"/>
      <c r="AO243" s="81"/>
    </row>
    <row r="244" spans="1:41" ht="14.25" customHeight="1">
      <c r="A244" s="195"/>
      <c r="B244" s="196"/>
      <c r="C244" s="84"/>
      <c r="D244" s="84"/>
      <c r="E244" s="84"/>
      <c r="F244" s="196"/>
      <c r="G244" s="196"/>
      <c r="H244" s="84"/>
      <c r="I244" s="85"/>
      <c r="J244" s="85"/>
      <c r="K244" s="85"/>
      <c r="L244" s="85"/>
      <c r="M244" s="85"/>
      <c r="N244" s="197"/>
      <c r="O244" s="85"/>
      <c r="P244" s="85"/>
      <c r="Q244" s="85"/>
      <c r="R244" s="198"/>
      <c r="S244" s="90"/>
      <c r="T244" s="81"/>
      <c r="U244" s="81"/>
      <c r="V244" s="81"/>
      <c r="W244" s="81"/>
      <c r="X244" s="81"/>
      <c r="Y244" s="81"/>
      <c r="Z244" s="81"/>
      <c r="AA244" s="81"/>
      <c r="AB244" s="81"/>
      <c r="AC244" s="81"/>
      <c r="AD244" s="81"/>
      <c r="AE244" s="81"/>
      <c r="AF244" s="81"/>
      <c r="AG244" s="81"/>
      <c r="AH244" s="81"/>
      <c r="AI244" s="81"/>
      <c r="AJ244" s="81"/>
      <c r="AK244" s="81"/>
      <c r="AL244" s="81"/>
      <c r="AM244" s="81"/>
      <c r="AN244" s="81"/>
      <c r="AO244" s="81"/>
    </row>
    <row r="245" spans="1:41" ht="14.25" customHeight="1">
      <c r="A245" s="195"/>
      <c r="B245" s="196"/>
      <c r="C245" s="84"/>
      <c r="D245" s="84"/>
      <c r="E245" s="84"/>
      <c r="F245" s="196"/>
      <c r="G245" s="196"/>
      <c r="H245" s="84"/>
      <c r="I245" s="85"/>
      <c r="J245" s="85"/>
      <c r="K245" s="85"/>
      <c r="L245" s="85"/>
      <c r="M245" s="85"/>
      <c r="N245" s="197"/>
      <c r="O245" s="85"/>
      <c r="P245" s="85"/>
      <c r="Q245" s="85"/>
      <c r="R245" s="198"/>
      <c r="S245" s="90"/>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row>
    <row r="246" spans="1:41" ht="14.25" customHeight="1">
      <c r="A246" s="195"/>
      <c r="B246" s="196"/>
      <c r="C246" s="84"/>
      <c r="D246" s="84"/>
      <c r="E246" s="84"/>
      <c r="F246" s="196"/>
      <c r="G246" s="196"/>
      <c r="H246" s="84"/>
      <c r="I246" s="85"/>
      <c r="J246" s="85"/>
      <c r="K246" s="85"/>
      <c r="L246" s="85"/>
      <c r="M246" s="85"/>
      <c r="N246" s="197"/>
      <c r="O246" s="85"/>
      <c r="P246" s="85"/>
      <c r="Q246" s="85"/>
      <c r="R246" s="198"/>
      <c r="S246" s="90"/>
      <c r="T246" s="81"/>
      <c r="U246" s="81"/>
      <c r="V246" s="81"/>
      <c r="W246" s="81"/>
      <c r="X246" s="81"/>
      <c r="Y246" s="81"/>
      <c r="Z246" s="81"/>
      <c r="AA246" s="81"/>
      <c r="AB246" s="81"/>
      <c r="AC246" s="81"/>
      <c r="AD246" s="81"/>
      <c r="AE246" s="81"/>
      <c r="AF246" s="81"/>
      <c r="AG246" s="81"/>
      <c r="AH246" s="81"/>
      <c r="AI246" s="81"/>
      <c r="AJ246" s="81"/>
      <c r="AK246" s="81"/>
      <c r="AL246" s="81"/>
      <c r="AM246" s="81"/>
      <c r="AN246" s="81"/>
      <c r="AO246" s="81"/>
    </row>
    <row r="247" spans="1:41" ht="14.25" customHeight="1">
      <c r="A247" s="195"/>
      <c r="B247" s="196"/>
      <c r="C247" s="84"/>
      <c r="D247" s="84"/>
      <c r="E247" s="84"/>
      <c r="F247" s="196"/>
      <c r="G247" s="196"/>
      <c r="H247" s="84"/>
      <c r="I247" s="85"/>
      <c r="J247" s="85"/>
      <c r="K247" s="85"/>
      <c r="L247" s="85"/>
      <c r="M247" s="85"/>
      <c r="N247" s="197"/>
      <c r="O247" s="85"/>
      <c r="P247" s="85"/>
      <c r="Q247" s="85"/>
      <c r="R247" s="198"/>
      <c r="S247" s="90"/>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row>
    <row r="248" spans="1:41" ht="14.25" customHeight="1">
      <c r="A248" s="195"/>
      <c r="B248" s="196"/>
      <c r="C248" s="84"/>
      <c r="D248" s="84"/>
      <c r="E248" s="84"/>
      <c r="F248" s="196"/>
      <c r="G248" s="196"/>
      <c r="H248" s="84"/>
      <c r="I248" s="85"/>
      <c r="J248" s="85"/>
      <c r="K248" s="85"/>
      <c r="L248" s="85"/>
      <c r="M248" s="85"/>
      <c r="N248" s="197"/>
      <c r="O248" s="85"/>
      <c r="P248" s="85"/>
      <c r="Q248" s="85"/>
      <c r="R248" s="198"/>
      <c r="S248" s="90"/>
      <c r="T248" s="81"/>
      <c r="U248" s="81"/>
      <c r="V248" s="81"/>
      <c r="W248" s="81"/>
      <c r="X248" s="81"/>
      <c r="Y248" s="81"/>
      <c r="Z248" s="81"/>
      <c r="AA248" s="81"/>
      <c r="AB248" s="81"/>
      <c r="AC248" s="81"/>
      <c r="AD248" s="81"/>
      <c r="AE248" s="81"/>
      <c r="AF248" s="81"/>
      <c r="AG248" s="81"/>
      <c r="AH248" s="81"/>
      <c r="AI248" s="81"/>
      <c r="AJ248" s="81"/>
      <c r="AK248" s="81"/>
      <c r="AL248" s="81"/>
      <c r="AM248" s="81"/>
      <c r="AN248" s="81"/>
      <c r="AO248" s="81"/>
    </row>
    <row r="249" spans="1:41" ht="14.25" customHeight="1">
      <c r="A249" s="195"/>
      <c r="B249" s="196"/>
      <c r="C249" s="84"/>
      <c r="D249" s="84"/>
      <c r="E249" s="84"/>
      <c r="F249" s="196"/>
      <c r="G249" s="196"/>
      <c r="H249" s="84"/>
      <c r="I249" s="85"/>
      <c r="J249" s="85"/>
      <c r="K249" s="85"/>
      <c r="L249" s="85"/>
      <c r="M249" s="85"/>
      <c r="N249" s="197"/>
      <c r="O249" s="85"/>
      <c r="P249" s="85"/>
      <c r="Q249" s="85"/>
      <c r="R249" s="198"/>
      <c r="S249" s="90"/>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row>
    <row r="250" spans="1:41" ht="14.25" customHeight="1">
      <c r="A250" s="195"/>
      <c r="B250" s="196"/>
      <c r="C250" s="84"/>
      <c r="D250" s="84"/>
      <c r="E250" s="84"/>
      <c r="F250" s="196"/>
      <c r="G250" s="196"/>
      <c r="H250" s="84"/>
      <c r="I250" s="85"/>
      <c r="J250" s="85"/>
      <c r="K250" s="85"/>
      <c r="L250" s="85"/>
      <c r="M250" s="85"/>
      <c r="N250" s="197"/>
      <c r="O250" s="85"/>
      <c r="P250" s="85"/>
      <c r="Q250" s="85"/>
      <c r="R250" s="198"/>
      <c r="S250" s="90"/>
      <c r="T250" s="81"/>
      <c r="U250" s="81"/>
      <c r="V250" s="81"/>
      <c r="W250" s="81"/>
      <c r="X250" s="81"/>
      <c r="Y250" s="81"/>
      <c r="Z250" s="81"/>
      <c r="AA250" s="81"/>
      <c r="AB250" s="81"/>
      <c r="AC250" s="81"/>
      <c r="AD250" s="81"/>
      <c r="AE250" s="81"/>
      <c r="AF250" s="81"/>
      <c r="AG250" s="81"/>
      <c r="AH250" s="81"/>
      <c r="AI250" s="81"/>
      <c r="AJ250" s="81"/>
      <c r="AK250" s="81"/>
      <c r="AL250" s="81"/>
      <c r="AM250" s="81"/>
      <c r="AN250" s="81"/>
      <c r="AO250" s="81"/>
    </row>
    <row r="251" spans="1:41" ht="14.25" customHeight="1">
      <c r="A251" s="195"/>
      <c r="B251" s="196"/>
      <c r="C251" s="84"/>
      <c r="D251" s="84"/>
      <c r="E251" s="84"/>
      <c r="F251" s="196"/>
      <c r="G251" s="196"/>
      <c r="H251" s="84"/>
      <c r="I251" s="85"/>
      <c r="J251" s="85"/>
      <c r="K251" s="85"/>
      <c r="L251" s="85"/>
      <c r="M251" s="85"/>
      <c r="N251" s="197"/>
      <c r="O251" s="85"/>
      <c r="P251" s="85"/>
      <c r="Q251" s="85"/>
      <c r="R251" s="198"/>
      <c r="S251" s="90"/>
      <c r="T251" s="81"/>
      <c r="U251" s="81"/>
      <c r="V251" s="81"/>
      <c r="W251" s="81"/>
      <c r="X251" s="81"/>
      <c r="Y251" s="81"/>
      <c r="Z251" s="81"/>
      <c r="AA251" s="81"/>
      <c r="AB251" s="81"/>
      <c r="AC251" s="81"/>
      <c r="AD251" s="81"/>
      <c r="AE251" s="81"/>
      <c r="AF251" s="81"/>
      <c r="AG251" s="81"/>
      <c r="AH251" s="81"/>
      <c r="AI251" s="81"/>
      <c r="AJ251" s="81"/>
      <c r="AK251" s="81"/>
      <c r="AL251" s="81"/>
      <c r="AM251" s="81"/>
      <c r="AN251" s="81"/>
      <c r="AO251" s="81"/>
    </row>
    <row r="252" spans="1:41" ht="14.25" customHeight="1">
      <c r="A252" s="195"/>
      <c r="B252" s="196"/>
      <c r="C252" s="84"/>
      <c r="D252" s="84"/>
      <c r="E252" s="84"/>
      <c r="F252" s="196"/>
      <c r="G252" s="196"/>
      <c r="H252" s="84"/>
      <c r="I252" s="85"/>
      <c r="J252" s="85"/>
      <c r="K252" s="85"/>
      <c r="L252" s="85"/>
      <c r="M252" s="85"/>
      <c r="N252" s="197"/>
      <c r="O252" s="85"/>
      <c r="P252" s="85"/>
      <c r="Q252" s="85"/>
      <c r="R252" s="198"/>
      <c r="S252" s="90"/>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row>
    <row r="253" spans="1:41" ht="14.25" customHeight="1">
      <c r="A253" s="195"/>
      <c r="B253" s="196"/>
      <c r="C253" s="84"/>
      <c r="D253" s="84"/>
      <c r="E253" s="84"/>
      <c r="F253" s="196"/>
      <c r="G253" s="196"/>
      <c r="H253" s="84"/>
      <c r="I253" s="85"/>
      <c r="J253" s="85"/>
      <c r="K253" s="85"/>
      <c r="L253" s="85"/>
      <c r="M253" s="85"/>
      <c r="N253" s="197"/>
      <c r="O253" s="85"/>
      <c r="P253" s="85"/>
      <c r="Q253" s="85"/>
      <c r="R253" s="198"/>
      <c r="S253" s="90"/>
      <c r="T253" s="81"/>
      <c r="U253" s="81"/>
      <c r="V253" s="81"/>
      <c r="W253" s="81"/>
      <c r="X253" s="81"/>
      <c r="Y253" s="81"/>
      <c r="Z253" s="81"/>
      <c r="AA253" s="81"/>
      <c r="AB253" s="81"/>
      <c r="AC253" s="81"/>
      <c r="AD253" s="81"/>
      <c r="AE253" s="81"/>
      <c r="AF253" s="81"/>
      <c r="AG253" s="81"/>
      <c r="AH253" s="81"/>
      <c r="AI253" s="81"/>
      <c r="AJ253" s="81"/>
      <c r="AK253" s="81"/>
      <c r="AL253" s="81"/>
      <c r="AM253" s="81"/>
      <c r="AN253" s="81"/>
      <c r="AO253" s="81"/>
    </row>
    <row r="254" spans="1:41" ht="14.25" customHeight="1">
      <c r="A254" s="195"/>
      <c r="B254" s="196"/>
      <c r="C254" s="84"/>
      <c r="D254" s="84"/>
      <c r="E254" s="84"/>
      <c r="F254" s="196"/>
      <c r="G254" s="196"/>
      <c r="H254" s="84"/>
      <c r="I254" s="85"/>
      <c r="J254" s="85"/>
      <c r="K254" s="85"/>
      <c r="L254" s="85"/>
      <c r="M254" s="85"/>
      <c r="N254" s="197"/>
      <c r="O254" s="85"/>
      <c r="P254" s="85"/>
      <c r="Q254" s="85"/>
      <c r="R254" s="198"/>
      <c r="S254" s="90"/>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row>
    <row r="255" spans="1:41" ht="14.25" customHeight="1">
      <c r="A255" s="195"/>
      <c r="B255" s="196"/>
      <c r="C255" s="84"/>
      <c r="D255" s="84"/>
      <c r="E255" s="84"/>
      <c r="F255" s="196"/>
      <c r="G255" s="196"/>
      <c r="H255" s="84"/>
      <c r="I255" s="85"/>
      <c r="J255" s="85"/>
      <c r="K255" s="85"/>
      <c r="L255" s="85"/>
      <c r="M255" s="85"/>
      <c r="N255" s="197"/>
      <c r="O255" s="85"/>
      <c r="P255" s="85"/>
      <c r="Q255" s="85"/>
      <c r="R255" s="198"/>
      <c r="S255" s="90"/>
      <c r="T255" s="81"/>
      <c r="U255" s="81"/>
      <c r="V255" s="81"/>
      <c r="W255" s="81"/>
      <c r="X255" s="81"/>
      <c r="Y255" s="81"/>
      <c r="Z255" s="81"/>
      <c r="AA255" s="81"/>
      <c r="AB255" s="81"/>
      <c r="AC255" s="81"/>
      <c r="AD255" s="81"/>
      <c r="AE255" s="81"/>
      <c r="AF255" s="81"/>
      <c r="AG255" s="81"/>
      <c r="AH255" s="81"/>
      <c r="AI255" s="81"/>
      <c r="AJ255" s="81"/>
      <c r="AK255" s="81"/>
      <c r="AL255" s="81"/>
      <c r="AM255" s="81"/>
      <c r="AN255" s="81"/>
      <c r="AO255" s="81"/>
    </row>
    <row r="256" spans="1:41" ht="14.25" customHeight="1">
      <c r="A256" s="195"/>
      <c r="B256" s="196"/>
      <c r="C256" s="84"/>
      <c r="D256" s="84"/>
      <c r="E256" s="84"/>
      <c r="F256" s="196"/>
      <c r="G256" s="196"/>
      <c r="H256" s="84"/>
      <c r="I256" s="85"/>
      <c r="J256" s="85"/>
      <c r="K256" s="85"/>
      <c r="L256" s="85"/>
      <c r="M256" s="85"/>
      <c r="N256" s="197"/>
      <c r="O256" s="85"/>
      <c r="P256" s="85"/>
      <c r="Q256" s="85"/>
      <c r="R256" s="198"/>
      <c r="S256" s="90"/>
      <c r="T256" s="81"/>
      <c r="U256" s="81"/>
      <c r="V256" s="81"/>
      <c r="W256" s="81"/>
      <c r="X256" s="81"/>
      <c r="Y256" s="81"/>
      <c r="Z256" s="81"/>
      <c r="AA256" s="81"/>
      <c r="AB256" s="81"/>
      <c r="AC256" s="81"/>
      <c r="AD256" s="81"/>
      <c r="AE256" s="81"/>
      <c r="AF256" s="81"/>
      <c r="AG256" s="81"/>
      <c r="AH256" s="81"/>
      <c r="AI256" s="81"/>
      <c r="AJ256" s="81"/>
      <c r="AK256" s="81"/>
      <c r="AL256" s="81"/>
      <c r="AM256" s="81"/>
      <c r="AN256" s="81"/>
      <c r="AO256" s="81"/>
    </row>
    <row r="257" spans="1:41" ht="14.25" customHeight="1">
      <c r="A257" s="195"/>
      <c r="B257" s="196"/>
      <c r="C257" s="84"/>
      <c r="D257" s="84"/>
      <c r="E257" s="84"/>
      <c r="F257" s="196"/>
      <c r="G257" s="196"/>
      <c r="H257" s="84"/>
      <c r="I257" s="85"/>
      <c r="J257" s="85"/>
      <c r="K257" s="85"/>
      <c r="L257" s="85"/>
      <c r="M257" s="85"/>
      <c r="N257" s="197"/>
      <c r="O257" s="85"/>
      <c r="P257" s="85"/>
      <c r="Q257" s="85"/>
      <c r="R257" s="198"/>
      <c r="S257" s="90"/>
      <c r="T257" s="81"/>
      <c r="U257" s="81"/>
      <c r="V257" s="81"/>
      <c r="W257" s="81"/>
      <c r="X257" s="81"/>
      <c r="Y257" s="81"/>
      <c r="Z257" s="81"/>
      <c r="AA257" s="81"/>
      <c r="AB257" s="81"/>
      <c r="AC257" s="81"/>
      <c r="AD257" s="81"/>
      <c r="AE257" s="81"/>
      <c r="AF257" s="81"/>
      <c r="AG257" s="81"/>
      <c r="AH257" s="81"/>
      <c r="AI257" s="81"/>
      <c r="AJ257" s="81"/>
      <c r="AK257" s="81"/>
      <c r="AL257" s="81"/>
      <c r="AM257" s="81"/>
      <c r="AN257" s="81"/>
      <c r="AO257" s="81"/>
    </row>
    <row r="258" spans="1:41" ht="14.25" customHeight="1">
      <c r="A258" s="195"/>
      <c r="B258" s="196"/>
      <c r="C258" s="84"/>
      <c r="D258" s="84"/>
      <c r="E258" s="84"/>
      <c r="F258" s="196"/>
      <c r="G258" s="196"/>
      <c r="H258" s="84"/>
      <c r="I258" s="85"/>
      <c r="J258" s="85"/>
      <c r="K258" s="85"/>
      <c r="L258" s="85"/>
      <c r="M258" s="85"/>
      <c r="N258" s="197"/>
      <c r="O258" s="85"/>
      <c r="P258" s="85"/>
      <c r="Q258" s="85"/>
      <c r="R258" s="198"/>
      <c r="S258" s="90"/>
      <c r="T258" s="81"/>
      <c r="U258" s="81"/>
      <c r="V258" s="81"/>
      <c r="W258" s="81"/>
      <c r="X258" s="81"/>
      <c r="Y258" s="81"/>
      <c r="Z258" s="81"/>
      <c r="AA258" s="81"/>
      <c r="AB258" s="81"/>
      <c r="AC258" s="81"/>
      <c r="AD258" s="81"/>
      <c r="AE258" s="81"/>
      <c r="AF258" s="81"/>
      <c r="AG258" s="81"/>
      <c r="AH258" s="81"/>
      <c r="AI258" s="81"/>
      <c r="AJ258" s="81"/>
      <c r="AK258" s="81"/>
      <c r="AL258" s="81"/>
      <c r="AM258" s="81"/>
      <c r="AN258" s="81"/>
      <c r="AO258" s="81"/>
    </row>
    <row r="259" spans="1:41" ht="14.25" customHeight="1">
      <c r="A259" s="195"/>
      <c r="B259" s="196"/>
      <c r="C259" s="84"/>
      <c r="D259" s="84"/>
      <c r="E259" s="84"/>
      <c r="F259" s="196"/>
      <c r="G259" s="196"/>
      <c r="H259" s="84"/>
      <c r="I259" s="85"/>
      <c r="J259" s="85"/>
      <c r="K259" s="85"/>
      <c r="L259" s="85"/>
      <c r="M259" s="85"/>
      <c r="N259" s="197"/>
      <c r="O259" s="85"/>
      <c r="P259" s="85"/>
      <c r="Q259" s="85"/>
      <c r="R259" s="198"/>
      <c r="S259" s="90"/>
      <c r="T259" s="81"/>
      <c r="U259" s="81"/>
      <c r="V259" s="81"/>
      <c r="W259" s="81"/>
      <c r="X259" s="81"/>
      <c r="Y259" s="81"/>
      <c r="Z259" s="81"/>
      <c r="AA259" s="81"/>
      <c r="AB259" s="81"/>
      <c r="AC259" s="81"/>
      <c r="AD259" s="81"/>
      <c r="AE259" s="81"/>
      <c r="AF259" s="81"/>
      <c r="AG259" s="81"/>
      <c r="AH259" s="81"/>
      <c r="AI259" s="81"/>
      <c r="AJ259" s="81"/>
      <c r="AK259" s="81"/>
      <c r="AL259" s="81"/>
      <c r="AM259" s="81"/>
      <c r="AN259" s="81"/>
      <c r="AO259" s="81"/>
    </row>
    <row r="260" spans="1:41" ht="14.25" customHeight="1">
      <c r="A260" s="195"/>
      <c r="B260" s="196"/>
      <c r="C260" s="84"/>
      <c r="D260" s="84"/>
      <c r="E260" s="84"/>
      <c r="F260" s="196"/>
      <c r="G260" s="196"/>
      <c r="H260" s="84"/>
      <c r="I260" s="85"/>
      <c r="J260" s="85"/>
      <c r="K260" s="85"/>
      <c r="L260" s="85"/>
      <c r="M260" s="85"/>
      <c r="N260" s="197"/>
      <c r="O260" s="85"/>
      <c r="P260" s="85"/>
      <c r="Q260" s="85"/>
      <c r="R260" s="198"/>
      <c r="S260" s="90"/>
      <c r="T260" s="81"/>
      <c r="U260" s="81"/>
      <c r="V260" s="81"/>
      <c r="W260" s="81"/>
      <c r="X260" s="81"/>
      <c r="Y260" s="81"/>
      <c r="Z260" s="81"/>
      <c r="AA260" s="81"/>
      <c r="AB260" s="81"/>
      <c r="AC260" s="81"/>
      <c r="AD260" s="81"/>
      <c r="AE260" s="81"/>
      <c r="AF260" s="81"/>
      <c r="AG260" s="81"/>
      <c r="AH260" s="81"/>
      <c r="AI260" s="81"/>
      <c r="AJ260" s="81"/>
      <c r="AK260" s="81"/>
      <c r="AL260" s="81"/>
      <c r="AM260" s="81"/>
      <c r="AN260" s="81"/>
      <c r="AO260" s="81"/>
    </row>
    <row r="261" spans="1:41" ht="14.25" customHeight="1">
      <c r="A261" s="195"/>
      <c r="B261" s="196"/>
      <c r="C261" s="84"/>
      <c r="D261" s="84"/>
      <c r="E261" s="84"/>
      <c r="F261" s="196"/>
      <c r="G261" s="196"/>
      <c r="H261" s="84"/>
      <c r="I261" s="85"/>
      <c r="J261" s="85"/>
      <c r="K261" s="85"/>
      <c r="L261" s="85"/>
      <c r="M261" s="85"/>
      <c r="N261" s="197"/>
      <c r="O261" s="85"/>
      <c r="P261" s="85"/>
      <c r="Q261" s="85"/>
      <c r="R261" s="198"/>
      <c r="S261" s="90"/>
      <c r="T261" s="81"/>
      <c r="U261" s="81"/>
      <c r="V261" s="81"/>
      <c r="W261" s="81"/>
      <c r="X261" s="81"/>
      <c r="Y261" s="81"/>
      <c r="Z261" s="81"/>
      <c r="AA261" s="81"/>
      <c r="AB261" s="81"/>
      <c r="AC261" s="81"/>
      <c r="AD261" s="81"/>
      <c r="AE261" s="81"/>
      <c r="AF261" s="81"/>
      <c r="AG261" s="81"/>
      <c r="AH261" s="81"/>
      <c r="AI261" s="81"/>
      <c r="AJ261" s="81"/>
      <c r="AK261" s="81"/>
      <c r="AL261" s="81"/>
      <c r="AM261" s="81"/>
      <c r="AN261" s="81"/>
      <c r="AO261" s="81"/>
    </row>
    <row r="262" spans="1:41" ht="14.25" customHeight="1">
      <c r="A262" s="195"/>
      <c r="B262" s="196"/>
      <c r="C262" s="84"/>
      <c r="D262" s="84"/>
      <c r="E262" s="84"/>
      <c r="F262" s="196"/>
      <c r="G262" s="196"/>
      <c r="H262" s="84"/>
      <c r="I262" s="85"/>
      <c r="J262" s="85"/>
      <c r="K262" s="85"/>
      <c r="L262" s="85"/>
      <c r="M262" s="85"/>
      <c r="N262" s="197"/>
      <c r="O262" s="85"/>
      <c r="P262" s="85"/>
      <c r="Q262" s="85"/>
      <c r="R262" s="198"/>
      <c r="S262" s="90"/>
      <c r="T262" s="81"/>
      <c r="U262" s="81"/>
      <c r="V262" s="81"/>
      <c r="W262" s="81"/>
      <c r="X262" s="81"/>
      <c r="Y262" s="81"/>
      <c r="Z262" s="81"/>
      <c r="AA262" s="81"/>
      <c r="AB262" s="81"/>
      <c r="AC262" s="81"/>
      <c r="AD262" s="81"/>
      <c r="AE262" s="81"/>
      <c r="AF262" s="81"/>
      <c r="AG262" s="81"/>
      <c r="AH262" s="81"/>
      <c r="AI262" s="81"/>
      <c r="AJ262" s="81"/>
      <c r="AK262" s="81"/>
      <c r="AL262" s="81"/>
      <c r="AM262" s="81"/>
      <c r="AN262" s="81"/>
      <c r="AO262" s="81"/>
    </row>
    <row r="263" spans="1:41" ht="14.25" customHeight="1">
      <c r="A263" s="195"/>
      <c r="B263" s="196"/>
      <c r="C263" s="84"/>
      <c r="D263" s="84"/>
      <c r="E263" s="84"/>
      <c r="F263" s="196"/>
      <c r="G263" s="196"/>
      <c r="H263" s="84"/>
      <c r="I263" s="85"/>
      <c r="J263" s="85"/>
      <c r="K263" s="85"/>
      <c r="L263" s="85"/>
      <c r="M263" s="85"/>
      <c r="N263" s="197"/>
      <c r="O263" s="85"/>
      <c r="P263" s="85"/>
      <c r="Q263" s="85"/>
      <c r="R263" s="198"/>
      <c r="S263" s="90"/>
      <c r="T263" s="81"/>
      <c r="U263" s="81"/>
      <c r="V263" s="81"/>
      <c r="W263" s="81"/>
      <c r="X263" s="81"/>
      <c r="Y263" s="81"/>
      <c r="Z263" s="81"/>
      <c r="AA263" s="81"/>
      <c r="AB263" s="81"/>
      <c r="AC263" s="81"/>
      <c r="AD263" s="81"/>
      <c r="AE263" s="81"/>
      <c r="AF263" s="81"/>
      <c r="AG263" s="81"/>
      <c r="AH263" s="81"/>
      <c r="AI263" s="81"/>
      <c r="AJ263" s="81"/>
      <c r="AK263" s="81"/>
      <c r="AL263" s="81"/>
      <c r="AM263" s="81"/>
      <c r="AN263" s="81"/>
      <c r="AO263" s="81"/>
    </row>
    <row r="264" spans="1:41" ht="14.25" customHeight="1">
      <c r="A264" s="195"/>
      <c r="B264" s="196"/>
      <c r="C264" s="84"/>
      <c r="D264" s="84"/>
      <c r="E264" s="84"/>
      <c r="F264" s="196"/>
      <c r="G264" s="196"/>
      <c r="H264" s="84"/>
      <c r="I264" s="85"/>
      <c r="J264" s="85"/>
      <c r="K264" s="85"/>
      <c r="L264" s="85"/>
      <c r="M264" s="85"/>
      <c r="N264" s="197"/>
      <c r="O264" s="85"/>
      <c r="P264" s="85"/>
      <c r="Q264" s="85"/>
      <c r="R264" s="198"/>
      <c r="S264" s="90"/>
      <c r="T264" s="81"/>
      <c r="U264" s="81"/>
      <c r="V264" s="81"/>
      <c r="W264" s="81"/>
      <c r="X264" s="81"/>
      <c r="Y264" s="81"/>
      <c r="Z264" s="81"/>
      <c r="AA264" s="81"/>
      <c r="AB264" s="81"/>
      <c r="AC264" s="81"/>
      <c r="AD264" s="81"/>
      <c r="AE264" s="81"/>
      <c r="AF264" s="81"/>
      <c r="AG264" s="81"/>
      <c r="AH264" s="81"/>
      <c r="AI264" s="81"/>
      <c r="AJ264" s="81"/>
      <c r="AK264" s="81"/>
      <c r="AL264" s="81"/>
      <c r="AM264" s="81"/>
      <c r="AN264" s="81"/>
      <c r="AO264" s="81"/>
    </row>
    <row r="265" spans="1:41" ht="14.25" customHeight="1">
      <c r="A265" s="195"/>
      <c r="B265" s="196"/>
      <c r="C265" s="84"/>
      <c r="D265" s="84"/>
      <c r="E265" s="84"/>
      <c r="F265" s="196"/>
      <c r="G265" s="196"/>
      <c r="H265" s="84"/>
      <c r="I265" s="85"/>
      <c r="J265" s="85"/>
      <c r="K265" s="85"/>
      <c r="L265" s="85"/>
      <c r="M265" s="85"/>
      <c r="N265" s="197"/>
      <c r="O265" s="85"/>
      <c r="P265" s="85"/>
      <c r="Q265" s="85"/>
      <c r="R265" s="198"/>
      <c r="S265" s="90"/>
      <c r="T265" s="81"/>
      <c r="U265" s="81"/>
      <c r="V265" s="81"/>
      <c r="W265" s="81"/>
      <c r="X265" s="81"/>
      <c r="Y265" s="81"/>
      <c r="Z265" s="81"/>
      <c r="AA265" s="81"/>
      <c r="AB265" s="81"/>
      <c r="AC265" s="81"/>
      <c r="AD265" s="81"/>
      <c r="AE265" s="81"/>
      <c r="AF265" s="81"/>
      <c r="AG265" s="81"/>
      <c r="AH265" s="81"/>
      <c r="AI265" s="81"/>
      <c r="AJ265" s="81"/>
      <c r="AK265" s="81"/>
      <c r="AL265" s="81"/>
      <c r="AM265" s="81"/>
      <c r="AN265" s="81"/>
      <c r="AO265" s="81"/>
    </row>
    <row r="266" spans="1:41" ht="14.25" customHeight="1">
      <c r="A266" s="195"/>
      <c r="B266" s="196"/>
      <c r="C266" s="84"/>
      <c r="D266" s="84"/>
      <c r="E266" s="84"/>
      <c r="F266" s="196"/>
      <c r="G266" s="196"/>
      <c r="H266" s="84"/>
      <c r="I266" s="85"/>
      <c r="J266" s="85"/>
      <c r="K266" s="85"/>
      <c r="L266" s="85"/>
      <c r="M266" s="85"/>
      <c r="N266" s="197"/>
      <c r="O266" s="85"/>
      <c r="P266" s="85"/>
      <c r="Q266" s="85"/>
      <c r="R266" s="198"/>
      <c r="S266" s="90"/>
      <c r="T266" s="81"/>
      <c r="U266" s="81"/>
      <c r="V266" s="81"/>
      <c r="W266" s="81"/>
      <c r="X266" s="81"/>
      <c r="Y266" s="81"/>
      <c r="Z266" s="81"/>
      <c r="AA266" s="81"/>
      <c r="AB266" s="81"/>
      <c r="AC266" s="81"/>
      <c r="AD266" s="81"/>
      <c r="AE266" s="81"/>
      <c r="AF266" s="81"/>
      <c r="AG266" s="81"/>
      <c r="AH266" s="81"/>
      <c r="AI266" s="81"/>
      <c r="AJ266" s="81"/>
      <c r="AK266" s="81"/>
      <c r="AL266" s="81"/>
      <c r="AM266" s="81"/>
      <c r="AN266" s="81"/>
      <c r="AO266" s="81"/>
    </row>
    <row r="267" spans="1:41" ht="14.25" customHeight="1">
      <c r="A267" s="195"/>
      <c r="B267" s="196"/>
      <c r="C267" s="84"/>
      <c r="D267" s="84"/>
      <c r="E267" s="84"/>
      <c r="F267" s="196"/>
      <c r="G267" s="196"/>
      <c r="H267" s="84"/>
      <c r="I267" s="85"/>
      <c r="J267" s="85"/>
      <c r="K267" s="85"/>
      <c r="L267" s="85"/>
      <c r="M267" s="85"/>
      <c r="N267" s="197"/>
      <c r="O267" s="85"/>
      <c r="P267" s="85"/>
      <c r="Q267" s="85"/>
      <c r="R267" s="198"/>
      <c r="S267" s="90"/>
      <c r="T267" s="81"/>
      <c r="U267" s="81"/>
      <c r="V267" s="81"/>
      <c r="W267" s="81"/>
      <c r="X267" s="81"/>
      <c r="Y267" s="81"/>
      <c r="Z267" s="81"/>
      <c r="AA267" s="81"/>
      <c r="AB267" s="81"/>
      <c r="AC267" s="81"/>
      <c r="AD267" s="81"/>
      <c r="AE267" s="81"/>
      <c r="AF267" s="81"/>
      <c r="AG267" s="81"/>
      <c r="AH267" s="81"/>
      <c r="AI267" s="81"/>
      <c r="AJ267" s="81"/>
      <c r="AK267" s="81"/>
      <c r="AL267" s="81"/>
      <c r="AM267" s="81"/>
      <c r="AN267" s="81"/>
      <c r="AO267" s="81"/>
    </row>
    <row r="268" spans="1:41" ht="14.25" customHeight="1">
      <c r="A268" s="195"/>
      <c r="B268" s="196"/>
      <c r="C268" s="84"/>
      <c r="D268" s="84"/>
      <c r="E268" s="84"/>
      <c r="F268" s="196"/>
      <c r="G268" s="196"/>
      <c r="H268" s="84"/>
      <c r="I268" s="85"/>
      <c r="J268" s="85"/>
      <c r="K268" s="85"/>
      <c r="L268" s="85"/>
      <c r="M268" s="85"/>
      <c r="N268" s="197"/>
      <c r="O268" s="85"/>
      <c r="P268" s="85"/>
      <c r="Q268" s="85"/>
      <c r="R268" s="198"/>
      <c r="S268" s="90"/>
      <c r="T268" s="81"/>
      <c r="U268" s="81"/>
      <c r="V268" s="81"/>
      <c r="W268" s="81"/>
      <c r="X268" s="81"/>
      <c r="Y268" s="81"/>
      <c r="Z268" s="81"/>
      <c r="AA268" s="81"/>
      <c r="AB268" s="81"/>
      <c r="AC268" s="81"/>
      <c r="AD268" s="81"/>
      <c r="AE268" s="81"/>
      <c r="AF268" s="81"/>
      <c r="AG268" s="81"/>
      <c r="AH268" s="81"/>
      <c r="AI268" s="81"/>
      <c r="AJ268" s="81"/>
      <c r="AK268" s="81"/>
      <c r="AL268" s="81"/>
      <c r="AM268" s="81"/>
      <c r="AN268" s="81"/>
      <c r="AO268" s="81"/>
    </row>
    <row r="269" spans="1:41" ht="14.25" customHeight="1">
      <c r="A269" s="195"/>
      <c r="B269" s="196"/>
      <c r="C269" s="84"/>
      <c r="D269" s="84"/>
      <c r="E269" s="84"/>
      <c r="F269" s="196"/>
      <c r="G269" s="196"/>
      <c r="H269" s="84"/>
      <c r="I269" s="85"/>
      <c r="J269" s="85"/>
      <c r="K269" s="85"/>
      <c r="L269" s="85"/>
      <c r="M269" s="85"/>
      <c r="N269" s="197"/>
      <c r="O269" s="85"/>
      <c r="P269" s="85"/>
      <c r="Q269" s="85"/>
      <c r="R269" s="198"/>
      <c r="S269" s="90"/>
      <c r="T269" s="81"/>
      <c r="U269" s="81"/>
      <c r="V269" s="81"/>
      <c r="W269" s="81"/>
      <c r="X269" s="81"/>
      <c r="Y269" s="81"/>
      <c r="Z269" s="81"/>
      <c r="AA269" s="81"/>
      <c r="AB269" s="81"/>
      <c r="AC269" s="81"/>
      <c r="AD269" s="81"/>
      <c r="AE269" s="81"/>
      <c r="AF269" s="81"/>
      <c r="AG269" s="81"/>
      <c r="AH269" s="81"/>
      <c r="AI269" s="81"/>
      <c r="AJ269" s="81"/>
      <c r="AK269" s="81"/>
      <c r="AL269" s="81"/>
      <c r="AM269" s="81"/>
      <c r="AN269" s="81"/>
      <c r="AO269" s="81"/>
    </row>
    <row r="270" spans="1:41" ht="14.25" customHeight="1">
      <c r="A270" s="195"/>
      <c r="B270" s="196"/>
      <c r="C270" s="84"/>
      <c r="D270" s="84"/>
      <c r="E270" s="84"/>
      <c r="F270" s="196"/>
      <c r="G270" s="196"/>
      <c r="H270" s="84"/>
      <c r="I270" s="85"/>
      <c r="J270" s="85"/>
      <c r="K270" s="85"/>
      <c r="L270" s="85"/>
      <c r="M270" s="85"/>
      <c r="N270" s="197"/>
      <c r="O270" s="85"/>
      <c r="P270" s="85"/>
      <c r="Q270" s="85"/>
      <c r="R270" s="198"/>
      <c r="S270" s="90"/>
      <c r="T270" s="81"/>
      <c r="U270" s="81"/>
      <c r="V270" s="81"/>
      <c r="W270" s="81"/>
      <c r="X270" s="81"/>
      <c r="Y270" s="81"/>
      <c r="Z270" s="81"/>
      <c r="AA270" s="81"/>
      <c r="AB270" s="81"/>
      <c r="AC270" s="81"/>
      <c r="AD270" s="81"/>
      <c r="AE270" s="81"/>
      <c r="AF270" s="81"/>
      <c r="AG270" s="81"/>
      <c r="AH270" s="81"/>
      <c r="AI270" s="81"/>
      <c r="AJ270" s="81"/>
      <c r="AK270" s="81"/>
      <c r="AL270" s="81"/>
      <c r="AM270" s="81"/>
      <c r="AN270" s="81"/>
      <c r="AO270" s="81"/>
    </row>
    <row r="271" spans="1:41" ht="14.25" customHeight="1">
      <c r="A271" s="195"/>
      <c r="B271" s="196"/>
      <c r="C271" s="84"/>
      <c r="D271" s="84"/>
      <c r="E271" s="84"/>
      <c r="F271" s="196"/>
      <c r="G271" s="196"/>
      <c r="H271" s="84"/>
      <c r="I271" s="85"/>
      <c r="J271" s="85"/>
      <c r="K271" s="85"/>
      <c r="L271" s="85"/>
      <c r="M271" s="85"/>
      <c r="N271" s="197"/>
      <c r="O271" s="85"/>
      <c r="P271" s="85"/>
      <c r="Q271" s="85"/>
      <c r="R271" s="198"/>
      <c r="S271" s="90"/>
      <c r="T271" s="81"/>
      <c r="U271" s="81"/>
      <c r="V271" s="81"/>
      <c r="W271" s="81"/>
      <c r="X271" s="81"/>
      <c r="Y271" s="81"/>
      <c r="Z271" s="81"/>
      <c r="AA271" s="81"/>
      <c r="AB271" s="81"/>
      <c r="AC271" s="81"/>
      <c r="AD271" s="81"/>
      <c r="AE271" s="81"/>
      <c r="AF271" s="81"/>
      <c r="AG271" s="81"/>
      <c r="AH271" s="81"/>
      <c r="AI271" s="81"/>
      <c r="AJ271" s="81"/>
      <c r="AK271" s="81"/>
      <c r="AL271" s="81"/>
      <c r="AM271" s="81"/>
      <c r="AN271" s="81"/>
      <c r="AO271" s="81"/>
    </row>
    <row r="272" spans="1:41" ht="14.25" customHeight="1">
      <c r="A272" s="195"/>
      <c r="B272" s="196"/>
      <c r="C272" s="84"/>
      <c r="D272" s="84"/>
      <c r="E272" s="84"/>
      <c r="F272" s="196"/>
      <c r="G272" s="196"/>
      <c r="H272" s="84"/>
      <c r="I272" s="85"/>
      <c r="J272" s="85"/>
      <c r="K272" s="85"/>
      <c r="L272" s="85"/>
      <c r="M272" s="85"/>
      <c r="N272" s="197"/>
      <c r="O272" s="85"/>
      <c r="P272" s="85"/>
      <c r="Q272" s="85"/>
      <c r="R272" s="198"/>
      <c r="S272" s="90"/>
      <c r="T272" s="81"/>
      <c r="U272" s="81"/>
      <c r="V272" s="81"/>
      <c r="W272" s="81"/>
      <c r="X272" s="81"/>
      <c r="Y272" s="81"/>
      <c r="Z272" s="81"/>
      <c r="AA272" s="81"/>
      <c r="AB272" s="81"/>
      <c r="AC272" s="81"/>
      <c r="AD272" s="81"/>
      <c r="AE272" s="81"/>
      <c r="AF272" s="81"/>
      <c r="AG272" s="81"/>
      <c r="AH272" s="81"/>
      <c r="AI272" s="81"/>
      <c r="AJ272" s="81"/>
      <c r="AK272" s="81"/>
      <c r="AL272" s="81"/>
      <c r="AM272" s="81"/>
      <c r="AN272" s="81"/>
      <c r="AO272" s="81"/>
    </row>
    <row r="273" spans="1:41" ht="14.25" customHeight="1">
      <c r="A273" s="195"/>
      <c r="B273" s="196"/>
      <c r="C273" s="84"/>
      <c r="D273" s="84"/>
      <c r="E273" s="84"/>
      <c r="F273" s="196"/>
      <c r="G273" s="196"/>
      <c r="H273" s="84"/>
      <c r="I273" s="85"/>
      <c r="J273" s="85"/>
      <c r="K273" s="85"/>
      <c r="L273" s="85"/>
      <c r="M273" s="85"/>
      <c r="N273" s="197"/>
      <c r="O273" s="85"/>
      <c r="P273" s="85"/>
      <c r="Q273" s="85"/>
      <c r="R273" s="198"/>
      <c r="S273" s="90"/>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row>
    <row r="274" spans="1:41" ht="14.25" customHeight="1">
      <c r="A274" s="195"/>
      <c r="B274" s="196"/>
      <c r="C274" s="84"/>
      <c r="D274" s="84"/>
      <c r="E274" s="84"/>
      <c r="F274" s="196"/>
      <c r="G274" s="196"/>
      <c r="H274" s="84"/>
      <c r="I274" s="85"/>
      <c r="J274" s="85"/>
      <c r="K274" s="85"/>
      <c r="L274" s="85"/>
      <c r="M274" s="85"/>
      <c r="N274" s="197"/>
      <c r="O274" s="85"/>
      <c r="P274" s="85"/>
      <c r="Q274" s="85"/>
      <c r="R274" s="198"/>
      <c r="S274" s="90"/>
      <c r="T274" s="81"/>
      <c r="U274" s="81"/>
      <c r="V274" s="81"/>
      <c r="W274" s="81"/>
      <c r="X274" s="81"/>
      <c r="Y274" s="81"/>
      <c r="Z274" s="81"/>
      <c r="AA274" s="81"/>
      <c r="AB274" s="81"/>
      <c r="AC274" s="81"/>
      <c r="AD274" s="81"/>
      <c r="AE274" s="81"/>
      <c r="AF274" s="81"/>
      <c r="AG274" s="81"/>
      <c r="AH274" s="81"/>
      <c r="AI274" s="81"/>
      <c r="AJ274" s="81"/>
      <c r="AK274" s="81"/>
      <c r="AL274" s="81"/>
      <c r="AM274" s="81"/>
      <c r="AN274" s="81"/>
      <c r="AO274" s="81"/>
    </row>
    <row r="275" spans="1:41" ht="14.25" customHeight="1">
      <c r="A275" s="195"/>
      <c r="B275" s="196"/>
      <c r="C275" s="84"/>
      <c r="D275" s="84"/>
      <c r="E275" s="84"/>
      <c r="F275" s="196"/>
      <c r="G275" s="196"/>
      <c r="H275" s="84"/>
      <c r="I275" s="85"/>
      <c r="J275" s="85"/>
      <c r="K275" s="85"/>
      <c r="L275" s="85"/>
      <c r="M275" s="85"/>
      <c r="N275" s="197"/>
      <c r="O275" s="85"/>
      <c r="P275" s="85"/>
      <c r="Q275" s="85"/>
      <c r="R275" s="198"/>
      <c r="S275" s="90"/>
      <c r="T275" s="81"/>
      <c r="U275" s="81"/>
      <c r="V275" s="81"/>
      <c r="W275" s="81"/>
      <c r="X275" s="81"/>
      <c r="Y275" s="81"/>
      <c r="Z275" s="81"/>
      <c r="AA275" s="81"/>
      <c r="AB275" s="81"/>
      <c r="AC275" s="81"/>
      <c r="AD275" s="81"/>
      <c r="AE275" s="81"/>
      <c r="AF275" s="81"/>
      <c r="AG275" s="81"/>
      <c r="AH275" s="81"/>
      <c r="AI275" s="81"/>
      <c r="AJ275" s="81"/>
      <c r="AK275" s="81"/>
      <c r="AL275" s="81"/>
      <c r="AM275" s="81"/>
      <c r="AN275" s="81"/>
      <c r="AO275" s="81"/>
    </row>
    <row r="276" spans="1:41" ht="14.25" customHeight="1">
      <c r="A276" s="195"/>
      <c r="B276" s="196"/>
      <c r="C276" s="84"/>
      <c r="D276" s="84"/>
      <c r="E276" s="84"/>
      <c r="F276" s="196"/>
      <c r="G276" s="196"/>
      <c r="H276" s="84"/>
      <c r="I276" s="85"/>
      <c r="J276" s="85"/>
      <c r="K276" s="85"/>
      <c r="L276" s="85"/>
      <c r="M276" s="85"/>
      <c r="N276" s="197"/>
      <c r="O276" s="85"/>
      <c r="P276" s="85"/>
      <c r="Q276" s="85"/>
      <c r="R276" s="198"/>
      <c r="S276" s="90"/>
      <c r="T276" s="81"/>
      <c r="U276" s="81"/>
      <c r="V276" s="81"/>
      <c r="W276" s="81"/>
      <c r="X276" s="81"/>
      <c r="Y276" s="81"/>
      <c r="Z276" s="81"/>
      <c r="AA276" s="81"/>
      <c r="AB276" s="81"/>
      <c r="AC276" s="81"/>
      <c r="AD276" s="81"/>
      <c r="AE276" s="81"/>
      <c r="AF276" s="81"/>
      <c r="AG276" s="81"/>
      <c r="AH276" s="81"/>
      <c r="AI276" s="81"/>
      <c r="AJ276" s="81"/>
      <c r="AK276" s="81"/>
      <c r="AL276" s="81"/>
      <c r="AM276" s="81"/>
      <c r="AN276" s="81"/>
      <c r="AO276" s="81"/>
    </row>
    <row r="277" spans="1:41" ht="14.25" customHeight="1">
      <c r="A277" s="195"/>
      <c r="B277" s="196"/>
      <c r="C277" s="84"/>
      <c r="D277" s="84"/>
      <c r="E277" s="84"/>
      <c r="F277" s="196"/>
      <c r="G277" s="196"/>
      <c r="H277" s="84"/>
      <c r="I277" s="85"/>
      <c r="J277" s="85"/>
      <c r="K277" s="85"/>
      <c r="L277" s="85"/>
      <c r="M277" s="85"/>
      <c r="N277" s="197"/>
      <c r="O277" s="85"/>
      <c r="P277" s="85"/>
      <c r="Q277" s="85"/>
      <c r="R277" s="198"/>
      <c r="S277" s="90"/>
      <c r="T277" s="81"/>
      <c r="U277" s="81"/>
      <c r="V277" s="81"/>
      <c r="W277" s="81"/>
      <c r="X277" s="81"/>
      <c r="Y277" s="81"/>
      <c r="Z277" s="81"/>
      <c r="AA277" s="81"/>
      <c r="AB277" s="81"/>
      <c r="AC277" s="81"/>
      <c r="AD277" s="81"/>
      <c r="AE277" s="81"/>
      <c r="AF277" s="81"/>
      <c r="AG277" s="81"/>
      <c r="AH277" s="81"/>
      <c r="AI277" s="81"/>
      <c r="AJ277" s="81"/>
      <c r="AK277" s="81"/>
      <c r="AL277" s="81"/>
      <c r="AM277" s="81"/>
      <c r="AN277" s="81"/>
      <c r="AO277" s="81"/>
    </row>
    <row r="278" spans="1:41" ht="14.25" customHeight="1">
      <c r="A278" s="195"/>
      <c r="B278" s="196"/>
      <c r="C278" s="84"/>
      <c r="D278" s="84"/>
      <c r="E278" s="84"/>
      <c r="F278" s="196"/>
      <c r="G278" s="196"/>
      <c r="H278" s="84"/>
      <c r="I278" s="85"/>
      <c r="J278" s="85"/>
      <c r="K278" s="85"/>
      <c r="L278" s="85"/>
      <c r="M278" s="85"/>
      <c r="N278" s="197"/>
      <c r="O278" s="85"/>
      <c r="P278" s="85"/>
      <c r="Q278" s="85"/>
      <c r="R278" s="198"/>
      <c r="S278" s="90"/>
      <c r="T278" s="81"/>
      <c r="U278" s="81"/>
      <c r="V278" s="81"/>
      <c r="W278" s="81"/>
      <c r="X278" s="81"/>
      <c r="Y278" s="81"/>
      <c r="Z278" s="81"/>
      <c r="AA278" s="81"/>
      <c r="AB278" s="81"/>
      <c r="AC278" s="81"/>
      <c r="AD278" s="81"/>
      <c r="AE278" s="81"/>
      <c r="AF278" s="81"/>
      <c r="AG278" s="81"/>
      <c r="AH278" s="81"/>
      <c r="AI278" s="81"/>
      <c r="AJ278" s="81"/>
      <c r="AK278" s="81"/>
      <c r="AL278" s="81"/>
      <c r="AM278" s="81"/>
      <c r="AN278" s="81"/>
      <c r="AO278" s="81"/>
    </row>
    <row r="279" spans="1:41" ht="14.25" customHeight="1">
      <c r="A279" s="195"/>
      <c r="B279" s="196"/>
      <c r="C279" s="84"/>
      <c r="D279" s="84"/>
      <c r="E279" s="84"/>
      <c r="F279" s="196"/>
      <c r="G279" s="196"/>
      <c r="H279" s="84"/>
      <c r="I279" s="85"/>
      <c r="J279" s="85"/>
      <c r="K279" s="85"/>
      <c r="L279" s="85"/>
      <c r="M279" s="85"/>
      <c r="N279" s="197"/>
      <c r="O279" s="85"/>
      <c r="P279" s="85"/>
      <c r="Q279" s="85"/>
      <c r="R279" s="198"/>
      <c r="S279" s="90"/>
      <c r="T279" s="81"/>
      <c r="U279" s="81"/>
      <c r="V279" s="81"/>
      <c r="W279" s="81"/>
      <c r="X279" s="81"/>
      <c r="Y279" s="81"/>
      <c r="Z279" s="81"/>
      <c r="AA279" s="81"/>
      <c r="AB279" s="81"/>
      <c r="AC279" s="81"/>
      <c r="AD279" s="81"/>
      <c r="AE279" s="81"/>
      <c r="AF279" s="81"/>
      <c r="AG279" s="81"/>
      <c r="AH279" s="81"/>
      <c r="AI279" s="81"/>
      <c r="AJ279" s="81"/>
      <c r="AK279" s="81"/>
      <c r="AL279" s="81"/>
      <c r="AM279" s="81"/>
      <c r="AN279" s="81"/>
      <c r="AO279" s="81"/>
    </row>
    <row r="280" spans="1:41" ht="14.25" customHeight="1">
      <c r="A280" s="195"/>
      <c r="B280" s="196"/>
      <c r="C280" s="84"/>
      <c r="D280" s="84"/>
      <c r="E280" s="84"/>
      <c r="F280" s="196"/>
      <c r="G280" s="196"/>
      <c r="H280" s="84"/>
      <c r="I280" s="85"/>
      <c r="J280" s="85"/>
      <c r="K280" s="85"/>
      <c r="L280" s="85"/>
      <c r="M280" s="85"/>
      <c r="N280" s="197"/>
      <c r="O280" s="85"/>
      <c r="P280" s="85"/>
      <c r="Q280" s="85"/>
      <c r="R280" s="198"/>
      <c r="S280" s="90"/>
      <c r="T280" s="81"/>
      <c r="U280" s="81"/>
      <c r="V280" s="81"/>
      <c r="W280" s="81"/>
      <c r="X280" s="81"/>
      <c r="Y280" s="81"/>
      <c r="Z280" s="81"/>
      <c r="AA280" s="81"/>
      <c r="AB280" s="81"/>
      <c r="AC280" s="81"/>
      <c r="AD280" s="81"/>
      <c r="AE280" s="81"/>
      <c r="AF280" s="81"/>
      <c r="AG280" s="81"/>
      <c r="AH280" s="81"/>
      <c r="AI280" s="81"/>
      <c r="AJ280" s="81"/>
      <c r="AK280" s="81"/>
      <c r="AL280" s="81"/>
      <c r="AM280" s="81"/>
      <c r="AN280" s="81"/>
      <c r="AO280" s="81"/>
    </row>
    <row r="281" spans="1:41" ht="14.25" customHeight="1">
      <c r="A281" s="195"/>
      <c r="B281" s="196"/>
      <c r="C281" s="84"/>
      <c r="D281" s="84"/>
      <c r="E281" s="84"/>
      <c r="F281" s="196"/>
      <c r="G281" s="196"/>
      <c r="H281" s="84"/>
      <c r="I281" s="85"/>
      <c r="J281" s="85"/>
      <c r="K281" s="85"/>
      <c r="L281" s="85"/>
      <c r="M281" s="85"/>
      <c r="N281" s="197"/>
      <c r="O281" s="85"/>
      <c r="P281" s="85"/>
      <c r="Q281" s="85"/>
      <c r="R281" s="198"/>
      <c r="S281" s="90"/>
      <c r="T281" s="81"/>
      <c r="U281" s="81"/>
      <c r="V281" s="81"/>
      <c r="W281" s="81"/>
      <c r="X281" s="81"/>
      <c r="Y281" s="81"/>
      <c r="Z281" s="81"/>
      <c r="AA281" s="81"/>
      <c r="AB281" s="81"/>
      <c r="AC281" s="81"/>
      <c r="AD281" s="81"/>
      <c r="AE281" s="81"/>
      <c r="AF281" s="81"/>
      <c r="AG281" s="81"/>
      <c r="AH281" s="81"/>
      <c r="AI281" s="81"/>
      <c r="AJ281" s="81"/>
      <c r="AK281" s="81"/>
      <c r="AL281" s="81"/>
      <c r="AM281" s="81"/>
      <c r="AN281" s="81"/>
      <c r="AO281" s="81"/>
    </row>
    <row r="282" spans="1:41" ht="14.25" customHeight="1">
      <c r="A282" s="195"/>
      <c r="B282" s="196"/>
      <c r="C282" s="84"/>
      <c r="D282" s="84"/>
      <c r="E282" s="84"/>
      <c r="F282" s="196"/>
      <c r="G282" s="196"/>
      <c r="H282" s="84"/>
      <c r="I282" s="85"/>
      <c r="J282" s="85"/>
      <c r="K282" s="85"/>
      <c r="L282" s="85"/>
      <c r="M282" s="85"/>
      <c r="N282" s="197"/>
      <c r="O282" s="85"/>
      <c r="P282" s="85"/>
      <c r="Q282" s="85"/>
      <c r="R282" s="198"/>
      <c r="S282" s="90"/>
      <c r="T282" s="81"/>
      <c r="U282" s="81"/>
      <c r="V282" s="81"/>
      <c r="W282" s="81"/>
      <c r="X282" s="81"/>
      <c r="Y282" s="81"/>
      <c r="Z282" s="81"/>
      <c r="AA282" s="81"/>
      <c r="AB282" s="81"/>
      <c r="AC282" s="81"/>
      <c r="AD282" s="81"/>
      <c r="AE282" s="81"/>
      <c r="AF282" s="81"/>
      <c r="AG282" s="81"/>
      <c r="AH282" s="81"/>
      <c r="AI282" s="81"/>
      <c r="AJ282" s="81"/>
      <c r="AK282" s="81"/>
      <c r="AL282" s="81"/>
      <c r="AM282" s="81"/>
      <c r="AN282" s="81"/>
      <c r="AO282" s="81"/>
    </row>
    <row r="283" spans="1:41" ht="14.25" customHeight="1">
      <c r="A283" s="195"/>
      <c r="B283" s="196"/>
      <c r="C283" s="84"/>
      <c r="D283" s="84"/>
      <c r="E283" s="84"/>
      <c r="F283" s="196"/>
      <c r="G283" s="196"/>
      <c r="H283" s="84"/>
      <c r="I283" s="85"/>
      <c r="J283" s="85"/>
      <c r="K283" s="85"/>
      <c r="L283" s="85"/>
      <c r="M283" s="85"/>
      <c r="N283" s="197"/>
      <c r="O283" s="85"/>
      <c r="P283" s="85"/>
      <c r="Q283" s="85"/>
      <c r="R283" s="198"/>
      <c r="S283" s="90"/>
      <c r="T283" s="81"/>
      <c r="U283" s="81"/>
      <c r="V283" s="81"/>
      <c r="W283" s="81"/>
      <c r="X283" s="81"/>
      <c r="Y283" s="81"/>
      <c r="Z283" s="81"/>
      <c r="AA283" s="81"/>
      <c r="AB283" s="81"/>
      <c r="AC283" s="81"/>
      <c r="AD283" s="81"/>
      <c r="AE283" s="81"/>
      <c r="AF283" s="81"/>
      <c r="AG283" s="81"/>
      <c r="AH283" s="81"/>
      <c r="AI283" s="81"/>
      <c r="AJ283" s="81"/>
      <c r="AK283" s="81"/>
      <c r="AL283" s="81"/>
      <c r="AM283" s="81"/>
      <c r="AN283" s="81"/>
      <c r="AO283" s="81"/>
    </row>
    <row r="284" spans="1:41" ht="14.25" customHeight="1">
      <c r="A284" s="195"/>
      <c r="B284" s="196"/>
      <c r="C284" s="84"/>
      <c r="D284" s="84"/>
      <c r="E284" s="84"/>
      <c r="F284" s="196"/>
      <c r="G284" s="196"/>
      <c r="H284" s="84"/>
      <c r="I284" s="85"/>
      <c r="J284" s="85"/>
      <c r="K284" s="85"/>
      <c r="L284" s="85"/>
      <c r="M284" s="85"/>
      <c r="N284" s="197"/>
      <c r="O284" s="85"/>
      <c r="P284" s="85"/>
      <c r="Q284" s="85"/>
      <c r="R284" s="198"/>
      <c r="S284" s="90"/>
      <c r="T284" s="81"/>
      <c r="U284" s="81"/>
      <c r="V284" s="81"/>
      <c r="W284" s="81"/>
      <c r="X284" s="81"/>
      <c r="Y284" s="81"/>
      <c r="Z284" s="81"/>
      <c r="AA284" s="81"/>
      <c r="AB284" s="81"/>
      <c r="AC284" s="81"/>
      <c r="AD284" s="81"/>
      <c r="AE284" s="81"/>
      <c r="AF284" s="81"/>
      <c r="AG284" s="81"/>
      <c r="AH284" s="81"/>
      <c r="AI284" s="81"/>
      <c r="AJ284" s="81"/>
      <c r="AK284" s="81"/>
      <c r="AL284" s="81"/>
      <c r="AM284" s="81"/>
      <c r="AN284" s="81"/>
      <c r="AO284" s="81"/>
    </row>
    <row r="285" spans="1:41" ht="14.25" customHeight="1">
      <c r="A285" s="195"/>
      <c r="B285" s="196"/>
      <c r="C285" s="84"/>
      <c r="D285" s="84"/>
      <c r="E285" s="84"/>
      <c r="F285" s="196"/>
      <c r="G285" s="196"/>
      <c r="H285" s="84"/>
      <c r="I285" s="85"/>
      <c r="J285" s="85"/>
      <c r="K285" s="85"/>
      <c r="L285" s="85"/>
      <c r="M285" s="85"/>
      <c r="N285" s="197"/>
      <c r="O285" s="85"/>
      <c r="P285" s="85"/>
      <c r="Q285" s="85"/>
      <c r="R285" s="198"/>
      <c r="S285" s="90"/>
      <c r="T285" s="81"/>
      <c r="U285" s="81"/>
      <c r="V285" s="81"/>
      <c r="W285" s="81"/>
      <c r="X285" s="81"/>
      <c r="Y285" s="81"/>
      <c r="Z285" s="81"/>
      <c r="AA285" s="81"/>
      <c r="AB285" s="81"/>
      <c r="AC285" s="81"/>
      <c r="AD285" s="81"/>
      <c r="AE285" s="81"/>
      <c r="AF285" s="81"/>
      <c r="AG285" s="81"/>
      <c r="AH285" s="81"/>
      <c r="AI285" s="81"/>
      <c r="AJ285" s="81"/>
      <c r="AK285" s="81"/>
      <c r="AL285" s="81"/>
      <c r="AM285" s="81"/>
      <c r="AN285" s="81"/>
      <c r="AO285" s="81"/>
    </row>
    <row r="286" spans="1:41" ht="14.25" customHeight="1">
      <c r="A286" s="195"/>
      <c r="B286" s="196"/>
      <c r="C286" s="84"/>
      <c r="D286" s="84"/>
      <c r="E286" s="84"/>
      <c r="F286" s="196"/>
      <c r="G286" s="196"/>
      <c r="H286" s="84"/>
      <c r="I286" s="85"/>
      <c r="J286" s="85"/>
      <c r="K286" s="85"/>
      <c r="L286" s="85"/>
      <c r="M286" s="85"/>
      <c r="N286" s="197"/>
      <c r="O286" s="85"/>
      <c r="P286" s="85"/>
      <c r="Q286" s="85"/>
      <c r="R286" s="198"/>
      <c r="S286" s="90"/>
      <c r="T286" s="81"/>
      <c r="U286" s="81"/>
      <c r="V286" s="81"/>
      <c r="W286" s="81"/>
      <c r="X286" s="81"/>
      <c r="Y286" s="81"/>
      <c r="Z286" s="81"/>
      <c r="AA286" s="81"/>
      <c r="AB286" s="81"/>
      <c r="AC286" s="81"/>
      <c r="AD286" s="81"/>
      <c r="AE286" s="81"/>
      <c r="AF286" s="81"/>
      <c r="AG286" s="81"/>
      <c r="AH286" s="81"/>
      <c r="AI286" s="81"/>
      <c r="AJ286" s="81"/>
      <c r="AK286" s="81"/>
      <c r="AL286" s="81"/>
      <c r="AM286" s="81"/>
      <c r="AN286" s="81"/>
      <c r="AO286" s="81"/>
    </row>
    <row r="287" spans="1:41" ht="14.25" customHeight="1">
      <c r="A287" s="195"/>
      <c r="B287" s="196"/>
      <c r="C287" s="84"/>
      <c r="D287" s="84"/>
      <c r="E287" s="84"/>
      <c r="F287" s="196"/>
      <c r="G287" s="196"/>
      <c r="H287" s="84"/>
      <c r="I287" s="85"/>
      <c r="J287" s="85"/>
      <c r="K287" s="85"/>
      <c r="L287" s="85"/>
      <c r="M287" s="85"/>
      <c r="N287" s="197"/>
      <c r="O287" s="85"/>
      <c r="P287" s="85"/>
      <c r="Q287" s="85"/>
      <c r="R287" s="198"/>
      <c r="S287" s="90"/>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row>
    <row r="288" spans="1:41" ht="14.25" customHeight="1">
      <c r="A288" s="195"/>
      <c r="B288" s="196"/>
      <c r="C288" s="84"/>
      <c r="D288" s="84"/>
      <c r="E288" s="84"/>
      <c r="F288" s="196"/>
      <c r="G288" s="196"/>
      <c r="H288" s="84"/>
      <c r="I288" s="85"/>
      <c r="J288" s="85"/>
      <c r="K288" s="85"/>
      <c r="L288" s="85"/>
      <c r="M288" s="85"/>
      <c r="N288" s="197"/>
      <c r="O288" s="85"/>
      <c r="P288" s="85"/>
      <c r="Q288" s="85"/>
      <c r="R288" s="198"/>
      <c r="S288" s="90"/>
      <c r="T288" s="81"/>
      <c r="U288" s="81"/>
      <c r="V288" s="81"/>
      <c r="W288" s="81"/>
      <c r="X288" s="81"/>
      <c r="Y288" s="81"/>
      <c r="Z288" s="81"/>
      <c r="AA288" s="81"/>
      <c r="AB288" s="81"/>
      <c r="AC288" s="81"/>
      <c r="AD288" s="81"/>
      <c r="AE288" s="81"/>
      <c r="AF288" s="81"/>
      <c r="AG288" s="81"/>
      <c r="AH288" s="81"/>
      <c r="AI288" s="81"/>
      <c r="AJ288" s="81"/>
      <c r="AK288" s="81"/>
      <c r="AL288" s="81"/>
      <c r="AM288" s="81"/>
      <c r="AN288" s="81"/>
      <c r="AO288" s="81"/>
    </row>
    <row r="289" spans="1:41" ht="14.25" customHeight="1">
      <c r="A289" s="195"/>
      <c r="B289" s="196"/>
      <c r="C289" s="84"/>
      <c r="D289" s="84"/>
      <c r="E289" s="84"/>
      <c r="F289" s="196"/>
      <c r="G289" s="196"/>
      <c r="H289" s="84"/>
      <c r="I289" s="85"/>
      <c r="J289" s="85"/>
      <c r="K289" s="85"/>
      <c r="L289" s="85"/>
      <c r="M289" s="85"/>
      <c r="N289" s="197"/>
      <c r="O289" s="85"/>
      <c r="P289" s="85"/>
      <c r="Q289" s="85"/>
      <c r="R289" s="198"/>
      <c r="S289" s="90"/>
      <c r="T289" s="81"/>
      <c r="U289" s="81"/>
      <c r="V289" s="81"/>
      <c r="W289" s="81"/>
      <c r="X289" s="81"/>
      <c r="Y289" s="81"/>
      <c r="Z289" s="81"/>
      <c r="AA289" s="81"/>
      <c r="AB289" s="81"/>
      <c r="AC289" s="81"/>
      <c r="AD289" s="81"/>
      <c r="AE289" s="81"/>
      <c r="AF289" s="81"/>
      <c r="AG289" s="81"/>
      <c r="AH289" s="81"/>
      <c r="AI289" s="81"/>
      <c r="AJ289" s="81"/>
      <c r="AK289" s="81"/>
      <c r="AL289" s="81"/>
      <c r="AM289" s="81"/>
      <c r="AN289" s="81"/>
      <c r="AO289" s="81"/>
    </row>
    <row r="290" spans="1:41" ht="14.25" customHeight="1">
      <c r="A290" s="195"/>
      <c r="B290" s="196"/>
      <c r="C290" s="84"/>
      <c r="D290" s="84"/>
      <c r="E290" s="84"/>
      <c r="F290" s="196"/>
      <c r="G290" s="196"/>
      <c r="H290" s="84"/>
      <c r="I290" s="85"/>
      <c r="J290" s="85"/>
      <c r="K290" s="85"/>
      <c r="L290" s="85"/>
      <c r="M290" s="85"/>
      <c r="N290" s="197"/>
      <c r="O290" s="85"/>
      <c r="P290" s="85"/>
      <c r="Q290" s="85"/>
      <c r="R290" s="198"/>
      <c r="S290" s="90"/>
      <c r="T290" s="81"/>
      <c r="U290" s="81"/>
      <c r="V290" s="81"/>
      <c r="W290" s="81"/>
      <c r="X290" s="81"/>
      <c r="Y290" s="81"/>
      <c r="Z290" s="81"/>
      <c r="AA290" s="81"/>
      <c r="AB290" s="81"/>
      <c r="AC290" s="81"/>
      <c r="AD290" s="81"/>
      <c r="AE290" s="81"/>
      <c r="AF290" s="81"/>
      <c r="AG290" s="81"/>
      <c r="AH290" s="81"/>
      <c r="AI290" s="81"/>
      <c r="AJ290" s="81"/>
      <c r="AK290" s="81"/>
      <c r="AL290" s="81"/>
      <c r="AM290" s="81"/>
      <c r="AN290" s="81"/>
      <c r="AO290" s="81"/>
    </row>
    <row r="291" spans="1:41" ht="14.25" customHeight="1">
      <c r="A291" s="195"/>
      <c r="B291" s="196"/>
      <c r="C291" s="84"/>
      <c r="D291" s="84"/>
      <c r="E291" s="84"/>
      <c r="F291" s="196"/>
      <c r="G291" s="196"/>
      <c r="H291" s="84"/>
      <c r="I291" s="85"/>
      <c r="J291" s="85"/>
      <c r="K291" s="85"/>
      <c r="L291" s="85"/>
      <c r="M291" s="85"/>
      <c r="N291" s="197"/>
      <c r="O291" s="85"/>
      <c r="P291" s="85"/>
      <c r="Q291" s="85"/>
      <c r="R291" s="198"/>
      <c r="S291" s="90"/>
      <c r="T291" s="81"/>
      <c r="U291" s="81"/>
      <c r="V291" s="81"/>
      <c r="W291" s="81"/>
      <c r="X291" s="81"/>
      <c r="Y291" s="81"/>
      <c r="Z291" s="81"/>
      <c r="AA291" s="81"/>
      <c r="AB291" s="81"/>
      <c r="AC291" s="81"/>
      <c r="AD291" s="81"/>
      <c r="AE291" s="81"/>
      <c r="AF291" s="81"/>
      <c r="AG291" s="81"/>
      <c r="AH291" s="81"/>
      <c r="AI291" s="81"/>
      <c r="AJ291" s="81"/>
      <c r="AK291" s="81"/>
      <c r="AL291" s="81"/>
      <c r="AM291" s="81"/>
      <c r="AN291" s="81"/>
      <c r="AO291" s="81"/>
    </row>
    <row r="292" spans="1:41" ht="14.25" customHeight="1">
      <c r="A292" s="195"/>
      <c r="B292" s="196"/>
      <c r="C292" s="84"/>
      <c r="D292" s="84"/>
      <c r="E292" s="84"/>
      <c r="F292" s="196"/>
      <c r="G292" s="196"/>
      <c r="H292" s="84"/>
      <c r="I292" s="85"/>
      <c r="J292" s="85"/>
      <c r="K292" s="85"/>
      <c r="L292" s="85"/>
      <c r="M292" s="85"/>
      <c r="N292" s="197"/>
      <c r="O292" s="85"/>
      <c r="P292" s="85"/>
      <c r="Q292" s="85"/>
      <c r="R292" s="198"/>
      <c r="S292" s="90"/>
      <c r="T292" s="81"/>
      <c r="U292" s="81"/>
      <c r="V292" s="81"/>
      <c r="W292" s="81"/>
      <c r="X292" s="81"/>
      <c r="Y292" s="81"/>
      <c r="Z292" s="81"/>
      <c r="AA292" s="81"/>
      <c r="AB292" s="81"/>
      <c r="AC292" s="81"/>
      <c r="AD292" s="81"/>
      <c r="AE292" s="81"/>
      <c r="AF292" s="81"/>
      <c r="AG292" s="81"/>
      <c r="AH292" s="81"/>
      <c r="AI292" s="81"/>
      <c r="AJ292" s="81"/>
      <c r="AK292" s="81"/>
      <c r="AL292" s="81"/>
      <c r="AM292" s="81"/>
      <c r="AN292" s="81"/>
      <c r="AO292" s="81"/>
    </row>
    <row r="293" spans="1:41" ht="14.25" customHeight="1">
      <c r="A293" s="195"/>
      <c r="B293" s="196"/>
      <c r="C293" s="84"/>
      <c r="D293" s="84"/>
      <c r="E293" s="84"/>
      <c r="F293" s="196"/>
      <c r="G293" s="196"/>
      <c r="H293" s="84"/>
      <c r="I293" s="85"/>
      <c r="J293" s="85"/>
      <c r="K293" s="85"/>
      <c r="L293" s="85"/>
      <c r="M293" s="85"/>
      <c r="N293" s="197"/>
      <c r="O293" s="85"/>
      <c r="P293" s="85"/>
      <c r="Q293" s="85"/>
      <c r="R293" s="198"/>
      <c r="S293" s="90"/>
      <c r="T293" s="81"/>
      <c r="U293" s="81"/>
      <c r="V293" s="81"/>
      <c r="W293" s="81"/>
      <c r="X293" s="81"/>
      <c r="Y293" s="81"/>
      <c r="Z293" s="81"/>
      <c r="AA293" s="81"/>
      <c r="AB293" s="81"/>
      <c r="AC293" s="81"/>
      <c r="AD293" s="81"/>
      <c r="AE293" s="81"/>
      <c r="AF293" s="81"/>
      <c r="AG293" s="81"/>
      <c r="AH293" s="81"/>
      <c r="AI293" s="81"/>
      <c r="AJ293" s="81"/>
      <c r="AK293" s="81"/>
      <c r="AL293" s="81"/>
      <c r="AM293" s="81"/>
      <c r="AN293" s="81"/>
      <c r="AO293" s="81"/>
    </row>
    <row r="294" spans="1:41" ht="14.25" customHeight="1">
      <c r="A294" s="195"/>
      <c r="B294" s="196"/>
      <c r="C294" s="84"/>
      <c r="D294" s="84"/>
      <c r="E294" s="84"/>
      <c r="F294" s="196"/>
      <c r="G294" s="196"/>
      <c r="H294" s="84"/>
      <c r="I294" s="85"/>
      <c r="J294" s="85"/>
      <c r="K294" s="85"/>
      <c r="L294" s="85"/>
      <c r="M294" s="85"/>
      <c r="N294" s="197"/>
      <c r="O294" s="85"/>
      <c r="P294" s="85"/>
      <c r="Q294" s="85"/>
      <c r="R294" s="198"/>
      <c r="S294" s="90"/>
      <c r="T294" s="81"/>
      <c r="U294" s="81"/>
      <c r="V294" s="81"/>
      <c r="W294" s="81"/>
      <c r="X294" s="81"/>
      <c r="Y294" s="81"/>
      <c r="Z294" s="81"/>
      <c r="AA294" s="81"/>
      <c r="AB294" s="81"/>
      <c r="AC294" s="81"/>
      <c r="AD294" s="81"/>
      <c r="AE294" s="81"/>
      <c r="AF294" s="81"/>
      <c r="AG294" s="81"/>
      <c r="AH294" s="81"/>
      <c r="AI294" s="81"/>
      <c r="AJ294" s="81"/>
      <c r="AK294" s="81"/>
      <c r="AL294" s="81"/>
      <c r="AM294" s="81"/>
      <c r="AN294" s="81"/>
      <c r="AO294" s="81"/>
    </row>
    <row r="295" spans="1:41" ht="14.25" customHeight="1">
      <c r="A295" s="195"/>
      <c r="B295" s="196"/>
      <c r="C295" s="84"/>
      <c r="D295" s="84"/>
      <c r="E295" s="84"/>
      <c r="F295" s="196"/>
      <c r="G295" s="196"/>
      <c r="H295" s="84"/>
      <c r="I295" s="85"/>
      <c r="J295" s="85"/>
      <c r="K295" s="85"/>
      <c r="L295" s="85"/>
      <c r="M295" s="85"/>
      <c r="N295" s="197"/>
      <c r="O295" s="85"/>
      <c r="P295" s="85"/>
      <c r="Q295" s="85"/>
      <c r="R295" s="198"/>
      <c r="S295" s="90"/>
      <c r="T295" s="81"/>
      <c r="U295" s="81"/>
      <c r="V295" s="81"/>
      <c r="W295" s="81"/>
      <c r="X295" s="81"/>
      <c r="Y295" s="81"/>
      <c r="Z295" s="81"/>
      <c r="AA295" s="81"/>
      <c r="AB295" s="81"/>
      <c r="AC295" s="81"/>
      <c r="AD295" s="81"/>
      <c r="AE295" s="81"/>
      <c r="AF295" s="81"/>
      <c r="AG295" s="81"/>
      <c r="AH295" s="81"/>
      <c r="AI295" s="81"/>
      <c r="AJ295" s="81"/>
      <c r="AK295" s="81"/>
      <c r="AL295" s="81"/>
      <c r="AM295" s="81"/>
      <c r="AN295" s="81"/>
      <c r="AO295" s="81"/>
    </row>
    <row r="296" spans="1:41" ht="14.25" customHeight="1">
      <c r="A296" s="195"/>
      <c r="B296" s="196"/>
      <c r="C296" s="84"/>
      <c r="D296" s="84"/>
      <c r="E296" s="84"/>
      <c r="F296" s="196"/>
      <c r="G296" s="196"/>
      <c r="H296" s="84"/>
      <c r="I296" s="85"/>
      <c r="J296" s="85"/>
      <c r="K296" s="85"/>
      <c r="L296" s="85"/>
      <c r="M296" s="85"/>
      <c r="N296" s="197"/>
      <c r="O296" s="85"/>
      <c r="P296" s="85"/>
      <c r="Q296" s="85"/>
      <c r="R296" s="198"/>
      <c r="S296" s="90"/>
      <c r="T296" s="81"/>
      <c r="U296" s="81"/>
      <c r="V296" s="81"/>
      <c r="W296" s="81"/>
      <c r="X296" s="81"/>
      <c r="Y296" s="81"/>
      <c r="Z296" s="81"/>
      <c r="AA296" s="81"/>
      <c r="AB296" s="81"/>
      <c r="AC296" s="81"/>
      <c r="AD296" s="81"/>
      <c r="AE296" s="81"/>
      <c r="AF296" s="81"/>
      <c r="AG296" s="81"/>
      <c r="AH296" s="81"/>
      <c r="AI296" s="81"/>
      <c r="AJ296" s="81"/>
      <c r="AK296" s="81"/>
      <c r="AL296" s="81"/>
      <c r="AM296" s="81"/>
      <c r="AN296" s="81"/>
      <c r="AO296" s="81"/>
    </row>
    <row r="297" spans="1:41" ht="14.25" customHeight="1">
      <c r="A297" s="195"/>
      <c r="B297" s="196"/>
      <c r="C297" s="84"/>
      <c r="D297" s="84"/>
      <c r="E297" s="84"/>
      <c r="F297" s="196"/>
      <c r="G297" s="196"/>
      <c r="H297" s="84"/>
      <c r="I297" s="85"/>
      <c r="J297" s="85"/>
      <c r="K297" s="85"/>
      <c r="L297" s="85"/>
      <c r="M297" s="85"/>
      <c r="N297" s="197"/>
      <c r="O297" s="85"/>
      <c r="P297" s="85"/>
      <c r="Q297" s="85"/>
      <c r="R297" s="198"/>
      <c r="S297" s="90"/>
      <c r="T297" s="81"/>
      <c r="U297" s="81"/>
      <c r="V297" s="81"/>
      <c r="W297" s="81"/>
      <c r="X297" s="81"/>
      <c r="Y297" s="81"/>
      <c r="Z297" s="81"/>
      <c r="AA297" s="81"/>
      <c r="AB297" s="81"/>
      <c r="AC297" s="81"/>
      <c r="AD297" s="81"/>
      <c r="AE297" s="81"/>
      <c r="AF297" s="81"/>
      <c r="AG297" s="81"/>
      <c r="AH297" s="81"/>
      <c r="AI297" s="81"/>
      <c r="AJ297" s="81"/>
      <c r="AK297" s="81"/>
      <c r="AL297" s="81"/>
      <c r="AM297" s="81"/>
      <c r="AN297" s="81"/>
      <c r="AO297" s="81"/>
    </row>
    <row r="298" spans="1:41" ht="14.25" customHeight="1">
      <c r="A298" s="195"/>
      <c r="B298" s="196"/>
      <c r="C298" s="84"/>
      <c r="D298" s="84"/>
      <c r="E298" s="84"/>
      <c r="F298" s="196"/>
      <c r="G298" s="196"/>
      <c r="H298" s="84"/>
      <c r="I298" s="85"/>
      <c r="J298" s="85"/>
      <c r="K298" s="85"/>
      <c r="L298" s="85"/>
      <c r="M298" s="85"/>
      <c r="N298" s="197"/>
      <c r="O298" s="85"/>
      <c r="P298" s="85"/>
      <c r="Q298" s="85"/>
      <c r="R298" s="198"/>
      <c r="S298" s="90"/>
      <c r="T298" s="81"/>
      <c r="U298" s="81"/>
      <c r="V298" s="81"/>
      <c r="W298" s="81"/>
      <c r="X298" s="81"/>
      <c r="Y298" s="81"/>
      <c r="Z298" s="81"/>
      <c r="AA298" s="81"/>
      <c r="AB298" s="81"/>
      <c r="AC298" s="81"/>
      <c r="AD298" s="81"/>
      <c r="AE298" s="81"/>
      <c r="AF298" s="81"/>
      <c r="AG298" s="81"/>
      <c r="AH298" s="81"/>
      <c r="AI298" s="81"/>
      <c r="AJ298" s="81"/>
      <c r="AK298" s="81"/>
      <c r="AL298" s="81"/>
      <c r="AM298" s="81"/>
      <c r="AN298" s="81"/>
      <c r="AO298" s="81"/>
    </row>
    <row r="299" spans="1:41" ht="14.25" customHeight="1">
      <c r="A299" s="195"/>
      <c r="B299" s="196"/>
      <c r="C299" s="84"/>
      <c r="D299" s="84"/>
      <c r="E299" s="84"/>
      <c r="F299" s="196"/>
      <c r="G299" s="196"/>
      <c r="H299" s="84"/>
      <c r="I299" s="85"/>
      <c r="J299" s="85"/>
      <c r="K299" s="85"/>
      <c r="L299" s="85"/>
      <c r="M299" s="85"/>
      <c r="N299" s="197"/>
      <c r="O299" s="85"/>
      <c r="P299" s="85"/>
      <c r="Q299" s="85"/>
      <c r="R299" s="198"/>
      <c r="S299" s="90"/>
      <c r="T299" s="81"/>
      <c r="U299" s="81"/>
      <c r="V299" s="81"/>
      <c r="W299" s="81"/>
      <c r="X299" s="81"/>
      <c r="Y299" s="81"/>
      <c r="Z299" s="81"/>
      <c r="AA299" s="81"/>
      <c r="AB299" s="81"/>
      <c r="AC299" s="81"/>
      <c r="AD299" s="81"/>
      <c r="AE299" s="81"/>
      <c r="AF299" s="81"/>
      <c r="AG299" s="81"/>
      <c r="AH299" s="81"/>
      <c r="AI299" s="81"/>
      <c r="AJ299" s="81"/>
      <c r="AK299" s="81"/>
      <c r="AL299" s="81"/>
      <c r="AM299" s="81"/>
      <c r="AN299" s="81"/>
      <c r="AO299" s="81"/>
    </row>
    <row r="300" spans="1:41" ht="14.25" customHeight="1">
      <c r="A300" s="195"/>
      <c r="B300" s="196"/>
      <c r="C300" s="84"/>
      <c r="D300" s="84"/>
      <c r="E300" s="84"/>
      <c r="F300" s="196"/>
      <c r="G300" s="196"/>
      <c r="H300" s="84"/>
      <c r="I300" s="85"/>
      <c r="J300" s="85"/>
      <c r="K300" s="85"/>
      <c r="L300" s="85"/>
      <c r="M300" s="85"/>
      <c r="N300" s="197"/>
      <c r="O300" s="85"/>
      <c r="P300" s="85"/>
      <c r="Q300" s="85"/>
      <c r="R300" s="198"/>
      <c r="S300" s="90"/>
      <c r="T300" s="81"/>
      <c r="U300" s="81"/>
      <c r="V300" s="81"/>
      <c r="W300" s="81"/>
      <c r="X300" s="81"/>
      <c r="Y300" s="81"/>
      <c r="Z300" s="81"/>
      <c r="AA300" s="81"/>
      <c r="AB300" s="81"/>
      <c r="AC300" s="81"/>
      <c r="AD300" s="81"/>
      <c r="AE300" s="81"/>
      <c r="AF300" s="81"/>
      <c r="AG300" s="81"/>
      <c r="AH300" s="81"/>
      <c r="AI300" s="81"/>
      <c r="AJ300" s="81"/>
      <c r="AK300" s="81"/>
      <c r="AL300" s="81"/>
      <c r="AM300" s="81"/>
      <c r="AN300" s="81"/>
      <c r="AO300" s="81"/>
    </row>
    <row r="301" spans="1:41" ht="14.25" customHeight="1">
      <c r="A301" s="195"/>
      <c r="B301" s="196"/>
      <c r="C301" s="84"/>
      <c r="D301" s="84"/>
      <c r="E301" s="84"/>
      <c r="F301" s="196"/>
      <c r="G301" s="196"/>
      <c r="H301" s="84"/>
      <c r="I301" s="85"/>
      <c r="J301" s="85"/>
      <c r="K301" s="85"/>
      <c r="L301" s="85"/>
      <c r="M301" s="85"/>
      <c r="N301" s="197"/>
      <c r="O301" s="85"/>
      <c r="P301" s="85"/>
      <c r="Q301" s="85"/>
      <c r="R301" s="198"/>
      <c r="S301" s="90"/>
      <c r="T301" s="81"/>
      <c r="U301" s="81"/>
      <c r="V301" s="81"/>
      <c r="W301" s="81"/>
      <c r="X301" s="81"/>
      <c r="Y301" s="81"/>
      <c r="Z301" s="81"/>
      <c r="AA301" s="81"/>
      <c r="AB301" s="81"/>
      <c r="AC301" s="81"/>
      <c r="AD301" s="81"/>
      <c r="AE301" s="81"/>
      <c r="AF301" s="81"/>
      <c r="AG301" s="81"/>
      <c r="AH301" s="81"/>
      <c r="AI301" s="81"/>
      <c r="AJ301" s="81"/>
      <c r="AK301" s="81"/>
      <c r="AL301" s="81"/>
      <c r="AM301" s="81"/>
      <c r="AN301" s="81"/>
      <c r="AO301" s="81"/>
    </row>
    <row r="302" spans="1:41" ht="14.25" customHeight="1">
      <c r="A302" s="195"/>
      <c r="B302" s="196"/>
      <c r="C302" s="84"/>
      <c r="D302" s="84"/>
      <c r="E302" s="84"/>
      <c r="F302" s="196"/>
      <c r="G302" s="196"/>
      <c r="H302" s="84"/>
      <c r="I302" s="85"/>
      <c r="J302" s="85"/>
      <c r="K302" s="85"/>
      <c r="L302" s="85"/>
      <c r="M302" s="85"/>
      <c r="N302" s="197"/>
      <c r="O302" s="85"/>
      <c r="P302" s="85"/>
      <c r="Q302" s="85"/>
      <c r="R302" s="198"/>
      <c r="S302" s="90"/>
      <c r="T302" s="81"/>
      <c r="U302" s="81"/>
      <c r="V302" s="81"/>
      <c r="W302" s="81"/>
      <c r="X302" s="81"/>
      <c r="Y302" s="81"/>
      <c r="Z302" s="81"/>
      <c r="AA302" s="81"/>
      <c r="AB302" s="81"/>
      <c r="AC302" s="81"/>
      <c r="AD302" s="81"/>
      <c r="AE302" s="81"/>
      <c r="AF302" s="81"/>
      <c r="AG302" s="81"/>
      <c r="AH302" s="81"/>
      <c r="AI302" s="81"/>
      <c r="AJ302" s="81"/>
      <c r="AK302" s="81"/>
      <c r="AL302" s="81"/>
      <c r="AM302" s="81"/>
      <c r="AN302" s="81"/>
      <c r="AO302" s="81"/>
    </row>
    <row r="303" spans="1:41" ht="14.25" customHeight="1">
      <c r="A303" s="195"/>
      <c r="B303" s="196"/>
      <c r="C303" s="84"/>
      <c r="D303" s="84"/>
      <c r="E303" s="84"/>
      <c r="F303" s="196"/>
      <c r="G303" s="196"/>
      <c r="H303" s="84"/>
      <c r="I303" s="85"/>
      <c r="J303" s="85"/>
      <c r="K303" s="85"/>
      <c r="L303" s="85"/>
      <c r="M303" s="85"/>
      <c r="N303" s="197"/>
      <c r="O303" s="85"/>
      <c r="P303" s="85"/>
      <c r="Q303" s="85"/>
      <c r="R303" s="198"/>
      <c r="S303" s="90"/>
      <c r="T303" s="81"/>
      <c r="U303" s="81"/>
      <c r="V303" s="81"/>
      <c r="W303" s="81"/>
      <c r="X303" s="81"/>
      <c r="Y303" s="81"/>
      <c r="Z303" s="81"/>
      <c r="AA303" s="81"/>
      <c r="AB303" s="81"/>
      <c r="AC303" s="81"/>
      <c r="AD303" s="81"/>
      <c r="AE303" s="81"/>
      <c r="AF303" s="81"/>
      <c r="AG303" s="81"/>
      <c r="AH303" s="81"/>
      <c r="AI303" s="81"/>
      <c r="AJ303" s="81"/>
      <c r="AK303" s="81"/>
      <c r="AL303" s="81"/>
      <c r="AM303" s="81"/>
      <c r="AN303" s="81"/>
      <c r="AO303" s="81"/>
    </row>
    <row r="304" spans="1:41" ht="14.25" customHeight="1">
      <c r="A304" s="195"/>
      <c r="B304" s="196"/>
      <c r="C304" s="84"/>
      <c r="D304" s="84"/>
      <c r="E304" s="84"/>
      <c r="F304" s="196"/>
      <c r="G304" s="196"/>
      <c r="H304" s="84"/>
      <c r="I304" s="85"/>
      <c r="J304" s="85"/>
      <c r="K304" s="85"/>
      <c r="L304" s="85"/>
      <c r="M304" s="85"/>
      <c r="N304" s="197"/>
      <c r="O304" s="85"/>
      <c r="P304" s="85"/>
      <c r="Q304" s="85"/>
      <c r="R304" s="198"/>
      <c r="S304" s="90"/>
      <c r="T304" s="81"/>
      <c r="U304" s="81"/>
      <c r="V304" s="81"/>
      <c r="W304" s="81"/>
      <c r="X304" s="81"/>
      <c r="Y304" s="81"/>
      <c r="Z304" s="81"/>
      <c r="AA304" s="81"/>
      <c r="AB304" s="81"/>
      <c r="AC304" s="81"/>
      <c r="AD304" s="81"/>
      <c r="AE304" s="81"/>
      <c r="AF304" s="81"/>
      <c r="AG304" s="81"/>
      <c r="AH304" s="81"/>
      <c r="AI304" s="81"/>
      <c r="AJ304" s="81"/>
      <c r="AK304" s="81"/>
      <c r="AL304" s="81"/>
      <c r="AM304" s="81"/>
      <c r="AN304" s="81"/>
      <c r="AO304" s="81"/>
    </row>
    <row r="305" spans="1:41" ht="14.25" customHeight="1">
      <c r="A305" s="195"/>
      <c r="B305" s="196"/>
      <c r="C305" s="84"/>
      <c r="D305" s="84"/>
      <c r="E305" s="84"/>
      <c r="F305" s="196"/>
      <c r="G305" s="196"/>
      <c r="H305" s="84"/>
      <c r="I305" s="85"/>
      <c r="J305" s="85"/>
      <c r="K305" s="85"/>
      <c r="L305" s="85"/>
      <c r="M305" s="85"/>
      <c r="N305" s="197"/>
      <c r="O305" s="85"/>
      <c r="P305" s="85"/>
      <c r="Q305" s="85"/>
      <c r="R305" s="198"/>
      <c r="S305" s="90"/>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row>
    <row r="306" spans="1:41" ht="14.25" customHeight="1">
      <c r="A306" s="195"/>
      <c r="B306" s="196"/>
      <c r="C306" s="84"/>
      <c r="D306" s="84"/>
      <c r="E306" s="84"/>
      <c r="F306" s="196"/>
      <c r="G306" s="196"/>
      <c r="H306" s="84"/>
      <c r="I306" s="85"/>
      <c r="J306" s="85"/>
      <c r="K306" s="85"/>
      <c r="L306" s="85"/>
      <c r="M306" s="85"/>
      <c r="N306" s="197"/>
      <c r="O306" s="85"/>
      <c r="P306" s="85"/>
      <c r="Q306" s="85"/>
      <c r="R306" s="198"/>
      <c r="S306" s="90"/>
      <c r="T306" s="81"/>
      <c r="U306" s="81"/>
      <c r="V306" s="81"/>
      <c r="W306" s="81"/>
      <c r="X306" s="81"/>
      <c r="Y306" s="81"/>
      <c r="Z306" s="81"/>
      <c r="AA306" s="81"/>
      <c r="AB306" s="81"/>
      <c r="AC306" s="81"/>
      <c r="AD306" s="81"/>
      <c r="AE306" s="81"/>
      <c r="AF306" s="81"/>
      <c r="AG306" s="81"/>
      <c r="AH306" s="81"/>
      <c r="AI306" s="81"/>
      <c r="AJ306" s="81"/>
      <c r="AK306" s="81"/>
      <c r="AL306" s="81"/>
      <c r="AM306" s="81"/>
      <c r="AN306" s="81"/>
      <c r="AO306" s="81"/>
    </row>
    <row r="307" spans="1:41" ht="14.25" customHeight="1">
      <c r="A307" s="195"/>
      <c r="B307" s="196"/>
      <c r="C307" s="84"/>
      <c r="D307" s="84"/>
      <c r="E307" s="84"/>
      <c r="F307" s="196"/>
      <c r="G307" s="196"/>
      <c r="H307" s="84"/>
      <c r="I307" s="85"/>
      <c r="J307" s="85"/>
      <c r="K307" s="85"/>
      <c r="L307" s="85"/>
      <c r="M307" s="85"/>
      <c r="N307" s="197"/>
      <c r="O307" s="85"/>
      <c r="P307" s="85"/>
      <c r="Q307" s="85"/>
      <c r="R307" s="198"/>
      <c r="S307" s="90"/>
      <c r="T307" s="81"/>
      <c r="U307" s="81"/>
      <c r="V307" s="81"/>
      <c r="W307" s="81"/>
      <c r="X307" s="81"/>
      <c r="Y307" s="81"/>
      <c r="Z307" s="81"/>
      <c r="AA307" s="81"/>
      <c r="AB307" s="81"/>
      <c r="AC307" s="81"/>
      <c r="AD307" s="81"/>
      <c r="AE307" s="81"/>
      <c r="AF307" s="81"/>
      <c r="AG307" s="81"/>
      <c r="AH307" s="81"/>
      <c r="AI307" s="81"/>
      <c r="AJ307" s="81"/>
      <c r="AK307" s="81"/>
      <c r="AL307" s="81"/>
      <c r="AM307" s="81"/>
      <c r="AN307" s="81"/>
      <c r="AO307" s="81"/>
    </row>
    <row r="308" spans="1:41" ht="14.25" customHeight="1">
      <c r="A308" s="195"/>
      <c r="B308" s="196"/>
      <c r="C308" s="84"/>
      <c r="D308" s="84"/>
      <c r="E308" s="84"/>
      <c r="F308" s="196"/>
      <c r="G308" s="196"/>
      <c r="H308" s="84"/>
      <c r="I308" s="85"/>
      <c r="J308" s="85"/>
      <c r="K308" s="85"/>
      <c r="L308" s="85"/>
      <c r="M308" s="85"/>
      <c r="N308" s="197"/>
      <c r="O308" s="85"/>
      <c r="P308" s="85"/>
      <c r="Q308" s="85"/>
      <c r="R308" s="198"/>
      <c r="S308" s="90"/>
      <c r="T308" s="81"/>
      <c r="U308" s="81"/>
      <c r="V308" s="81"/>
      <c r="W308" s="81"/>
      <c r="X308" s="81"/>
      <c r="Y308" s="81"/>
      <c r="Z308" s="81"/>
      <c r="AA308" s="81"/>
      <c r="AB308" s="81"/>
      <c r="AC308" s="81"/>
      <c r="AD308" s="81"/>
      <c r="AE308" s="81"/>
      <c r="AF308" s="81"/>
      <c r="AG308" s="81"/>
      <c r="AH308" s="81"/>
      <c r="AI308" s="81"/>
      <c r="AJ308" s="81"/>
      <c r="AK308" s="81"/>
      <c r="AL308" s="81"/>
      <c r="AM308" s="81"/>
      <c r="AN308" s="81"/>
      <c r="AO308" s="81"/>
    </row>
    <row r="309" spans="1:41" ht="14.25" customHeight="1">
      <c r="A309" s="195"/>
      <c r="B309" s="196"/>
      <c r="C309" s="84"/>
      <c r="D309" s="84"/>
      <c r="E309" s="84"/>
      <c r="F309" s="196"/>
      <c r="G309" s="196"/>
      <c r="H309" s="84"/>
      <c r="I309" s="85"/>
      <c r="J309" s="85"/>
      <c r="K309" s="85"/>
      <c r="L309" s="85"/>
      <c r="M309" s="85"/>
      <c r="N309" s="197"/>
      <c r="O309" s="85"/>
      <c r="P309" s="85"/>
      <c r="Q309" s="85"/>
      <c r="R309" s="198"/>
      <c r="S309" s="90"/>
      <c r="T309" s="81"/>
      <c r="U309" s="81"/>
      <c r="V309" s="81"/>
      <c r="W309" s="81"/>
      <c r="X309" s="81"/>
      <c r="Y309" s="81"/>
      <c r="Z309" s="81"/>
      <c r="AA309" s="81"/>
      <c r="AB309" s="81"/>
      <c r="AC309" s="81"/>
      <c r="AD309" s="81"/>
      <c r="AE309" s="81"/>
      <c r="AF309" s="81"/>
      <c r="AG309" s="81"/>
      <c r="AH309" s="81"/>
      <c r="AI309" s="81"/>
      <c r="AJ309" s="81"/>
      <c r="AK309" s="81"/>
      <c r="AL309" s="81"/>
      <c r="AM309" s="81"/>
      <c r="AN309" s="81"/>
      <c r="AO309" s="81"/>
    </row>
    <row r="310" spans="1:41" ht="14.25" customHeight="1">
      <c r="A310" s="195"/>
      <c r="B310" s="196"/>
      <c r="C310" s="84"/>
      <c r="D310" s="84"/>
      <c r="E310" s="84"/>
      <c r="F310" s="196"/>
      <c r="G310" s="196"/>
      <c r="H310" s="84"/>
      <c r="I310" s="85"/>
      <c r="J310" s="85"/>
      <c r="K310" s="85"/>
      <c r="L310" s="85"/>
      <c r="M310" s="85"/>
      <c r="N310" s="197"/>
      <c r="O310" s="85"/>
      <c r="P310" s="85"/>
      <c r="Q310" s="85"/>
      <c r="R310" s="198"/>
      <c r="S310" s="90"/>
      <c r="T310" s="81"/>
      <c r="U310" s="81"/>
      <c r="V310" s="81"/>
      <c r="W310" s="81"/>
      <c r="X310" s="81"/>
      <c r="Y310" s="81"/>
      <c r="Z310" s="81"/>
      <c r="AA310" s="81"/>
      <c r="AB310" s="81"/>
      <c r="AC310" s="81"/>
      <c r="AD310" s="81"/>
      <c r="AE310" s="81"/>
      <c r="AF310" s="81"/>
      <c r="AG310" s="81"/>
      <c r="AH310" s="81"/>
      <c r="AI310" s="81"/>
      <c r="AJ310" s="81"/>
      <c r="AK310" s="81"/>
      <c r="AL310" s="81"/>
      <c r="AM310" s="81"/>
      <c r="AN310" s="81"/>
      <c r="AO310" s="81"/>
    </row>
    <row r="311" spans="1:41" ht="14.25" customHeight="1">
      <c r="A311" s="195"/>
      <c r="B311" s="196"/>
      <c r="C311" s="84"/>
      <c r="D311" s="84"/>
      <c r="E311" s="84"/>
      <c r="F311" s="196"/>
      <c r="G311" s="196"/>
      <c r="H311" s="84"/>
      <c r="I311" s="85"/>
      <c r="J311" s="85"/>
      <c r="K311" s="85"/>
      <c r="L311" s="85"/>
      <c r="M311" s="85"/>
      <c r="N311" s="197"/>
      <c r="O311" s="85"/>
      <c r="P311" s="85"/>
      <c r="Q311" s="85"/>
      <c r="R311" s="198"/>
      <c r="S311" s="90"/>
      <c r="T311" s="81"/>
      <c r="U311" s="81"/>
      <c r="V311" s="81"/>
      <c r="W311" s="81"/>
      <c r="X311" s="81"/>
      <c r="Y311" s="81"/>
      <c r="Z311" s="81"/>
      <c r="AA311" s="81"/>
      <c r="AB311" s="81"/>
      <c r="AC311" s="81"/>
      <c r="AD311" s="81"/>
      <c r="AE311" s="81"/>
      <c r="AF311" s="81"/>
      <c r="AG311" s="81"/>
      <c r="AH311" s="81"/>
      <c r="AI311" s="81"/>
      <c r="AJ311" s="81"/>
      <c r="AK311" s="81"/>
      <c r="AL311" s="81"/>
      <c r="AM311" s="81"/>
      <c r="AN311" s="81"/>
      <c r="AO311" s="81"/>
    </row>
    <row r="312" spans="1:41" ht="14.25" customHeight="1">
      <c r="A312" s="195"/>
      <c r="B312" s="196"/>
      <c r="C312" s="84"/>
      <c r="D312" s="84"/>
      <c r="E312" s="84"/>
      <c r="F312" s="196"/>
      <c r="G312" s="196"/>
      <c r="H312" s="84"/>
      <c r="I312" s="85"/>
      <c r="J312" s="85"/>
      <c r="K312" s="85"/>
      <c r="L312" s="85"/>
      <c r="M312" s="85"/>
      <c r="N312" s="197"/>
      <c r="O312" s="85"/>
      <c r="P312" s="85"/>
      <c r="Q312" s="85"/>
      <c r="R312" s="198"/>
      <c r="S312" s="90"/>
      <c r="T312" s="81"/>
      <c r="U312" s="81"/>
      <c r="V312" s="81"/>
      <c r="W312" s="81"/>
      <c r="X312" s="81"/>
      <c r="Y312" s="81"/>
      <c r="Z312" s="81"/>
      <c r="AA312" s="81"/>
      <c r="AB312" s="81"/>
      <c r="AC312" s="81"/>
      <c r="AD312" s="81"/>
      <c r="AE312" s="81"/>
      <c r="AF312" s="81"/>
      <c r="AG312" s="81"/>
      <c r="AH312" s="81"/>
      <c r="AI312" s="81"/>
      <c r="AJ312" s="81"/>
      <c r="AK312" s="81"/>
      <c r="AL312" s="81"/>
      <c r="AM312" s="81"/>
      <c r="AN312" s="81"/>
      <c r="AO312" s="81"/>
    </row>
    <row r="313" spans="1:41" ht="14.25" customHeight="1">
      <c r="A313" s="195"/>
      <c r="B313" s="196"/>
      <c r="C313" s="84"/>
      <c r="D313" s="84"/>
      <c r="E313" s="84"/>
      <c r="F313" s="196"/>
      <c r="G313" s="196"/>
      <c r="H313" s="84"/>
      <c r="I313" s="85"/>
      <c r="J313" s="85"/>
      <c r="K313" s="85"/>
      <c r="L313" s="85"/>
      <c r="M313" s="85"/>
      <c r="N313" s="197"/>
      <c r="O313" s="85"/>
      <c r="P313" s="85"/>
      <c r="Q313" s="85"/>
      <c r="R313" s="198"/>
      <c r="S313" s="90"/>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row>
    <row r="314" spans="1:41" ht="14.25" customHeight="1">
      <c r="A314" s="195"/>
      <c r="B314" s="196"/>
      <c r="C314" s="84"/>
      <c r="D314" s="84"/>
      <c r="E314" s="84"/>
      <c r="F314" s="196"/>
      <c r="G314" s="196"/>
      <c r="H314" s="84"/>
      <c r="I314" s="85"/>
      <c r="J314" s="85"/>
      <c r="K314" s="85"/>
      <c r="L314" s="85"/>
      <c r="M314" s="85"/>
      <c r="N314" s="197"/>
      <c r="O314" s="85"/>
      <c r="P314" s="85"/>
      <c r="Q314" s="85"/>
      <c r="R314" s="198"/>
      <c r="S314" s="90"/>
      <c r="T314" s="81"/>
      <c r="U314" s="81"/>
      <c r="V314" s="81"/>
      <c r="W314" s="81"/>
      <c r="X314" s="81"/>
      <c r="Y314" s="81"/>
      <c r="Z314" s="81"/>
      <c r="AA314" s="81"/>
      <c r="AB314" s="81"/>
      <c r="AC314" s="81"/>
      <c r="AD314" s="81"/>
      <c r="AE314" s="81"/>
      <c r="AF314" s="81"/>
      <c r="AG314" s="81"/>
      <c r="AH314" s="81"/>
      <c r="AI314" s="81"/>
      <c r="AJ314" s="81"/>
      <c r="AK314" s="81"/>
      <c r="AL314" s="81"/>
      <c r="AM314" s="81"/>
      <c r="AN314" s="81"/>
      <c r="AO314" s="81"/>
    </row>
    <row r="315" spans="1:41" ht="14.25" customHeight="1">
      <c r="A315" s="195"/>
      <c r="B315" s="196"/>
      <c r="C315" s="84"/>
      <c r="D315" s="84"/>
      <c r="E315" s="84"/>
      <c r="F315" s="196"/>
      <c r="G315" s="196"/>
      <c r="H315" s="84"/>
      <c r="I315" s="85"/>
      <c r="J315" s="85"/>
      <c r="K315" s="85"/>
      <c r="L315" s="85"/>
      <c r="M315" s="85"/>
      <c r="N315" s="197"/>
      <c r="O315" s="85"/>
      <c r="P315" s="85"/>
      <c r="Q315" s="85"/>
      <c r="R315" s="198"/>
      <c r="S315" s="90"/>
      <c r="T315" s="81"/>
      <c r="U315" s="81"/>
      <c r="V315" s="81"/>
      <c r="W315" s="81"/>
      <c r="X315" s="81"/>
      <c r="Y315" s="81"/>
      <c r="Z315" s="81"/>
      <c r="AA315" s="81"/>
      <c r="AB315" s="81"/>
      <c r="AC315" s="81"/>
      <c r="AD315" s="81"/>
      <c r="AE315" s="81"/>
      <c r="AF315" s="81"/>
      <c r="AG315" s="81"/>
      <c r="AH315" s="81"/>
      <c r="AI315" s="81"/>
      <c r="AJ315" s="81"/>
      <c r="AK315" s="81"/>
      <c r="AL315" s="81"/>
      <c r="AM315" s="81"/>
      <c r="AN315" s="81"/>
      <c r="AO315" s="81"/>
    </row>
    <row r="316" spans="1:41" ht="14.25" customHeight="1">
      <c r="A316" s="195"/>
      <c r="B316" s="196"/>
      <c r="C316" s="84"/>
      <c r="D316" s="84"/>
      <c r="E316" s="84"/>
      <c r="F316" s="196"/>
      <c r="G316" s="196"/>
      <c r="H316" s="84"/>
      <c r="I316" s="85"/>
      <c r="J316" s="85"/>
      <c r="K316" s="85"/>
      <c r="L316" s="85"/>
      <c r="M316" s="85"/>
      <c r="N316" s="197"/>
      <c r="O316" s="85"/>
      <c r="P316" s="85"/>
      <c r="Q316" s="85"/>
      <c r="R316" s="198"/>
      <c r="S316" s="90"/>
      <c r="T316" s="81"/>
      <c r="U316" s="81"/>
      <c r="V316" s="81"/>
      <c r="W316" s="81"/>
      <c r="X316" s="81"/>
      <c r="Y316" s="81"/>
      <c r="Z316" s="81"/>
      <c r="AA316" s="81"/>
      <c r="AB316" s="81"/>
      <c r="AC316" s="81"/>
      <c r="AD316" s="81"/>
      <c r="AE316" s="81"/>
      <c r="AF316" s="81"/>
      <c r="AG316" s="81"/>
      <c r="AH316" s="81"/>
      <c r="AI316" s="81"/>
      <c r="AJ316" s="81"/>
      <c r="AK316" s="81"/>
      <c r="AL316" s="81"/>
      <c r="AM316" s="81"/>
      <c r="AN316" s="81"/>
      <c r="AO316" s="81"/>
    </row>
    <row r="317" spans="1:41" ht="14.25" customHeight="1">
      <c r="A317" s="195"/>
      <c r="B317" s="196"/>
      <c r="C317" s="84"/>
      <c r="D317" s="84"/>
      <c r="E317" s="84"/>
      <c r="F317" s="196"/>
      <c r="G317" s="196"/>
      <c r="H317" s="84"/>
      <c r="I317" s="85"/>
      <c r="J317" s="85"/>
      <c r="K317" s="85"/>
      <c r="L317" s="85"/>
      <c r="M317" s="85"/>
      <c r="N317" s="197"/>
      <c r="O317" s="85"/>
      <c r="P317" s="85"/>
      <c r="Q317" s="85"/>
      <c r="R317" s="198"/>
      <c r="S317" s="90"/>
      <c r="T317" s="81"/>
      <c r="U317" s="81"/>
      <c r="V317" s="81"/>
      <c r="W317" s="81"/>
      <c r="X317" s="81"/>
      <c r="Y317" s="81"/>
      <c r="Z317" s="81"/>
      <c r="AA317" s="81"/>
      <c r="AB317" s="81"/>
      <c r="AC317" s="81"/>
      <c r="AD317" s="81"/>
      <c r="AE317" s="81"/>
      <c r="AF317" s="81"/>
      <c r="AG317" s="81"/>
      <c r="AH317" s="81"/>
      <c r="AI317" s="81"/>
      <c r="AJ317" s="81"/>
      <c r="AK317" s="81"/>
      <c r="AL317" s="81"/>
      <c r="AM317" s="81"/>
      <c r="AN317" s="81"/>
      <c r="AO317" s="81"/>
    </row>
    <row r="318" spans="1:41" ht="14.25" customHeight="1">
      <c r="A318" s="195"/>
      <c r="B318" s="196"/>
      <c r="C318" s="84"/>
      <c r="D318" s="84"/>
      <c r="E318" s="84"/>
      <c r="F318" s="196"/>
      <c r="G318" s="196"/>
      <c r="H318" s="84"/>
      <c r="I318" s="85"/>
      <c r="J318" s="85"/>
      <c r="K318" s="85"/>
      <c r="L318" s="85"/>
      <c r="M318" s="85"/>
      <c r="N318" s="197"/>
      <c r="O318" s="85"/>
      <c r="P318" s="85"/>
      <c r="Q318" s="85"/>
      <c r="R318" s="198"/>
      <c r="S318" s="90"/>
      <c r="T318" s="81"/>
      <c r="U318" s="81"/>
      <c r="V318" s="81"/>
      <c r="W318" s="81"/>
      <c r="X318" s="81"/>
      <c r="Y318" s="81"/>
      <c r="Z318" s="81"/>
      <c r="AA318" s="81"/>
      <c r="AB318" s="81"/>
      <c r="AC318" s="81"/>
      <c r="AD318" s="81"/>
      <c r="AE318" s="81"/>
      <c r="AF318" s="81"/>
      <c r="AG318" s="81"/>
      <c r="AH318" s="81"/>
      <c r="AI318" s="81"/>
      <c r="AJ318" s="81"/>
      <c r="AK318" s="81"/>
      <c r="AL318" s="81"/>
      <c r="AM318" s="81"/>
      <c r="AN318" s="81"/>
      <c r="AO318" s="81"/>
    </row>
    <row r="319" spans="1:41" ht="14.25" customHeight="1">
      <c r="A319" s="195"/>
      <c r="B319" s="196"/>
      <c r="C319" s="84"/>
      <c r="D319" s="84"/>
      <c r="E319" s="84"/>
      <c r="F319" s="196"/>
      <c r="G319" s="196"/>
      <c r="H319" s="84"/>
      <c r="I319" s="85"/>
      <c r="J319" s="85"/>
      <c r="K319" s="85"/>
      <c r="L319" s="85"/>
      <c r="M319" s="85"/>
      <c r="N319" s="197"/>
      <c r="O319" s="85"/>
      <c r="P319" s="85"/>
      <c r="Q319" s="85"/>
      <c r="R319" s="198"/>
      <c r="S319" s="90"/>
      <c r="T319" s="81"/>
      <c r="U319" s="81"/>
      <c r="V319" s="81"/>
      <c r="W319" s="81"/>
      <c r="X319" s="81"/>
      <c r="Y319" s="81"/>
      <c r="Z319" s="81"/>
      <c r="AA319" s="81"/>
      <c r="AB319" s="81"/>
      <c r="AC319" s="81"/>
      <c r="AD319" s="81"/>
      <c r="AE319" s="81"/>
      <c r="AF319" s="81"/>
      <c r="AG319" s="81"/>
      <c r="AH319" s="81"/>
      <c r="AI319" s="81"/>
      <c r="AJ319" s="81"/>
      <c r="AK319" s="81"/>
      <c r="AL319" s="81"/>
      <c r="AM319" s="81"/>
      <c r="AN319" s="81"/>
      <c r="AO319" s="81"/>
    </row>
    <row r="320" spans="1:41" ht="14.25" customHeight="1">
      <c r="A320" s="195"/>
      <c r="B320" s="196"/>
      <c r="C320" s="84"/>
      <c r="D320" s="84"/>
      <c r="E320" s="84"/>
      <c r="F320" s="196"/>
      <c r="G320" s="196"/>
      <c r="H320" s="84"/>
      <c r="I320" s="85"/>
      <c r="J320" s="85"/>
      <c r="K320" s="85"/>
      <c r="L320" s="85"/>
      <c r="M320" s="85"/>
      <c r="N320" s="197"/>
      <c r="O320" s="85"/>
      <c r="P320" s="85"/>
      <c r="Q320" s="85"/>
      <c r="R320" s="198"/>
      <c r="S320" s="90"/>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row>
    <row r="321" spans="1:41" ht="14.25" customHeight="1">
      <c r="A321" s="195"/>
      <c r="B321" s="196"/>
      <c r="C321" s="84"/>
      <c r="D321" s="84"/>
      <c r="E321" s="84"/>
      <c r="F321" s="196"/>
      <c r="G321" s="196"/>
      <c r="H321" s="84"/>
      <c r="I321" s="85"/>
      <c r="J321" s="85"/>
      <c r="K321" s="85"/>
      <c r="L321" s="85"/>
      <c r="M321" s="85"/>
      <c r="N321" s="197"/>
      <c r="O321" s="85"/>
      <c r="P321" s="85"/>
      <c r="Q321" s="85"/>
      <c r="R321" s="198"/>
      <c r="S321" s="90"/>
      <c r="T321" s="81"/>
      <c r="U321" s="81"/>
      <c r="V321" s="81"/>
      <c r="W321" s="81"/>
      <c r="X321" s="81"/>
      <c r="Y321" s="81"/>
      <c r="Z321" s="81"/>
      <c r="AA321" s="81"/>
      <c r="AB321" s="81"/>
      <c r="AC321" s="81"/>
      <c r="AD321" s="81"/>
      <c r="AE321" s="81"/>
      <c r="AF321" s="81"/>
      <c r="AG321" s="81"/>
      <c r="AH321" s="81"/>
      <c r="AI321" s="81"/>
      <c r="AJ321" s="81"/>
      <c r="AK321" s="81"/>
      <c r="AL321" s="81"/>
      <c r="AM321" s="81"/>
      <c r="AN321" s="81"/>
      <c r="AO321" s="81"/>
    </row>
    <row r="322" spans="1:41" ht="14.25" customHeight="1">
      <c r="A322" s="195"/>
      <c r="B322" s="196"/>
      <c r="C322" s="84"/>
      <c r="D322" s="84"/>
      <c r="E322" s="84"/>
      <c r="F322" s="196"/>
      <c r="G322" s="196"/>
      <c r="H322" s="84"/>
      <c r="I322" s="85"/>
      <c r="J322" s="85"/>
      <c r="K322" s="85"/>
      <c r="L322" s="85"/>
      <c r="M322" s="85"/>
      <c r="N322" s="197"/>
      <c r="O322" s="85"/>
      <c r="P322" s="85"/>
      <c r="Q322" s="85"/>
      <c r="R322" s="198"/>
      <c r="S322" s="90"/>
      <c r="T322" s="81"/>
      <c r="U322" s="81"/>
      <c r="V322" s="81"/>
      <c r="W322" s="81"/>
      <c r="X322" s="81"/>
      <c r="Y322" s="81"/>
      <c r="Z322" s="81"/>
      <c r="AA322" s="81"/>
      <c r="AB322" s="81"/>
      <c r="AC322" s="81"/>
      <c r="AD322" s="81"/>
      <c r="AE322" s="81"/>
      <c r="AF322" s="81"/>
      <c r="AG322" s="81"/>
      <c r="AH322" s="81"/>
      <c r="AI322" s="81"/>
      <c r="AJ322" s="81"/>
      <c r="AK322" s="81"/>
      <c r="AL322" s="81"/>
      <c r="AM322" s="81"/>
      <c r="AN322" s="81"/>
      <c r="AO322" s="81"/>
    </row>
    <row r="323" spans="1:41" ht="14.25" customHeight="1">
      <c r="A323" s="195"/>
      <c r="B323" s="196"/>
      <c r="C323" s="84"/>
      <c r="D323" s="84"/>
      <c r="E323" s="84"/>
      <c r="F323" s="196"/>
      <c r="G323" s="196"/>
      <c r="H323" s="84"/>
      <c r="I323" s="85"/>
      <c r="J323" s="85"/>
      <c r="K323" s="85"/>
      <c r="L323" s="85"/>
      <c r="M323" s="85"/>
      <c r="N323" s="197"/>
      <c r="O323" s="85"/>
      <c r="P323" s="85"/>
      <c r="Q323" s="85"/>
      <c r="R323" s="198"/>
      <c r="S323" s="90"/>
      <c r="T323" s="81"/>
      <c r="U323" s="81"/>
      <c r="V323" s="81"/>
      <c r="W323" s="81"/>
      <c r="X323" s="81"/>
      <c r="Y323" s="81"/>
      <c r="Z323" s="81"/>
      <c r="AA323" s="81"/>
      <c r="AB323" s="81"/>
      <c r="AC323" s="81"/>
      <c r="AD323" s="81"/>
      <c r="AE323" s="81"/>
      <c r="AF323" s="81"/>
      <c r="AG323" s="81"/>
      <c r="AH323" s="81"/>
      <c r="AI323" s="81"/>
      <c r="AJ323" s="81"/>
      <c r="AK323" s="81"/>
      <c r="AL323" s="81"/>
      <c r="AM323" s="81"/>
      <c r="AN323" s="81"/>
      <c r="AO323" s="81"/>
    </row>
    <row r="324" spans="1:41" ht="14.25" customHeight="1">
      <c r="A324" s="195"/>
      <c r="B324" s="196"/>
      <c r="C324" s="84"/>
      <c r="D324" s="84"/>
      <c r="E324" s="84"/>
      <c r="F324" s="196"/>
      <c r="G324" s="196"/>
      <c r="H324" s="84"/>
      <c r="I324" s="85"/>
      <c r="J324" s="85"/>
      <c r="K324" s="85"/>
      <c r="L324" s="85"/>
      <c r="M324" s="85"/>
      <c r="N324" s="197"/>
      <c r="O324" s="85"/>
      <c r="P324" s="85"/>
      <c r="Q324" s="85"/>
      <c r="R324" s="198"/>
      <c r="S324" s="90"/>
      <c r="T324" s="81"/>
      <c r="U324" s="81"/>
      <c r="V324" s="81"/>
      <c r="W324" s="81"/>
      <c r="X324" s="81"/>
      <c r="Y324" s="81"/>
      <c r="Z324" s="81"/>
      <c r="AA324" s="81"/>
      <c r="AB324" s="81"/>
      <c r="AC324" s="81"/>
      <c r="AD324" s="81"/>
      <c r="AE324" s="81"/>
      <c r="AF324" s="81"/>
      <c r="AG324" s="81"/>
      <c r="AH324" s="81"/>
      <c r="AI324" s="81"/>
      <c r="AJ324" s="81"/>
      <c r="AK324" s="81"/>
      <c r="AL324" s="81"/>
      <c r="AM324" s="81"/>
      <c r="AN324" s="81"/>
      <c r="AO324" s="81"/>
    </row>
    <row r="325" spans="1:41" ht="14.25" customHeight="1">
      <c r="A325" s="195"/>
      <c r="B325" s="196"/>
      <c r="C325" s="84"/>
      <c r="D325" s="84"/>
      <c r="E325" s="84"/>
      <c r="F325" s="196"/>
      <c r="G325" s="196"/>
      <c r="H325" s="84"/>
      <c r="I325" s="85"/>
      <c r="J325" s="85"/>
      <c r="K325" s="85"/>
      <c r="L325" s="85"/>
      <c r="M325" s="85"/>
      <c r="N325" s="197"/>
      <c r="O325" s="85"/>
      <c r="P325" s="85"/>
      <c r="Q325" s="85"/>
      <c r="R325" s="198"/>
      <c r="S325" s="90"/>
      <c r="T325" s="81"/>
      <c r="U325" s="81"/>
      <c r="V325" s="81"/>
      <c r="W325" s="81"/>
      <c r="X325" s="81"/>
      <c r="Y325" s="81"/>
      <c r="Z325" s="81"/>
      <c r="AA325" s="81"/>
      <c r="AB325" s="81"/>
      <c r="AC325" s="81"/>
      <c r="AD325" s="81"/>
      <c r="AE325" s="81"/>
      <c r="AF325" s="81"/>
      <c r="AG325" s="81"/>
      <c r="AH325" s="81"/>
      <c r="AI325" s="81"/>
      <c r="AJ325" s="81"/>
      <c r="AK325" s="81"/>
      <c r="AL325" s="81"/>
      <c r="AM325" s="81"/>
      <c r="AN325" s="81"/>
      <c r="AO325" s="81"/>
    </row>
    <row r="326" spans="1:41" ht="14.25" customHeight="1">
      <c r="A326" s="195"/>
      <c r="B326" s="196"/>
      <c r="C326" s="84"/>
      <c r="D326" s="84"/>
      <c r="E326" s="84"/>
      <c r="F326" s="196"/>
      <c r="G326" s="196"/>
      <c r="H326" s="84"/>
      <c r="I326" s="85"/>
      <c r="J326" s="85"/>
      <c r="K326" s="85"/>
      <c r="L326" s="85"/>
      <c r="M326" s="85"/>
      <c r="N326" s="197"/>
      <c r="O326" s="85"/>
      <c r="P326" s="85"/>
      <c r="Q326" s="85"/>
      <c r="R326" s="198"/>
      <c r="S326" s="90"/>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row>
    <row r="327" spans="1:41" ht="14.25" customHeight="1">
      <c r="A327" s="195"/>
      <c r="B327" s="196"/>
      <c r="C327" s="84"/>
      <c r="D327" s="84"/>
      <c r="E327" s="84"/>
      <c r="F327" s="196"/>
      <c r="G327" s="196"/>
      <c r="H327" s="84"/>
      <c r="I327" s="85"/>
      <c r="J327" s="85"/>
      <c r="K327" s="85"/>
      <c r="L327" s="85"/>
      <c r="M327" s="85"/>
      <c r="N327" s="197"/>
      <c r="O327" s="85"/>
      <c r="P327" s="85"/>
      <c r="Q327" s="85"/>
      <c r="R327" s="198"/>
      <c r="S327" s="90"/>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row>
    <row r="328" spans="1:41" ht="14.25" customHeight="1">
      <c r="A328" s="195"/>
      <c r="B328" s="196"/>
      <c r="C328" s="84"/>
      <c r="D328" s="84"/>
      <c r="E328" s="84"/>
      <c r="F328" s="196"/>
      <c r="G328" s="196"/>
      <c r="H328" s="84"/>
      <c r="I328" s="85"/>
      <c r="J328" s="85"/>
      <c r="K328" s="85"/>
      <c r="L328" s="85"/>
      <c r="M328" s="85"/>
      <c r="N328" s="197"/>
      <c r="O328" s="85"/>
      <c r="P328" s="85"/>
      <c r="Q328" s="85"/>
      <c r="R328" s="198"/>
      <c r="S328" s="90"/>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row>
    <row r="329" spans="1:41" ht="14.25" customHeight="1">
      <c r="A329" s="195"/>
      <c r="B329" s="196"/>
      <c r="C329" s="84"/>
      <c r="D329" s="84"/>
      <c r="E329" s="84"/>
      <c r="F329" s="196"/>
      <c r="G329" s="196"/>
      <c r="H329" s="84"/>
      <c r="I329" s="85"/>
      <c r="J329" s="85"/>
      <c r="K329" s="85"/>
      <c r="L329" s="85"/>
      <c r="M329" s="85"/>
      <c r="N329" s="197"/>
      <c r="O329" s="85"/>
      <c r="P329" s="85"/>
      <c r="Q329" s="85"/>
      <c r="R329" s="198"/>
      <c r="S329" s="90"/>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row>
    <row r="330" spans="1:41" ht="14.25" customHeight="1">
      <c r="A330" s="195"/>
      <c r="B330" s="196"/>
      <c r="C330" s="84"/>
      <c r="D330" s="84"/>
      <c r="E330" s="84"/>
      <c r="F330" s="196"/>
      <c r="G330" s="196"/>
      <c r="H330" s="84"/>
      <c r="I330" s="85"/>
      <c r="J330" s="85"/>
      <c r="K330" s="85"/>
      <c r="L330" s="85"/>
      <c r="M330" s="85"/>
      <c r="N330" s="197"/>
      <c r="O330" s="85"/>
      <c r="P330" s="85"/>
      <c r="Q330" s="85"/>
      <c r="R330" s="198"/>
      <c r="S330" s="90"/>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row>
    <row r="331" spans="1:41" ht="14.25" customHeight="1">
      <c r="A331" s="195"/>
      <c r="B331" s="196"/>
      <c r="C331" s="84"/>
      <c r="D331" s="84"/>
      <c r="E331" s="84"/>
      <c r="F331" s="196"/>
      <c r="G331" s="196"/>
      <c r="H331" s="84"/>
      <c r="I331" s="85"/>
      <c r="J331" s="85"/>
      <c r="K331" s="85"/>
      <c r="L331" s="85"/>
      <c r="M331" s="85"/>
      <c r="N331" s="197"/>
      <c r="O331" s="85"/>
      <c r="P331" s="85"/>
      <c r="Q331" s="85"/>
      <c r="R331" s="198"/>
      <c r="S331" s="90"/>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row>
    <row r="332" spans="1:41" ht="14.25" customHeight="1">
      <c r="A332" s="195"/>
      <c r="B332" s="196"/>
      <c r="C332" s="84"/>
      <c r="D332" s="84"/>
      <c r="E332" s="84"/>
      <c r="F332" s="196"/>
      <c r="G332" s="196"/>
      <c r="H332" s="84"/>
      <c r="I332" s="85"/>
      <c r="J332" s="85"/>
      <c r="K332" s="85"/>
      <c r="L332" s="85"/>
      <c r="M332" s="85"/>
      <c r="N332" s="197"/>
      <c r="O332" s="85"/>
      <c r="P332" s="85"/>
      <c r="Q332" s="85"/>
      <c r="R332" s="198"/>
      <c r="S332" s="90"/>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row>
    <row r="333" spans="1:41" ht="14.25" customHeight="1">
      <c r="A333" s="195"/>
      <c r="B333" s="196"/>
      <c r="C333" s="84"/>
      <c r="D333" s="84"/>
      <c r="E333" s="84"/>
      <c r="F333" s="196"/>
      <c r="G333" s="196"/>
      <c r="H333" s="84"/>
      <c r="I333" s="85"/>
      <c r="J333" s="85"/>
      <c r="K333" s="85"/>
      <c r="L333" s="85"/>
      <c r="M333" s="85"/>
      <c r="N333" s="197"/>
      <c r="O333" s="85"/>
      <c r="P333" s="85"/>
      <c r="Q333" s="85"/>
      <c r="R333" s="198"/>
      <c r="S333" s="90"/>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row>
    <row r="334" spans="1:41" ht="14.25" customHeight="1">
      <c r="A334" s="195"/>
      <c r="B334" s="196"/>
      <c r="C334" s="84"/>
      <c r="D334" s="84"/>
      <c r="E334" s="84"/>
      <c r="F334" s="196"/>
      <c r="G334" s="196"/>
      <c r="H334" s="84"/>
      <c r="I334" s="85"/>
      <c r="J334" s="85"/>
      <c r="K334" s="85"/>
      <c r="L334" s="85"/>
      <c r="M334" s="85"/>
      <c r="N334" s="197"/>
      <c r="O334" s="85"/>
      <c r="P334" s="85"/>
      <c r="Q334" s="85"/>
      <c r="R334" s="198"/>
      <c r="S334" s="90"/>
      <c r="T334" s="81"/>
      <c r="U334" s="81"/>
      <c r="V334" s="81"/>
      <c r="W334" s="81"/>
      <c r="X334" s="81"/>
      <c r="Y334" s="81"/>
      <c r="Z334" s="81"/>
      <c r="AA334" s="81"/>
      <c r="AB334" s="81"/>
      <c r="AC334" s="81"/>
      <c r="AD334" s="81"/>
      <c r="AE334" s="81"/>
      <c r="AF334" s="81"/>
      <c r="AG334" s="81"/>
      <c r="AH334" s="81"/>
      <c r="AI334" s="81"/>
      <c r="AJ334" s="81"/>
      <c r="AK334" s="81"/>
      <c r="AL334" s="81"/>
      <c r="AM334" s="81"/>
      <c r="AN334" s="81"/>
      <c r="AO334" s="81"/>
    </row>
    <row r="335" spans="1:41" ht="14.25" customHeight="1">
      <c r="A335" s="195"/>
      <c r="B335" s="196"/>
      <c r="C335" s="84"/>
      <c r="D335" s="84"/>
      <c r="E335" s="84"/>
      <c r="F335" s="196"/>
      <c r="G335" s="196"/>
      <c r="H335" s="84"/>
      <c r="I335" s="85"/>
      <c r="J335" s="85"/>
      <c r="K335" s="85"/>
      <c r="L335" s="85"/>
      <c r="M335" s="85"/>
      <c r="N335" s="197"/>
      <c r="O335" s="85"/>
      <c r="P335" s="85"/>
      <c r="Q335" s="85"/>
      <c r="R335" s="198"/>
      <c r="S335" s="90"/>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row>
    <row r="336" spans="1:41" ht="14.25" customHeight="1">
      <c r="A336" s="195"/>
      <c r="B336" s="196"/>
      <c r="C336" s="84"/>
      <c r="D336" s="84"/>
      <c r="E336" s="84"/>
      <c r="F336" s="196"/>
      <c r="G336" s="196"/>
      <c r="H336" s="84"/>
      <c r="I336" s="85"/>
      <c r="J336" s="85"/>
      <c r="K336" s="85"/>
      <c r="L336" s="85"/>
      <c r="M336" s="85"/>
      <c r="N336" s="197"/>
      <c r="O336" s="85"/>
      <c r="P336" s="85"/>
      <c r="Q336" s="85"/>
      <c r="R336" s="198"/>
      <c r="S336" s="90"/>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row>
    <row r="337" spans="1:41" ht="14.25" customHeight="1">
      <c r="A337" s="195"/>
      <c r="B337" s="196"/>
      <c r="C337" s="84"/>
      <c r="D337" s="84"/>
      <c r="E337" s="84"/>
      <c r="F337" s="196"/>
      <c r="G337" s="196"/>
      <c r="H337" s="84"/>
      <c r="I337" s="85"/>
      <c r="J337" s="85"/>
      <c r="K337" s="85"/>
      <c r="L337" s="85"/>
      <c r="M337" s="85"/>
      <c r="N337" s="197"/>
      <c r="O337" s="85"/>
      <c r="P337" s="85"/>
      <c r="Q337" s="85"/>
      <c r="R337" s="198"/>
      <c r="S337" s="90"/>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row>
    <row r="338" spans="1:41" ht="14.25" customHeight="1">
      <c r="A338" s="195"/>
      <c r="B338" s="196"/>
      <c r="C338" s="84"/>
      <c r="D338" s="84"/>
      <c r="E338" s="84"/>
      <c r="F338" s="196"/>
      <c r="G338" s="196"/>
      <c r="H338" s="84"/>
      <c r="I338" s="85"/>
      <c r="J338" s="85"/>
      <c r="K338" s="85"/>
      <c r="L338" s="85"/>
      <c r="M338" s="85"/>
      <c r="N338" s="197"/>
      <c r="O338" s="85"/>
      <c r="P338" s="85"/>
      <c r="Q338" s="85"/>
      <c r="R338" s="198"/>
      <c r="S338" s="90"/>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row>
    <row r="339" spans="1:41" ht="14.25" customHeight="1">
      <c r="A339" s="195"/>
      <c r="B339" s="196"/>
      <c r="C339" s="84"/>
      <c r="D339" s="84"/>
      <c r="E339" s="84"/>
      <c r="F339" s="196"/>
      <c r="G339" s="196"/>
      <c r="H339" s="84"/>
      <c r="I339" s="85"/>
      <c r="J339" s="85"/>
      <c r="K339" s="85"/>
      <c r="L339" s="85"/>
      <c r="M339" s="85"/>
      <c r="N339" s="197"/>
      <c r="O339" s="85"/>
      <c r="P339" s="85"/>
      <c r="Q339" s="85"/>
      <c r="R339" s="198"/>
      <c r="S339" s="90"/>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row>
    <row r="340" spans="1:41" ht="14.25" customHeight="1">
      <c r="A340" s="195"/>
      <c r="B340" s="196"/>
      <c r="C340" s="84"/>
      <c r="D340" s="84"/>
      <c r="E340" s="84"/>
      <c r="F340" s="196"/>
      <c r="G340" s="196"/>
      <c r="H340" s="84"/>
      <c r="I340" s="85"/>
      <c r="J340" s="85"/>
      <c r="K340" s="85"/>
      <c r="L340" s="85"/>
      <c r="M340" s="85"/>
      <c r="N340" s="197"/>
      <c r="O340" s="85"/>
      <c r="P340" s="85"/>
      <c r="Q340" s="85"/>
      <c r="R340" s="198"/>
      <c r="S340" s="90"/>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row>
    <row r="341" spans="1:41" ht="14.25" customHeight="1">
      <c r="A341" s="195"/>
      <c r="B341" s="196"/>
      <c r="C341" s="84"/>
      <c r="D341" s="84"/>
      <c r="E341" s="84"/>
      <c r="F341" s="196"/>
      <c r="G341" s="196"/>
      <c r="H341" s="84"/>
      <c r="I341" s="85"/>
      <c r="J341" s="85"/>
      <c r="K341" s="85"/>
      <c r="L341" s="85"/>
      <c r="M341" s="85"/>
      <c r="N341" s="197"/>
      <c r="O341" s="85"/>
      <c r="P341" s="85"/>
      <c r="Q341" s="85"/>
      <c r="R341" s="198"/>
      <c r="S341" s="90"/>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row>
    <row r="342" spans="1:41" ht="14.25" customHeight="1">
      <c r="A342" s="195"/>
      <c r="B342" s="196"/>
      <c r="C342" s="84"/>
      <c r="D342" s="84"/>
      <c r="E342" s="84"/>
      <c r="F342" s="196"/>
      <c r="G342" s="196"/>
      <c r="H342" s="84"/>
      <c r="I342" s="85"/>
      <c r="J342" s="85"/>
      <c r="K342" s="85"/>
      <c r="L342" s="85"/>
      <c r="M342" s="85"/>
      <c r="N342" s="197"/>
      <c r="O342" s="85"/>
      <c r="P342" s="85"/>
      <c r="Q342" s="85"/>
      <c r="R342" s="198"/>
      <c r="S342" s="90"/>
      <c r="T342" s="81"/>
      <c r="U342" s="81"/>
      <c r="V342" s="81"/>
      <c r="W342" s="81"/>
      <c r="X342" s="81"/>
      <c r="Y342" s="81"/>
      <c r="Z342" s="81"/>
      <c r="AA342" s="81"/>
      <c r="AB342" s="81"/>
      <c r="AC342" s="81"/>
      <c r="AD342" s="81"/>
      <c r="AE342" s="81"/>
      <c r="AF342" s="81"/>
      <c r="AG342" s="81"/>
      <c r="AH342" s="81"/>
      <c r="AI342" s="81"/>
      <c r="AJ342" s="81"/>
      <c r="AK342" s="81"/>
      <c r="AL342" s="81"/>
      <c r="AM342" s="81"/>
      <c r="AN342" s="81"/>
      <c r="AO342" s="81"/>
    </row>
    <row r="343" spans="1:41" ht="14.25" customHeight="1">
      <c r="A343" s="195"/>
      <c r="B343" s="196"/>
      <c r="C343" s="84"/>
      <c r="D343" s="84"/>
      <c r="E343" s="84"/>
      <c r="F343" s="196"/>
      <c r="G343" s="196"/>
      <c r="H343" s="84"/>
      <c r="I343" s="85"/>
      <c r="J343" s="85"/>
      <c r="K343" s="85"/>
      <c r="L343" s="85"/>
      <c r="M343" s="85"/>
      <c r="N343" s="197"/>
      <c r="O343" s="85"/>
      <c r="P343" s="85"/>
      <c r="Q343" s="85"/>
      <c r="R343" s="198"/>
      <c r="S343" s="90"/>
      <c r="T343" s="81"/>
      <c r="U343" s="81"/>
      <c r="V343" s="81"/>
      <c r="W343" s="81"/>
      <c r="X343" s="81"/>
      <c r="Y343" s="81"/>
      <c r="Z343" s="81"/>
      <c r="AA343" s="81"/>
      <c r="AB343" s="81"/>
      <c r="AC343" s="81"/>
      <c r="AD343" s="81"/>
      <c r="AE343" s="81"/>
      <c r="AF343" s="81"/>
      <c r="AG343" s="81"/>
      <c r="AH343" s="81"/>
      <c r="AI343" s="81"/>
      <c r="AJ343" s="81"/>
      <c r="AK343" s="81"/>
      <c r="AL343" s="81"/>
      <c r="AM343" s="81"/>
      <c r="AN343" s="81"/>
      <c r="AO343" s="81"/>
    </row>
    <row r="344" spans="1:41" ht="14.25" customHeight="1">
      <c r="A344" s="195"/>
      <c r="B344" s="196"/>
      <c r="C344" s="84"/>
      <c r="D344" s="84"/>
      <c r="E344" s="84"/>
      <c r="F344" s="196"/>
      <c r="G344" s="196"/>
      <c r="H344" s="84"/>
      <c r="I344" s="85"/>
      <c r="J344" s="85"/>
      <c r="K344" s="85"/>
      <c r="L344" s="85"/>
      <c r="M344" s="85"/>
      <c r="N344" s="197"/>
      <c r="O344" s="85"/>
      <c r="P344" s="85"/>
      <c r="Q344" s="85"/>
      <c r="R344" s="198"/>
      <c r="S344" s="90"/>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row>
    <row r="345" spans="1:41" ht="14.25" customHeight="1">
      <c r="A345" s="195"/>
      <c r="B345" s="196"/>
      <c r="C345" s="84"/>
      <c r="D345" s="84"/>
      <c r="E345" s="84"/>
      <c r="F345" s="196"/>
      <c r="G345" s="196"/>
      <c r="H345" s="84"/>
      <c r="I345" s="85"/>
      <c r="J345" s="85"/>
      <c r="K345" s="85"/>
      <c r="L345" s="85"/>
      <c r="M345" s="85"/>
      <c r="N345" s="197"/>
      <c r="O345" s="85"/>
      <c r="P345" s="85"/>
      <c r="Q345" s="85"/>
      <c r="R345" s="198"/>
      <c r="S345" s="90"/>
      <c r="T345" s="81"/>
      <c r="U345" s="81"/>
      <c r="V345" s="81"/>
      <c r="W345" s="81"/>
      <c r="X345" s="81"/>
      <c r="Y345" s="81"/>
      <c r="Z345" s="81"/>
      <c r="AA345" s="81"/>
      <c r="AB345" s="81"/>
      <c r="AC345" s="81"/>
      <c r="AD345" s="81"/>
      <c r="AE345" s="81"/>
      <c r="AF345" s="81"/>
      <c r="AG345" s="81"/>
      <c r="AH345" s="81"/>
      <c r="AI345" s="81"/>
      <c r="AJ345" s="81"/>
      <c r="AK345" s="81"/>
      <c r="AL345" s="81"/>
      <c r="AM345" s="81"/>
      <c r="AN345" s="81"/>
      <c r="AO345" s="81"/>
    </row>
    <row r="346" spans="1:41" ht="14.25" customHeight="1">
      <c r="A346" s="195"/>
      <c r="B346" s="196"/>
      <c r="C346" s="84"/>
      <c r="D346" s="84"/>
      <c r="E346" s="84"/>
      <c r="F346" s="196"/>
      <c r="G346" s="196"/>
      <c r="H346" s="84"/>
      <c r="I346" s="85"/>
      <c r="J346" s="85"/>
      <c r="K346" s="85"/>
      <c r="L346" s="85"/>
      <c r="M346" s="85"/>
      <c r="N346" s="197"/>
      <c r="O346" s="85"/>
      <c r="P346" s="85"/>
      <c r="Q346" s="85"/>
      <c r="R346" s="198"/>
      <c r="S346" s="90"/>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row>
    <row r="347" spans="1:41" ht="14.25" customHeight="1">
      <c r="A347" s="195"/>
      <c r="B347" s="196"/>
      <c r="C347" s="84"/>
      <c r="D347" s="84"/>
      <c r="E347" s="84"/>
      <c r="F347" s="196"/>
      <c r="G347" s="196"/>
      <c r="H347" s="84"/>
      <c r="I347" s="85"/>
      <c r="J347" s="85"/>
      <c r="K347" s="85"/>
      <c r="L347" s="85"/>
      <c r="M347" s="85"/>
      <c r="N347" s="197"/>
      <c r="O347" s="85"/>
      <c r="P347" s="85"/>
      <c r="Q347" s="85"/>
      <c r="R347" s="198"/>
      <c r="S347" s="90"/>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row>
    <row r="348" spans="1:41" ht="14.25" customHeight="1">
      <c r="A348" s="195"/>
      <c r="B348" s="196"/>
      <c r="C348" s="84"/>
      <c r="D348" s="84"/>
      <c r="E348" s="84"/>
      <c r="F348" s="196"/>
      <c r="G348" s="196"/>
      <c r="H348" s="84"/>
      <c r="I348" s="85"/>
      <c r="J348" s="85"/>
      <c r="K348" s="85"/>
      <c r="L348" s="85"/>
      <c r="M348" s="85"/>
      <c r="N348" s="197"/>
      <c r="O348" s="85"/>
      <c r="P348" s="85"/>
      <c r="Q348" s="85"/>
      <c r="R348" s="198"/>
      <c r="S348" s="90"/>
      <c r="T348" s="81"/>
      <c r="U348" s="81"/>
      <c r="V348" s="81"/>
      <c r="W348" s="81"/>
      <c r="X348" s="81"/>
      <c r="Y348" s="81"/>
      <c r="Z348" s="81"/>
      <c r="AA348" s="81"/>
      <c r="AB348" s="81"/>
      <c r="AC348" s="81"/>
      <c r="AD348" s="81"/>
      <c r="AE348" s="81"/>
      <c r="AF348" s="81"/>
      <c r="AG348" s="81"/>
      <c r="AH348" s="81"/>
      <c r="AI348" s="81"/>
      <c r="AJ348" s="81"/>
      <c r="AK348" s="81"/>
      <c r="AL348" s="81"/>
      <c r="AM348" s="81"/>
      <c r="AN348" s="81"/>
      <c r="AO348" s="81"/>
    </row>
    <row r="349" spans="1:41" ht="14.25" customHeight="1">
      <c r="A349" s="195"/>
      <c r="B349" s="196"/>
      <c r="C349" s="84"/>
      <c r="D349" s="84"/>
      <c r="E349" s="84"/>
      <c r="F349" s="196"/>
      <c r="G349" s="196"/>
      <c r="H349" s="84"/>
      <c r="I349" s="85"/>
      <c r="J349" s="85"/>
      <c r="K349" s="85"/>
      <c r="L349" s="85"/>
      <c r="M349" s="85"/>
      <c r="N349" s="197"/>
      <c r="O349" s="85"/>
      <c r="P349" s="85"/>
      <c r="Q349" s="85"/>
      <c r="R349" s="198"/>
      <c r="S349" s="90"/>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row>
    <row r="350" spans="1:41" ht="14.25" customHeight="1">
      <c r="A350" s="195"/>
      <c r="B350" s="196"/>
      <c r="C350" s="84"/>
      <c r="D350" s="84"/>
      <c r="E350" s="84"/>
      <c r="F350" s="196"/>
      <c r="G350" s="196"/>
      <c r="H350" s="84"/>
      <c r="I350" s="85"/>
      <c r="J350" s="85"/>
      <c r="K350" s="85"/>
      <c r="L350" s="85"/>
      <c r="M350" s="85"/>
      <c r="N350" s="197"/>
      <c r="O350" s="85"/>
      <c r="P350" s="85"/>
      <c r="Q350" s="85"/>
      <c r="R350" s="198"/>
      <c r="S350" s="90"/>
      <c r="T350" s="81"/>
      <c r="U350" s="81"/>
      <c r="V350" s="81"/>
      <c r="W350" s="81"/>
      <c r="X350" s="81"/>
      <c r="Y350" s="81"/>
      <c r="Z350" s="81"/>
      <c r="AA350" s="81"/>
      <c r="AB350" s="81"/>
      <c r="AC350" s="81"/>
      <c r="AD350" s="81"/>
      <c r="AE350" s="81"/>
      <c r="AF350" s="81"/>
      <c r="AG350" s="81"/>
      <c r="AH350" s="81"/>
      <c r="AI350" s="81"/>
      <c r="AJ350" s="81"/>
      <c r="AK350" s="81"/>
      <c r="AL350" s="81"/>
      <c r="AM350" s="81"/>
      <c r="AN350" s="81"/>
      <c r="AO350" s="81"/>
    </row>
    <row r="351" spans="1:41" ht="14.25" customHeight="1">
      <c r="A351" s="195"/>
      <c r="B351" s="196"/>
      <c r="C351" s="84"/>
      <c r="D351" s="84"/>
      <c r="E351" s="84"/>
      <c r="F351" s="196"/>
      <c r="G351" s="196"/>
      <c r="H351" s="84"/>
      <c r="I351" s="85"/>
      <c r="J351" s="85"/>
      <c r="K351" s="85"/>
      <c r="L351" s="85"/>
      <c r="M351" s="85"/>
      <c r="N351" s="197"/>
      <c r="O351" s="85"/>
      <c r="P351" s="85"/>
      <c r="Q351" s="85"/>
      <c r="R351" s="198"/>
      <c r="S351" s="90"/>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row>
    <row r="352" spans="1:41" ht="14.25" customHeight="1">
      <c r="A352" s="195"/>
      <c r="B352" s="196"/>
      <c r="C352" s="84"/>
      <c r="D352" s="84"/>
      <c r="E352" s="84"/>
      <c r="F352" s="196"/>
      <c r="G352" s="196"/>
      <c r="H352" s="84"/>
      <c r="I352" s="85"/>
      <c r="J352" s="85"/>
      <c r="K352" s="85"/>
      <c r="L352" s="85"/>
      <c r="M352" s="85"/>
      <c r="N352" s="197"/>
      <c r="O352" s="85"/>
      <c r="P352" s="85"/>
      <c r="Q352" s="85"/>
      <c r="R352" s="198"/>
      <c r="S352" s="90"/>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row>
    <row r="353" spans="1:41" ht="14.25" customHeight="1">
      <c r="A353" s="195"/>
      <c r="B353" s="196"/>
      <c r="C353" s="84"/>
      <c r="D353" s="84"/>
      <c r="E353" s="84"/>
      <c r="F353" s="196"/>
      <c r="G353" s="196"/>
      <c r="H353" s="84"/>
      <c r="I353" s="85"/>
      <c r="J353" s="85"/>
      <c r="K353" s="85"/>
      <c r="L353" s="85"/>
      <c r="M353" s="85"/>
      <c r="N353" s="197"/>
      <c r="O353" s="85"/>
      <c r="P353" s="85"/>
      <c r="Q353" s="85"/>
      <c r="R353" s="198"/>
      <c r="S353" s="90"/>
      <c r="T353" s="81"/>
      <c r="U353" s="81"/>
      <c r="V353" s="81"/>
      <c r="W353" s="81"/>
      <c r="X353" s="81"/>
      <c r="Y353" s="81"/>
      <c r="Z353" s="81"/>
      <c r="AA353" s="81"/>
      <c r="AB353" s="81"/>
      <c r="AC353" s="81"/>
      <c r="AD353" s="81"/>
      <c r="AE353" s="81"/>
      <c r="AF353" s="81"/>
      <c r="AG353" s="81"/>
      <c r="AH353" s="81"/>
      <c r="AI353" s="81"/>
      <c r="AJ353" s="81"/>
      <c r="AK353" s="81"/>
      <c r="AL353" s="81"/>
      <c r="AM353" s="81"/>
      <c r="AN353" s="81"/>
      <c r="AO353" s="81"/>
    </row>
    <row r="354" spans="1:41" ht="14.25" customHeight="1">
      <c r="A354" s="195"/>
      <c r="B354" s="196"/>
      <c r="C354" s="84"/>
      <c r="D354" s="84"/>
      <c r="E354" s="84"/>
      <c r="F354" s="196"/>
      <c r="G354" s="196"/>
      <c r="H354" s="84"/>
      <c r="I354" s="85"/>
      <c r="J354" s="85"/>
      <c r="K354" s="85"/>
      <c r="L354" s="85"/>
      <c r="M354" s="85"/>
      <c r="N354" s="197"/>
      <c r="O354" s="85"/>
      <c r="P354" s="85"/>
      <c r="Q354" s="85"/>
      <c r="R354" s="198"/>
      <c r="S354" s="90"/>
      <c r="T354" s="81"/>
      <c r="U354" s="81"/>
      <c r="V354" s="81"/>
      <c r="W354" s="81"/>
      <c r="X354" s="81"/>
      <c r="Y354" s="81"/>
      <c r="Z354" s="81"/>
      <c r="AA354" s="81"/>
      <c r="AB354" s="81"/>
      <c r="AC354" s="81"/>
      <c r="AD354" s="81"/>
      <c r="AE354" s="81"/>
      <c r="AF354" s="81"/>
      <c r="AG354" s="81"/>
      <c r="AH354" s="81"/>
      <c r="AI354" s="81"/>
      <c r="AJ354" s="81"/>
      <c r="AK354" s="81"/>
      <c r="AL354" s="81"/>
      <c r="AM354" s="81"/>
      <c r="AN354" s="81"/>
      <c r="AO354" s="81"/>
    </row>
    <row r="355" spans="1:41" ht="14.25" customHeight="1">
      <c r="A355" s="195"/>
      <c r="B355" s="196"/>
      <c r="C355" s="84"/>
      <c r="D355" s="84"/>
      <c r="E355" s="84"/>
      <c r="F355" s="196"/>
      <c r="G355" s="196"/>
      <c r="H355" s="84"/>
      <c r="I355" s="85"/>
      <c r="J355" s="85"/>
      <c r="K355" s="85"/>
      <c r="L355" s="85"/>
      <c r="M355" s="85"/>
      <c r="N355" s="197"/>
      <c r="O355" s="85"/>
      <c r="P355" s="85"/>
      <c r="Q355" s="85"/>
      <c r="R355" s="198"/>
      <c r="S355" s="90"/>
      <c r="T355" s="81"/>
      <c r="U355" s="81"/>
      <c r="V355" s="81"/>
      <c r="W355" s="81"/>
      <c r="X355" s="81"/>
      <c r="Y355" s="81"/>
      <c r="Z355" s="81"/>
      <c r="AA355" s="81"/>
      <c r="AB355" s="81"/>
      <c r="AC355" s="81"/>
      <c r="AD355" s="81"/>
      <c r="AE355" s="81"/>
      <c r="AF355" s="81"/>
      <c r="AG355" s="81"/>
      <c r="AH355" s="81"/>
      <c r="AI355" s="81"/>
      <c r="AJ355" s="81"/>
      <c r="AK355" s="81"/>
      <c r="AL355" s="81"/>
      <c r="AM355" s="81"/>
      <c r="AN355" s="81"/>
      <c r="AO355" s="81"/>
    </row>
    <row r="356" spans="1:41" ht="14.25" customHeight="1">
      <c r="A356" s="195"/>
      <c r="B356" s="196"/>
      <c r="C356" s="84"/>
      <c r="D356" s="84"/>
      <c r="E356" s="84"/>
      <c r="F356" s="196"/>
      <c r="G356" s="196"/>
      <c r="H356" s="84"/>
      <c r="I356" s="85"/>
      <c r="J356" s="85"/>
      <c r="K356" s="85"/>
      <c r="L356" s="85"/>
      <c r="M356" s="85"/>
      <c r="N356" s="197"/>
      <c r="O356" s="85"/>
      <c r="P356" s="85"/>
      <c r="Q356" s="85"/>
      <c r="R356" s="198"/>
      <c r="S356" s="90"/>
      <c r="T356" s="81"/>
      <c r="U356" s="81"/>
      <c r="V356" s="81"/>
      <c r="W356" s="81"/>
      <c r="X356" s="81"/>
      <c r="Y356" s="81"/>
      <c r="Z356" s="81"/>
      <c r="AA356" s="81"/>
      <c r="AB356" s="81"/>
      <c r="AC356" s="81"/>
      <c r="AD356" s="81"/>
      <c r="AE356" s="81"/>
      <c r="AF356" s="81"/>
      <c r="AG356" s="81"/>
      <c r="AH356" s="81"/>
      <c r="AI356" s="81"/>
      <c r="AJ356" s="81"/>
      <c r="AK356" s="81"/>
      <c r="AL356" s="81"/>
      <c r="AM356" s="81"/>
      <c r="AN356" s="81"/>
      <c r="AO356" s="81"/>
    </row>
    <row r="357" spans="1:41" ht="14.25" customHeight="1">
      <c r="A357" s="195"/>
      <c r="B357" s="196"/>
      <c r="C357" s="84"/>
      <c r="D357" s="84"/>
      <c r="E357" s="84"/>
      <c r="F357" s="196"/>
      <c r="G357" s="196"/>
      <c r="H357" s="84"/>
      <c r="I357" s="85"/>
      <c r="J357" s="85"/>
      <c r="K357" s="85"/>
      <c r="L357" s="85"/>
      <c r="M357" s="85"/>
      <c r="N357" s="197"/>
      <c r="O357" s="85"/>
      <c r="P357" s="85"/>
      <c r="Q357" s="85"/>
      <c r="R357" s="198"/>
      <c r="S357" s="90"/>
      <c r="T357" s="81"/>
      <c r="U357" s="81"/>
      <c r="V357" s="81"/>
      <c r="W357" s="81"/>
      <c r="X357" s="81"/>
      <c r="Y357" s="81"/>
      <c r="Z357" s="81"/>
      <c r="AA357" s="81"/>
      <c r="AB357" s="81"/>
      <c r="AC357" s="81"/>
      <c r="AD357" s="81"/>
      <c r="AE357" s="81"/>
      <c r="AF357" s="81"/>
      <c r="AG357" s="81"/>
      <c r="AH357" s="81"/>
      <c r="AI357" s="81"/>
      <c r="AJ357" s="81"/>
      <c r="AK357" s="81"/>
      <c r="AL357" s="81"/>
      <c r="AM357" s="81"/>
      <c r="AN357" s="81"/>
      <c r="AO357" s="81"/>
    </row>
    <row r="358" spans="1:41" ht="14.25" customHeight="1">
      <c r="A358" s="195"/>
      <c r="B358" s="196"/>
      <c r="C358" s="84"/>
      <c r="D358" s="84"/>
      <c r="E358" s="84"/>
      <c r="F358" s="196"/>
      <c r="G358" s="196"/>
      <c r="H358" s="84"/>
      <c r="I358" s="85"/>
      <c r="J358" s="85"/>
      <c r="K358" s="85"/>
      <c r="L358" s="85"/>
      <c r="M358" s="85"/>
      <c r="N358" s="197"/>
      <c r="O358" s="85"/>
      <c r="P358" s="85"/>
      <c r="Q358" s="85"/>
      <c r="R358" s="198"/>
      <c r="S358" s="90"/>
      <c r="T358" s="81"/>
      <c r="U358" s="81"/>
      <c r="V358" s="81"/>
      <c r="W358" s="81"/>
      <c r="X358" s="81"/>
      <c r="Y358" s="81"/>
      <c r="Z358" s="81"/>
      <c r="AA358" s="81"/>
      <c r="AB358" s="81"/>
      <c r="AC358" s="81"/>
      <c r="AD358" s="81"/>
      <c r="AE358" s="81"/>
      <c r="AF358" s="81"/>
      <c r="AG358" s="81"/>
      <c r="AH358" s="81"/>
      <c r="AI358" s="81"/>
      <c r="AJ358" s="81"/>
      <c r="AK358" s="81"/>
      <c r="AL358" s="81"/>
      <c r="AM358" s="81"/>
      <c r="AN358" s="81"/>
      <c r="AO358" s="81"/>
    </row>
    <row r="359" spans="1:41" ht="14.25" customHeight="1">
      <c r="A359" s="195"/>
      <c r="B359" s="196"/>
      <c r="C359" s="84"/>
      <c r="D359" s="84"/>
      <c r="E359" s="84"/>
      <c r="F359" s="196"/>
      <c r="G359" s="196"/>
      <c r="H359" s="84"/>
      <c r="I359" s="85"/>
      <c r="J359" s="85"/>
      <c r="K359" s="85"/>
      <c r="L359" s="85"/>
      <c r="M359" s="85"/>
      <c r="N359" s="197"/>
      <c r="O359" s="85"/>
      <c r="P359" s="85"/>
      <c r="Q359" s="85"/>
      <c r="R359" s="198"/>
      <c r="S359" s="90"/>
      <c r="T359" s="81"/>
      <c r="U359" s="81"/>
      <c r="V359" s="81"/>
      <c r="W359" s="81"/>
      <c r="X359" s="81"/>
      <c r="Y359" s="81"/>
      <c r="Z359" s="81"/>
      <c r="AA359" s="81"/>
      <c r="AB359" s="81"/>
      <c r="AC359" s="81"/>
      <c r="AD359" s="81"/>
      <c r="AE359" s="81"/>
      <c r="AF359" s="81"/>
      <c r="AG359" s="81"/>
      <c r="AH359" s="81"/>
      <c r="AI359" s="81"/>
      <c r="AJ359" s="81"/>
      <c r="AK359" s="81"/>
      <c r="AL359" s="81"/>
      <c r="AM359" s="81"/>
      <c r="AN359" s="81"/>
      <c r="AO359" s="81"/>
    </row>
    <row r="360" spans="1:41" ht="14.25" customHeight="1">
      <c r="A360" s="195"/>
      <c r="B360" s="196"/>
      <c r="C360" s="84"/>
      <c r="D360" s="84"/>
      <c r="E360" s="84"/>
      <c r="F360" s="196"/>
      <c r="G360" s="196"/>
      <c r="H360" s="84"/>
      <c r="I360" s="85"/>
      <c r="J360" s="85"/>
      <c r="K360" s="85"/>
      <c r="L360" s="85"/>
      <c r="M360" s="85"/>
      <c r="N360" s="197"/>
      <c r="O360" s="85"/>
      <c r="P360" s="85"/>
      <c r="Q360" s="85"/>
      <c r="R360" s="198"/>
      <c r="S360" s="90"/>
      <c r="T360" s="81"/>
      <c r="U360" s="81"/>
      <c r="V360" s="81"/>
      <c r="W360" s="81"/>
      <c r="X360" s="81"/>
      <c r="Y360" s="81"/>
      <c r="Z360" s="81"/>
      <c r="AA360" s="81"/>
      <c r="AB360" s="81"/>
      <c r="AC360" s="81"/>
      <c r="AD360" s="81"/>
      <c r="AE360" s="81"/>
      <c r="AF360" s="81"/>
      <c r="AG360" s="81"/>
      <c r="AH360" s="81"/>
      <c r="AI360" s="81"/>
      <c r="AJ360" s="81"/>
      <c r="AK360" s="81"/>
      <c r="AL360" s="81"/>
      <c r="AM360" s="81"/>
      <c r="AN360" s="81"/>
      <c r="AO360" s="81"/>
    </row>
    <row r="361" spans="1:41" ht="14.25" customHeight="1">
      <c r="A361" s="195"/>
      <c r="B361" s="196"/>
      <c r="C361" s="84"/>
      <c r="D361" s="84"/>
      <c r="E361" s="84"/>
      <c r="F361" s="196"/>
      <c r="G361" s="196"/>
      <c r="H361" s="84"/>
      <c r="I361" s="85"/>
      <c r="J361" s="85"/>
      <c r="K361" s="85"/>
      <c r="L361" s="85"/>
      <c r="M361" s="85"/>
      <c r="N361" s="197"/>
      <c r="O361" s="85"/>
      <c r="P361" s="85"/>
      <c r="Q361" s="85"/>
      <c r="R361" s="198"/>
      <c r="S361" s="90"/>
      <c r="T361" s="81"/>
      <c r="U361" s="81"/>
      <c r="V361" s="81"/>
      <c r="W361" s="81"/>
      <c r="X361" s="81"/>
      <c r="Y361" s="81"/>
      <c r="Z361" s="81"/>
      <c r="AA361" s="81"/>
      <c r="AB361" s="81"/>
      <c r="AC361" s="81"/>
      <c r="AD361" s="81"/>
      <c r="AE361" s="81"/>
      <c r="AF361" s="81"/>
      <c r="AG361" s="81"/>
      <c r="AH361" s="81"/>
      <c r="AI361" s="81"/>
      <c r="AJ361" s="81"/>
      <c r="AK361" s="81"/>
      <c r="AL361" s="81"/>
      <c r="AM361" s="81"/>
      <c r="AN361" s="81"/>
      <c r="AO361" s="81"/>
    </row>
    <row r="362" spans="1:41" ht="14.25" customHeight="1">
      <c r="A362" s="195"/>
      <c r="B362" s="196"/>
      <c r="C362" s="84"/>
      <c r="D362" s="84"/>
      <c r="E362" s="84"/>
      <c r="F362" s="196"/>
      <c r="G362" s="196"/>
      <c r="H362" s="84"/>
      <c r="I362" s="85"/>
      <c r="J362" s="85"/>
      <c r="K362" s="85"/>
      <c r="L362" s="85"/>
      <c r="M362" s="85"/>
      <c r="N362" s="197"/>
      <c r="O362" s="85"/>
      <c r="P362" s="85"/>
      <c r="Q362" s="85"/>
      <c r="R362" s="198"/>
      <c r="S362" s="90"/>
      <c r="T362" s="81"/>
      <c r="U362" s="81"/>
      <c r="V362" s="81"/>
      <c r="W362" s="81"/>
      <c r="X362" s="81"/>
      <c r="Y362" s="81"/>
      <c r="Z362" s="81"/>
      <c r="AA362" s="81"/>
      <c r="AB362" s="81"/>
      <c r="AC362" s="81"/>
      <c r="AD362" s="81"/>
      <c r="AE362" s="81"/>
      <c r="AF362" s="81"/>
      <c r="AG362" s="81"/>
      <c r="AH362" s="81"/>
      <c r="AI362" s="81"/>
      <c r="AJ362" s="81"/>
      <c r="AK362" s="81"/>
      <c r="AL362" s="81"/>
      <c r="AM362" s="81"/>
      <c r="AN362" s="81"/>
      <c r="AO362" s="81"/>
    </row>
    <row r="363" spans="1:41" ht="14.25" customHeight="1">
      <c r="A363" s="195"/>
      <c r="B363" s="196"/>
      <c r="C363" s="84"/>
      <c r="D363" s="84"/>
      <c r="E363" s="84"/>
      <c r="F363" s="196"/>
      <c r="G363" s="196"/>
      <c r="H363" s="84"/>
      <c r="I363" s="85"/>
      <c r="J363" s="85"/>
      <c r="K363" s="85"/>
      <c r="L363" s="85"/>
      <c r="M363" s="85"/>
      <c r="N363" s="197"/>
      <c r="O363" s="85"/>
      <c r="P363" s="85"/>
      <c r="Q363" s="85"/>
      <c r="R363" s="198"/>
      <c r="S363" s="90"/>
      <c r="T363" s="81"/>
      <c r="U363" s="81"/>
      <c r="V363" s="81"/>
      <c r="W363" s="81"/>
      <c r="X363" s="81"/>
      <c r="Y363" s="81"/>
      <c r="Z363" s="81"/>
      <c r="AA363" s="81"/>
      <c r="AB363" s="81"/>
      <c r="AC363" s="81"/>
      <c r="AD363" s="81"/>
      <c r="AE363" s="81"/>
      <c r="AF363" s="81"/>
      <c r="AG363" s="81"/>
      <c r="AH363" s="81"/>
      <c r="AI363" s="81"/>
      <c r="AJ363" s="81"/>
      <c r="AK363" s="81"/>
      <c r="AL363" s="81"/>
      <c r="AM363" s="81"/>
      <c r="AN363" s="81"/>
      <c r="AO363" s="81"/>
    </row>
    <row r="364" spans="1:41" ht="14.25" customHeight="1">
      <c r="A364" s="195"/>
      <c r="B364" s="196"/>
      <c r="C364" s="84"/>
      <c r="D364" s="84"/>
      <c r="E364" s="84"/>
      <c r="F364" s="196"/>
      <c r="G364" s="196"/>
      <c r="H364" s="84"/>
      <c r="I364" s="85"/>
      <c r="J364" s="85"/>
      <c r="K364" s="85"/>
      <c r="L364" s="85"/>
      <c r="M364" s="85"/>
      <c r="N364" s="197"/>
      <c r="O364" s="85"/>
      <c r="P364" s="85"/>
      <c r="Q364" s="85"/>
      <c r="R364" s="198"/>
      <c r="S364" s="90"/>
      <c r="T364" s="81"/>
      <c r="U364" s="81"/>
      <c r="V364" s="81"/>
      <c r="W364" s="81"/>
      <c r="X364" s="81"/>
      <c r="Y364" s="81"/>
      <c r="Z364" s="81"/>
      <c r="AA364" s="81"/>
      <c r="AB364" s="81"/>
      <c r="AC364" s="81"/>
      <c r="AD364" s="81"/>
      <c r="AE364" s="81"/>
      <c r="AF364" s="81"/>
      <c r="AG364" s="81"/>
      <c r="AH364" s="81"/>
      <c r="AI364" s="81"/>
      <c r="AJ364" s="81"/>
      <c r="AK364" s="81"/>
      <c r="AL364" s="81"/>
      <c r="AM364" s="81"/>
      <c r="AN364" s="81"/>
      <c r="AO364" s="81"/>
    </row>
    <row r="365" spans="1:41" ht="14.25" customHeight="1">
      <c r="A365" s="195"/>
      <c r="B365" s="196"/>
      <c r="C365" s="84"/>
      <c r="D365" s="84"/>
      <c r="E365" s="84"/>
      <c r="F365" s="196"/>
      <c r="G365" s="196"/>
      <c r="H365" s="84"/>
      <c r="I365" s="85"/>
      <c r="J365" s="85"/>
      <c r="K365" s="85"/>
      <c r="L365" s="85"/>
      <c r="M365" s="85"/>
      <c r="N365" s="197"/>
      <c r="O365" s="85"/>
      <c r="P365" s="85"/>
      <c r="Q365" s="85"/>
      <c r="R365" s="198"/>
      <c r="S365" s="90"/>
      <c r="T365" s="81"/>
      <c r="U365" s="81"/>
      <c r="V365" s="81"/>
      <c r="W365" s="81"/>
      <c r="X365" s="81"/>
      <c r="Y365" s="81"/>
      <c r="Z365" s="81"/>
      <c r="AA365" s="81"/>
      <c r="AB365" s="81"/>
      <c r="AC365" s="81"/>
      <c r="AD365" s="81"/>
      <c r="AE365" s="81"/>
      <c r="AF365" s="81"/>
      <c r="AG365" s="81"/>
      <c r="AH365" s="81"/>
      <c r="AI365" s="81"/>
      <c r="AJ365" s="81"/>
      <c r="AK365" s="81"/>
      <c r="AL365" s="81"/>
      <c r="AM365" s="81"/>
      <c r="AN365" s="81"/>
      <c r="AO365" s="81"/>
    </row>
    <row r="366" spans="1:41" ht="14.25" customHeight="1">
      <c r="A366" s="195"/>
      <c r="B366" s="196"/>
      <c r="C366" s="84"/>
      <c r="D366" s="84"/>
      <c r="E366" s="84"/>
      <c r="F366" s="196"/>
      <c r="G366" s="196"/>
      <c r="H366" s="84"/>
      <c r="I366" s="85"/>
      <c r="J366" s="85"/>
      <c r="K366" s="85"/>
      <c r="L366" s="85"/>
      <c r="M366" s="85"/>
      <c r="N366" s="197"/>
      <c r="O366" s="85"/>
      <c r="P366" s="85"/>
      <c r="Q366" s="85"/>
      <c r="R366" s="198"/>
      <c r="S366" s="90"/>
      <c r="T366" s="81"/>
      <c r="U366" s="81"/>
      <c r="V366" s="81"/>
      <c r="W366" s="81"/>
      <c r="X366" s="81"/>
      <c r="Y366" s="81"/>
      <c r="Z366" s="81"/>
      <c r="AA366" s="81"/>
      <c r="AB366" s="81"/>
      <c r="AC366" s="81"/>
      <c r="AD366" s="81"/>
      <c r="AE366" s="81"/>
      <c r="AF366" s="81"/>
      <c r="AG366" s="81"/>
      <c r="AH366" s="81"/>
      <c r="AI366" s="81"/>
      <c r="AJ366" s="81"/>
      <c r="AK366" s="81"/>
      <c r="AL366" s="81"/>
      <c r="AM366" s="81"/>
      <c r="AN366" s="81"/>
      <c r="AO366" s="81"/>
    </row>
    <row r="367" spans="1:41" ht="14.25" customHeight="1">
      <c r="A367" s="195"/>
      <c r="B367" s="196"/>
      <c r="C367" s="84"/>
      <c r="D367" s="84"/>
      <c r="E367" s="84"/>
      <c r="F367" s="196"/>
      <c r="G367" s="196"/>
      <c r="H367" s="84"/>
      <c r="I367" s="85"/>
      <c r="J367" s="85"/>
      <c r="K367" s="85"/>
      <c r="L367" s="85"/>
      <c r="M367" s="85"/>
      <c r="N367" s="197"/>
      <c r="O367" s="85"/>
      <c r="P367" s="85"/>
      <c r="Q367" s="85"/>
      <c r="R367" s="198"/>
      <c r="S367" s="90"/>
      <c r="T367" s="81"/>
      <c r="U367" s="81"/>
      <c r="V367" s="81"/>
      <c r="W367" s="81"/>
      <c r="X367" s="81"/>
      <c r="Y367" s="81"/>
      <c r="Z367" s="81"/>
      <c r="AA367" s="81"/>
      <c r="AB367" s="81"/>
      <c r="AC367" s="81"/>
      <c r="AD367" s="81"/>
      <c r="AE367" s="81"/>
      <c r="AF367" s="81"/>
      <c r="AG367" s="81"/>
      <c r="AH367" s="81"/>
      <c r="AI367" s="81"/>
      <c r="AJ367" s="81"/>
      <c r="AK367" s="81"/>
      <c r="AL367" s="81"/>
      <c r="AM367" s="81"/>
      <c r="AN367" s="81"/>
      <c r="AO367" s="81"/>
    </row>
    <row r="368" spans="1:41" ht="14.25" customHeight="1">
      <c r="A368" s="195"/>
      <c r="B368" s="196"/>
      <c r="C368" s="84"/>
      <c r="D368" s="84"/>
      <c r="E368" s="84"/>
      <c r="F368" s="196"/>
      <c r="G368" s="196"/>
      <c r="H368" s="84"/>
      <c r="I368" s="85"/>
      <c r="J368" s="85"/>
      <c r="K368" s="85"/>
      <c r="L368" s="85"/>
      <c r="M368" s="85"/>
      <c r="N368" s="197"/>
      <c r="O368" s="85"/>
      <c r="P368" s="85"/>
      <c r="Q368" s="85"/>
      <c r="R368" s="198"/>
      <c r="S368" s="90"/>
      <c r="T368" s="81"/>
      <c r="U368" s="81"/>
      <c r="V368" s="81"/>
      <c r="W368" s="81"/>
      <c r="X368" s="81"/>
      <c r="Y368" s="81"/>
      <c r="Z368" s="81"/>
      <c r="AA368" s="81"/>
      <c r="AB368" s="81"/>
      <c r="AC368" s="81"/>
      <c r="AD368" s="81"/>
      <c r="AE368" s="81"/>
      <c r="AF368" s="81"/>
      <c r="AG368" s="81"/>
      <c r="AH368" s="81"/>
      <c r="AI368" s="81"/>
      <c r="AJ368" s="81"/>
      <c r="AK368" s="81"/>
      <c r="AL368" s="81"/>
      <c r="AM368" s="81"/>
      <c r="AN368" s="81"/>
      <c r="AO368" s="81"/>
    </row>
    <row r="369" spans="1:41" ht="14.25" customHeight="1">
      <c r="A369" s="195"/>
      <c r="B369" s="196"/>
      <c r="C369" s="84"/>
      <c r="D369" s="84"/>
      <c r="E369" s="84"/>
      <c r="F369" s="196"/>
      <c r="G369" s="196"/>
      <c r="H369" s="84"/>
      <c r="I369" s="85"/>
      <c r="J369" s="85"/>
      <c r="K369" s="85"/>
      <c r="L369" s="85"/>
      <c r="M369" s="85"/>
      <c r="N369" s="197"/>
      <c r="O369" s="85"/>
      <c r="P369" s="85"/>
      <c r="Q369" s="85"/>
      <c r="R369" s="198"/>
      <c r="S369" s="90"/>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row>
    <row r="370" spans="1:41" ht="14.25" customHeight="1">
      <c r="A370" s="195"/>
      <c r="B370" s="196"/>
      <c r="C370" s="84"/>
      <c r="D370" s="84"/>
      <c r="E370" s="84"/>
      <c r="F370" s="196"/>
      <c r="G370" s="196"/>
      <c r="H370" s="84"/>
      <c r="I370" s="85"/>
      <c r="J370" s="85"/>
      <c r="K370" s="85"/>
      <c r="L370" s="85"/>
      <c r="M370" s="85"/>
      <c r="N370" s="197"/>
      <c r="O370" s="85"/>
      <c r="P370" s="85"/>
      <c r="Q370" s="85"/>
      <c r="R370" s="198"/>
      <c r="S370" s="90"/>
      <c r="T370" s="81"/>
      <c r="U370" s="81"/>
      <c r="V370" s="81"/>
      <c r="W370" s="81"/>
      <c r="X370" s="81"/>
      <c r="Y370" s="81"/>
      <c r="Z370" s="81"/>
      <c r="AA370" s="81"/>
      <c r="AB370" s="81"/>
      <c r="AC370" s="81"/>
      <c r="AD370" s="81"/>
      <c r="AE370" s="81"/>
      <c r="AF370" s="81"/>
      <c r="AG370" s="81"/>
      <c r="AH370" s="81"/>
      <c r="AI370" s="81"/>
      <c r="AJ370" s="81"/>
      <c r="AK370" s="81"/>
      <c r="AL370" s="81"/>
      <c r="AM370" s="81"/>
      <c r="AN370" s="81"/>
      <c r="AO370" s="81"/>
    </row>
    <row r="371" spans="1:41" ht="14.25" customHeight="1">
      <c r="A371" s="195"/>
      <c r="B371" s="196"/>
      <c r="C371" s="84"/>
      <c r="D371" s="84"/>
      <c r="E371" s="84"/>
      <c r="F371" s="196"/>
      <c r="G371" s="196"/>
      <c r="H371" s="84"/>
      <c r="I371" s="85"/>
      <c r="J371" s="85"/>
      <c r="K371" s="85"/>
      <c r="L371" s="85"/>
      <c r="M371" s="85"/>
      <c r="N371" s="197"/>
      <c r="O371" s="85"/>
      <c r="P371" s="85"/>
      <c r="Q371" s="85"/>
      <c r="R371" s="198"/>
      <c r="S371" s="90"/>
      <c r="T371" s="81"/>
      <c r="U371" s="81"/>
      <c r="V371" s="81"/>
      <c r="W371" s="81"/>
      <c r="X371" s="81"/>
      <c r="Y371" s="81"/>
      <c r="Z371" s="81"/>
      <c r="AA371" s="81"/>
      <c r="AB371" s="81"/>
      <c r="AC371" s="81"/>
      <c r="AD371" s="81"/>
      <c r="AE371" s="81"/>
      <c r="AF371" s="81"/>
      <c r="AG371" s="81"/>
      <c r="AH371" s="81"/>
      <c r="AI371" s="81"/>
      <c r="AJ371" s="81"/>
      <c r="AK371" s="81"/>
      <c r="AL371" s="81"/>
      <c r="AM371" s="81"/>
      <c r="AN371" s="81"/>
      <c r="AO371" s="81"/>
    </row>
    <row r="372" spans="1:41" ht="14.25" customHeight="1">
      <c r="A372" s="195"/>
      <c r="B372" s="196"/>
      <c r="C372" s="84"/>
      <c r="D372" s="84"/>
      <c r="E372" s="84"/>
      <c r="F372" s="196"/>
      <c r="G372" s="196"/>
      <c r="H372" s="84"/>
      <c r="I372" s="85"/>
      <c r="J372" s="85"/>
      <c r="K372" s="85"/>
      <c r="L372" s="85"/>
      <c r="M372" s="85"/>
      <c r="N372" s="197"/>
      <c r="O372" s="85"/>
      <c r="P372" s="85"/>
      <c r="Q372" s="85"/>
      <c r="R372" s="198"/>
      <c r="S372" s="90"/>
      <c r="T372" s="81"/>
      <c r="U372" s="81"/>
      <c r="V372" s="81"/>
      <c r="W372" s="81"/>
      <c r="X372" s="81"/>
      <c r="Y372" s="81"/>
      <c r="Z372" s="81"/>
      <c r="AA372" s="81"/>
      <c r="AB372" s="81"/>
      <c r="AC372" s="81"/>
      <c r="AD372" s="81"/>
      <c r="AE372" s="81"/>
      <c r="AF372" s="81"/>
      <c r="AG372" s="81"/>
      <c r="AH372" s="81"/>
      <c r="AI372" s="81"/>
      <c r="AJ372" s="81"/>
      <c r="AK372" s="81"/>
      <c r="AL372" s="81"/>
      <c r="AM372" s="81"/>
      <c r="AN372" s="81"/>
      <c r="AO372" s="81"/>
    </row>
    <row r="373" spans="1:41" ht="14.25" customHeight="1">
      <c r="A373" s="195"/>
      <c r="B373" s="196"/>
      <c r="C373" s="84"/>
      <c r="D373" s="84"/>
      <c r="E373" s="84"/>
      <c r="F373" s="196"/>
      <c r="G373" s="196"/>
      <c r="H373" s="84"/>
      <c r="I373" s="85"/>
      <c r="J373" s="85"/>
      <c r="K373" s="85"/>
      <c r="L373" s="85"/>
      <c r="M373" s="85"/>
      <c r="N373" s="197"/>
      <c r="O373" s="85"/>
      <c r="P373" s="85"/>
      <c r="Q373" s="85"/>
      <c r="R373" s="198"/>
      <c r="S373" s="90"/>
      <c r="T373" s="81"/>
      <c r="U373" s="81"/>
      <c r="V373" s="81"/>
      <c r="W373" s="81"/>
      <c r="X373" s="81"/>
      <c r="Y373" s="81"/>
      <c r="Z373" s="81"/>
      <c r="AA373" s="81"/>
      <c r="AB373" s="81"/>
      <c r="AC373" s="81"/>
      <c r="AD373" s="81"/>
      <c r="AE373" s="81"/>
      <c r="AF373" s="81"/>
      <c r="AG373" s="81"/>
      <c r="AH373" s="81"/>
      <c r="AI373" s="81"/>
      <c r="AJ373" s="81"/>
      <c r="AK373" s="81"/>
      <c r="AL373" s="81"/>
      <c r="AM373" s="81"/>
      <c r="AN373" s="81"/>
      <c r="AO373" s="81"/>
    </row>
    <row r="374" spans="1:41" ht="14.25" customHeight="1">
      <c r="A374" s="195"/>
      <c r="B374" s="196"/>
      <c r="C374" s="84"/>
      <c r="D374" s="84"/>
      <c r="E374" s="84"/>
      <c r="F374" s="196"/>
      <c r="G374" s="196"/>
      <c r="H374" s="84"/>
      <c r="I374" s="85"/>
      <c r="J374" s="85"/>
      <c r="K374" s="85"/>
      <c r="L374" s="85"/>
      <c r="M374" s="85"/>
      <c r="N374" s="197"/>
      <c r="O374" s="85"/>
      <c r="P374" s="85"/>
      <c r="Q374" s="85"/>
      <c r="R374" s="198"/>
      <c r="S374" s="90"/>
      <c r="T374" s="81"/>
      <c r="U374" s="81"/>
      <c r="V374" s="81"/>
      <c r="W374" s="81"/>
      <c r="X374" s="81"/>
      <c r="Y374" s="81"/>
      <c r="Z374" s="81"/>
      <c r="AA374" s="81"/>
      <c r="AB374" s="81"/>
      <c r="AC374" s="81"/>
      <c r="AD374" s="81"/>
      <c r="AE374" s="81"/>
      <c r="AF374" s="81"/>
      <c r="AG374" s="81"/>
      <c r="AH374" s="81"/>
      <c r="AI374" s="81"/>
      <c r="AJ374" s="81"/>
      <c r="AK374" s="81"/>
      <c r="AL374" s="81"/>
      <c r="AM374" s="81"/>
      <c r="AN374" s="81"/>
      <c r="AO374" s="81"/>
    </row>
    <row r="375" spans="1:41" ht="14.25" customHeight="1">
      <c r="A375" s="195"/>
      <c r="B375" s="196"/>
      <c r="C375" s="84"/>
      <c r="D375" s="84"/>
      <c r="E375" s="84"/>
      <c r="F375" s="196"/>
      <c r="G375" s="196"/>
      <c r="H375" s="84"/>
      <c r="I375" s="85"/>
      <c r="J375" s="85"/>
      <c r="K375" s="85"/>
      <c r="L375" s="85"/>
      <c r="M375" s="85"/>
      <c r="N375" s="197"/>
      <c r="O375" s="85"/>
      <c r="P375" s="85"/>
      <c r="Q375" s="85"/>
      <c r="R375" s="198"/>
      <c r="S375" s="90"/>
      <c r="T375" s="81"/>
      <c r="U375" s="81"/>
      <c r="V375" s="81"/>
      <c r="W375" s="81"/>
      <c r="X375" s="81"/>
      <c r="Y375" s="81"/>
      <c r="Z375" s="81"/>
      <c r="AA375" s="81"/>
      <c r="AB375" s="81"/>
      <c r="AC375" s="81"/>
      <c r="AD375" s="81"/>
      <c r="AE375" s="81"/>
      <c r="AF375" s="81"/>
      <c r="AG375" s="81"/>
      <c r="AH375" s="81"/>
      <c r="AI375" s="81"/>
      <c r="AJ375" s="81"/>
      <c r="AK375" s="81"/>
      <c r="AL375" s="81"/>
      <c r="AM375" s="81"/>
      <c r="AN375" s="81"/>
      <c r="AO375" s="81"/>
    </row>
    <row r="376" spans="1:41" ht="14.25" customHeight="1">
      <c r="A376" s="195"/>
      <c r="B376" s="196"/>
      <c r="C376" s="84"/>
      <c r="D376" s="84"/>
      <c r="E376" s="84"/>
      <c r="F376" s="196"/>
      <c r="G376" s="196"/>
      <c r="H376" s="84"/>
      <c r="I376" s="85"/>
      <c r="J376" s="85"/>
      <c r="K376" s="85"/>
      <c r="L376" s="85"/>
      <c r="M376" s="85"/>
      <c r="N376" s="197"/>
      <c r="O376" s="85"/>
      <c r="P376" s="85"/>
      <c r="Q376" s="85"/>
      <c r="R376" s="198"/>
      <c r="S376" s="90"/>
      <c r="T376" s="81"/>
      <c r="U376" s="81"/>
      <c r="V376" s="81"/>
      <c r="W376" s="81"/>
      <c r="X376" s="81"/>
      <c r="Y376" s="81"/>
      <c r="Z376" s="81"/>
      <c r="AA376" s="81"/>
      <c r="AB376" s="81"/>
      <c r="AC376" s="81"/>
      <c r="AD376" s="81"/>
      <c r="AE376" s="81"/>
      <c r="AF376" s="81"/>
      <c r="AG376" s="81"/>
      <c r="AH376" s="81"/>
      <c r="AI376" s="81"/>
      <c r="AJ376" s="81"/>
      <c r="AK376" s="81"/>
      <c r="AL376" s="81"/>
      <c r="AM376" s="81"/>
      <c r="AN376" s="81"/>
      <c r="AO376" s="81"/>
    </row>
    <row r="377" spans="1:41" ht="14.25" customHeight="1">
      <c r="A377" s="195"/>
      <c r="B377" s="196"/>
      <c r="C377" s="84"/>
      <c r="D377" s="84"/>
      <c r="E377" s="84"/>
      <c r="F377" s="196"/>
      <c r="G377" s="196"/>
      <c r="H377" s="84"/>
      <c r="I377" s="85"/>
      <c r="J377" s="85"/>
      <c r="K377" s="85"/>
      <c r="L377" s="85"/>
      <c r="M377" s="85"/>
      <c r="N377" s="197"/>
      <c r="O377" s="85"/>
      <c r="P377" s="85"/>
      <c r="Q377" s="85"/>
      <c r="R377" s="198"/>
      <c r="S377" s="90"/>
      <c r="T377" s="81"/>
      <c r="U377" s="81"/>
      <c r="V377" s="81"/>
      <c r="W377" s="81"/>
      <c r="X377" s="81"/>
      <c r="Y377" s="81"/>
      <c r="Z377" s="81"/>
      <c r="AA377" s="81"/>
      <c r="AB377" s="81"/>
      <c r="AC377" s="81"/>
      <c r="AD377" s="81"/>
      <c r="AE377" s="81"/>
      <c r="AF377" s="81"/>
      <c r="AG377" s="81"/>
      <c r="AH377" s="81"/>
      <c r="AI377" s="81"/>
      <c r="AJ377" s="81"/>
      <c r="AK377" s="81"/>
      <c r="AL377" s="81"/>
      <c r="AM377" s="81"/>
      <c r="AN377" s="81"/>
      <c r="AO377" s="81"/>
    </row>
    <row r="378" spans="1:41" ht="14.25" customHeight="1">
      <c r="A378" s="195"/>
      <c r="B378" s="196"/>
      <c r="C378" s="84"/>
      <c r="D378" s="84"/>
      <c r="E378" s="84"/>
      <c r="F378" s="196"/>
      <c r="G378" s="196"/>
      <c r="H378" s="84"/>
      <c r="I378" s="85"/>
      <c r="J378" s="85"/>
      <c r="K378" s="85"/>
      <c r="L378" s="85"/>
      <c r="M378" s="85"/>
      <c r="N378" s="197"/>
      <c r="O378" s="85"/>
      <c r="P378" s="85"/>
      <c r="Q378" s="85"/>
      <c r="R378" s="198"/>
      <c r="S378" s="90"/>
      <c r="T378" s="81"/>
      <c r="U378" s="81"/>
      <c r="V378" s="81"/>
      <c r="W378" s="81"/>
      <c r="X378" s="81"/>
      <c r="Y378" s="81"/>
      <c r="Z378" s="81"/>
      <c r="AA378" s="81"/>
      <c r="AB378" s="81"/>
      <c r="AC378" s="81"/>
      <c r="AD378" s="81"/>
      <c r="AE378" s="81"/>
      <c r="AF378" s="81"/>
      <c r="AG378" s="81"/>
      <c r="AH378" s="81"/>
      <c r="AI378" s="81"/>
      <c r="AJ378" s="81"/>
      <c r="AK378" s="81"/>
      <c r="AL378" s="81"/>
      <c r="AM378" s="81"/>
      <c r="AN378" s="81"/>
      <c r="AO378" s="81"/>
    </row>
    <row r="379" spans="1:41" ht="14.25" customHeight="1">
      <c r="A379" s="195"/>
      <c r="B379" s="196"/>
      <c r="C379" s="84"/>
      <c r="D379" s="84"/>
      <c r="E379" s="84"/>
      <c r="F379" s="196"/>
      <c r="G379" s="196"/>
      <c r="H379" s="84"/>
      <c r="I379" s="85"/>
      <c r="J379" s="85"/>
      <c r="K379" s="85"/>
      <c r="L379" s="85"/>
      <c r="M379" s="85"/>
      <c r="N379" s="197"/>
      <c r="O379" s="85"/>
      <c r="P379" s="85"/>
      <c r="Q379" s="85"/>
      <c r="R379" s="198"/>
      <c r="S379" s="90"/>
      <c r="T379" s="81"/>
      <c r="U379" s="81"/>
      <c r="V379" s="81"/>
      <c r="W379" s="81"/>
      <c r="X379" s="81"/>
      <c r="Y379" s="81"/>
      <c r="Z379" s="81"/>
      <c r="AA379" s="81"/>
      <c r="AB379" s="81"/>
      <c r="AC379" s="81"/>
      <c r="AD379" s="81"/>
      <c r="AE379" s="81"/>
      <c r="AF379" s="81"/>
      <c r="AG379" s="81"/>
      <c r="AH379" s="81"/>
      <c r="AI379" s="81"/>
      <c r="AJ379" s="81"/>
      <c r="AK379" s="81"/>
      <c r="AL379" s="81"/>
      <c r="AM379" s="81"/>
      <c r="AN379" s="81"/>
      <c r="AO379" s="81"/>
    </row>
    <row r="380" spans="1:41" ht="14.25" customHeight="1">
      <c r="A380" s="195"/>
      <c r="B380" s="196"/>
      <c r="C380" s="84"/>
      <c r="D380" s="84"/>
      <c r="E380" s="84"/>
      <c r="F380" s="196"/>
      <c r="G380" s="196"/>
      <c r="H380" s="84"/>
      <c r="I380" s="85"/>
      <c r="J380" s="85"/>
      <c r="K380" s="85"/>
      <c r="L380" s="85"/>
      <c r="M380" s="85"/>
      <c r="N380" s="197"/>
      <c r="O380" s="85"/>
      <c r="P380" s="85"/>
      <c r="Q380" s="85"/>
      <c r="R380" s="198"/>
      <c r="S380" s="90"/>
      <c r="T380" s="81"/>
      <c r="U380" s="81"/>
      <c r="V380" s="81"/>
      <c r="W380" s="81"/>
      <c r="X380" s="81"/>
      <c r="Y380" s="81"/>
      <c r="Z380" s="81"/>
      <c r="AA380" s="81"/>
      <c r="AB380" s="81"/>
      <c r="AC380" s="81"/>
      <c r="AD380" s="81"/>
      <c r="AE380" s="81"/>
      <c r="AF380" s="81"/>
      <c r="AG380" s="81"/>
      <c r="AH380" s="81"/>
      <c r="AI380" s="81"/>
      <c r="AJ380" s="81"/>
      <c r="AK380" s="81"/>
      <c r="AL380" s="81"/>
      <c r="AM380" s="81"/>
      <c r="AN380" s="81"/>
      <c r="AO380" s="81"/>
    </row>
    <row r="381" spans="1:41" ht="14.25" customHeight="1">
      <c r="A381" s="195"/>
      <c r="B381" s="196"/>
      <c r="C381" s="84"/>
      <c r="D381" s="84"/>
      <c r="E381" s="84"/>
      <c r="F381" s="196"/>
      <c r="G381" s="196"/>
      <c r="H381" s="84"/>
      <c r="I381" s="85"/>
      <c r="J381" s="85"/>
      <c r="K381" s="85"/>
      <c r="L381" s="85"/>
      <c r="M381" s="85"/>
      <c r="N381" s="197"/>
      <c r="O381" s="85"/>
      <c r="P381" s="85"/>
      <c r="Q381" s="85"/>
      <c r="R381" s="198"/>
      <c r="S381" s="90"/>
      <c r="T381" s="81"/>
      <c r="U381" s="81"/>
      <c r="V381" s="81"/>
      <c r="W381" s="81"/>
      <c r="X381" s="81"/>
      <c r="Y381" s="81"/>
      <c r="Z381" s="81"/>
      <c r="AA381" s="81"/>
      <c r="AB381" s="81"/>
      <c r="AC381" s="81"/>
      <c r="AD381" s="81"/>
      <c r="AE381" s="81"/>
      <c r="AF381" s="81"/>
      <c r="AG381" s="81"/>
      <c r="AH381" s="81"/>
      <c r="AI381" s="81"/>
      <c r="AJ381" s="81"/>
      <c r="AK381" s="81"/>
      <c r="AL381" s="81"/>
      <c r="AM381" s="81"/>
      <c r="AN381" s="81"/>
      <c r="AO381" s="81"/>
    </row>
    <row r="382" spans="1:41" ht="14.25" customHeight="1">
      <c r="A382" s="195"/>
      <c r="B382" s="196"/>
      <c r="C382" s="84"/>
      <c r="D382" s="84"/>
      <c r="E382" s="84"/>
      <c r="F382" s="196"/>
      <c r="G382" s="196"/>
      <c r="H382" s="84"/>
      <c r="I382" s="85"/>
      <c r="J382" s="85"/>
      <c r="K382" s="85"/>
      <c r="L382" s="85"/>
      <c r="M382" s="85"/>
      <c r="N382" s="197"/>
      <c r="O382" s="85"/>
      <c r="P382" s="85"/>
      <c r="Q382" s="85"/>
      <c r="R382" s="198"/>
      <c r="S382" s="90"/>
      <c r="T382" s="81"/>
      <c r="U382" s="81"/>
      <c r="V382" s="81"/>
      <c r="W382" s="81"/>
      <c r="X382" s="81"/>
      <c r="Y382" s="81"/>
      <c r="Z382" s="81"/>
      <c r="AA382" s="81"/>
      <c r="AB382" s="81"/>
      <c r="AC382" s="81"/>
      <c r="AD382" s="81"/>
      <c r="AE382" s="81"/>
      <c r="AF382" s="81"/>
      <c r="AG382" s="81"/>
      <c r="AH382" s="81"/>
      <c r="AI382" s="81"/>
      <c r="AJ382" s="81"/>
      <c r="AK382" s="81"/>
      <c r="AL382" s="81"/>
      <c r="AM382" s="81"/>
      <c r="AN382" s="81"/>
      <c r="AO382" s="81"/>
    </row>
    <row r="383" spans="1:41" ht="14.25" customHeight="1">
      <c r="A383" s="195"/>
      <c r="B383" s="196"/>
      <c r="C383" s="84"/>
      <c r="D383" s="84"/>
      <c r="E383" s="84"/>
      <c r="F383" s="196"/>
      <c r="G383" s="196"/>
      <c r="H383" s="84"/>
      <c r="I383" s="85"/>
      <c r="J383" s="85"/>
      <c r="K383" s="85"/>
      <c r="L383" s="85"/>
      <c r="M383" s="85"/>
      <c r="N383" s="197"/>
      <c r="O383" s="85"/>
      <c r="P383" s="85"/>
      <c r="Q383" s="85"/>
      <c r="R383" s="198"/>
      <c r="S383" s="90"/>
      <c r="T383" s="81"/>
      <c r="U383" s="81"/>
      <c r="V383" s="81"/>
      <c r="W383" s="81"/>
      <c r="X383" s="81"/>
      <c r="Y383" s="81"/>
      <c r="Z383" s="81"/>
      <c r="AA383" s="81"/>
      <c r="AB383" s="81"/>
      <c r="AC383" s="81"/>
      <c r="AD383" s="81"/>
      <c r="AE383" s="81"/>
      <c r="AF383" s="81"/>
      <c r="AG383" s="81"/>
      <c r="AH383" s="81"/>
      <c r="AI383" s="81"/>
      <c r="AJ383" s="81"/>
      <c r="AK383" s="81"/>
      <c r="AL383" s="81"/>
      <c r="AM383" s="81"/>
      <c r="AN383" s="81"/>
      <c r="AO383" s="81"/>
    </row>
    <row r="384" spans="1:41" ht="14.25" customHeight="1">
      <c r="A384" s="195"/>
      <c r="B384" s="196"/>
      <c r="C384" s="84"/>
      <c r="D384" s="84"/>
      <c r="E384" s="84"/>
      <c r="F384" s="196"/>
      <c r="G384" s="196"/>
      <c r="H384" s="84"/>
      <c r="I384" s="85"/>
      <c r="J384" s="85"/>
      <c r="K384" s="85"/>
      <c r="L384" s="85"/>
      <c r="M384" s="85"/>
      <c r="N384" s="197"/>
      <c r="O384" s="85"/>
      <c r="P384" s="85"/>
      <c r="Q384" s="85"/>
      <c r="R384" s="198"/>
      <c r="S384" s="90"/>
      <c r="T384" s="81"/>
      <c r="U384" s="81"/>
      <c r="V384" s="81"/>
      <c r="W384" s="81"/>
      <c r="X384" s="81"/>
      <c r="Y384" s="81"/>
      <c r="Z384" s="81"/>
      <c r="AA384" s="81"/>
      <c r="AB384" s="81"/>
      <c r="AC384" s="81"/>
      <c r="AD384" s="81"/>
      <c r="AE384" s="81"/>
      <c r="AF384" s="81"/>
      <c r="AG384" s="81"/>
      <c r="AH384" s="81"/>
      <c r="AI384" s="81"/>
      <c r="AJ384" s="81"/>
      <c r="AK384" s="81"/>
      <c r="AL384" s="81"/>
      <c r="AM384" s="81"/>
      <c r="AN384" s="81"/>
      <c r="AO384" s="81"/>
    </row>
    <row r="385" spans="1:41" ht="14.25" customHeight="1">
      <c r="A385" s="195"/>
      <c r="B385" s="196"/>
      <c r="C385" s="84"/>
      <c r="D385" s="84"/>
      <c r="E385" s="84"/>
      <c r="F385" s="196"/>
      <c r="G385" s="196"/>
      <c r="H385" s="84"/>
      <c r="I385" s="85"/>
      <c r="J385" s="85"/>
      <c r="K385" s="85"/>
      <c r="L385" s="85"/>
      <c r="M385" s="85"/>
      <c r="N385" s="197"/>
      <c r="O385" s="85"/>
      <c r="P385" s="85"/>
      <c r="Q385" s="85"/>
      <c r="R385" s="198"/>
      <c r="S385" s="90"/>
      <c r="T385" s="81"/>
      <c r="U385" s="81"/>
      <c r="V385" s="81"/>
      <c r="W385" s="81"/>
      <c r="X385" s="81"/>
      <c r="Y385" s="81"/>
      <c r="Z385" s="81"/>
      <c r="AA385" s="81"/>
      <c r="AB385" s="81"/>
      <c r="AC385" s="81"/>
      <c r="AD385" s="81"/>
      <c r="AE385" s="81"/>
      <c r="AF385" s="81"/>
      <c r="AG385" s="81"/>
      <c r="AH385" s="81"/>
      <c r="AI385" s="81"/>
      <c r="AJ385" s="81"/>
      <c r="AK385" s="81"/>
      <c r="AL385" s="81"/>
      <c r="AM385" s="81"/>
      <c r="AN385" s="81"/>
      <c r="AO385" s="81"/>
    </row>
    <row r="386" spans="1:41" ht="14.25" customHeight="1">
      <c r="A386" s="195"/>
      <c r="B386" s="196"/>
      <c r="C386" s="84"/>
      <c r="D386" s="84"/>
      <c r="E386" s="84"/>
      <c r="F386" s="196"/>
      <c r="G386" s="196"/>
      <c r="H386" s="84"/>
      <c r="I386" s="85"/>
      <c r="J386" s="85"/>
      <c r="K386" s="85"/>
      <c r="L386" s="85"/>
      <c r="M386" s="85"/>
      <c r="N386" s="197"/>
      <c r="O386" s="85"/>
      <c r="P386" s="85"/>
      <c r="Q386" s="85"/>
      <c r="R386" s="198"/>
      <c r="S386" s="90"/>
      <c r="T386" s="81"/>
      <c r="U386" s="81"/>
      <c r="V386" s="81"/>
      <c r="W386" s="81"/>
      <c r="X386" s="81"/>
      <c r="Y386" s="81"/>
      <c r="Z386" s="81"/>
      <c r="AA386" s="81"/>
      <c r="AB386" s="81"/>
      <c r="AC386" s="81"/>
      <c r="AD386" s="81"/>
      <c r="AE386" s="81"/>
      <c r="AF386" s="81"/>
      <c r="AG386" s="81"/>
      <c r="AH386" s="81"/>
      <c r="AI386" s="81"/>
      <c r="AJ386" s="81"/>
      <c r="AK386" s="81"/>
      <c r="AL386" s="81"/>
      <c r="AM386" s="81"/>
      <c r="AN386" s="81"/>
      <c r="AO386" s="81"/>
    </row>
    <row r="387" spans="1:41" ht="14.25" customHeight="1">
      <c r="A387" s="195"/>
      <c r="B387" s="196"/>
      <c r="C387" s="84"/>
      <c r="D387" s="84"/>
      <c r="E387" s="84"/>
      <c r="F387" s="196"/>
      <c r="G387" s="196"/>
      <c r="H387" s="84"/>
      <c r="I387" s="85"/>
      <c r="J387" s="85"/>
      <c r="K387" s="85"/>
      <c r="L387" s="85"/>
      <c r="M387" s="85"/>
      <c r="N387" s="197"/>
      <c r="O387" s="85"/>
      <c r="P387" s="85"/>
      <c r="Q387" s="85"/>
      <c r="R387" s="198"/>
      <c r="S387" s="90"/>
      <c r="T387" s="81"/>
      <c r="U387" s="81"/>
      <c r="V387" s="81"/>
      <c r="W387" s="81"/>
      <c r="X387" s="81"/>
      <c r="Y387" s="81"/>
      <c r="Z387" s="81"/>
      <c r="AA387" s="81"/>
      <c r="AB387" s="81"/>
      <c r="AC387" s="81"/>
      <c r="AD387" s="81"/>
      <c r="AE387" s="81"/>
      <c r="AF387" s="81"/>
      <c r="AG387" s="81"/>
      <c r="AH387" s="81"/>
      <c r="AI387" s="81"/>
      <c r="AJ387" s="81"/>
      <c r="AK387" s="81"/>
      <c r="AL387" s="81"/>
      <c r="AM387" s="81"/>
      <c r="AN387" s="81"/>
      <c r="AO387" s="81"/>
    </row>
    <row r="388" spans="1:41" ht="14.25" customHeight="1">
      <c r="A388" s="195"/>
      <c r="B388" s="196"/>
      <c r="C388" s="84"/>
      <c r="D388" s="84"/>
      <c r="E388" s="84"/>
      <c r="F388" s="196"/>
      <c r="G388" s="196"/>
      <c r="H388" s="84"/>
      <c r="I388" s="85"/>
      <c r="J388" s="85"/>
      <c r="K388" s="85"/>
      <c r="L388" s="85"/>
      <c r="M388" s="85"/>
      <c r="N388" s="197"/>
      <c r="O388" s="85"/>
      <c r="P388" s="85"/>
      <c r="Q388" s="85"/>
      <c r="R388" s="198"/>
      <c r="S388" s="90"/>
      <c r="T388" s="81"/>
      <c r="U388" s="81"/>
      <c r="V388" s="81"/>
      <c r="W388" s="81"/>
      <c r="X388" s="81"/>
      <c r="Y388" s="81"/>
      <c r="Z388" s="81"/>
      <c r="AA388" s="81"/>
      <c r="AB388" s="81"/>
      <c r="AC388" s="81"/>
      <c r="AD388" s="81"/>
      <c r="AE388" s="81"/>
      <c r="AF388" s="81"/>
      <c r="AG388" s="81"/>
      <c r="AH388" s="81"/>
      <c r="AI388" s="81"/>
      <c r="AJ388" s="81"/>
      <c r="AK388" s="81"/>
      <c r="AL388" s="81"/>
      <c r="AM388" s="81"/>
      <c r="AN388" s="81"/>
      <c r="AO388" s="81"/>
    </row>
    <row r="389" spans="1:41" ht="14.25" customHeight="1">
      <c r="A389" s="195"/>
      <c r="B389" s="196"/>
      <c r="C389" s="84"/>
      <c r="D389" s="84"/>
      <c r="E389" s="84"/>
      <c r="F389" s="196"/>
      <c r="G389" s="196"/>
      <c r="H389" s="84"/>
      <c r="I389" s="85"/>
      <c r="J389" s="85"/>
      <c r="K389" s="85"/>
      <c r="L389" s="85"/>
      <c r="M389" s="85"/>
      <c r="N389" s="197"/>
      <c r="O389" s="85"/>
      <c r="P389" s="85"/>
      <c r="Q389" s="85"/>
      <c r="R389" s="198"/>
      <c r="S389" s="90"/>
      <c r="T389" s="81"/>
      <c r="U389" s="81"/>
      <c r="V389" s="81"/>
      <c r="W389" s="81"/>
      <c r="X389" s="81"/>
      <c r="Y389" s="81"/>
      <c r="Z389" s="81"/>
      <c r="AA389" s="81"/>
      <c r="AB389" s="81"/>
      <c r="AC389" s="81"/>
      <c r="AD389" s="81"/>
      <c r="AE389" s="81"/>
      <c r="AF389" s="81"/>
      <c r="AG389" s="81"/>
      <c r="AH389" s="81"/>
      <c r="AI389" s="81"/>
      <c r="AJ389" s="81"/>
      <c r="AK389" s="81"/>
      <c r="AL389" s="81"/>
      <c r="AM389" s="81"/>
      <c r="AN389" s="81"/>
      <c r="AO389" s="81"/>
    </row>
    <row r="390" spans="1:41" ht="14.25" customHeight="1">
      <c r="A390" s="195"/>
      <c r="B390" s="196"/>
      <c r="C390" s="84"/>
      <c r="D390" s="84"/>
      <c r="E390" s="84"/>
      <c r="F390" s="196"/>
      <c r="G390" s="196"/>
      <c r="H390" s="84"/>
      <c r="I390" s="85"/>
      <c r="J390" s="85"/>
      <c r="K390" s="85"/>
      <c r="L390" s="85"/>
      <c r="M390" s="85"/>
      <c r="N390" s="197"/>
      <c r="O390" s="85"/>
      <c r="P390" s="85"/>
      <c r="Q390" s="85"/>
      <c r="R390" s="198"/>
      <c r="S390" s="90"/>
      <c r="T390" s="81"/>
      <c r="U390" s="81"/>
      <c r="V390" s="81"/>
      <c r="W390" s="81"/>
      <c r="X390" s="81"/>
      <c r="Y390" s="81"/>
      <c r="Z390" s="81"/>
      <c r="AA390" s="81"/>
      <c r="AB390" s="81"/>
      <c r="AC390" s="81"/>
      <c r="AD390" s="81"/>
      <c r="AE390" s="81"/>
      <c r="AF390" s="81"/>
      <c r="AG390" s="81"/>
      <c r="AH390" s="81"/>
      <c r="AI390" s="81"/>
      <c r="AJ390" s="81"/>
      <c r="AK390" s="81"/>
      <c r="AL390" s="81"/>
      <c r="AM390" s="81"/>
      <c r="AN390" s="81"/>
      <c r="AO390" s="81"/>
    </row>
    <row r="391" spans="1:41" ht="14.25" customHeight="1">
      <c r="A391" s="195"/>
      <c r="B391" s="196"/>
      <c r="C391" s="84"/>
      <c r="D391" s="84"/>
      <c r="E391" s="84"/>
      <c r="F391" s="196"/>
      <c r="G391" s="196"/>
      <c r="H391" s="84"/>
      <c r="I391" s="85"/>
      <c r="J391" s="85"/>
      <c r="K391" s="85"/>
      <c r="L391" s="85"/>
      <c r="M391" s="85"/>
      <c r="N391" s="197"/>
      <c r="O391" s="85"/>
      <c r="P391" s="85"/>
      <c r="Q391" s="85"/>
      <c r="R391" s="198"/>
      <c r="S391" s="90"/>
      <c r="T391" s="81"/>
      <c r="U391" s="81"/>
      <c r="V391" s="81"/>
      <c r="W391" s="81"/>
      <c r="X391" s="81"/>
      <c r="Y391" s="81"/>
      <c r="Z391" s="81"/>
      <c r="AA391" s="81"/>
      <c r="AB391" s="81"/>
      <c r="AC391" s="81"/>
      <c r="AD391" s="81"/>
      <c r="AE391" s="81"/>
      <c r="AF391" s="81"/>
      <c r="AG391" s="81"/>
      <c r="AH391" s="81"/>
      <c r="AI391" s="81"/>
      <c r="AJ391" s="81"/>
      <c r="AK391" s="81"/>
      <c r="AL391" s="81"/>
      <c r="AM391" s="81"/>
      <c r="AN391" s="81"/>
      <c r="AO391" s="81"/>
    </row>
    <row r="392" spans="1:41" ht="14.25" customHeight="1">
      <c r="A392" s="195"/>
      <c r="B392" s="196"/>
      <c r="C392" s="84"/>
      <c r="D392" s="84"/>
      <c r="E392" s="84"/>
      <c r="F392" s="196"/>
      <c r="G392" s="196"/>
      <c r="H392" s="84"/>
      <c r="I392" s="85"/>
      <c r="J392" s="85"/>
      <c r="K392" s="85"/>
      <c r="L392" s="85"/>
      <c r="M392" s="85"/>
      <c r="N392" s="197"/>
      <c r="O392" s="85"/>
      <c r="P392" s="85"/>
      <c r="Q392" s="85"/>
      <c r="R392" s="198"/>
      <c r="S392" s="90"/>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row>
    <row r="393" spans="1:41" ht="14.25" customHeight="1">
      <c r="A393" s="195"/>
      <c r="B393" s="196"/>
      <c r="C393" s="84"/>
      <c r="D393" s="84"/>
      <c r="E393" s="84"/>
      <c r="F393" s="196"/>
      <c r="G393" s="196"/>
      <c r="H393" s="84"/>
      <c r="I393" s="85"/>
      <c r="J393" s="85"/>
      <c r="K393" s="85"/>
      <c r="L393" s="85"/>
      <c r="M393" s="85"/>
      <c r="N393" s="197"/>
      <c r="O393" s="85"/>
      <c r="P393" s="85"/>
      <c r="Q393" s="85"/>
      <c r="R393" s="198"/>
      <c r="S393" s="90"/>
      <c r="T393" s="81"/>
      <c r="U393" s="81"/>
      <c r="V393" s="81"/>
      <c r="W393" s="81"/>
      <c r="X393" s="81"/>
      <c r="Y393" s="81"/>
      <c r="Z393" s="81"/>
      <c r="AA393" s="81"/>
      <c r="AB393" s="81"/>
      <c r="AC393" s="81"/>
      <c r="AD393" s="81"/>
      <c r="AE393" s="81"/>
      <c r="AF393" s="81"/>
      <c r="AG393" s="81"/>
      <c r="AH393" s="81"/>
      <c r="AI393" s="81"/>
      <c r="AJ393" s="81"/>
      <c r="AK393" s="81"/>
      <c r="AL393" s="81"/>
      <c r="AM393" s="81"/>
      <c r="AN393" s="81"/>
      <c r="AO393" s="81"/>
    </row>
    <row r="394" spans="1:41" ht="14.25" customHeight="1">
      <c r="A394" s="195"/>
      <c r="B394" s="196"/>
      <c r="C394" s="84"/>
      <c r="D394" s="84"/>
      <c r="E394" s="84"/>
      <c r="F394" s="196"/>
      <c r="G394" s="196"/>
      <c r="H394" s="84"/>
      <c r="I394" s="85"/>
      <c r="J394" s="85"/>
      <c r="K394" s="85"/>
      <c r="L394" s="85"/>
      <c r="M394" s="85"/>
      <c r="N394" s="197"/>
      <c r="O394" s="85"/>
      <c r="P394" s="85"/>
      <c r="Q394" s="85"/>
      <c r="R394" s="198"/>
      <c r="S394" s="90"/>
      <c r="T394" s="81"/>
      <c r="U394" s="81"/>
      <c r="V394" s="81"/>
      <c r="W394" s="81"/>
      <c r="X394" s="81"/>
      <c r="Y394" s="81"/>
      <c r="Z394" s="81"/>
      <c r="AA394" s="81"/>
      <c r="AB394" s="81"/>
      <c r="AC394" s="81"/>
      <c r="AD394" s="81"/>
      <c r="AE394" s="81"/>
      <c r="AF394" s="81"/>
      <c r="AG394" s="81"/>
      <c r="AH394" s="81"/>
      <c r="AI394" s="81"/>
      <c r="AJ394" s="81"/>
      <c r="AK394" s="81"/>
      <c r="AL394" s="81"/>
      <c r="AM394" s="81"/>
      <c r="AN394" s="81"/>
      <c r="AO394" s="81"/>
    </row>
    <row r="395" spans="1:41" ht="14.25" customHeight="1">
      <c r="A395" s="195"/>
      <c r="B395" s="196"/>
      <c r="C395" s="84"/>
      <c r="D395" s="84"/>
      <c r="E395" s="84"/>
      <c r="F395" s="196"/>
      <c r="G395" s="196"/>
      <c r="H395" s="84"/>
      <c r="I395" s="85"/>
      <c r="J395" s="85"/>
      <c r="K395" s="85"/>
      <c r="L395" s="85"/>
      <c r="M395" s="85"/>
      <c r="N395" s="197"/>
      <c r="O395" s="85"/>
      <c r="P395" s="85"/>
      <c r="Q395" s="85"/>
      <c r="R395" s="198"/>
      <c r="S395" s="90"/>
      <c r="T395" s="81"/>
      <c r="U395" s="81"/>
      <c r="V395" s="81"/>
      <c r="W395" s="81"/>
      <c r="X395" s="81"/>
      <c r="Y395" s="81"/>
      <c r="Z395" s="81"/>
      <c r="AA395" s="81"/>
      <c r="AB395" s="81"/>
      <c r="AC395" s="81"/>
      <c r="AD395" s="81"/>
      <c r="AE395" s="81"/>
      <c r="AF395" s="81"/>
      <c r="AG395" s="81"/>
      <c r="AH395" s="81"/>
      <c r="AI395" s="81"/>
      <c r="AJ395" s="81"/>
      <c r="AK395" s="81"/>
      <c r="AL395" s="81"/>
      <c r="AM395" s="81"/>
      <c r="AN395" s="81"/>
      <c r="AO395" s="81"/>
    </row>
    <row r="396" spans="1:41" ht="14.25" customHeight="1">
      <c r="A396" s="195"/>
      <c r="B396" s="196"/>
      <c r="C396" s="84"/>
      <c r="D396" s="84"/>
      <c r="E396" s="84"/>
      <c r="F396" s="196"/>
      <c r="G396" s="196"/>
      <c r="H396" s="84"/>
      <c r="I396" s="85"/>
      <c r="J396" s="85"/>
      <c r="K396" s="85"/>
      <c r="L396" s="85"/>
      <c r="M396" s="85"/>
      <c r="N396" s="197"/>
      <c r="O396" s="85"/>
      <c r="P396" s="85"/>
      <c r="Q396" s="85"/>
      <c r="R396" s="198"/>
      <c r="S396" s="90"/>
      <c r="T396" s="81"/>
      <c r="U396" s="81"/>
      <c r="V396" s="81"/>
      <c r="W396" s="81"/>
      <c r="X396" s="81"/>
      <c r="Y396" s="81"/>
      <c r="Z396" s="81"/>
      <c r="AA396" s="81"/>
      <c r="AB396" s="81"/>
      <c r="AC396" s="81"/>
      <c r="AD396" s="81"/>
      <c r="AE396" s="81"/>
      <c r="AF396" s="81"/>
      <c r="AG396" s="81"/>
      <c r="AH396" s="81"/>
      <c r="AI396" s="81"/>
      <c r="AJ396" s="81"/>
      <c r="AK396" s="81"/>
      <c r="AL396" s="81"/>
      <c r="AM396" s="81"/>
      <c r="AN396" s="81"/>
      <c r="AO396" s="81"/>
    </row>
    <row r="397" spans="1:41" ht="14.25" customHeight="1">
      <c r="A397" s="195"/>
      <c r="B397" s="196"/>
      <c r="C397" s="84"/>
      <c r="D397" s="84"/>
      <c r="E397" s="84"/>
      <c r="F397" s="196"/>
      <c r="G397" s="196"/>
      <c r="H397" s="84"/>
      <c r="I397" s="85"/>
      <c r="J397" s="85"/>
      <c r="K397" s="85"/>
      <c r="L397" s="85"/>
      <c r="M397" s="85"/>
      <c r="N397" s="197"/>
      <c r="O397" s="85"/>
      <c r="P397" s="85"/>
      <c r="Q397" s="85"/>
      <c r="R397" s="198"/>
      <c r="S397" s="90"/>
      <c r="T397" s="81"/>
      <c r="U397" s="81"/>
      <c r="V397" s="81"/>
      <c r="W397" s="81"/>
      <c r="X397" s="81"/>
      <c r="Y397" s="81"/>
      <c r="Z397" s="81"/>
      <c r="AA397" s="81"/>
      <c r="AB397" s="81"/>
      <c r="AC397" s="81"/>
      <c r="AD397" s="81"/>
      <c r="AE397" s="81"/>
      <c r="AF397" s="81"/>
      <c r="AG397" s="81"/>
      <c r="AH397" s="81"/>
      <c r="AI397" s="81"/>
      <c r="AJ397" s="81"/>
      <c r="AK397" s="81"/>
      <c r="AL397" s="81"/>
      <c r="AM397" s="81"/>
      <c r="AN397" s="81"/>
      <c r="AO397" s="81"/>
    </row>
    <row r="398" spans="1:41" ht="14.25" customHeight="1">
      <c r="A398" s="195"/>
      <c r="B398" s="196"/>
      <c r="C398" s="84"/>
      <c r="D398" s="84"/>
      <c r="E398" s="84"/>
      <c r="F398" s="196"/>
      <c r="G398" s="196"/>
      <c r="H398" s="84"/>
      <c r="I398" s="85"/>
      <c r="J398" s="85"/>
      <c r="K398" s="85"/>
      <c r="L398" s="85"/>
      <c r="M398" s="85"/>
      <c r="N398" s="197"/>
      <c r="O398" s="85"/>
      <c r="P398" s="85"/>
      <c r="Q398" s="85"/>
      <c r="R398" s="198"/>
      <c r="S398" s="90"/>
      <c r="T398" s="81"/>
      <c r="U398" s="81"/>
      <c r="V398" s="81"/>
      <c r="W398" s="81"/>
      <c r="X398" s="81"/>
      <c r="Y398" s="81"/>
      <c r="Z398" s="81"/>
      <c r="AA398" s="81"/>
      <c r="AB398" s="81"/>
      <c r="AC398" s="81"/>
      <c r="AD398" s="81"/>
      <c r="AE398" s="81"/>
      <c r="AF398" s="81"/>
      <c r="AG398" s="81"/>
      <c r="AH398" s="81"/>
      <c r="AI398" s="81"/>
      <c r="AJ398" s="81"/>
      <c r="AK398" s="81"/>
      <c r="AL398" s="81"/>
      <c r="AM398" s="81"/>
      <c r="AN398" s="81"/>
      <c r="AO398" s="81"/>
    </row>
    <row r="399" spans="1:41" ht="14.25" customHeight="1">
      <c r="A399" s="195"/>
      <c r="B399" s="196"/>
      <c r="C399" s="84"/>
      <c r="D399" s="84"/>
      <c r="E399" s="84"/>
      <c r="F399" s="196"/>
      <c r="G399" s="196"/>
      <c r="H399" s="84"/>
      <c r="I399" s="85"/>
      <c r="J399" s="85"/>
      <c r="K399" s="85"/>
      <c r="L399" s="85"/>
      <c r="M399" s="85"/>
      <c r="N399" s="197"/>
      <c r="O399" s="85"/>
      <c r="P399" s="85"/>
      <c r="Q399" s="85"/>
      <c r="R399" s="198"/>
      <c r="S399" s="90"/>
      <c r="T399" s="81"/>
      <c r="U399" s="81"/>
      <c r="V399" s="81"/>
      <c r="W399" s="81"/>
      <c r="X399" s="81"/>
      <c r="Y399" s="81"/>
      <c r="Z399" s="81"/>
      <c r="AA399" s="81"/>
      <c r="AB399" s="81"/>
      <c r="AC399" s="81"/>
      <c r="AD399" s="81"/>
      <c r="AE399" s="81"/>
      <c r="AF399" s="81"/>
      <c r="AG399" s="81"/>
      <c r="AH399" s="81"/>
      <c r="AI399" s="81"/>
      <c r="AJ399" s="81"/>
      <c r="AK399" s="81"/>
      <c r="AL399" s="81"/>
      <c r="AM399" s="81"/>
      <c r="AN399" s="81"/>
      <c r="AO399" s="81"/>
    </row>
    <row r="400" spans="1:41" ht="14.25" customHeight="1">
      <c r="A400" s="195"/>
      <c r="B400" s="196"/>
      <c r="C400" s="84"/>
      <c r="D400" s="84"/>
      <c r="E400" s="84"/>
      <c r="F400" s="196"/>
      <c r="G400" s="196"/>
      <c r="H400" s="84"/>
      <c r="I400" s="85"/>
      <c r="J400" s="85"/>
      <c r="K400" s="85"/>
      <c r="L400" s="85"/>
      <c r="M400" s="85"/>
      <c r="N400" s="197"/>
      <c r="O400" s="85"/>
      <c r="P400" s="85"/>
      <c r="Q400" s="85"/>
      <c r="R400" s="198"/>
      <c r="S400" s="90"/>
      <c r="T400" s="81"/>
      <c r="U400" s="81"/>
      <c r="V400" s="81"/>
      <c r="W400" s="81"/>
      <c r="X400" s="81"/>
      <c r="Y400" s="81"/>
      <c r="Z400" s="81"/>
      <c r="AA400" s="81"/>
      <c r="AB400" s="81"/>
      <c r="AC400" s="81"/>
      <c r="AD400" s="81"/>
      <c r="AE400" s="81"/>
      <c r="AF400" s="81"/>
      <c r="AG400" s="81"/>
      <c r="AH400" s="81"/>
      <c r="AI400" s="81"/>
      <c r="AJ400" s="81"/>
      <c r="AK400" s="81"/>
      <c r="AL400" s="81"/>
      <c r="AM400" s="81"/>
      <c r="AN400" s="81"/>
      <c r="AO400" s="81"/>
    </row>
    <row r="401" spans="1:41" ht="14.25" customHeight="1">
      <c r="A401" s="195"/>
      <c r="B401" s="196"/>
      <c r="C401" s="84"/>
      <c r="D401" s="84"/>
      <c r="E401" s="84"/>
      <c r="F401" s="196"/>
      <c r="G401" s="196"/>
      <c r="H401" s="84"/>
      <c r="I401" s="85"/>
      <c r="J401" s="85"/>
      <c r="K401" s="85"/>
      <c r="L401" s="85"/>
      <c r="M401" s="85"/>
      <c r="N401" s="197"/>
      <c r="O401" s="85"/>
      <c r="P401" s="85"/>
      <c r="Q401" s="85"/>
      <c r="R401" s="198"/>
      <c r="S401" s="90"/>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row>
    <row r="402" spans="1:41" ht="14.25" customHeight="1">
      <c r="A402" s="195"/>
      <c r="B402" s="196"/>
      <c r="C402" s="84"/>
      <c r="D402" s="84"/>
      <c r="E402" s="84"/>
      <c r="F402" s="196"/>
      <c r="G402" s="196"/>
      <c r="H402" s="84"/>
      <c r="I402" s="85"/>
      <c r="J402" s="85"/>
      <c r="K402" s="85"/>
      <c r="L402" s="85"/>
      <c r="M402" s="85"/>
      <c r="N402" s="197"/>
      <c r="O402" s="85"/>
      <c r="P402" s="85"/>
      <c r="Q402" s="85"/>
      <c r="R402" s="198"/>
      <c r="S402" s="90"/>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row>
    <row r="403" spans="1:41" ht="14.25" customHeight="1">
      <c r="A403" s="195"/>
      <c r="B403" s="196"/>
      <c r="C403" s="84"/>
      <c r="D403" s="84"/>
      <c r="E403" s="84"/>
      <c r="F403" s="196"/>
      <c r="G403" s="196"/>
      <c r="H403" s="84"/>
      <c r="I403" s="85"/>
      <c r="J403" s="85"/>
      <c r="K403" s="85"/>
      <c r="L403" s="85"/>
      <c r="M403" s="85"/>
      <c r="N403" s="197"/>
      <c r="O403" s="85"/>
      <c r="P403" s="85"/>
      <c r="Q403" s="85"/>
      <c r="R403" s="198"/>
      <c r="S403" s="90"/>
      <c r="T403" s="81"/>
      <c r="U403" s="81"/>
      <c r="V403" s="81"/>
      <c r="W403" s="81"/>
      <c r="X403" s="81"/>
      <c r="Y403" s="81"/>
      <c r="Z403" s="81"/>
      <c r="AA403" s="81"/>
      <c r="AB403" s="81"/>
      <c r="AC403" s="81"/>
      <c r="AD403" s="81"/>
      <c r="AE403" s="81"/>
      <c r="AF403" s="81"/>
      <c r="AG403" s="81"/>
      <c r="AH403" s="81"/>
      <c r="AI403" s="81"/>
      <c r="AJ403" s="81"/>
      <c r="AK403" s="81"/>
      <c r="AL403" s="81"/>
      <c r="AM403" s="81"/>
      <c r="AN403" s="81"/>
      <c r="AO403" s="81"/>
    </row>
    <row r="404" spans="1:41" ht="14.25" customHeight="1">
      <c r="A404" s="195"/>
      <c r="B404" s="196"/>
      <c r="C404" s="84"/>
      <c r="D404" s="84"/>
      <c r="E404" s="84"/>
      <c r="F404" s="196"/>
      <c r="G404" s="196"/>
      <c r="H404" s="84"/>
      <c r="I404" s="85"/>
      <c r="J404" s="85"/>
      <c r="K404" s="85"/>
      <c r="L404" s="85"/>
      <c r="M404" s="85"/>
      <c r="N404" s="197"/>
      <c r="O404" s="85"/>
      <c r="P404" s="85"/>
      <c r="Q404" s="85"/>
      <c r="R404" s="198"/>
      <c r="S404" s="90"/>
      <c r="T404" s="81"/>
      <c r="U404" s="81"/>
      <c r="V404" s="81"/>
      <c r="W404" s="81"/>
      <c r="X404" s="81"/>
      <c r="Y404" s="81"/>
      <c r="Z404" s="81"/>
      <c r="AA404" s="81"/>
      <c r="AB404" s="81"/>
      <c r="AC404" s="81"/>
      <c r="AD404" s="81"/>
      <c r="AE404" s="81"/>
      <c r="AF404" s="81"/>
      <c r="AG404" s="81"/>
      <c r="AH404" s="81"/>
      <c r="AI404" s="81"/>
      <c r="AJ404" s="81"/>
      <c r="AK404" s="81"/>
      <c r="AL404" s="81"/>
      <c r="AM404" s="81"/>
      <c r="AN404" s="81"/>
      <c r="AO404" s="81"/>
    </row>
    <row r="405" spans="1:41" ht="14.25" customHeight="1">
      <c r="A405" s="195"/>
      <c r="B405" s="196"/>
      <c r="C405" s="84"/>
      <c r="D405" s="84"/>
      <c r="E405" s="84"/>
      <c r="F405" s="196"/>
      <c r="G405" s="196"/>
      <c r="H405" s="84"/>
      <c r="I405" s="85"/>
      <c r="J405" s="85"/>
      <c r="K405" s="85"/>
      <c r="L405" s="85"/>
      <c r="M405" s="85"/>
      <c r="N405" s="197"/>
      <c r="O405" s="85"/>
      <c r="P405" s="85"/>
      <c r="Q405" s="85"/>
      <c r="R405" s="198"/>
      <c r="S405" s="90"/>
      <c r="T405" s="81"/>
      <c r="U405" s="81"/>
      <c r="V405" s="81"/>
      <c r="W405" s="81"/>
      <c r="X405" s="81"/>
      <c r="Y405" s="81"/>
      <c r="Z405" s="81"/>
      <c r="AA405" s="81"/>
      <c r="AB405" s="81"/>
      <c r="AC405" s="81"/>
      <c r="AD405" s="81"/>
      <c r="AE405" s="81"/>
      <c r="AF405" s="81"/>
      <c r="AG405" s="81"/>
      <c r="AH405" s="81"/>
      <c r="AI405" s="81"/>
      <c r="AJ405" s="81"/>
      <c r="AK405" s="81"/>
      <c r="AL405" s="81"/>
      <c r="AM405" s="81"/>
      <c r="AN405" s="81"/>
      <c r="AO405" s="81"/>
    </row>
    <row r="406" spans="1:41" ht="14.25" customHeight="1">
      <c r="A406" s="195"/>
      <c r="B406" s="196"/>
      <c r="C406" s="84"/>
      <c r="D406" s="84"/>
      <c r="E406" s="84"/>
      <c r="F406" s="196"/>
      <c r="G406" s="196"/>
      <c r="H406" s="84"/>
      <c r="I406" s="85"/>
      <c r="J406" s="85"/>
      <c r="K406" s="85"/>
      <c r="L406" s="85"/>
      <c r="M406" s="85"/>
      <c r="N406" s="197"/>
      <c r="O406" s="85"/>
      <c r="P406" s="85"/>
      <c r="Q406" s="85"/>
      <c r="R406" s="198"/>
      <c r="S406" s="90"/>
      <c r="T406" s="81"/>
      <c r="U406" s="81"/>
      <c r="V406" s="81"/>
      <c r="W406" s="81"/>
      <c r="X406" s="81"/>
      <c r="Y406" s="81"/>
      <c r="Z406" s="81"/>
      <c r="AA406" s="81"/>
      <c r="AB406" s="81"/>
      <c r="AC406" s="81"/>
      <c r="AD406" s="81"/>
      <c r="AE406" s="81"/>
      <c r="AF406" s="81"/>
      <c r="AG406" s="81"/>
      <c r="AH406" s="81"/>
      <c r="AI406" s="81"/>
      <c r="AJ406" s="81"/>
      <c r="AK406" s="81"/>
      <c r="AL406" s="81"/>
      <c r="AM406" s="81"/>
      <c r="AN406" s="81"/>
      <c r="AO406" s="81"/>
    </row>
    <row r="407" spans="1:41" ht="14.25" customHeight="1">
      <c r="A407" s="195"/>
      <c r="B407" s="196"/>
      <c r="C407" s="84"/>
      <c r="D407" s="84"/>
      <c r="E407" s="84"/>
      <c r="F407" s="196"/>
      <c r="G407" s="196"/>
      <c r="H407" s="84"/>
      <c r="I407" s="85"/>
      <c r="J407" s="85"/>
      <c r="K407" s="85"/>
      <c r="L407" s="85"/>
      <c r="M407" s="85"/>
      <c r="N407" s="197"/>
      <c r="O407" s="85"/>
      <c r="P407" s="85"/>
      <c r="Q407" s="85"/>
      <c r="R407" s="198"/>
      <c r="S407" s="90"/>
      <c r="T407" s="81"/>
      <c r="U407" s="81"/>
      <c r="V407" s="81"/>
      <c r="W407" s="81"/>
      <c r="X407" s="81"/>
      <c r="Y407" s="81"/>
      <c r="Z407" s="81"/>
      <c r="AA407" s="81"/>
      <c r="AB407" s="81"/>
      <c r="AC407" s="81"/>
      <c r="AD407" s="81"/>
      <c r="AE407" s="81"/>
      <c r="AF407" s="81"/>
      <c r="AG407" s="81"/>
      <c r="AH407" s="81"/>
      <c r="AI407" s="81"/>
      <c r="AJ407" s="81"/>
      <c r="AK407" s="81"/>
      <c r="AL407" s="81"/>
      <c r="AM407" s="81"/>
      <c r="AN407" s="81"/>
      <c r="AO407" s="81"/>
    </row>
    <row r="408" spans="1:41" ht="14.25" customHeight="1">
      <c r="A408" s="195"/>
      <c r="B408" s="196"/>
      <c r="C408" s="84"/>
      <c r="D408" s="84"/>
      <c r="E408" s="84"/>
      <c r="F408" s="196"/>
      <c r="G408" s="196"/>
      <c r="H408" s="84"/>
      <c r="I408" s="85"/>
      <c r="J408" s="85"/>
      <c r="K408" s="85"/>
      <c r="L408" s="85"/>
      <c r="M408" s="85"/>
      <c r="N408" s="197"/>
      <c r="O408" s="85"/>
      <c r="P408" s="85"/>
      <c r="Q408" s="85"/>
      <c r="R408" s="198"/>
      <c r="S408" s="90"/>
      <c r="T408" s="81"/>
      <c r="U408" s="81"/>
      <c r="V408" s="81"/>
      <c r="W408" s="81"/>
      <c r="X408" s="81"/>
      <c r="Y408" s="81"/>
      <c r="Z408" s="81"/>
      <c r="AA408" s="81"/>
      <c r="AB408" s="81"/>
      <c r="AC408" s="81"/>
      <c r="AD408" s="81"/>
      <c r="AE408" s="81"/>
      <c r="AF408" s="81"/>
      <c r="AG408" s="81"/>
      <c r="AH408" s="81"/>
      <c r="AI408" s="81"/>
      <c r="AJ408" s="81"/>
      <c r="AK408" s="81"/>
      <c r="AL408" s="81"/>
      <c r="AM408" s="81"/>
      <c r="AN408" s="81"/>
      <c r="AO408" s="81"/>
    </row>
    <row r="409" spans="1:41" ht="14.25" customHeight="1">
      <c r="A409" s="195"/>
      <c r="B409" s="196"/>
      <c r="C409" s="84"/>
      <c r="D409" s="84"/>
      <c r="E409" s="84"/>
      <c r="F409" s="196"/>
      <c r="G409" s="196"/>
      <c r="H409" s="84"/>
      <c r="I409" s="85"/>
      <c r="J409" s="85"/>
      <c r="K409" s="85"/>
      <c r="L409" s="85"/>
      <c r="M409" s="85"/>
      <c r="N409" s="197"/>
      <c r="O409" s="85"/>
      <c r="P409" s="85"/>
      <c r="Q409" s="85"/>
      <c r="R409" s="198"/>
      <c r="S409" s="90"/>
      <c r="T409" s="81"/>
      <c r="U409" s="81"/>
      <c r="V409" s="81"/>
      <c r="W409" s="81"/>
      <c r="X409" s="81"/>
      <c r="Y409" s="81"/>
      <c r="Z409" s="81"/>
      <c r="AA409" s="81"/>
      <c r="AB409" s="81"/>
      <c r="AC409" s="81"/>
      <c r="AD409" s="81"/>
      <c r="AE409" s="81"/>
      <c r="AF409" s="81"/>
      <c r="AG409" s="81"/>
      <c r="AH409" s="81"/>
      <c r="AI409" s="81"/>
      <c r="AJ409" s="81"/>
      <c r="AK409" s="81"/>
      <c r="AL409" s="81"/>
      <c r="AM409" s="81"/>
      <c r="AN409" s="81"/>
      <c r="AO409" s="81"/>
    </row>
    <row r="410" spans="1:41" ht="14.25" customHeight="1">
      <c r="A410" s="195"/>
      <c r="B410" s="196"/>
      <c r="C410" s="84"/>
      <c r="D410" s="84"/>
      <c r="E410" s="84"/>
      <c r="F410" s="196"/>
      <c r="G410" s="196"/>
      <c r="H410" s="84"/>
      <c r="I410" s="85"/>
      <c r="J410" s="85"/>
      <c r="K410" s="85"/>
      <c r="L410" s="85"/>
      <c r="M410" s="85"/>
      <c r="N410" s="197"/>
      <c r="O410" s="85"/>
      <c r="P410" s="85"/>
      <c r="Q410" s="85"/>
      <c r="R410" s="198"/>
      <c r="S410" s="90"/>
      <c r="T410" s="81"/>
      <c r="U410" s="81"/>
      <c r="V410" s="81"/>
      <c r="W410" s="81"/>
      <c r="X410" s="81"/>
      <c r="Y410" s="81"/>
      <c r="Z410" s="81"/>
      <c r="AA410" s="81"/>
      <c r="AB410" s="81"/>
      <c r="AC410" s="81"/>
      <c r="AD410" s="81"/>
      <c r="AE410" s="81"/>
      <c r="AF410" s="81"/>
      <c r="AG410" s="81"/>
      <c r="AH410" s="81"/>
      <c r="AI410" s="81"/>
      <c r="AJ410" s="81"/>
      <c r="AK410" s="81"/>
      <c r="AL410" s="81"/>
      <c r="AM410" s="81"/>
      <c r="AN410" s="81"/>
      <c r="AO410" s="81"/>
    </row>
    <row r="411" spans="1:41" ht="14.25" customHeight="1">
      <c r="A411" s="195"/>
      <c r="B411" s="196"/>
      <c r="C411" s="84"/>
      <c r="D411" s="84"/>
      <c r="E411" s="84"/>
      <c r="F411" s="196"/>
      <c r="G411" s="196"/>
      <c r="H411" s="84"/>
      <c r="I411" s="85"/>
      <c r="J411" s="85"/>
      <c r="K411" s="85"/>
      <c r="L411" s="85"/>
      <c r="M411" s="85"/>
      <c r="N411" s="197"/>
      <c r="O411" s="85"/>
      <c r="P411" s="85"/>
      <c r="Q411" s="85"/>
      <c r="R411" s="198"/>
      <c r="S411" s="90"/>
      <c r="T411" s="81"/>
      <c r="U411" s="81"/>
      <c r="V411" s="81"/>
      <c r="W411" s="81"/>
      <c r="X411" s="81"/>
      <c r="Y411" s="81"/>
      <c r="Z411" s="81"/>
      <c r="AA411" s="81"/>
      <c r="AB411" s="81"/>
      <c r="AC411" s="81"/>
      <c r="AD411" s="81"/>
      <c r="AE411" s="81"/>
      <c r="AF411" s="81"/>
      <c r="AG411" s="81"/>
      <c r="AH411" s="81"/>
      <c r="AI411" s="81"/>
      <c r="AJ411" s="81"/>
      <c r="AK411" s="81"/>
      <c r="AL411" s="81"/>
      <c r="AM411" s="81"/>
      <c r="AN411" s="81"/>
      <c r="AO411" s="81"/>
    </row>
    <row r="412" spans="1:41" ht="14.25" customHeight="1">
      <c r="A412" s="195"/>
      <c r="B412" s="196"/>
      <c r="C412" s="84"/>
      <c r="D412" s="84"/>
      <c r="E412" s="84"/>
      <c r="F412" s="196"/>
      <c r="G412" s="196"/>
      <c r="H412" s="84"/>
      <c r="I412" s="85"/>
      <c r="J412" s="85"/>
      <c r="K412" s="85"/>
      <c r="L412" s="85"/>
      <c r="M412" s="85"/>
      <c r="N412" s="197"/>
      <c r="O412" s="85"/>
      <c r="P412" s="85"/>
      <c r="Q412" s="85"/>
      <c r="R412" s="198"/>
      <c r="S412" s="90"/>
      <c r="T412" s="81"/>
      <c r="U412" s="81"/>
      <c r="V412" s="81"/>
      <c r="W412" s="81"/>
      <c r="X412" s="81"/>
      <c r="Y412" s="81"/>
      <c r="Z412" s="81"/>
      <c r="AA412" s="81"/>
      <c r="AB412" s="81"/>
      <c r="AC412" s="81"/>
      <c r="AD412" s="81"/>
      <c r="AE412" s="81"/>
      <c r="AF412" s="81"/>
      <c r="AG412" s="81"/>
      <c r="AH412" s="81"/>
      <c r="AI412" s="81"/>
      <c r="AJ412" s="81"/>
      <c r="AK412" s="81"/>
      <c r="AL412" s="81"/>
      <c r="AM412" s="81"/>
      <c r="AN412" s="81"/>
      <c r="AO412" s="81"/>
    </row>
    <row r="413" spans="1:41" ht="14.25" customHeight="1">
      <c r="A413" s="195"/>
      <c r="B413" s="196"/>
      <c r="C413" s="84"/>
      <c r="D413" s="84"/>
      <c r="E413" s="84"/>
      <c r="F413" s="196"/>
      <c r="G413" s="196"/>
      <c r="H413" s="84"/>
      <c r="I413" s="85"/>
      <c r="J413" s="85"/>
      <c r="K413" s="85"/>
      <c r="L413" s="85"/>
      <c r="M413" s="85"/>
      <c r="N413" s="197"/>
      <c r="O413" s="85"/>
      <c r="P413" s="85"/>
      <c r="Q413" s="85"/>
      <c r="R413" s="198"/>
      <c r="S413" s="90"/>
      <c r="T413" s="81"/>
      <c r="U413" s="81"/>
      <c r="V413" s="81"/>
      <c r="W413" s="81"/>
      <c r="X413" s="81"/>
      <c r="Y413" s="81"/>
      <c r="Z413" s="81"/>
      <c r="AA413" s="81"/>
      <c r="AB413" s="81"/>
      <c r="AC413" s="81"/>
      <c r="AD413" s="81"/>
      <c r="AE413" s="81"/>
      <c r="AF413" s="81"/>
      <c r="AG413" s="81"/>
      <c r="AH413" s="81"/>
      <c r="AI413" s="81"/>
      <c r="AJ413" s="81"/>
      <c r="AK413" s="81"/>
      <c r="AL413" s="81"/>
      <c r="AM413" s="81"/>
      <c r="AN413" s="81"/>
      <c r="AO413" s="81"/>
    </row>
    <row r="414" spans="1:41" ht="14.25" customHeight="1">
      <c r="A414" s="195"/>
      <c r="B414" s="196"/>
      <c r="C414" s="84"/>
      <c r="D414" s="84"/>
      <c r="E414" s="84"/>
      <c r="F414" s="196"/>
      <c r="G414" s="196"/>
      <c r="H414" s="84"/>
      <c r="I414" s="85"/>
      <c r="J414" s="85"/>
      <c r="K414" s="85"/>
      <c r="L414" s="85"/>
      <c r="M414" s="85"/>
      <c r="N414" s="197"/>
      <c r="O414" s="85"/>
      <c r="P414" s="85"/>
      <c r="Q414" s="85"/>
      <c r="R414" s="198"/>
      <c r="S414" s="90"/>
      <c r="T414" s="81"/>
      <c r="U414" s="81"/>
      <c r="V414" s="81"/>
      <c r="W414" s="81"/>
      <c r="X414" s="81"/>
      <c r="Y414" s="81"/>
      <c r="Z414" s="81"/>
      <c r="AA414" s="81"/>
      <c r="AB414" s="81"/>
      <c r="AC414" s="81"/>
      <c r="AD414" s="81"/>
      <c r="AE414" s="81"/>
      <c r="AF414" s="81"/>
      <c r="AG414" s="81"/>
      <c r="AH414" s="81"/>
      <c r="AI414" s="81"/>
      <c r="AJ414" s="81"/>
      <c r="AK414" s="81"/>
      <c r="AL414" s="81"/>
      <c r="AM414" s="81"/>
      <c r="AN414" s="81"/>
      <c r="AO414" s="81"/>
    </row>
    <row r="415" spans="1:41" ht="14.25" customHeight="1">
      <c r="A415" s="195"/>
      <c r="B415" s="196"/>
      <c r="C415" s="84"/>
      <c r="D415" s="84"/>
      <c r="E415" s="84"/>
      <c r="F415" s="196"/>
      <c r="G415" s="196"/>
      <c r="H415" s="84"/>
      <c r="I415" s="85"/>
      <c r="J415" s="85"/>
      <c r="K415" s="85"/>
      <c r="L415" s="85"/>
      <c r="M415" s="85"/>
      <c r="N415" s="197"/>
      <c r="O415" s="85"/>
      <c r="P415" s="85"/>
      <c r="Q415" s="85"/>
      <c r="R415" s="198"/>
      <c r="S415" s="90"/>
      <c r="T415" s="81"/>
      <c r="U415" s="81"/>
      <c r="V415" s="81"/>
      <c r="W415" s="81"/>
      <c r="X415" s="81"/>
      <c r="Y415" s="81"/>
      <c r="Z415" s="81"/>
      <c r="AA415" s="81"/>
      <c r="AB415" s="81"/>
      <c r="AC415" s="81"/>
      <c r="AD415" s="81"/>
      <c r="AE415" s="81"/>
      <c r="AF415" s="81"/>
      <c r="AG415" s="81"/>
      <c r="AH415" s="81"/>
      <c r="AI415" s="81"/>
      <c r="AJ415" s="81"/>
      <c r="AK415" s="81"/>
      <c r="AL415" s="81"/>
      <c r="AM415" s="81"/>
      <c r="AN415" s="81"/>
      <c r="AO415" s="81"/>
    </row>
    <row r="416" spans="1:41" ht="14.25" customHeight="1">
      <c r="A416" s="195"/>
      <c r="B416" s="196"/>
      <c r="C416" s="84"/>
      <c r="D416" s="84"/>
      <c r="E416" s="84"/>
      <c r="F416" s="196"/>
      <c r="G416" s="196"/>
      <c r="H416" s="84"/>
      <c r="I416" s="85"/>
      <c r="J416" s="85"/>
      <c r="K416" s="85"/>
      <c r="L416" s="85"/>
      <c r="M416" s="85"/>
      <c r="N416" s="197"/>
      <c r="O416" s="85"/>
      <c r="P416" s="85"/>
      <c r="Q416" s="85"/>
      <c r="R416" s="198"/>
      <c r="S416" s="90"/>
      <c r="T416" s="81"/>
      <c r="U416" s="81"/>
      <c r="V416" s="81"/>
      <c r="W416" s="81"/>
      <c r="X416" s="81"/>
      <c r="Y416" s="81"/>
      <c r="Z416" s="81"/>
      <c r="AA416" s="81"/>
      <c r="AB416" s="81"/>
      <c r="AC416" s="81"/>
      <c r="AD416" s="81"/>
      <c r="AE416" s="81"/>
      <c r="AF416" s="81"/>
      <c r="AG416" s="81"/>
      <c r="AH416" s="81"/>
      <c r="AI416" s="81"/>
      <c r="AJ416" s="81"/>
      <c r="AK416" s="81"/>
      <c r="AL416" s="81"/>
      <c r="AM416" s="81"/>
      <c r="AN416" s="81"/>
      <c r="AO416" s="81"/>
    </row>
    <row r="417" spans="1:41" ht="14.25" customHeight="1">
      <c r="A417" s="195"/>
      <c r="B417" s="196"/>
      <c r="C417" s="84"/>
      <c r="D417" s="84"/>
      <c r="E417" s="84"/>
      <c r="F417" s="196"/>
      <c r="G417" s="196"/>
      <c r="H417" s="84"/>
      <c r="I417" s="85"/>
      <c r="J417" s="85"/>
      <c r="K417" s="85"/>
      <c r="L417" s="85"/>
      <c r="M417" s="85"/>
      <c r="N417" s="197"/>
      <c r="O417" s="85"/>
      <c r="P417" s="85"/>
      <c r="Q417" s="85"/>
      <c r="R417" s="198"/>
      <c r="S417" s="90"/>
      <c r="T417" s="81"/>
      <c r="U417" s="81"/>
      <c r="V417" s="81"/>
      <c r="W417" s="81"/>
      <c r="X417" s="81"/>
      <c r="Y417" s="81"/>
      <c r="Z417" s="81"/>
      <c r="AA417" s="81"/>
      <c r="AB417" s="81"/>
      <c r="AC417" s="81"/>
      <c r="AD417" s="81"/>
      <c r="AE417" s="81"/>
      <c r="AF417" s="81"/>
      <c r="AG417" s="81"/>
      <c r="AH417" s="81"/>
      <c r="AI417" s="81"/>
      <c r="AJ417" s="81"/>
      <c r="AK417" s="81"/>
      <c r="AL417" s="81"/>
      <c r="AM417" s="81"/>
      <c r="AN417" s="81"/>
      <c r="AO417" s="81"/>
    </row>
    <row r="418" spans="1:41" ht="14.25" customHeight="1">
      <c r="A418" s="195"/>
      <c r="B418" s="196"/>
      <c r="C418" s="84"/>
      <c r="D418" s="84"/>
      <c r="E418" s="84"/>
      <c r="F418" s="196"/>
      <c r="G418" s="196"/>
      <c r="H418" s="84"/>
      <c r="I418" s="85"/>
      <c r="J418" s="85"/>
      <c r="K418" s="85"/>
      <c r="L418" s="85"/>
      <c r="M418" s="85"/>
      <c r="N418" s="197"/>
      <c r="O418" s="85"/>
      <c r="P418" s="85"/>
      <c r="Q418" s="85"/>
      <c r="R418" s="198"/>
      <c r="S418" s="90"/>
      <c r="T418" s="81"/>
      <c r="U418" s="81"/>
      <c r="V418" s="81"/>
      <c r="W418" s="81"/>
      <c r="X418" s="81"/>
      <c r="Y418" s="81"/>
      <c r="Z418" s="81"/>
      <c r="AA418" s="81"/>
      <c r="AB418" s="81"/>
      <c r="AC418" s="81"/>
      <c r="AD418" s="81"/>
      <c r="AE418" s="81"/>
      <c r="AF418" s="81"/>
      <c r="AG418" s="81"/>
      <c r="AH418" s="81"/>
      <c r="AI418" s="81"/>
      <c r="AJ418" s="81"/>
      <c r="AK418" s="81"/>
      <c r="AL418" s="81"/>
      <c r="AM418" s="81"/>
      <c r="AN418" s="81"/>
      <c r="AO418" s="81"/>
    </row>
    <row r="419" spans="1:41" ht="14.25" customHeight="1">
      <c r="A419" s="195"/>
      <c r="B419" s="196"/>
      <c r="C419" s="84"/>
      <c r="D419" s="84"/>
      <c r="E419" s="84"/>
      <c r="F419" s="196"/>
      <c r="G419" s="196"/>
      <c r="H419" s="84"/>
      <c r="I419" s="85"/>
      <c r="J419" s="85"/>
      <c r="K419" s="85"/>
      <c r="L419" s="85"/>
      <c r="M419" s="85"/>
      <c r="N419" s="197"/>
      <c r="O419" s="85"/>
      <c r="P419" s="85"/>
      <c r="Q419" s="85"/>
      <c r="R419" s="198"/>
      <c r="S419" s="90"/>
      <c r="T419" s="81"/>
      <c r="U419" s="81"/>
      <c r="V419" s="81"/>
      <c r="W419" s="81"/>
      <c r="X419" s="81"/>
      <c r="Y419" s="81"/>
      <c r="Z419" s="81"/>
      <c r="AA419" s="81"/>
      <c r="AB419" s="81"/>
      <c r="AC419" s="81"/>
      <c r="AD419" s="81"/>
      <c r="AE419" s="81"/>
      <c r="AF419" s="81"/>
      <c r="AG419" s="81"/>
      <c r="AH419" s="81"/>
      <c r="AI419" s="81"/>
      <c r="AJ419" s="81"/>
      <c r="AK419" s="81"/>
      <c r="AL419" s="81"/>
      <c r="AM419" s="81"/>
      <c r="AN419" s="81"/>
      <c r="AO419" s="81"/>
    </row>
    <row r="420" spans="1:41" ht="14.25" customHeight="1">
      <c r="A420" s="195"/>
      <c r="B420" s="196"/>
      <c r="C420" s="84"/>
      <c r="D420" s="84"/>
      <c r="E420" s="84"/>
      <c r="F420" s="196"/>
      <c r="G420" s="196"/>
      <c r="H420" s="84"/>
      <c r="I420" s="85"/>
      <c r="J420" s="85"/>
      <c r="K420" s="85"/>
      <c r="L420" s="85"/>
      <c r="M420" s="85"/>
      <c r="N420" s="197"/>
      <c r="O420" s="85"/>
      <c r="P420" s="85"/>
      <c r="Q420" s="85"/>
      <c r="R420" s="198"/>
      <c r="S420" s="90"/>
      <c r="T420" s="81"/>
      <c r="U420" s="81"/>
      <c r="V420" s="81"/>
      <c r="W420" s="81"/>
      <c r="X420" s="81"/>
      <c r="Y420" s="81"/>
      <c r="Z420" s="81"/>
      <c r="AA420" s="81"/>
      <c r="AB420" s="81"/>
      <c r="AC420" s="81"/>
      <c r="AD420" s="81"/>
      <c r="AE420" s="81"/>
      <c r="AF420" s="81"/>
      <c r="AG420" s="81"/>
      <c r="AH420" s="81"/>
      <c r="AI420" s="81"/>
      <c r="AJ420" s="81"/>
      <c r="AK420" s="81"/>
      <c r="AL420" s="81"/>
      <c r="AM420" s="81"/>
      <c r="AN420" s="81"/>
      <c r="AO420" s="81"/>
    </row>
    <row r="421" spans="1:41" ht="14.25" customHeight="1">
      <c r="A421" s="195"/>
      <c r="B421" s="196"/>
      <c r="C421" s="84"/>
      <c r="D421" s="84"/>
      <c r="E421" s="84"/>
      <c r="F421" s="196"/>
      <c r="G421" s="196"/>
      <c r="H421" s="84"/>
      <c r="I421" s="85"/>
      <c r="J421" s="85"/>
      <c r="K421" s="85"/>
      <c r="L421" s="85"/>
      <c r="M421" s="85"/>
      <c r="N421" s="197"/>
      <c r="O421" s="85"/>
      <c r="P421" s="85"/>
      <c r="Q421" s="85"/>
      <c r="R421" s="198"/>
      <c r="S421" s="90"/>
      <c r="T421" s="81"/>
      <c r="U421" s="81"/>
      <c r="V421" s="81"/>
      <c r="W421" s="81"/>
      <c r="X421" s="81"/>
      <c r="Y421" s="81"/>
      <c r="Z421" s="81"/>
      <c r="AA421" s="81"/>
      <c r="AB421" s="81"/>
      <c r="AC421" s="81"/>
      <c r="AD421" s="81"/>
      <c r="AE421" s="81"/>
      <c r="AF421" s="81"/>
      <c r="AG421" s="81"/>
      <c r="AH421" s="81"/>
      <c r="AI421" s="81"/>
      <c r="AJ421" s="81"/>
      <c r="AK421" s="81"/>
      <c r="AL421" s="81"/>
      <c r="AM421" s="81"/>
      <c r="AN421" s="81"/>
      <c r="AO421" s="81"/>
    </row>
    <row r="422" spans="1:41" ht="14.25" customHeight="1">
      <c r="A422" s="195"/>
      <c r="B422" s="196"/>
      <c r="C422" s="84"/>
      <c r="D422" s="84"/>
      <c r="E422" s="84"/>
      <c r="F422" s="196"/>
      <c r="G422" s="196"/>
      <c r="H422" s="84"/>
      <c r="I422" s="85"/>
      <c r="J422" s="85"/>
      <c r="K422" s="85"/>
      <c r="L422" s="85"/>
      <c r="M422" s="85"/>
      <c r="N422" s="197"/>
      <c r="O422" s="85"/>
      <c r="P422" s="85"/>
      <c r="Q422" s="85"/>
      <c r="R422" s="198"/>
      <c r="S422" s="90"/>
      <c r="T422" s="81"/>
      <c r="U422" s="81"/>
      <c r="V422" s="81"/>
      <c r="W422" s="81"/>
      <c r="X422" s="81"/>
      <c r="Y422" s="81"/>
      <c r="Z422" s="81"/>
      <c r="AA422" s="81"/>
      <c r="AB422" s="81"/>
      <c r="AC422" s="81"/>
      <c r="AD422" s="81"/>
      <c r="AE422" s="81"/>
      <c r="AF422" s="81"/>
      <c r="AG422" s="81"/>
      <c r="AH422" s="81"/>
      <c r="AI422" s="81"/>
      <c r="AJ422" s="81"/>
      <c r="AK422" s="81"/>
      <c r="AL422" s="81"/>
      <c r="AM422" s="81"/>
      <c r="AN422" s="81"/>
      <c r="AO422" s="81"/>
    </row>
    <row r="423" spans="1:41" ht="14.25" customHeight="1">
      <c r="A423" s="195"/>
      <c r="B423" s="196"/>
      <c r="C423" s="84"/>
      <c r="D423" s="84"/>
      <c r="E423" s="84"/>
      <c r="F423" s="196"/>
      <c r="G423" s="196"/>
      <c r="H423" s="84"/>
      <c r="I423" s="85"/>
      <c r="J423" s="85"/>
      <c r="K423" s="85"/>
      <c r="L423" s="85"/>
      <c r="M423" s="85"/>
      <c r="N423" s="197"/>
      <c r="O423" s="85"/>
      <c r="P423" s="85"/>
      <c r="Q423" s="85"/>
      <c r="R423" s="198"/>
      <c r="S423" s="90"/>
      <c r="T423" s="81"/>
      <c r="U423" s="81"/>
      <c r="V423" s="81"/>
      <c r="W423" s="81"/>
      <c r="X423" s="81"/>
      <c r="Y423" s="81"/>
      <c r="Z423" s="81"/>
      <c r="AA423" s="81"/>
      <c r="AB423" s="81"/>
      <c r="AC423" s="81"/>
      <c r="AD423" s="81"/>
      <c r="AE423" s="81"/>
      <c r="AF423" s="81"/>
      <c r="AG423" s="81"/>
      <c r="AH423" s="81"/>
      <c r="AI423" s="81"/>
      <c r="AJ423" s="81"/>
      <c r="AK423" s="81"/>
      <c r="AL423" s="81"/>
      <c r="AM423" s="81"/>
      <c r="AN423" s="81"/>
      <c r="AO423" s="81"/>
    </row>
    <row r="424" spans="1:41" ht="14.25" customHeight="1">
      <c r="A424" s="195"/>
      <c r="B424" s="196"/>
      <c r="C424" s="84"/>
      <c r="D424" s="84"/>
      <c r="E424" s="84"/>
      <c r="F424" s="196"/>
      <c r="G424" s="196"/>
      <c r="H424" s="84"/>
      <c r="I424" s="85"/>
      <c r="J424" s="85"/>
      <c r="K424" s="85"/>
      <c r="L424" s="85"/>
      <c r="M424" s="85"/>
      <c r="N424" s="197"/>
      <c r="O424" s="85"/>
      <c r="P424" s="85"/>
      <c r="Q424" s="85"/>
      <c r="R424" s="198"/>
      <c r="S424" s="90"/>
      <c r="T424" s="81"/>
      <c r="U424" s="81"/>
      <c r="V424" s="81"/>
      <c r="W424" s="81"/>
      <c r="X424" s="81"/>
      <c r="Y424" s="81"/>
      <c r="Z424" s="81"/>
      <c r="AA424" s="81"/>
      <c r="AB424" s="81"/>
      <c r="AC424" s="81"/>
      <c r="AD424" s="81"/>
      <c r="AE424" s="81"/>
      <c r="AF424" s="81"/>
      <c r="AG424" s="81"/>
      <c r="AH424" s="81"/>
      <c r="AI424" s="81"/>
      <c r="AJ424" s="81"/>
      <c r="AK424" s="81"/>
      <c r="AL424" s="81"/>
      <c r="AM424" s="81"/>
      <c r="AN424" s="81"/>
      <c r="AO424" s="81"/>
    </row>
    <row r="425" spans="1:41" ht="14.25" customHeight="1">
      <c r="A425" s="195"/>
      <c r="B425" s="196"/>
      <c r="C425" s="84"/>
      <c r="D425" s="84"/>
      <c r="E425" s="84"/>
      <c r="F425" s="196"/>
      <c r="G425" s="196"/>
      <c r="H425" s="84"/>
      <c r="I425" s="85"/>
      <c r="J425" s="85"/>
      <c r="K425" s="85"/>
      <c r="L425" s="85"/>
      <c r="M425" s="85"/>
      <c r="N425" s="197"/>
      <c r="O425" s="85"/>
      <c r="P425" s="85"/>
      <c r="Q425" s="85"/>
      <c r="R425" s="198"/>
      <c r="S425" s="90"/>
      <c r="T425" s="81"/>
      <c r="U425" s="81"/>
      <c r="V425" s="81"/>
      <c r="W425" s="81"/>
      <c r="X425" s="81"/>
      <c r="Y425" s="81"/>
      <c r="Z425" s="81"/>
      <c r="AA425" s="81"/>
      <c r="AB425" s="81"/>
      <c r="AC425" s="81"/>
      <c r="AD425" s="81"/>
      <c r="AE425" s="81"/>
      <c r="AF425" s="81"/>
      <c r="AG425" s="81"/>
      <c r="AH425" s="81"/>
      <c r="AI425" s="81"/>
      <c r="AJ425" s="81"/>
      <c r="AK425" s="81"/>
      <c r="AL425" s="81"/>
      <c r="AM425" s="81"/>
      <c r="AN425" s="81"/>
      <c r="AO425" s="81"/>
    </row>
    <row r="426" spans="1:41" ht="14.25" customHeight="1">
      <c r="A426" s="195"/>
      <c r="B426" s="196"/>
      <c r="C426" s="84"/>
      <c r="D426" s="84"/>
      <c r="E426" s="84"/>
      <c r="F426" s="196"/>
      <c r="G426" s="196"/>
      <c r="H426" s="84"/>
      <c r="I426" s="85"/>
      <c r="J426" s="85"/>
      <c r="K426" s="85"/>
      <c r="L426" s="85"/>
      <c r="M426" s="85"/>
      <c r="N426" s="197"/>
      <c r="O426" s="85"/>
      <c r="P426" s="85"/>
      <c r="Q426" s="85"/>
      <c r="R426" s="198"/>
      <c r="S426" s="90"/>
      <c r="T426" s="81"/>
      <c r="U426" s="81"/>
      <c r="V426" s="81"/>
      <c r="W426" s="81"/>
      <c r="X426" s="81"/>
      <c r="Y426" s="81"/>
      <c r="Z426" s="81"/>
      <c r="AA426" s="81"/>
      <c r="AB426" s="81"/>
      <c r="AC426" s="81"/>
      <c r="AD426" s="81"/>
      <c r="AE426" s="81"/>
      <c r="AF426" s="81"/>
      <c r="AG426" s="81"/>
      <c r="AH426" s="81"/>
      <c r="AI426" s="81"/>
      <c r="AJ426" s="81"/>
      <c r="AK426" s="81"/>
      <c r="AL426" s="81"/>
      <c r="AM426" s="81"/>
      <c r="AN426" s="81"/>
      <c r="AO426" s="81"/>
    </row>
    <row r="427" spans="1:41" ht="14.25" customHeight="1">
      <c r="A427" s="195"/>
      <c r="B427" s="196"/>
      <c r="C427" s="84"/>
      <c r="D427" s="84"/>
      <c r="E427" s="84"/>
      <c r="F427" s="196"/>
      <c r="G427" s="196"/>
      <c r="H427" s="84"/>
      <c r="I427" s="85"/>
      <c r="J427" s="85"/>
      <c r="K427" s="85"/>
      <c r="L427" s="85"/>
      <c r="M427" s="85"/>
      <c r="N427" s="197"/>
      <c r="O427" s="85"/>
      <c r="P427" s="85"/>
      <c r="Q427" s="85"/>
      <c r="R427" s="198"/>
      <c r="S427" s="90"/>
      <c r="T427" s="81"/>
      <c r="U427" s="81"/>
      <c r="V427" s="81"/>
      <c r="W427" s="81"/>
      <c r="X427" s="81"/>
      <c r="Y427" s="81"/>
      <c r="Z427" s="81"/>
      <c r="AA427" s="81"/>
      <c r="AB427" s="81"/>
      <c r="AC427" s="81"/>
      <c r="AD427" s="81"/>
      <c r="AE427" s="81"/>
      <c r="AF427" s="81"/>
      <c r="AG427" s="81"/>
      <c r="AH427" s="81"/>
      <c r="AI427" s="81"/>
      <c r="AJ427" s="81"/>
      <c r="AK427" s="81"/>
      <c r="AL427" s="81"/>
      <c r="AM427" s="81"/>
      <c r="AN427" s="81"/>
      <c r="AO427" s="81"/>
    </row>
    <row r="428" spans="1:41" ht="14.25" customHeight="1">
      <c r="A428" s="195"/>
      <c r="B428" s="196"/>
      <c r="C428" s="84"/>
      <c r="D428" s="84"/>
      <c r="E428" s="84"/>
      <c r="F428" s="196"/>
      <c r="G428" s="196"/>
      <c r="H428" s="84"/>
      <c r="I428" s="85"/>
      <c r="J428" s="85"/>
      <c r="K428" s="85"/>
      <c r="L428" s="85"/>
      <c r="M428" s="85"/>
      <c r="N428" s="197"/>
      <c r="O428" s="85"/>
      <c r="P428" s="85"/>
      <c r="Q428" s="85"/>
      <c r="R428" s="198"/>
      <c r="S428" s="90"/>
      <c r="T428" s="81"/>
      <c r="U428" s="81"/>
      <c r="V428" s="81"/>
      <c r="W428" s="81"/>
      <c r="X428" s="81"/>
      <c r="Y428" s="81"/>
      <c r="Z428" s="81"/>
      <c r="AA428" s="81"/>
      <c r="AB428" s="81"/>
      <c r="AC428" s="81"/>
      <c r="AD428" s="81"/>
      <c r="AE428" s="81"/>
      <c r="AF428" s="81"/>
      <c r="AG428" s="81"/>
      <c r="AH428" s="81"/>
      <c r="AI428" s="81"/>
      <c r="AJ428" s="81"/>
      <c r="AK428" s="81"/>
      <c r="AL428" s="81"/>
      <c r="AM428" s="81"/>
      <c r="AN428" s="81"/>
      <c r="AO428" s="81"/>
    </row>
    <row r="429" spans="1:41" ht="14.25" customHeight="1">
      <c r="A429" s="195"/>
      <c r="B429" s="196"/>
      <c r="C429" s="84"/>
      <c r="D429" s="84"/>
      <c r="E429" s="84"/>
      <c r="F429" s="196"/>
      <c r="G429" s="196"/>
      <c r="H429" s="84"/>
      <c r="I429" s="85"/>
      <c r="J429" s="85"/>
      <c r="K429" s="85"/>
      <c r="L429" s="85"/>
      <c r="M429" s="85"/>
      <c r="N429" s="197"/>
      <c r="O429" s="85"/>
      <c r="P429" s="85"/>
      <c r="Q429" s="85"/>
      <c r="R429" s="198"/>
      <c r="S429" s="90"/>
      <c r="T429" s="81"/>
      <c r="U429" s="81"/>
      <c r="V429" s="81"/>
      <c r="W429" s="81"/>
      <c r="X429" s="81"/>
      <c r="Y429" s="81"/>
      <c r="Z429" s="81"/>
      <c r="AA429" s="81"/>
      <c r="AB429" s="81"/>
      <c r="AC429" s="81"/>
      <c r="AD429" s="81"/>
      <c r="AE429" s="81"/>
      <c r="AF429" s="81"/>
      <c r="AG429" s="81"/>
      <c r="AH429" s="81"/>
      <c r="AI429" s="81"/>
      <c r="AJ429" s="81"/>
      <c r="AK429" s="81"/>
      <c r="AL429" s="81"/>
      <c r="AM429" s="81"/>
      <c r="AN429" s="81"/>
      <c r="AO429" s="81"/>
    </row>
    <row r="430" spans="1:41" ht="14.25" customHeight="1">
      <c r="A430" s="195"/>
      <c r="B430" s="196"/>
      <c r="C430" s="84"/>
      <c r="D430" s="84"/>
      <c r="E430" s="84"/>
      <c r="F430" s="196"/>
      <c r="G430" s="196"/>
      <c r="H430" s="84"/>
      <c r="I430" s="85"/>
      <c r="J430" s="85"/>
      <c r="K430" s="85"/>
      <c r="L430" s="85"/>
      <c r="M430" s="85"/>
      <c r="N430" s="197"/>
      <c r="O430" s="85"/>
      <c r="P430" s="85"/>
      <c r="Q430" s="85"/>
      <c r="R430" s="198"/>
      <c r="S430" s="90"/>
      <c r="T430" s="81"/>
      <c r="U430" s="81"/>
      <c r="V430" s="81"/>
      <c r="W430" s="81"/>
      <c r="X430" s="81"/>
      <c r="Y430" s="81"/>
      <c r="Z430" s="81"/>
      <c r="AA430" s="81"/>
      <c r="AB430" s="81"/>
      <c r="AC430" s="81"/>
      <c r="AD430" s="81"/>
      <c r="AE430" s="81"/>
      <c r="AF430" s="81"/>
      <c r="AG430" s="81"/>
      <c r="AH430" s="81"/>
      <c r="AI430" s="81"/>
      <c r="AJ430" s="81"/>
      <c r="AK430" s="81"/>
      <c r="AL430" s="81"/>
      <c r="AM430" s="81"/>
      <c r="AN430" s="81"/>
      <c r="AO430" s="81"/>
    </row>
    <row r="431" spans="1:41" ht="14.25" customHeight="1">
      <c r="A431" s="195"/>
      <c r="B431" s="196"/>
      <c r="C431" s="84"/>
      <c r="D431" s="84"/>
      <c r="E431" s="84"/>
      <c r="F431" s="196"/>
      <c r="G431" s="196"/>
      <c r="H431" s="84"/>
      <c r="I431" s="85"/>
      <c r="J431" s="85"/>
      <c r="K431" s="85"/>
      <c r="L431" s="85"/>
      <c r="M431" s="85"/>
      <c r="N431" s="197"/>
      <c r="O431" s="85"/>
      <c r="P431" s="85"/>
      <c r="Q431" s="85"/>
      <c r="R431" s="198"/>
      <c r="S431" s="90"/>
      <c r="T431" s="81"/>
      <c r="U431" s="81"/>
      <c r="V431" s="81"/>
      <c r="W431" s="81"/>
      <c r="X431" s="81"/>
      <c r="Y431" s="81"/>
      <c r="Z431" s="81"/>
      <c r="AA431" s="81"/>
      <c r="AB431" s="81"/>
      <c r="AC431" s="81"/>
      <c r="AD431" s="81"/>
      <c r="AE431" s="81"/>
      <c r="AF431" s="81"/>
      <c r="AG431" s="81"/>
      <c r="AH431" s="81"/>
      <c r="AI431" s="81"/>
      <c r="AJ431" s="81"/>
      <c r="AK431" s="81"/>
      <c r="AL431" s="81"/>
      <c r="AM431" s="81"/>
      <c r="AN431" s="81"/>
      <c r="AO431" s="81"/>
    </row>
    <row r="432" spans="1:41" ht="14.25" customHeight="1">
      <c r="A432" s="195"/>
      <c r="B432" s="196"/>
      <c r="C432" s="84"/>
      <c r="D432" s="84"/>
      <c r="E432" s="84"/>
      <c r="F432" s="196"/>
      <c r="G432" s="196"/>
      <c r="H432" s="84"/>
      <c r="I432" s="85"/>
      <c r="J432" s="85"/>
      <c r="K432" s="85"/>
      <c r="L432" s="85"/>
      <c r="M432" s="85"/>
      <c r="N432" s="197"/>
      <c r="O432" s="85"/>
      <c r="P432" s="85"/>
      <c r="Q432" s="85"/>
      <c r="R432" s="198"/>
      <c r="S432" s="90"/>
      <c r="T432" s="81"/>
      <c r="U432" s="81"/>
      <c r="V432" s="81"/>
      <c r="W432" s="81"/>
      <c r="X432" s="81"/>
      <c r="Y432" s="81"/>
      <c r="Z432" s="81"/>
      <c r="AA432" s="81"/>
      <c r="AB432" s="81"/>
      <c r="AC432" s="81"/>
      <c r="AD432" s="81"/>
      <c r="AE432" s="81"/>
      <c r="AF432" s="81"/>
      <c r="AG432" s="81"/>
      <c r="AH432" s="81"/>
      <c r="AI432" s="81"/>
      <c r="AJ432" s="81"/>
      <c r="AK432" s="81"/>
      <c r="AL432" s="81"/>
      <c r="AM432" s="81"/>
      <c r="AN432" s="81"/>
      <c r="AO432" s="81"/>
    </row>
    <row r="433" spans="1:41" ht="14.25" customHeight="1">
      <c r="A433" s="195"/>
      <c r="B433" s="196"/>
      <c r="C433" s="84"/>
      <c r="D433" s="84"/>
      <c r="E433" s="84"/>
      <c r="F433" s="196"/>
      <c r="G433" s="196"/>
      <c r="H433" s="84"/>
      <c r="I433" s="85"/>
      <c r="J433" s="85"/>
      <c r="K433" s="85"/>
      <c r="L433" s="85"/>
      <c r="M433" s="85"/>
      <c r="N433" s="197"/>
      <c r="O433" s="85"/>
      <c r="P433" s="85"/>
      <c r="Q433" s="85"/>
      <c r="R433" s="198"/>
      <c r="S433" s="90"/>
      <c r="T433" s="81"/>
      <c r="U433" s="81"/>
      <c r="V433" s="81"/>
      <c r="W433" s="81"/>
      <c r="X433" s="81"/>
      <c r="Y433" s="81"/>
      <c r="Z433" s="81"/>
      <c r="AA433" s="81"/>
      <c r="AB433" s="81"/>
      <c r="AC433" s="81"/>
      <c r="AD433" s="81"/>
      <c r="AE433" s="81"/>
      <c r="AF433" s="81"/>
      <c r="AG433" s="81"/>
      <c r="AH433" s="81"/>
      <c r="AI433" s="81"/>
      <c r="AJ433" s="81"/>
      <c r="AK433" s="81"/>
      <c r="AL433" s="81"/>
      <c r="AM433" s="81"/>
      <c r="AN433" s="81"/>
      <c r="AO433" s="81"/>
    </row>
    <row r="434" spans="1:41" ht="14.25" customHeight="1">
      <c r="A434" s="195"/>
      <c r="B434" s="196"/>
      <c r="C434" s="84"/>
      <c r="D434" s="84"/>
      <c r="E434" s="84"/>
      <c r="F434" s="196"/>
      <c r="G434" s="196"/>
      <c r="H434" s="84"/>
      <c r="I434" s="85"/>
      <c r="J434" s="85"/>
      <c r="K434" s="85"/>
      <c r="L434" s="85"/>
      <c r="M434" s="85"/>
      <c r="N434" s="197"/>
      <c r="O434" s="85"/>
      <c r="P434" s="85"/>
      <c r="Q434" s="85"/>
      <c r="R434" s="198"/>
      <c r="S434" s="90"/>
      <c r="T434" s="81"/>
      <c r="U434" s="81"/>
      <c r="V434" s="81"/>
      <c r="W434" s="81"/>
      <c r="X434" s="81"/>
      <c r="Y434" s="81"/>
      <c r="Z434" s="81"/>
      <c r="AA434" s="81"/>
      <c r="AB434" s="81"/>
      <c r="AC434" s="81"/>
      <c r="AD434" s="81"/>
      <c r="AE434" s="81"/>
      <c r="AF434" s="81"/>
      <c r="AG434" s="81"/>
      <c r="AH434" s="81"/>
      <c r="AI434" s="81"/>
      <c r="AJ434" s="81"/>
      <c r="AK434" s="81"/>
      <c r="AL434" s="81"/>
      <c r="AM434" s="81"/>
      <c r="AN434" s="81"/>
      <c r="AO434" s="81"/>
    </row>
    <row r="435" spans="1:41" ht="14.25" customHeight="1">
      <c r="A435" s="195"/>
      <c r="B435" s="196"/>
      <c r="C435" s="84"/>
      <c r="D435" s="84"/>
      <c r="E435" s="84"/>
      <c r="F435" s="196"/>
      <c r="G435" s="196"/>
      <c r="H435" s="84"/>
      <c r="I435" s="85"/>
      <c r="J435" s="85"/>
      <c r="K435" s="85"/>
      <c r="L435" s="85"/>
      <c r="M435" s="85"/>
      <c r="N435" s="197"/>
      <c r="O435" s="85"/>
      <c r="P435" s="85"/>
      <c r="Q435" s="85"/>
      <c r="R435" s="198"/>
      <c r="S435" s="90"/>
      <c r="T435" s="81"/>
      <c r="U435" s="81"/>
      <c r="V435" s="81"/>
      <c r="W435" s="81"/>
      <c r="X435" s="81"/>
      <c r="Y435" s="81"/>
      <c r="Z435" s="81"/>
      <c r="AA435" s="81"/>
      <c r="AB435" s="81"/>
      <c r="AC435" s="81"/>
      <c r="AD435" s="81"/>
      <c r="AE435" s="81"/>
      <c r="AF435" s="81"/>
      <c r="AG435" s="81"/>
      <c r="AH435" s="81"/>
      <c r="AI435" s="81"/>
      <c r="AJ435" s="81"/>
      <c r="AK435" s="81"/>
      <c r="AL435" s="81"/>
      <c r="AM435" s="81"/>
      <c r="AN435" s="81"/>
      <c r="AO435" s="81"/>
    </row>
    <row r="436" spans="1:41" ht="14.25" customHeight="1">
      <c r="A436" s="195"/>
      <c r="B436" s="196"/>
      <c r="C436" s="84"/>
      <c r="D436" s="84"/>
      <c r="E436" s="84"/>
      <c r="F436" s="196"/>
      <c r="G436" s="196"/>
      <c r="H436" s="84"/>
      <c r="I436" s="85"/>
      <c r="J436" s="85"/>
      <c r="K436" s="85"/>
      <c r="L436" s="85"/>
      <c r="M436" s="85"/>
      <c r="N436" s="197"/>
      <c r="O436" s="85"/>
      <c r="P436" s="85"/>
      <c r="Q436" s="85"/>
      <c r="R436" s="198"/>
      <c r="S436" s="90"/>
      <c r="T436" s="81"/>
      <c r="U436" s="81"/>
      <c r="V436" s="81"/>
      <c r="W436" s="81"/>
      <c r="X436" s="81"/>
      <c r="Y436" s="81"/>
      <c r="Z436" s="81"/>
      <c r="AA436" s="81"/>
      <c r="AB436" s="81"/>
      <c r="AC436" s="81"/>
      <c r="AD436" s="81"/>
      <c r="AE436" s="81"/>
      <c r="AF436" s="81"/>
      <c r="AG436" s="81"/>
      <c r="AH436" s="81"/>
      <c r="AI436" s="81"/>
      <c r="AJ436" s="81"/>
      <c r="AK436" s="81"/>
      <c r="AL436" s="81"/>
      <c r="AM436" s="81"/>
      <c r="AN436" s="81"/>
      <c r="AO436" s="81"/>
    </row>
    <row r="437" spans="1:41" ht="14.25" customHeight="1">
      <c r="A437" s="195"/>
      <c r="B437" s="196"/>
      <c r="C437" s="84"/>
      <c r="D437" s="84"/>
      <c r="E437" s="84"/>
      <c r="F437" s="196"/>
      <c r="G437" s="196"/>
      <c r="H437" s="84"/>
      <c r="I437" s="85"/>
      <c r="J437" s="85"/>
      <c r="K437" s="85"/>
      <c r="L437" s="85"/>
      <c r="M437" s="85"/>
      <c r="N437" s="197"/>
      <c r="O437" s="85"/>
      <c r="P437" s="85"/>
      <c r="Q437" s="85"/>
      <c r="R437" s="198"/>
      <c r="S437" s="90"/>
      <c r="T437" s="81"/>
      <c r="U437" s="81"/>
      <c r="V437" s="81"/>
      <c r="W437" s="81"/>
      <c r="X437" s="81"/>
      <c r="Y437" s="81"/>
      <c r="Z437" s="81"/>
      <c r="AA437" s="81"/>
      <c r="AB437" s="81"/>
      <c r="AC437" s="81"/>
      <c r="AD437" s="81"/>
      <c r="AE437" s="81"/>
      <c r="AF437" s="81"/>
      <c r="AG437" s="81"/>
      <c r="AH437" s="81"/>
      <c r="AI437" s="81"/>
      <c r="AJ437" s="81"/>
      <c r="AK437" s="81"/>
      <c r="AL437" s="81"/>
      <c r="AM437" s="81"/>
      <c r="AN437" s="81"/>
      <c r="AO437" s="81"/>
    </row>
    <row r="438" spans="1:41" ht="14.25" customHeight="1">
      <c r="A438" s="195"/>
      <c r="B438" s="196"/>
      <c r="C438" s="84"/>
      <c r="D438" s="84"/>
      <c r="E438" s="84"/>
      <c r="F438" s="196"/>
      <c r="G438" s="196"/>
      <c r="H438" s="84"/>
      <c r="I438" s="85"/>
      <c r="J438" s="85"/>
      <c r="K438" s="85"/>
      <c r="L438" s="85"/>
      <c r="M438" s="85"/>
      <c r="N438" s="197"/>
      <c r="O438" s="85"/>
      <c r="P438" s="85"/>
      <c r="Q438" s="85"/>
      <c r="R438" s="198"/>
      <c r="S438" s="90"/>
      <c r="T438" s="81"/>
      <c r="U438" s="81"/>
      <c r="V438" s="81"/>
      <c r="W438" s="81"/>
      <c r="X438" s="81"/>
      <c r="Y438" s="81"/>
      <c r="Z438" s="81"/>
      <c r="AA438" s="81"/>
      <c r="AB438" s="81"/>
      <c r="AC438" s="81"/>
      <c r="AD438" s="81"/>
      <c r="AE438" s="81"/>
      <c r="AF438" s="81"/>
      <c r="AG438" s="81"/>
      <c r="AH438" s="81"/>
      <c r="AI438" s="81"/>
      <c r="AJ438" s="81"/>
      <c r="AK438" s="81"/>
      <c r="AL438" s="81"/>
      <c r="AM438" s="81"/>
      <c r="AN438" s="81"/>
      <c r="AO438" s="81"/>
    </row>
    <row r="439" spans="1:41" ht="14.25" customHeight="1">
      <c r="A439" s="195"/>
      <c r="B439" s="196"/>
      <c r="C439" s="84"/>
      <c r="D439" s="84"/>
      <c r="E439" s="84"/>
      <c r="F439" s="196"/>
      <c r="G439" s="196"/>
      <c r="H439" s="84"/>
      <c r="I439" s="85"/>
      <c r="J439" s="85"/>
      <c r="K439" s="85"/>
      <c r="L439" s="85"/>
      <c r="M439" s="85"/>
      <c r="N439" s="197"/>
      <c r="O439" s="85"/>
      <c r="P439" s="85"/>
      <c r="Q439" s="85"/>
      <c r="R439" s="198"/>
      <c r="S439" s="90"/>
      <c r="T439" s="81"/>
      <c r="U439" s="81"/>
      <c r="V439" s="81"/>
      <c r="W439" s="81"/>
      <c r="X439" s="81"/>
      <c r="Y439" s="81"/>
      <c r="Z439" s="81"/>
      <c r="AA439" s="81"/>
      <c r="AB439" s="81"/>
      <c r="AC439" s="81"/>
      <c r="AD439" s="81"/>
      <c r="AE439" s="81"/>
      <c r="AF439" s="81"/>
      <c r="AG439" s="81"/>
      <c r="AH439" s="81"/>
      <c r="AI439" s="81"/>
      <c r="AJ439" s="81"/>
      <c r="AK439" s="81"/>
      <c r="AL439" s="81"/>
      <c r="AM439" s="81"/>
      <c r="AN439" s="81"/>
      <c r="AO439" s="81"/>
    </row>
    <row r="440" spans="1:41" ht="14.25" customHeight="1">
      <c r="A440" s="195"/>
      <c r="B440" s="196"/>
      <c r="C440" s="84"/>
      <c r="D440" s="84"/>
      <c r="E440" s="84"/>
      <c r="F440" s="196"/>
      <c r="G440" s="196"/>
      <c r="H440" s="84"/>
      <c r="I440" s="85"/>
      <c r="J440" s="85"/>
      <c r="K440" s="85"/>
      <c r="L440" s="85"/>
      <c r="M440" s="85"/>
      <c r="N440" s="197"/>
      <c r="O440" s="85"/>
      <c r="P440" s="85"/>
      <c r="Q440" s="85"/>
      <c r="R440" s="198"/>
      <c r="S440" s="90"/>
      <c r="T440" s="81"/>
      <c r="U440" s="81"/>
      <c r="V440" s="81"/>
      <c r="W440" s="81"/>
      <c r="X440" s="81"/>
      <c r="Y440" s="81"/>
      <c r="Z440" s="81"/>
      <c r="AA440" s="81"/>
      <c r="AB440" s="81"/>
      <c r="AC440" s="81"/>
      <c r="AD440" s="81"/>
      <c r="AE440" s="81"/>
      <c r="AF440" s="81"/>
      <c r="AG440" s="81"/>
      <c r="AH440" s="81"/>
      <c r="AI440" s="81"/>
      <c r="AJ440" s="81"/>
      <c r="AK440" s="81"/>
      <c r="AL440" s="81"/>
      <c r="AM440" s="81"/>
      <c r="AN440" s="81"/>
      <c r="AO440" s="81"/>
    </row>
    <row r="441" spans="1:41" ht="14.25" customHeight="1">
      <c r="A441" s="195"/>
      <c r="B441" s="196"/>
      <c r="C441" s="84"/>
      <c r="D441" s="84"/>
      <c r="E441" s="84"/>
      <c r="F441" s="196"/>
      <c r="G441" s="196"/>
      <c r="H441" s="84"/>
      <c r="I441" s="85"/>
      <c r="J441" s="85"/>
      <c r="K441" s="85"/>
      <c r="L441" s="85"/>
      <c r="M441" s="85"/>
      <c r="N441" s="197"/>
      <c r="O441" s="85"/>
      <c r="P441" s="85"/>
      <c r="Q441" s="85"/>
      <c r="R441" s="198"/>
      <c r="S441" s="90"/>
      <c r="T441" s="81"/>
      <c r="U441" s="81"/>
      <c r="V441" s="81"/>
      <c r="W441" s="81"/>
      <c r="X441" s="81"/>
      <c r="Y441" s="81"/>
      <c r="Z441" s="81"/>
      <c r="AA441" s="81"/>
      <c r="AB441" s="81"/>
      <c r="AC441" s="81"/>
      <c r="AD441" s="81"/>
      <c r="AE441" s="81"/>
      <c r="AF441" s="81"/>
      <c r="AG441" s="81"/>
      <c r="AH441" s="81"/>
      <c r="AI441" s="81"/>
      <c r="AJ441" s="81"/>
      <c r="AK441" s="81"/>
      <c r="AL441" s="81"/>
      <c r="AM441" s="81"/>
      <c r="AN441" s="81"/>
      <c r="AO441" s="81"/>
    </row>
    <row r="442" spans="1:41" ht="14.25" customHeight="1">
      <c r="A442" s="195"/>
      <c r="B442" s="196"/>
      <c r="C442" s="84"/>
      <c r="D442" s="84"/>
      <c r="E442" s="84"/>
      <c r="F442" s="196"/>
      <c r="G442" s="196"/>
      <c r="H442" s="84"/>
      <c r="I442" s="85"/>
      <c r="J442" s="85"/>
      <c r="K442" s="85"/>
      <c r="L442" s="85"/>
      <c r="M442" s="85"/>
      <c r="N442" s="197"/>
      <c r="O442" s="85"/>
      <c r="P442" s="85"/>
      <c r="Q442" s="85"/>
      <c r="R442" s="198"/>
      <c r="S442" s="90"/>
      <c r="T442" s="81"/>
      <c r="U442" s="81"/>
      <c r="V442" s="81"/>
      <c r="W442" s="81"/>
      <c r="X442" s="81"/>
      <c r="Y442" s="81"/>
      <c r="Z442" s="81"/>
      <c r="AA442" s="81"/>
      <c r="AB442" s="81"/>
      <c r="AC442" s="81"/>
      <c r="AD442" s="81"/>
      <c r="AE442" s="81"/>
      <c r="AF442" s="81"/>
      <c r="AG442" s="81"/>
      <c r="AH442" s="81"/>
      <c r="AI442" s="81"/>
      <c r="AJ442" s="81"/>
      <c r="AK442" s="81"/>
      <c r="AL442" s="81"/>
      <c r="AM442" s="81"/>
      <c r="AN442" s="81"/>
      <c r="AO442" s="81"/>
    </row>
    <row r="443" spans="1:41" ht="14.25" customHeight="1">
      <c r="A443" s="195"/>
      <c r="B443" s="196"/>
      <c r="C443" s="84"/>
      <c r="D443" s="84"/>
      <c r="E443" s="84"/>
      <c r="F443" s="196"/>
      <c r="G443" s="196"/>
      <c r="H443" s="84"/>
      <c r="I443" s="85"/>
      <c r="J443" s="85"/>
      <c r="K443" s="85"/>
      <c r="L443" s="85"/>
      <c r="M443" s="85"/>
      <c r="N443" s="197"/>
      <c r="O443" s="85"/>
      <c r="P443" s="85"/>
      <c r="Q443" s="85"/>
      <c r="R443" s="198"/>
      <c r="S443" s="90"/>
      <c r="T443" s="81"/>
      <c r="U443" s="81"/>
      <c r="V443" s="81"/>
      <c r="W443" s="81"/>
      <c r="X443" s="81"/>
      <c r="Y443" s="81"/>
      <c r="Z443" s="81"/>
      <c r="AA443" s="81"/>
      <c r="AB443" s="81"/>
      <c r="AC443" s="81"/>
      <c r="AD443" s="81"/>
      <c r="AE443" s="81"/>
      <c r="AF443" s="81"/>
      <c r="AG443" s="81"/>
      <c r="AH443" s="81"/>
      <c r="AI443" s="81"/>
      <c r="AJ443" s="81"/>
      <c r="AK443" s="81"/>
      <c r="AL443" s="81"/>
      <c r="AM443" s="81"/>
      <c r="AN443" s="81"/>
      <c r="AO443" s="81"/>
    </row>
    <row r="444" spans="1:41" ht="14.25" customHeight="1">
      <c r="A444" s="195"/>
      <c r="B444" s="196"/>
      <c r="C444" s="84"/>
      <c r="D444" s="84"/>
      <c r="E444" s="84"/>
      <c r="F444" s="196"/>
      <c r="G444" s="196"/>
      <c r="H444" s="84"/>
      <c r="I444" s="85"/>
      <c r="J444" s="85"/>
      <c r="K444" s="85"/>
      <c r="L444" s="85"/>
      <c r="M444" s="85"/>
      <c r="N444" s="197"/>
      <c r="O444" s="85"/>
      <c r="P444" s="85"/>
      <c r="Q444" s="85"/>
      <c r="R444" s="198"/>
      <c r="S444" s="90"/>
      <c r="T444" s="81"/>
      <c r="U444" s="81"/>
      <c r="V444" s="81"/>
      <c r="W444" s="81"/>
      <c r="X444" s="81"/>
      <c r="Y444" s="81"/>
      <c r="Z444" s="81"/>
      <c r="AA444" s="81"/>
      <c r="AB444" s="81"/>
      <c r="AC444" s="81"/>
      <c r="AD444" s="81"/>
      <c r="AE444" s="81"/>
      <c r="AF444" s="81"/>
      <c r="AG444" s="81"/>
      <c r="AH444" s="81"/>
      <c r="AI444" s="81"/>
      <c r="AJ444" s="81"/>
      <c r="AK444" s="81"/>
      <c r="AL444" s="81"/>
      <c r="AM444" s="81"/>
      <c r="AN444" s="81"/>
      <c r="AO444" s="81"/>
    </row>
    <row r="445" spans="1:41" ht="14.25" customHeight="1">
      <c r="A445" s="195"/>
      <c r="B445" s="196"/>
      <c r="C445" s="84"/>
      <c r="D445" s="84"/>
      <c r="E445" s="84"/>
      <c r="F445" s="196"/>
      <c r="G445" s="196"/>
      <c r="H445" s="84"/>
      <c r="I445" s="85"/>
      <c r="J445" s="85"/>
      <c r="K445" s="85"/>
      <c r="L445" s="85"/>
      <c r="M445" s="85"/>
      <c r="N445" s="197"/>
      <c r="O445" s="85"/>
      <c r="P445" s="85"/>
      <c r="Q445" s="85"/>
      <c r="R445" s="198"/>
      <c r="S445" s="90"/>
      <c r="T445" s="81"/>
      <c r="U445" s="81"/>
      <c r="V445" s="81"/>
      <c r="W445" s="81"/>
      <c r="X445" s="81"/>
      <c r="Y445" s="81"/>
      <c r="Z445" s="81"/>
      <c r="AA445" s="81"/>
      <c r="AB445" s="81"/>
      <c r="AC445" s="81"/>
      <c r="AD445" s="81"/>
      <c r="AE445" s="81"/>
      <c r="AF445" s="81"/>
      <c r="AG445" s="81"/>
      <c r="AH445" s="81"/>
      <c r="AI445" s="81"/>
      <c r="AJ445" s="81"/>
      <c r="AK445" s="81"/>
      <c r="AL445" s="81"/>
      <c r="AM445" s="81"/>
      <c r="AN445" s="81"/>
      <c r="AO445" s="81"/>
    </row>
    <row r="446" spans="1:41" ht="14.25" customHeight="1">
      <c r="A446" s="195"/>
      <c r="B446" s="196"/>
      <c r="C446" s="84"/>
      <c r="D446" s="84"/>
      <c r="E446" s="84"/>
      <c r="F446" s="196"/>
      <c r="G446" s="196"/>
      <c r="H446" s="84"/>
      <c r="I446" s="85"/>
      <c r="J446" s="85"/>
      <c r="K446" s="85"/>
      <c r="L446" s="85"/>
      <c r="M446" s="85"/>
      <c r="N446" s="197"/>
      <c r="O446" s="85"/>
      <c r="P446" s="85"/>
      <c r="Q446" s="85"/>
      <c r="R446" s="198"/>
      <c r="S446" s="90"/>
      <c r="T446" s="81"/>
      <c r="U446" s="81"/>
      <c r="V446" s="81"/>
      <c r="W446" s="81"/>
      <c r="X446" s="81"/>
      <c r="Y446" s="81"/>
      <c r="Z446" s="81"/>
      <c r="AA446" s="81"/>
      <c r="AB446" s="81"/>
      <c r="AC446" s="81"/>
      <c r="AD446" s="81"/>
      <c r="AE446" s="81"/>
      <c r="AF446" s="81"/>
      <c r="AG446" s="81"/>
      <c r="AH446" s="81"/>
      <c r="AI446" s="81"/>
      <c r="AJ446" s="81"/>
      <c r="AK446" s="81"/>
      <c r="AL446" s="81"/>
      <c r="AM446" s="81"/>
      <c r="AN446" s="81"/>
      <c r="AO446" s="81"/>
    </row>
    <row r="447" spans="1:41" ht="14.25" customHeight="1">
      <c r="A447" s="195"/>
      <c r="B447" s="196"/>
      <c r="C447" s="84"/>
      <c r="D447" s="84"/>
      <c r="E447" s="84"/>
      <c r="F447" s="196"/>
      <c r="G447" s="196"/>
      <c r="H447" s="84"/>
      <c r="I447" s="85"/>
      <c r="J447" s="85"/>
      <c r="K447" s="85"/>
      <c r="L447" s="85"/>
      <c r="M447" s="85"/>
      <c r="N447" s="197"/>
      <c r="O447" s="85"/>
      <c r="P447" s="85"/>
      <c r="Q447" s="85"/>
      <c r="R447" s="198"/>
      <c r="S447" s="90"/>
      <c r="T447" s="81"/>
      <c r="U447" s="81"/>
      <c r="V447" s="81"/>
      <c r="W447" s="81"/>
      <c r="X447" s="81"/>
      <c r="Y447" s="81"/>
      <c r="Z447" s="81"/>
      <c r="AA447" s="81"/>
      <c r="AB447" s="81"/>
      <c r="AC447" s="81"/>
      <c r="AD447" s="81"/>
      <c r="AE447" s="81"/>
      <c r="AF447" s="81"/>
      <c r="AG447" s="81"/>
      <c r="AH447" s="81"/>
      <c r="AI447" s="81"/>
      <c r="AJ447" s="81"/>
      <c r="AK447" s="81"/>
      <c r="AL447" s="81"/>
      <c r="AM447" s="81"/>
      <c r="AN447" s="81"/>
      <c r="AO447" s="81"/>
    </row>
    <row r="448" spans="1:41" ht="14.25" customHeight="1">
      <c r="A448" s="195"/>
      <c r="B448" s="196"/>
      <c r="C448" s="84"/>
      <c r="D448" s="84"/>
      <c r="E448" s="84"/>
      <c r="F448" s="196"/>
      <c r="G448" s="196"/>
      <c r="H448" s="84"/>
      <c r="I448" s="85"/>
      <c r="J448" s="85"/>
      <c r="K448" s="85"/>
      <c r="L448" s="85"/>
      <c r="M448" s="85"/>
      <c r="N448" s="197"/>
      <c r="O448" s="85"/>
      <c r="P448" s="85"/>
      <c r="Q448" s="85"/>
      <c r="R448" s="198"/>
      <c r="S448" s="90"/>
      <c r="T448" s="81"/>
      <c r="U448" s="81"/>
      <c r="V448" s="81"/>
      <c r="W448" s="81"/>
      <c r="X448" s="81"/>
      <c r="Y448" s="81"/>
      <c r="Z448" s="81"/>
      <c r="AA448" s="81"/>
      <c r="AB448" s="81"/>
      <c r="AC448" s="81"/>
      <c r="AD448" s="81"/>
      <c r="AE448" s="81"/>
      <c r="AF448" s="81"/>
      <c r="AG448" s="81"/>
      <c r="AH448" s="81"/>
      <c r="AI448" s="81"/>
      <c r="AJ448" s="81"/>
      <c r="AK448" s="81"/>
      <c r="AL448" s="81"/>
      <c r="AM448" s="81"/>
      <c r="AN448" s="81"/>
      <c r="AO448" s="81"/>
    </row>
    <row r="449" spans="1:41" ht="14.25" customHeight="1">
      <c r="A449" s="195"/>
      <c r="B449" s="196"/>
      <c r="C449" s="84"/>
      <c r="D449" s="84"/>
      <c r="E449" s="84"/>
      <c r="F449" s="196"/>
      <c r="G449" s="196"/>
      <c r="H449" s="84"/>
      <c r="I449" s="85"/>
      <c r="J449" s="85"/>
      <c r="K449" s="85"/>
      <c r="L449" s="85"/>
      <c r="M449" s="85"/>
      <c r="N449" s="197"/>
      <c r="O449" s="85"/>
      <c r="P449" s="85"/>
      <c r="Q449" s="85"/>
      <c r="R449" s="198"/>
      <c r="S449" s="90"/>
      <c r="T449" s="81"/>
      <c r="U449" s="81"/>
      <c r="V449" s="81"/>
      <c r="W449" s="81"/>
      <c r="X449" s="81"/>
      <c r="Y449" s="81"/>
      <c r="Z449" s="81"/>
      <c r="AA449" s="81"/>
      <c r="AB449" s="81"/>
      <c r="AC449" s="81"/>
      <c r="AD449" s="81"/>
      <c r="AE449" s="81"/>
      <c r="AF449" s="81"/>
      <c r="AG449" s="81"/>
      <c r="AH449" s="81"/>
      <c r="AI449" s="81"/>
      <c r="AJ449" s="81"/>
      <c r="AK449" s="81"/>
      <c r="AL449" s="81"/>
      <c r="AM449" s="81"/>
      <c r="AN449" s="81"/>
      <c r="AO449" s="81"/>
    </row>
    <row r="450" spans="1:41" ht="14.25" customHeight="1">
      <c r="A450" s="195"/>
      <c r="B450" s="196"/>
      <c r="C450" s="84"/>
      <c r="D450" s="84"/>
      <c r="E450" s="84"/>
      <c r="F450" s="196"/>
      <c r="G450" s="196"/>
      <c r="H450" s="84"/>
      <c r="I450" s="85"/>
      <c r="J450" s="85"/>
      <c r="K450" s="85"/>
      <c r="L450" s="85"/>
      <c r="M450" s="85"/>
      <c r="N450" s="197"/>
      <c r="O450" s="85"/>
      <c r="P450" s="85"/>
      <c r="Q450" s="85"/>
      <c r="R450" s="198"/>
      <c r="S450" s="90"/>
      <c r="T450" s="81"/>
      <c r="U450" s="81"/>
      <c r="V450" s="81"/>
      <c r="W450" s="81"/>
      <c r="X450" s="81"/>
      <c r="Y450" s="81"/>
      <c r="Z450" s="81"/>
      <c r="AA450" s="81"/>
      <c r="AB450" s="81"/>
      <c r="AC450" s="81"/>
      <c r="AD450" s="81"/>
      <c r="AE450" s="81"/>
      <c r="AF450" s="81"/>
      <c r="AG450" s="81"/>
      <c r="AH450" s="81"/>
      <c r="AI450" s="81"/>
      <c r="AJ450" s="81"/>
      <c r="AK450" s="81"/>
      <c r="AL450" s="81"/>
      <c r="AM450" s="81"/>
      <c r="AN450" s="81"/>
      <c r="AO450" s="81"/>
    </row>
    <row r="451" spans="1:41" ht="14.25" customHeight="1">
      <c r="A451" s="195"/>
      <c r="B451" s="196"/>
      <c r="C451" s="84"/>
      <c r="D451" s="84"/>
      <c r="E451" s="84"/>
      <c r="F451" s="196"/>
      <c r="G451" s="196"/>
      <c r="H451" s="84"/>
      <c r="I451" s="85"/>
      <c r="J451" s="85"/>
      <c r="K451" s="85"/>
      <c r="L451" s="85"/>
      <c r="M451" s="85"/>
      <c r="N451" s="197"/>
      <c r="O451" s="85"/>
      <c r="P451" s="85"/>
      <c r="Q451" s="85"/>
      <c r="R451" s="198"/>
      <c r="S451" s="90"/>
      <c r="T451" s="81"/>
      <c r="U451" s="81"/>
      <c r="V451" s="81"/>
      <c r="W451" s="81"/>
      <c r="X451" s="81"/>
      <c r="Y451" s="81"/>
      <c r="Z451" s="81"/>
      <c r="AA451" s="81"/>
      <c r="AB451" s="81"/>
      <c r="AC451" s="81"/>
      <c r="AD451" s="81"/>
      <c r="AE451" s="81"/>
      <c r="AF451" s="81"/>
      <c r="AG451" s="81"/>
      <c r="AH451" s="81"/>
      <c r="AI451" s="81"/>
      <c r="AJ451" s="81"/>
      <c r="AK451" s="81"/>
      <c r="AL451" s="81"/>
      <c r="AM451" s="81"/>
      <c r="AN451" s="81"/>
      <c r="AO451" s="81"/>
    </row>
    <row r="452" spans="1:41" ht="14.25" customHeight="1">
      <c r="A452" s="195"/>
      <c r="B452" s="196"/>
      <c r="C452" s="84"/>
      <c r="D452" s="84"/>
      <c r="E452" s="84"/>
      <c r="F452" s="196"/>
      <c r="G452" s="196"/>
      <c r="H452" s="84"/>
      <c r="I452" s="85"/>
      <c r="J452" s="85"/>
      <c r="K452" s="85"/>
      <c r="L452" s="85"/>
      <c r="M452" s="85"/>
      <c r="N452" s="197"/>
      <c r="O452" s="85"/>
      <c r="P452" s="85"/>
      <c r="Q452" s="85"/>
      <c r="R452" s="198"/>
      <c r="S452" s="90"/>
      <c r="T452" s="81"/>
      <c r="U452" s="81"/>
      <c r="V452" s="81"/>
      <c r="W452" s="81"/>
      <c r="X452" s="81"/>
      <c r="Y452" s="81"/>
      <c r="Z452" s="81"/>
      <c r="AA452" s="81"/>
      <c r="AB452" s="81"/>
      <c r="AC452" s="81"/>
      <c r="AD452" s="81"/>
      <c r="AE452" s="81"/>
      <c r="AF452" s="81"/>
      <c r="AG452" s="81"/>
      <c r="AH452" s="81"/>
      <c r="AI452" s="81"/>
      <c r="AJ452" s="81"/>
      <c r="AK452" s="81"/>
      <c r="AL452" s="81"/>
      <c r="AM452" s="81"/>
      <c r="AN452" s="81"/>
      <c r="AO452" s="81"/>
    </row>
    <row r="453" spans="1:41" ht="14.25" customHeight="1">
      <c r="A453" s="195"/>
      <c r="B453" s="196"/>
      <c r="C453" s="84"/>
      <c r="D453" s="84"/>
      <c r="E453" s="84"/>
      <c r="F453" s="196"/>
      <c r="G453" s="196"/>
      <c r="H453" s="84"/>
      <c r="I453" s="85"/>
      <c r="J453" s="85"/>
      <c r="K453" s="85"/>
      <c r="L453" s="85"/>
      <c r="M453" s="85"/>
      <c r="N453" s="197"/>
      <c r="O453" s="85"/>
      <c r="P453" s="85"/>
      <c r="Q453" s="85"/>
      <c r="R453" s="198"/>
      <c r="S453" s="90"/>
      <c r="T453" s="81"/>
      <c r="U453" s="81"/>
      <c r="V453" s="81"/>
      <c r="W453" s="81"/>
      <c r="X453" s="81"/>
      <c r="Y453" s="81"/>
      <c r="Z453" s="81"/>
      <c r="AA453" s="81"/>
      <c r="AB453" s="81"/>
      <c r="AC453" s="81"/>
      <c r="AD453" s="81"/>
      <c r="AE453" s="81"/>
      <c r="AF453" s="81"/>
      <c r="AG453" s="81"/>
      <c r="AH453" s="81"/>
      <c r="AI453" s="81"/>
      <c r="AJ453" s="81"/>
      <c r="AK453" s="81"/>
      <c r="AL453" s="81"/>
      <c r="AM453" s="81"/>
      <c r="AN453" s="81"/>
      <c r="AO453" s="81"/>
    </row>
    <row r="454" spans="1:41" ht="14.25" customHeight="1">
      <c r="A454" s="195"/>
      <c r="B454" s="196"/>
      <c r="C454" s="84"/>
      <c r="D454" s="84"/>
      <c r="E454" s="84"/>
      <c r="F454" s="196"/>
      <c r="G454" s="196"/>
      <c r="H454" s="84"/>
      <c r="I454" s="85"/>
      <c r="J454" s="85"/>
      <c r="K454" s="85"/>
      <c r="L454" s="85"/>
      <c r="M454" s="85"/>
      <c r="N454" s="197"/>
      <c r="O454" s="85"/>
      <c r="P454" s="85"/>
      <c r="Q454" s="85"/>
      <c r="R454" s="198"/>
      <c r="S454" s="90"/>
      <c r="T454" s="81"/>
      <c r="U454" s="81"/>
      <c r="V454" s="81"/>
      <c r="W454" s="81"/>
      <c r="X454" s="81"/>
      <c r="Y454" s="81"/>
      <c r="Z454" s="81"/>
      <c r="AA454" s="81"/>
      <c r="AB454" s="81"/>
      <c r="AC454" s="81"/>
      <c r="AD454" s="81"/>
      <c r="AE454" s="81"/>
      <c r="AF454" s="81"/>
      <c r="AG454" s="81"/>
      <c r="AH454" s="81"/>
      <c r="AI454" s="81"/>
      <c r="AJ454" s="81"/>
      <c r="AK454" s="81"/>
      <c r="AL454" s="81"/>
      <c r="AM454" s="81"/>
      <c r="AN454" s="81"/>
      <c r="AO454" s="81"/>
    </row>
    <row r="455" spans="1:41" ht="14.25" customHeight="1">
      <c r="A455" s="195"/>
      <c r="B455" s="196"/>
      <c r="C455" s="84"/>
      <c r="D455" s="84"/>
      <c r="E455" s="84"/>
      <c r="F455" s="196"/>
      <c r="G455" s="196"/>
      <c r="H455" s="84"/>
      <c r="I455" s="85"/>
      <c r="J455" s="85"/>
      <c r="K455" s="85"/>
      <c r="L455" s="85"/>
      <c r="M455" s="85"/>
      <c r="N455" s="197"/>
      <c r="O455" s="85"/>
      <c r="P455" s="85"/>
      <c r="Q455" s="85"/>
      <c r="R455" s="198"/>
      <c r="S455" s="90"/>
      <c r="T455" s="81"/>
      <c r="U455" s="81"/>
      <c r="V455" s="81"/>
      <c r="W455" s="81"/>
      <c r="X455" s="81"/>
      <c r="Y455" s="81"/>
      <c r="Z455" s="81"/>
      <c r="AA455" s="81"/>
      <c r="AB455" s="81"/>
      <c r="AC455" s="81"/>
      <c r="AD455" s="81"/>
      <c r="AE455" s="81"/>
      <c r="AF455" s="81"/>
      <c r="AG455" s="81"/>
      <c r="AH455" s="81"/>
      <c r="AI455" s="81"/>
      <c r="AJ455" s="81"/>
      <c r="AK455" s="81"/>
      <c r="AL455" s="81"/>
      <c r="AM455" s="81"/>
      <c r="AN455" s="81"/>
      <c r="AO455" s="81"/>
    </row>
    <row r="456" spans="1:41" ht="14.25" customHeight="1">
      <c r="A456" s="195"/>
      <c r="B456" s="196"/>
      <c r="C456" s="84"/>
      <c r="D456" s="84"/>
      <c r="E456" s="84"/>
      <c r="F456" s="196"/>
      <c r="G456" s="196"/>
      <c r="H456" s="84"/>
      <c r="I456" s="85"/>
      <c r="J456" s="85"/>
      <c r="K456" s="85"/>
      <c r="L456" s="85"/>
      <c r="M456" s="85"/>
      <c r="N456" s="197"/>
      <c r="O456" s="85"/>
      <c r="P456" s="85"/>
      <c r="Q456" s="85"/>
      <c r="R456" s="198"/>
      <c r="S456" s="90"/>
      <c r="T456" s="81"/>
      <c r="U456" s="81"/>
      <c r="V456" s="81"/>
      <c r="W456" s="81"/>
      <c r="X456" s="81"/>
      <c r="Y456" s="81"/>
      <c r="Z456" s="81"/>
      <c r="AA456" s="81"/>
      <c r="AB456" s="81"/>
      <c r="AC456" s="81"/>
      <c r="AD456" s="81"/>
      <c r="AE456" s="81"/>
      <c r="AF456" s="81"/>
      <c r="AG456" s="81"/>
      <c r="AH456" s="81"/>
      <c r="AI456" s="81"/>
      <c r="AJ456" s="81"/>
      <c r="AK456" s="81"/>
      <c r="AL456" s="81"/>
      <c r="AM456" s="81"/>
      <c r="AN456" s="81"/>
      <c r="AO456" s="81"/>
    </row>
    <row r="457" spans="1:41" ht="14.25" customHeight="1">
      <c r="A457" s="195"/>
      <c r="B457" s="196"/>
      <c r="C457" s="84"/>
      <c r="D457" s="84"/>
      <c r="E457" s="84"/>
      <c r="F457" s="196"/>
      <c r="G457" s="196"/>
      <c r="H457" s="84"/>
      <c r="I457" s="85"/>
      <c r="J457" s="85"/>
      <c r="K457" s="85"/>
      <c r="L457" s="85"/>
      <c r="M457" s="85"/>
      <c r="N457" s="197"/>
      <c r="O457" s="85"/>
      <c r="P457" s="85"/>
      <c r="Q457" s="85"/>
      <c r="R457" s="198"/>
      <c r="S457" s="90"/>
      <c r="T457" s="81"/>
      <c r="U457" s="81"/>
      <c r="V457" s="81"/>
      <c r="W457" s="81"/>
      <c r="X457" s="81"/>
      <c r="Y457" s="81"/>
      <c r="Z457" s="81"/>
      <c r="AA457" s="81"/>
      <c r="AB457" s="81"/>
      <c r="AC457" s="81"/>
      <c r="AD457" s="81"/>
      <c r="AE457" s="81"/>
      <c r="AF457" s="81"/>
      <c r="AG457" s="81"/>
      <c r="AH457" s="81"/>
      <c r="AI457" s="81"/>
      <c r="AJ457" s="81"/>
      <c r="AK457" s="81"/>
      <c r="AL457" s="81"/>
      <c r="AM457" s="81"/>
      <c r="AN457" s="81"/>
      <c r="AO457" s="81"/>
    </row>
    <row r="458" spans="1:41" ht="14.25" customHeight="1">
      <c r="A458" s="195"/>
      <c r="B458" s="196"/>
      <c r="C458" s="84"/>
      <c r="D458" s="84"/>
      <c r="E458" s="84"/>
      <c r="F458" s="196"/>
      <c r="G458" s="196"/>
      <c r="H458" s="84"/>
      <c r="I458" s="85"/>
      <c r="J458" s="85"/>
      <c r="K458" s="85"/>
      <c r="L458" s="85"/>
      <c r="M458" s="85"/>
      <c r="N458" s="197"/>
      <c r="O458" s="85"/>
      <c r="P458" s="85"/>
      <c r="Q458" s="85"/>
      <c r="R458" s="198"/>
      <c r="S458" s="90"/>
      <c r="T458" s="81"/>
      <c r="U458" s="81"/>
      <c r="V458" s="81"/>
      <c r="W458" s="81"/>
      <c r="X458" s="81"/>
      <c r="Y458" s="81"/>
      <c r="Z458" s="81"/>
      <c r="AA458" s="81"/>
      <c r="AB458" s="81"/>
      <c r="AC458" s="81"/>
      <c r="AD458" s="81"/>
      <c r="AE458" s="81"/>
      <c r="AF458" s="81"/>
      <c r="AG458" s="81"/>
      <c r="AH458" s="81"/>
      <c r="AI458" s="81"/>
      <c r="AJ458" s="81"/>
      <c r="AK458" s="81"/>
      <c r="AL458" s="81"/>
      <c r="AM458" s="81"/>
      <c r="AN458" s="81"/>
      <c r="AO458" s="81"/>
    </row>
    <row r="459" spans="1:41" ht="14.25" customHeight="1">
      <c r="A459" s="195"/>
      <c r="B459" s="196"/>
      <c r="C459" s="84"/>
      <c r="D459" s="84"/>
      <c r="E459" s="84"/>
      <c r="F459" s="196"/>
      <c r="G459" s="196"/>
      <c r="H459" s="84"/>
      <c r="I459" s="85"/>
      <c r="J459" s="85"/>
      <c r="K459" s="85"/>
      <c r="L459" s="85"/>
      <c r="M459" s="85"/>
      <c r="N459" s="197"/>
      <c r="O459" s="85"/>
      <c r="P459" s="85"/>
      <c r="Q459" s="85"/>
      <c r="R459" s="198"/>
      <c r="S459" s="90"/>
      <c r="T459" s="81"/>
      <c r="U459" s="81"/>
      <c r="V459" s="81"/>
      <c r="W459" s="81"/>
      <c r="X459" s="81"/>
      <c r="Y459" s="81"/>
      <c r="Z459" s="81"/>
      <c r="AA459" s="81"/>
      <c r="AB459" s="81"/>
      <c r="AC459" s="81"/>
      <c r="AD459" s="81"/>
      <c r="AE459" s="81"/>
      <c r="AF459" s="81"/>
      <c r="AG459" s="81"/>
      <c r="AH459" s="81"/>
      <c r="AI459" s="81"/>
      <c r="AJ459" s="81"/>
      <c r="AK459" s="81"/>
      <c r="AL459" s="81"/>
      <c r="AM459" s="81"/>
      <c r="AN459" s="81"/>
      <c r="AO459" s="81"/>
    </row>
    <row r="460" spans="1:41" ht="14.25" customHeight="1">
      <c r="A460" s="195"/>
      <c r="B460" s="196"/>
      <c r="C460" s="84"/>
      <c r="D460" s="84"/>
      <c r="E460" s="84"/>
      <c r="F460" s="196"/>
      <c r="G460" s="196"/>
      <c r="H460" s="84"/>
      <c r="I460" s="85"/>
      <c r="J460" s="85"/>
      <c r="K460" s="85"/>
      <c r="L460" s="85"/>
      <c r="M460" s="85"/>
      <c r="N460" s="197"/>
      <c r="O460" s="85"/>
      <c r="P460" s="85"/>
      <c r="Q460" s="85"/>
      <c r="R460" s="198"/>
      <c r="S460" s="90"/>
      <c r="T460" s="81"/>
      <c r="U460" s="81"/>
      <c r="V460" s="81"/>
      <c r="W460" s="81"/>
      <c r="X460" s="81"/>
      <c r="Y460" s="81"/>
      <c r="Z460" s="81"/>
      <c r="AA460" s="81"/>
      <c r="AB460" s="81"/>
      <c r="AC460" s="81"/>
      <c r="AD460" s="81"/>
      <c r="AE460" s="81"/>
      <c r="AF460" s="81"/>
      <c r="AG460" s="81"/>
      <c r="AH460" s="81"/>
      <c r="AI460" s="81"/>
      <c r="AJ460" s="81"/>
      <c r="AK460" s="81"/>
      <c r="AL460" s="81"/>
      <c r="AM460" s="81"/>
      <c r="AN460" s="81"/>
      <c r="AO460" s="81"/>
    </row>
    <row r="461" spans="1:41" ht="14.25" customHeight="1">
      <c r="A461" s="195"/>
      <c r="B461" s="196"/>
      <c r="C461" s="84"/>
      <c r="D461" s="84"/>
      <c r="E461" s="84"/>
      <c r="F461" s="196"/>
      <c r="G461" s="196"/>
      <c r="H461" s="84"/>
      <c r="I461" s="85"/>
      <c r="J461" s="85"/>
      <c r="K461" s="85"/>
      <c r="L461" s="85"/>
      <c r="M461" s="85"/>
      <c r="N461" s="197"/>
      <c r="O461" s="85"/>
      <c r="P461" s="85"/>
      <c r="Q461" s="85"/>
      <c r="R461" s="198"/>
      <c r="S461" s="90"/>
      <c r="T461" s="81"/>
      <c r="U461" s="81"/>
      <c r="V461" s="81"/>
      <c r="W461" s="81"/>
      <c r="X461" s="81"/>
      <c r="Y461" s="81"/>
      <c r="Z461" s="81"/>
      <c r="AA461" s="81"/>
      <c r="AB461" s="81"/>
      <c r="AC461" s="81"/>
      <c r="AD461" s="81"/>
      <c r="AE461" s="81"/>
      <c r="AF461" s="81"/>
      <c r="AG461" s="81"/>
      <c r="AH461" s="81"/>
      <c r="AI461" s="81"/>
      <c r="AJ461" s="81"/>
      <c r="AK461" s="81"/>
      <c r="AL461" s="81"/>
      <c r="AM461" s="81"/>
      <c r="AN461" s="81"/>
      <c r="AO461" s="81"/>
    </row>
    <row r="462" spans="1:41" ht="14.25" customHeight="1">
      <c r="A462" s="195"/>
      <c r="B462" s="196"/>
      <c r="C462" s="84"/>
      <c r="D462" s="84"/>
      <c r="E462" s="84"/>
      <c r="F462" s="196"/>
      <c r="G462" s="196"/>
      <c r="H462" s="84"/>
      <c r="I462" s="85"/>
      <c r="J462" s="85"/>
      <c r="K462" s="85"/>
      <c r="L462" s="85"/>
      <c r="M462" s="85"/>
      <c r="N462" s="197"/>
      <c r="O462" s="85"/>
      <c r="P462" s="85"/>
      <c r="Q462" s="85"/>
      <c r="R462" s="198"/>
      <c r="S462" s="90"/>
      <c r="T462" s="81"/>
      <c r="U462" s="81"/>
      <c r="V462" s="81"/>
      <c r="W462" s="81"/>
      <c r="X462" s="81"/>
      <c r="Y462" s="81"/>
      <c r="Z462" s="81"/>
      <c r="AA462" s="81"/>
      <c r="AB462" s="81"/>
      <c r="AC462" s="81"/>
      <c r="AD462" s="81"/>
      <c r="AE462" s="81"/>
      <c r="AF462" s="81"/>
      <c r="AG462" s="81"/>
      <c r="AH462" s="81"/>
      <c r="AI462" s="81"/>
      <c r="AJ462" s="81"/>
      <c r="AK462" s="81"/>
      <c r="AL462" s="81"/>
      <c r="AM462" s="81"/>
      <c r="AN462" s="81"/>
      <c r="AO462" s="81"/>
    </row>
    <row r="463" spans="1:41" ht="14.25" customHeight="1">
      <c r="A463" s="195"/>
      <c r="B463" s="196"/>
      <c r="C463" s="84"/>
      <c r="D463" s="84"/>
      <c r="E463" s="84"/>
      <c r="F463" s="196"/>
      <c r="G463" s="196"/>
      <c r="H463" s="84"/>
      <c r="I463" s="85"/>
      <c r="J463" s="85"/>
      <c r="K463" s="85"/>
      <c r="L463" s="85"/>
      <c r="M463" s="85"/>
      <c r="N463" s="197"/>
      <c r="O463" s="85"/>
      <c r="P463" s="85"/>
      <c r="Q463" s="85"/>
      <c r="R463" s="198"/>
      <c r="S463" s="90"/>
      <c r="T463" s="81"/>
      <c r="U463" s="81"/>
      <c r="V463" s="81"/>
      <c r="W463" s="81"/>
      <c r="X463" s="81"/>
      <c r="Y463" s="81"/>
      <c r="Z463" s="81"/>
      <c r="AA463" s="81"/>
      <c r="AB463" s="81"/>
      <c r="AC463" s="81"/>
      <c r="AD463" s="81"/>
      <c r="AE463" s="81"/>
      <c r="AF463" s="81"/>
      <c r="AG463" s="81"/>
      <c r="AH463" s="81"/>
      <c r="AI463" s="81"/>
      <c r="AJ463" s="81"/>
      <c r="AK463" s="81"/>
      <c r="AL463" s="81"/>
      <c r="AM463" s="81"/>
      <c r="AN463" s="81"/>
      <c r="AO463" s="81"/>
    </row>
    <row r="464" spans="1:41" ht="14.25" customHeight="1">
      <c r="A464" s="195"/>
      <c r="B464" s="196"/>
      <c r="C464" s="84"/>
      <c r="D464" s="84"/>
      <c r="E464" s="84"/>
      <c r="F464" s="196"/>
      <c r="G464" s="196"/>
      <c r="H464" s="84"/>
      <c r="I464" s="85"/>
      <c r="J464" s="85"/>
      <c r="K464" s="85"/>
      <c r="L464" s="85"/>
      <c r="M464" s="85"/>
      <c r="N464" s="197"/>
      <c r="O464" s="85"/>
      <c r="P464" s="85"/>
      <c r="Q464" s="85"/>
      <c r="R464" s="198"/>
      <c r="S464" s="90"/>
      <c r="T464" s="81"/>
      <c r="U464" s="81"/>
      <c r="V464" s="81"/>
      <c r="W464" s="81"/>
      <c r="X464" s="81"/>
      <c r="Y464" s="81"/>
      <c r="Z464" s="81"/>
      <c r="AA464" s="81"/>
      <c r="AB464" s="81"/>
      <c r="AC464" s="81"/>
      <c r="AD464" s="81"/>
      <c r="AE464" s="81"/>
      <c r="AF464" s="81"/>
      <c r="AG464" s="81"/>
      <c r="AH464" s="81"/>
      <c r="AI464" s="81"/>
      <c r="AJ464" s="81"/>
      <c r="AK464" s="81"/>
      <c r="AL464" s="81"/>
      <c r="AM464" s="81"/>
      <c r="AN464" s="81"/>
      <c r="AO464" s="81"/>
    </row>
    <row r="465" spans="1:41" ht="14.25" customHeight="1">
      <c r="A465" s="195"/>
      <c r="B465" s="196"/>
      <c r="C465" s="84"/>
      <c r="D465" s="84"/>
      <c r="E465" s="84"/>
      <c r="F465" s="196"/>
      <c r="G465" s="196"/>
      <c r="H465" s="84"/>
      <c r="I465" s="85"/>
      <c r="J465" s="85"/>
      <c r="K465" s="85"/>
      <c r="L465" s="85"/>
      <c r="M465" s="85"/>
      <c r="N465" s="197"/>
      <c r="O465" s="85"/>
      <c r="P465" s="85"/>
      <c r="Q465" s="85"/>
      <c r="R465" s="198"/>
      <c r="S465" s="90"/>
      <c r="T465" s="81"/>
      <c r="U465" s="81"/>
      <c r="V465" s="81"/>
      <c r="W465" s="81"/>
      <c r="X465" s="81"/>
      <c r="Y465" s="81"/>
      <c r="Z465" s="81"/>
      <c r="AA465" s="81"/>
      <c r="AB465" s="81"/>
      <c r="AC465" s="81"/>
      <c r="AD465" s="81"/>
      <c r="AE465" s="81"/>
      <c r="AF465" s="81"/>
      <c r="AG465" s="81"/>
      <c r="AH465" s="81"/>
      <c r="AI465" s="81"/>
      <c r="AJ465" s="81"/>
      <c r="AK465" s="81"/>
      <c r="AL465" s="81"/>
      <c r="AM465" s="81"/>
      <c r="AN465" s="81"/>
      <c r="AO465" s="81"/>
    </row>
    <row r="466" spans="1:41" ht="14.25" customHeight="1">
      <c r="A466" s="195"/>
      <c r="B466" s="196"/>
      <c r="C466" s="84"/>
      <c r="D466" s="84"/>
      <c r="E466" s="84"/>
      <c r="F466" s="196"/>
      <c r="G466" s="196"/>
      <c r="H466" s="84"/>
      <c r="I466" s="85"/>
      <c r="J466" s="85"/>
      <c r="K466" s="85"/>
      <c r="L466" s="85"/>
      <c r="M466" s="85"/>
      <c r="N466" s="197"/>
      <c r="O466" s="85"/>
      <c r="P466" s="85"/>
      <c r="Q466" s="85"/>
      <c r="R466" s="198"/>
      <c r="S466" s="90"/>
      <c r="T466" s="81"/>
      <c r="U466" s="81"/>
      <c r="V466" s="81"/>
      <c r="W466" s="81"/>
      <c r="X466" s="81"/>
      <c r="Y466" s="81"/>
      <c r="Z466" s="81"/>
      <c r="AA466" s="81"/>
      <c r="AB466" s="81"/>
      <c r="AC466" s="81"/>
      <c r="AD466" s="81"/>
      <c r="AE466" s="81"/>
      <c r="AF466" s="81"/>
      <c r="AG466" s="81"/>
      <c r="AH466" s="81"/>
      <c r="AI466" s="81"/>
      <c r="AJ466" s="81"/>
      <c r="AK466" s="81"/>
      <c r="AL466" s="81"/>
      <c r="AM466" s="81"/>
      <c r="AN466" s="81"/>
      <c r="AO466" s="81"/>
    </row>
    <row r="467" spans="1:41" ht="14.25" customHeight="1">
      <c r="A467" s="195"/>
      <c r="B467" s="196"/>
      <c r="C467" s="84"/>
      <c r="D467" s="84"/>
      <c r="E467" s="84"/>
      <c r="F467" s="196"/>
      <c r="G467" s="196"/>
      <c r="H467" s="84"/>
      <c r="I467" s="85"/>
      <c r="J467" s="85"/>
      <c r="K467" s="85"/>
      <c r="L467" s="85"/>
      <c r="M467" s="85"/>
      <c r="N467" s="197"/>
      <c r="O467" s="85"/>
      <c r="P467" s="85"/>
      <c r="Q467" s="85"/>
      <c r="R467" s="198"/>
      <c r="S467" s="90"/>
      <c r="T467" s="81"/>
      <c r="U467" s="81"/>
      <c r="V467" s="81"/>
      <c r="W467" s="81"/>
      <c r="X467" s="81"/>
      <c r="Y467" s="81"/>
      <c r="Z467" s="81"/>
      <c r="AA467" s="81"/>
      <c r="AB467" s="81"/>
      <c r="AC467" s="81"/>
      <c r="AD467" s="81"/>
      <c r="AE467" s="81"/>
      <c r="AF467" s="81"/>
      <c r="AG467" s="81"/>
      <c r="AH467" s="81"/>
      <c r="AI467" s="81"/>
      <c r="AJ467" s="81"/>
      <c r="AK467" s="81"/>
      <c r="AL467" s="81"/>
      <c r="AM467" s="81"/>
      <c r="AN467" s="81"/>
      <c r="AO467" s="81"/>
    </row>
    <row r="468" spans="1:41" ht="14.25" customHeight="1">
      <c r="A468" s="195"/>
      <c r="B468" s="196"/>
      <c r="C468" s="84"/>
      <c r="D468" s="84"/>
      <c r="E468" s="84"/>
      <c r="F468" s="196"/>
      <c r="G468" s="196"/>
      <c r="H468" s="84"/>
      <c r="I468" s="85"/>
      <c r="J468" s="85"/>
      <c r="K468" s="85"/>
      <c r="L468" s="85"/>
      <c r="M468" s="85"/>
      <c r="N468" s="197"/>
      <c r="O468" s="85"/>
      <c r="P468" s="85"/>
      <c r="Q468" s="85"/>
      <c r="R468" s="198"/>
      <c r="S468" s="90"/>
      <c r="T468" s="81"/>
      <c r="U468" s="81"/>
      <c r="V468" s="81"/>
      <c r="W468" s="81"/>
      <c r="X468" s="81"/>
      <c r="Y468" s="81"/>
      <c r="Z468" s="81"/>
      <c r="AA468" s="81"/>
      <c r="AB468" s="81"/>
      <c r="AC468" s="81"/>
      <c r="AD468" s="81"/>
      <c r="AE468" s="81"/>
      <c r="AF468" s="81"/>
      <c r="AG468" s="81"/>
      <c r="AH468" s="81"/>
      <c r="AI468" s="81"/>
      <c r="AJ468" s="81"/>
      <c r="AK468" s="81"/>
      <c r="AL468" s="81"/>
      <c r="AM468" s="81"/>
      <c r="AN468" s="81"/>
      <c r="AO468" s="81"/>
    </row>
    <row r="469" spans="1:41" ht="14.25" customHeight="1">
      <c r="A469" s="195"/>
      <c r="B469" s="196"/>
      <c r="C469" s="84"/>
      <c r="D469" s="84"/>
      <c r="E469" s="84"/>
      <c r="F469" s="196"/>
      <c r="G469" s="196"/>
      <c r="H469" s="84"/>
      <c r="I469" s="85"/>
      <c r="J469" s="85"/>
      <c r="K469" s="85"/>
      <c r="L469" s="85"/>
      <c r="M469" s="85"/>
      <c r="N469" s="197"/>
      <c r="O469" s="85"/>
      <c r="P469" s="85"/>
      <c r="Q469" s="85"/>
      <c r="R469" s="198"/>
      <c r="S469" s="90"/>
      <c r="T469" s="81"/>
      <c r="U469" s="81"/>
      <c r="V469" s="81"/>
      <c r="W469" s="81"/>
      <c r="X469" s="81"/>
      <c r="Y469" s="81"/>
      <c r="Z469" s="81"/>
      <c r="AA469" s="81"/>
      <c r="AB469" s="81"/>
      <c r="AC469" s="81"/>
      <c r="AD469" s="81"/>
      <c r="AE469" s="81"/>
      <c r="AF469" s="81"/>
      <c r="AG469" s="81"/>
      <c r="AH469" s="81"/>
      <c r="AI469" s="81"/>
      <c r="AJ469" s="81"/>
      <c r="AK469" s="81"/>
      <c r="AL469" s="81"/>
      <c r="AM469" s="81"/>
      <c r="AN469" s="81"/>
      <c r="AO469" s="81"/>
    </row>
    <row r="470" spans="1:41" ht="14.25" customHeight="1">
      <c r="A470" s="195"/>
      <c r="B470" s="196"/>
      <c r="C470" s="84"/>
      <c r="D470" s="84"/>
      <c r="E470" s="84"/>
      <c r="F470" s="196"/>
      <c r="G470" s="196"/>
      <c r="H470" s="84"/>
      <c r="I470" s="85"/>
      <c r="J470" s="85"/>
      <c r="K470" s="85"/>
      <c r="L470" s="85"/>
      <c r="M470" s="85"/>
      <c r="N470" s="197"/>
      <c r="O470" s="85"/>
      <c r="P470" s="85"/>
      <c r="Q470" s="85"/>
      <c r="R470" s="198"/>
      <c r="S470" s="90"/>
      <c r="T470" s="81"/>
      <c r="U470" s="81"/>
      <c r="V470" s="81"/>
      <c r="W470" s="81"/>
      <c r="X470" s="81"/>
      <c r="Y470" s="81"/>
      <c r="Z470" s="81"/>
      <c r="AA470" s="81"/>
      <c r="AB470" s="81"/>
      <c r="AC470" s="81"/>
      <c r="AD470" s="81"/>
      <c r="AE470" s="81"/>
      <c r="AF470" s="81"/>
      <c r="AG470" s="81"/>
      <c r="AH470" s="81"/>
      <c r="AI470" s="81"/>
      <c r="AJ470" s="81"/>
      <c r="AK470" s="81"/>
      <c r="AL470" s="81"/>
      <c r="AM470" s="81"/>
      <c r="AN470" s="81"/>
      <c r="AO470" s="81"/>
    </row>
    <row r="471" spans="1:41" ht="14.25" customHeight="1">
      <c r="A471" s="195"/>
      <c r="B471" s="196"/>
      <c r="C471" s="84"/>
      <c r="D471" s="84"/>
      <c r="E471" s="84"/>
      <c r="F471" s="196"/>
      <c r="G471" s="196"/>
      <c r="H471" s="84"/>
      <c r="I471" s="85"/>
      <c r="J471" s="85"/>
      <c r="K471" s="85"/>
      <c r="L471" s="85"/>
      <c r="M471" s="85"/>
      <c r="N471" s="197"/>
      <c r="O471" s="85"/>
      <c r="P471" s="85"/>
      <c r="Q471" s="85"/>
      <c r="R471" s="198"/>
      <c r="S471" s="90"/>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row>
    <row r="472" spans="1:41" ht="14.25" customHeight="1">
      <c r="A472" s="195"/>
      <c r="B472" s="196"/>
      <c r="C472" s="84"/>
      <c r="D472" s="84"/>
      <c r="E472" s="84"/>
      <c r="F472" s="196"/>
      <c r="G472" s="196"/>
      <c r="H472" s="84"/>
      <c r="I472" s="85"/>
      <c r="J472" s="85"/>
      <c r="K472" s="85"/>
      <c r="L472" s="85"/>
      <c r="M472" s="85"/>
      <c r="N472" s="197"/>
      <c r="O472" s="85"/>
      <c r="P472" s="85"/>
      <c r="Q472" s="85"/>
      <c r="R472" s="198"/>
      <c r="S472" s="90"/>
      <c r="T472" s="81"/>
      <c r="U472" s="81"/>
      <c r="V472" s="81"/>
      <c r="W472" s="81"/>
      <c r="X472" s="81"/>
      <c r="Y472" s="81"/>
      <c r="Z472" s="81"/>
      <c r="AA472" s="81"/>
      <c r="AB472" s="81"/>
      <c r="AC472" s="81"/>
      <c r="AD472" s="81"/>
      <c r="AE472" s="81"/>
      <c r="AF472" s="81"/>
      <c r="AG472" s="81"/>
      <c r="AH472" s="81"/>
      <c r="AI472" s="81"/>
      <c r="AJ472" s="81"/>
      <c r="AK472" s="81"/>
      <c r="AL472" s="81"/>
      <c r="AM472" s="81"/>
      <c r="AN472" s="81"/>
      <c r="AO472" s="81"/>
    </row>
    <row r="473" spans="1:41" ht="14.25" customHeight="1">
      <c r="A473" s="195"/>
      <c r="B473" s="196"/>
      <c r="C473" s="84"/>
      <c r="D473" s="84"/>
      <c r="E473" s="84"/>
      <c r="F473" s="196"/>
      <c r="G473" s="196"/>
      <c r="H473" s="84"/>
      <c r="I473" s="85"/>
      <c r="J473" s="85"/>
      <c r="K473" s="85"/>
      <c r="L473" s="85"/>
      <c r="M473" s="85"/>
      <c r="N473" s="197"/>
      <c r="O473" s="85"/>
      <c r="P473" s="85"/>
      <c r="Q473" s="85"/>
      <c r="R473" s="198"/>
      <c r="S473" s="90"/>
      <c r="T473" s="81"/>
      <c r="U473" s="81"/>
      <c r="V473" s="81"/>
      <c r="W473" s="81"/>
      <c r="X473" s="81"/>
      <c r="Y473" s="81"/>
      <c r="Z473" s="81"/>
      <c r="AA473" s="81"/>
      <c r="AB473" s="81"/>
      <c r="AC473" s="81"/>
      <c r="AD473" s="81"/>
      <c r="AE473" s="81"/>
      <c r="AF473" s="81"/>
      <c r="AG473" s="81"/>
      <c r="AH473" s="81"/>
      <c r="AI473" s="81"/>
      <c r="AJ473" s="81"/>
      <c r="AK473" s="81"/>
      <c r="AL473" s="81"/>
      <c r="AM473" s="81"/>
      <c r="AN473" s="81"/>
      <c r="AO473" s="81"/>
    </row>
    <row r="474" spans="1:41" ht="14.25" customHeight="1">
      <c r="A474" s="195"/>
      <c r="B474" s="196"/>
      <c r="C474" s="84"/>
      <c r="D474" s="84"/>
      <c r="E474" s="84"/>
      <c r="F474" s="196"/>
      <c r="G474" s="196"/>
      <c r="H474" s="84"/>
      <c r="I474" s="85"/>
      <c r="J474" s="85"/>
      <c r="K474" s="85"/>
      <c r="L474" s="85"/>
      <c r="M474" s="85"/>
      <c r="N474" s="197"/>
      <c r="O474" s="85"/>
      <c r="P474" s="85"/>
      <c r="Q474" s="85"/>
      <c r="R474" s="198"/>
      <c r="S474" s="90"/>
      <c r="T474" s="81"/>
      <c r="U474" s="81"/>
      <c r="V474" s="81"/>
      <c r="W474" s="81"/>
      <c r="X474" s="81"/>
      <c r="Y474" s="81"/>
      <c r="Z474" s="81"/>
      <c r="AA474" s="81"/>
      <c r="AB474" s="81"/>
      <c r="AC474" s="81"/>
      <c r="AD474" s="81"/>
      <c r="AE474" s="81"/>
      <c r="AF474" s="81"/>
      <c r="AG474" s="81"/>
      <c r="AH474" s="81"/>
      <c r="AI474" s="81"/>
      <c r="AJ474" s="81"/>
      <c r="AK474" s="81"/>
      <c r="AL474" s="81"/>
      <c r="AM474" s="81"/>
      <c r="AN474" s="81"/>
      <c r="AO474" s="81"/>
    </row>
    <row r="475" spans="1:41" ht="14.25" customHeight="1">
      <c r="A475" s="195"/>
      <c r="B475" s="196"/>
      <c r="C475" s="84"/>
      <c r="D475" s="84"/>
      <c r="E475" s="84"/>
      <c r="F475" s="196"/>
      <c r="G475" s="196"/>
      <c r="H475" s="84"/>
      <c r="I475" s="85"/>
      <c r="J475" s="85"/>
      <c r="K475" s="85"/>
      <c r="L475" s="85"/>
      <c r="M475" s="85"/>
      <c r="N475" s="197"/>
      <c r="O475" s="85"/>
      <c r="P475" s="85"/>
      <c r="Q475" s="85"/>
      <c r="R475" s="198"/>
      <c r="S475" s="90"/>
      <c r="T475" s="81"/>
      <c r="U475" s="81"/>
      <c r="V475" s="81"/>
      <c r="W475" s="81"/>
      <c r="X475" s="81"/>
      <c r="Y475" s="81"/>
      <c r="Z475" s="81"/>
      <c r="AA475" s="81"/>
      <c r="AB475" s="81"/>
      <c r="AC475" s="81"/>
      <c r="AD475" s="81"/>
      <c r="AE475" s="81"/>
      <c r="AF475" s="81"/>
      <c r="AG475" s="81"/>
      <c r="AH475" s="81"/>
      <c r="AI475" s="81"/>
      <c r="AJ475" s="81"/>
      <c r="AK475" s="81"/>
      <c r="AL475" s="81"/>
      <c r="AM475" s="81"/>
      <c r="AN475" s="81"/>
      <c r="AO475" s="81"/>
    </row>
    <row r="476" spans="1:41" ht="14.25" customHeight="1">
      <c r="A476" s="195"/>
      <c r="B476" s="196"/>
      <c r="C476" s="84"/>
      <c r="D476" s="84"/>
      <c r="E476" s="84"/>
      <c r="F476" s="196"/>
      <c r="G476" s="196"/>
      <c r="H476" s="84"/>
      <c r="I476" s="85"/>
      <c r="J476" s="85"/>
      <c r="K476" s="85"/>
      <c r="L476" s="85"/>
      <c r="M476" s="85"/>
      <c r="N476" s="197"/>
      <c r="O476" s="85"/>
      <c r="P476" s="85"/>
      <c r="Q476" s="85"/>
      <c r="R476" s="198"/>
      <c r="S476" s="90"/>
      <c r="T476" s="81"/>
      <c r="U476" s="81"/>
      <c r="V476" s="81"/>
      <c r="W476" s="81"/>
      <c r="X476" s="81"/>
      <c r="Y476" s="81"/>
      <c r="Z476" s="81"/>
      <c r="AA476" s="81"/>
      <c r="AB476" s="81"/>
      <c r="AC476" s="81"/>
      <c r="AD476" s="81"/>
      <c r="AE476" s="81"/>
      <c r="AF476" s="81"/>
      <c r="AG476" s="81"/>
      <c r="AH476" s="81"/>
      <c r="AI476" s="81"/>
      <c r="AJ476" s="81"/>
      <c r="AK476" s="81"/>
      <c r="AL476" s="81"/>
      <c r="AM476" s="81"/>
      <c r="AN476" s="81"/>
      <c r="AO476" s="81"/>
    </row>
    <row r="477" spans="1:41" ht="14.25" customHeight="1">
      <c r="A477" s="195"/>
      <c r="B477" s="196"/>
      <c r="C477" s="84"/>
      <c r="D477" s="84"/>
      <c r="E477" s="84"/>
      <c r="F477" s="196"/>
      <c r="G477" s="196"/>
      <c r="H477" s="84"/>
      <c r="I477" s="85"/>
      <c r="J477" s="85"/>
      <c r="K477" s="85"/>
      <c r="L477" s="85"/>
      <c r="M477" s="85"/>
      <c r="N477" s="197"/>
      <c r="O477" s="85"/>
      <c r="P477" s="85"/>
      <c r="Q477" s="85"/>
      <c r="R477" s="198"/>
      <c r="S477" s="90"/>
      <c r="T477" s="81"/>
      <c r="U477" s="81"/>
      <c r="V477" s="81"/>
      <c r="W477" s="81"/>
      <c r="X477" s="81"/>
      <c r="Y477" s="81"/>
      <c r="Z477" s="81"/>
      <c r="AA477" s="81"/>
      <c r="AB477" s="81"/>
      <c r="AC477" s="81"/>
      <c r="AD477" s="81"/>
      <c r="AE477" s="81"/>
      <c r="AF477" s="81"/>
      <c r="AG477" s="81"/>
      <c r="AH477" s="81"/>
      <c r="AI477" s="81"/>
      <c r="AJ477" s="81"/>
      <c r="AK477" s="81"/>
      <c r="AL477" s="81"/>
      <c r="AM477" s="81"/>
      <c r="AN477" s="81"/>
      <c r="AO477" s="81"/>
    </row>
    <row r="478" spans="1:41" ht="14.25" customHeight="1">
      <c r="A478" s="195"/>
      <c r="B478" s="196"/>
      <c r="C478" s="84"/>
      <c r="D478" s="84"/>
      <c r="E478" s="84"/>
      <c r="F478" s="196"/>
      <c r="G478" s="196"/>
      <c r="H478" s="84"/>
      <c r="I478" s="85"/>
      <c r="J478" s="85"/>
      <c r="K478" s="85"/>
      <c r="L478" s="85"/>
      <c r="M478" s="85"/>
      <c r="N478" s="197"/>
      <c r="O478" s="85"/>
      <c r="P478" s="85"/>
      <c r="Q478" s="85"/>
      <c r="R478" s="198"/>
      <c r="S478" s="90"/>
      <c r="T478" s="81"/>
      <c r="U478" s="81"/>
      <c r="V478" s="81"/>
      <c r="W478" s="81"/>
      <c r="X478" s="81"/>
      <c r="Y478" s="81"/>
      <c r="Z478" s="81"/>
      <c r="AA478" s="81"/>
      <c r="AB478" s="81"/>
      <c r="AC478" s="81"/>
      <c r="AD478" s="81"/>
      <c r="AE478" s="81"/>
      <c r="AF478" s="81"/>
      <c r="AG478" s="81"/>
      <c r="AH478" s="81"/>
      <c r="AI478" s="81"/>
      <c r="AJ478" s="81"/>
      <c r="AK478" s="81"/>
      <c r="AL478" s="81"/>
      <c r="AM478" s="81"/>
      <c r="AN478" s="81"/>
      <c r="AO478" s="81"/>
    </row>
    <row r="479" spans="1:41" ht="14.25" customHeight="1">
      <c r="A479" s="195"/>
      <c r="B479" s="196"/>
      <c r="C479" s="84"/>
      <c r="D479" s="84"/>
      <c r="E479" s="84"/>
      <c r="F479" s="196"/>
      <c r="G479" s="196"/>
      <c r="H479" s="84"/>
      <c r="I479" s="85"/>
      <c r="J479" s="85"/>
      <c r="K479" s="85"/>
      <c r="L479" s="85"/>
      <c r="M479" s="85"/>
      <c r="N479" s="197"/>
      <c r="O479" s="85"/>
      <c r="P479" s="85"/>
      <c r="Q479" s="85"/>
      <c r="R479" s="198"/>
      <c r="S479" s="90"/>
      <c r="T479" s="81"/>
      <c r="U479" s="81"/>
      <c r="V479" s="81"/>
      <c r="W479" s="81"/>
      <c r="X479" s="81"/>
      <c r="Y479" s="81"/>
      <c r="Z479" s="81"/>
      <c r="AA479" s="81"/>
      <c r="AB479" s="81"/>
      <c r="AC479" s="81"/>
      <c r="AD479" s="81"/>
      <c r="AE479" s="81"/>
      <c r="AF479" s="81"/>
      <c r="AG479" s="81"/>
      <c r="AH479" s="81"/>
      <c r="AI479" s="81"/>
      <c r="AJ479" s="81"/>
      <c r="AK479" s="81"/>
      <c r="AL479" s="81"/>
      <c r="AM479" s="81"/>
      <c r="AN479" s="81"/>
      <c r="AO479" s="81"/>
    </row>
    <row r="480" spans="1:41" ht="14.25" customHeight="1">
      <c r="A480" s="195"/>
      <c r="B480" s="196"/>
      <c r="C480" s="84"/>
      <c r="D480" s="84"/>
      <c r="E480" s="84"/>
      <c r="F480" s="196"/>
      <c r="G480" s="196"/>
      <c r="H480" s="84"/>
      <c r="I480" s="85"/>
      <c r="J480" s="85"/>
      <c r="K480" s="85"/>
      <c r="L480" s="85"/>
      <c r="M480" s="85"/>
      <c r="N480" s="197"/>
      <c r="O480" s="85"/>
      <c r="P480" s="85"/>
      <c r="Q480" s="85"/>
      <c r="R480" s="198"/>
      <c r="S480" s="90"/>
      <c r="T480" s="81"/>
      <c r="U480" s="81"/>
      <c r="V480" s="81"/>
      <c r="W480" s="81"/>
      <c r="X480" s="81"/>
      <c r="Y480" s="81"/>
      <c r="Z480" s="81"/>
      <c r="AA480" s="81"/>
      <c r="AB480" s="81"/>
      <c r="AC480" s="81"/>
      <c r="AD480" s="81"/>
      <c r="AE480" s="81"/>
      <c r="AF480" s="81"/>
      <c r="AG480" s="81"/>
      <c r="AH480" s="81"/>
      <c r="AI480" s="81"/>
      <c r="AJ480" s="81"/>
      <c r="AK480" s="81"/>
      <c r="AL480" s="81"/>
      <c r="AM480" s="81"/>
      <c r="AN480" s="81"/>
      <c r="AO480" s="81"/>
    </row>
    <row r="481" spans="1:41" ht="14.25" customHeight="1">
      <c r="A481" s="195"/>
      <c r="B481" s="196"/>
      <c r="C481" s="84"/>
      <c r="D481" s="84"/>
      <c r="E481" s="84"/>
      <c r="F481" s="196"/>
      <c r="G481" s="196"/>
      <c r="H481" s="84"/>
      <c r="I481" s="85"/>
      <c r="J481" s="85"/>
      <c r="K481" s="85"/>
      <c r="L481" s="85"/>
      <c r="M481" s="85"/>
      <c r="N481" s="197"/>
      <c r="O481" s="85"/>
      <c r="P481" s="85"/>
      <c r="Q481" s="85"/>
      <c r="R481" s="198"/>
      <c r="S481" s="90"/>
      <c r="T481" s="81"/>
      <c r="U481" s="81"/>
      <c r="V481" s="81"/>
      <c r="W481" s="81"/>
      <c r="X481" s="81"/>
      <c r="Y481" s="81"/>
      <c r="Z481" s="81"/>
      <c r="AA481" s="81"/>
      <c r="AB481" s="81"/>
      <c r="AC481" s="81"/>
      <c r="AD481" s="81"/>
      <c r="AE481" s="81"/>
      <c r="AF481" s="81"/>
      <c r="AG481" s="81"/>
      <c r="AH481" s="81"/>
      <c r="AI481" s="81"/>
      <c r="AJ481" s="81"/>
      <c r="AK481" s="81"/>
      <c r="AL481" s="81"/>
      <c r="AM481" s="81"/>
      <c r="AN481" s="81"/>
      <c r="AO481" s="81"/>
    </row>
    <row r="482" spans="1:41" ht="14.25" customHeight="1">
      <c r="A482" s="195"/>
      <c r="B482" s="196"/>
      <c r="C482" s="84"/>
      <c r="D482" s="84"/>
      <c r="E482" s="84"/>
      <c r="F482" s="196"/>
      <c r="G482" s="196"/>
      <c r="H482" s="84"/>
      <c r="I482" s="85"/>
      <c r="J482" s="85"/>
      <c r="K482" s="85"/>
      <c r="L482" s="85"/>
      <c r="M482" s="85"/>
      <c r="N482" s="197"/>
      <c r="O482" s="85"/>
      <c r="P482" s="85"/>
      <c r="Q482" s="85"/>
      <c r="R482" s="198"/>
      <c r="S482" s="90"/>
      <c r="T482" s="81"/>
      <c r="U482" s="81"/>
      <c r="V482" s="81"/>
      <c r="W482" s="81"/>
      <c r="X482" s="81"/>
      <c r="Y482" s="81"/>
      <c r="Z482" s="81"/>
      <c r="AA482" s="81"/>
      <c r="AB482" s="81"/>
      <c r="AC482" s="81"/>
      <c r="AD482" s="81"/>
      <c r="AE482" s="81"/>
      <c r="AF482" s="81"/>
      <c r="AG482" s="81"/>
      <c r="AH482" s="81"/>
      <c r="AI482" s="81"/>
      <c r="AJ482" s="81"/>
      <c r="AK482" s="81"/>
      <c r="AL482" s="81"/>
      <c r="AM482" s="81"/>
      <c r="AN482" s="81"/>
      <c r="AO482" s="81"/>
    </row>
    <row r="483" spans="1:41" ht="14.25" customHeight="1">
      <c r="A483" s="195"/>
      <c r="B483" s="196"/>
      <c r="C483" s="84"/>
      <c r="D483" s="84"/>
      <c r="E483" s="84"/>
      <c r="F483" s="196"/>
      <c r="G483" s="196"/>
      <c r="H483" s="84"/>
      <c r="I483" s="85"/>
      <c r="J483" s="85"/>
      <c r="K483" s="85"/>
      <c r="L483" s="85"/>
      <c r="M483" s="85"/>
      <c r="N483" s="197"/>
      <c r="O483" s="85"/>
      <c r="P483" s="85"/>
      <c r="Q483" s="85"/>
      <c r="R483" s="198"/>
      <c r="S483" s="90"/>
      <c r="T483" s="81"/>
      <c r="U483" s="81"/>
      <c r="V483" s="81"/>
      <c r="W483" s="81"/>
      <c r="X483" s="81"/>
      <c r="Y483" s="81"/>
      <c r="Z483" s="81"/>
      <c r="AA483" s="81"/>
      <c r="AB483" s="81"/>
      <c r="AC483" s="81"/>
      <c r="AD483" s="81"/>
      <c r="AE483" s="81"/>
      <c r="AF483" s="81"/>
      <c r="AG483" s="81"/>
      <c r="AH483" s="81"/>
      <c r="AI483" s="81"/>
      <c r="AJ483" s="81"/>
      <c r="AK483" s="81"/>
      <c r="AL483" s="81"/>
      <c r="AM483" s="81"/>
      <c r="AN483" s="81"/>
      <c r="AO483" s="81"/>
    </row>
    <row r="484" spans="1:41" ht="14.25" customHeight="1">
      <c r="A484" s="195"/>
      <c r="B484" s="196"/>
      <c r="C484" s="84"/>
      <c r="D484" s="84"/>
      <c r="E484" s="84"/>
      <c r="F484" s="196"/>
      <c r="G484" s="196"/>
      <c r="H484" s="84"/>
      <c r="I484" s="85"/>
      <c r="J484" s="85"/>
      <c r="K484" s="85"/>
      <c r="L484" s="85"/>
      <c r="M484" s="85"/>
      <c r="N484" s="197"/>
      <c r="O484" s="85"/>
      <c r="P484" s="85"/>
      <c r="Q484" s="85"/>
      <c r="R484" s="198"/>
      <c r="S484" s="90"/>
      <c r="T484" s="81"/>
      <c r="U484" s="81"/>
      <c r="V484" s="81"/>
      <c r="W484" s="81"/>
      <c r="X484" s="81"/>
      <c r="Y484" s="81"/>
      <c r="Z484" s="81"/>
      <c r="AA484" s="81"/>
      <c r="AB484" s="81"/>
      <c r="AC484" s="81"/>
      <c r="AD484" s="81"/>
      <c r="AE484" s="81"/>
      <c r="AF484" s="81"/>
      <c r="AG484" s="81"/>
      <c r="AH484" s="81"/>
      <c r="AI484" s="81"/>
      <c r="AJ484" s="81"/>
      <c r="AK484" s="81"/>
      <c r="AL484" s="81"/>
      <c r="AM484" s="81"/>
      <c r="AN484" s="81"/>
      <c r="AO484" s="81"/>
    </row>
    <row r="485" spans="1:41" ht="14.25" customHeight="1">
      <c r="A485" s="195"/>
      <c r="B485" s="196"/>
      <c r="C485" s="84"/>
      <c r="D485" s="84"/>
      <c r="E485" s="84"/>
      <c r="F485" s="196"/>
      <c r="G485" s="196"/>
      <c r="H485" s="84"/>
      <c r="I485" s="85"/>
      <c r="J485" s="85"/>
      <c r="K485" s="85"/>
      <c r="L485" s="85"/>
      <c r="M485" s="85"/>
      <c r="N485" s="197"/>
      <c r="O485" s="85"/>
      <c r="P485" s="85"/>
      <c r="Q485" s="85"/>
      <c r="R485" s="198"/>
      <c r="S485" s="90"/>
      <c r="T485" s="81"/>
      <c r="U485" s="81"/>
      <c r="V485" s="81"/>
      <c r="W485" s="81"/>
      <c r="X485" s="81"/>
      <c r="Y485" s="81"/>
      <c r="Z485" s="81"/>
      <c r="AA485" s="81"/>
      <c r="AB485" s="81"/>
      <c r="AC485" s="81"/>
      <c r="AD485" s="81"/>
      <c r="AE485" s="81"/>
      <c r="AF485" s="81"/>
      <c r="AG485" s="81"/>
      <c r="AH485" s="81"/>
      <c r="AI485" s="81"/>
      <c r="AJ485" s="81"/>
      <c r="AK485" s="81"/>
      <c r="AL485" s="81"/>
      <c r="AM485" s="81"/>
      <c r="AN485" s="81"/>
      <c r="AO485" s="81"/>
    </row>
    <row r="486" spans="1:41" ht="14.25" customHeight="1">
      <c r="A486" s="195"/>
      <c r="B486" s="196"/>
      <c r="C486" s="84"/>
      <c r="D486" s="84"/>
      <c r="E486" s="84"/>
      <c r="F486" s="196"/>
      <c r="G486" s="196"/>
      <c r="H486" s="84"/>
      <c r="I486" s="85"/>
      <c r="J486" s="85"/>
      <c r="K486" s="85"/>
      <c r="L486" s="85"/>
      <c r="M486" s="85"/>
      <c r="N486" s="197"/>
      <c r="O486" s="85"/>
      <c r="P486" s="85"/>
      <c r="Q486" s="85"/>
      <c r="R486" s="198"/>
      <c r="S486" s="90"/>
      <c r="T486" s="81"/>
      <c r="U486" s="81"/>
      <c r="V486" s="81"/>
      <c r="W486" s="81"/>
      <c r="X486" s="81"/>
      <c r="Y486" s="81"/>
      <c r="Z486" s="81"/>
      <c r="AA486" s="81"/>
      <c r="AB486" s="81"/>
      <c r="AC486" s="81"/>
      <c r="AD486" s="81"/>
      <c r="AE486" s="81"/>
      <c r="AF486" s="81"/>
      <c r="AG486" s="81"/>
      <c r="AH486" s="81"/>
      <c r="AI486" s="81"/>
      <c r="AJ486" s="81"/>
      <c r="AK486" s="81"/>
      <c r="AL486" s="81"/>
      <c r="AM486" s="81"/>
      <c r="AN486" s="81"/>
      <c r="AO486" s="81"/>
    </row>
    <row r="487" spans="1:41" ht="14.25" customHeight="1">
      <c r="A487" s="195"/>
      <c r="B487" s="196"/>
      <c r="C487" s="84"/>
      <c r="D487" s="84"/>
      <c r="E487" s="84"/>
      <c r="F487" s="196"/>
      <c r="G487" s="196"/>
      <c r="H487" s="84"/>
      <c r="I487" s="85"/>
      <c r="J487" s="85"/>
      <c r="K487" s="85"/>
      <c r="L487" s="85"/>
      <c r="M487" s="85"/>
      <c r="N487" s="197"/>
      <c r="O487" s="85"/>
      <c r="P487" s="85"/>
      <c r="Q487" s="85"/>
      <c r="R487" s="198"/>
      <c r="S487" s="90"/>
      <c r="T487" s="81"/>
      <c r="U487" s="81"/>
      <c r="V487" s="81"/>
      <c r="W487" s="81"/>
      <c r="X487" s="81"/>
      <c r="Y487" s="81"/>
      <c r="Z487" s="81"/>
      <c r="AA487" s="81"/>
      <c r="AB487" s="81"/>
      <c r="AC487" s="81"/>
      <c r="AD487" s="81"/>
      <c r="AE487" s="81"/>
      <c r="AF487" s="81"/>
      <c r="AG487" s="81"/>
      <c r="AH487" s="81"/>
      <c r="AI487" s="81"/>
      <c r="AJ487" s="81"/>
      <c r="AK487" s="81"/>
      <c r="AL487" s="81"/>
      <c r="AM487" s="81"/>
      <c r="AN487" s="81"/>
      <c r="AO487" s="81"/>
    </row>
    <row r="488" spans="1:41" ht="14.25" customHeight="1">
      <c r="A488" s="195"/>
      <c r="B488" s="196"/>
      <c r="C488" s="84"/>
      <c r="D488" s="84"/>
      <c r="E488" s="84"/>
      <c r="F488" s="196"/>
      <c r="G488" s="196"/>
      <c r="H488" s="84"/>
      <c r="I488" s="85"/>
      <c r="J488" s="85"/>
      <c r="K488" s="85"/>
      <c r="L488" s="85"/>
      <c r="M488" s="85"/>
      <c r="N488" s="197"/>
      <c r="O488" s="85"/>
      <c r="P488" s="85"/>
      <c r="Q488" s="85"/>
      <c r="R488" s="198"/>
      <c r="S488" s="90"/>
      <c r="T488" s="81"/>
      <c r="U488" s="81"/>
      <c r="V488" s="81"/>
      <c r="W488" s="81"/>
      <c r="X488" s="81"/>
      <c r="Y488" s="81"/>
      <c r="Z488" s="81"/>
      <c r="AA488" s="81"/>
      <c r="AB488" s="81"/>
      <c r="AC488" s="81"/>
      <c r="AD488" s="81"/>
      <c r="AE488" s="81"/>
      <c r="AF488" s="81"/>
      <c r="AG488" s="81"/>
      <c r="AH488" s="81"/>
      <c r="AI488" s="81"/>
      <c r="AJ488" s="81"/>
      <c r="AK488" s="81"/>
      <c r="AL488" s="81"/>
      <c r="AM488" s="81"/>
      <c r="AN488" s="81"/>
      <c r="AO488" s="81"/>
    </row>
    <row r="489" spans="1:41" ht="14.25" customHeight="1">
      <c r="A489" s="195"/>
      <c r="B489" s="196"/>
      <c r="C489" s="84"/>
      <c r="D489" s="84"/>
      <c r="E489" s="84"/>
      <c r="F489" s="196"/>
      <c r="G489" s="196"/>
      <c r="H489" s="84"/>
      <c r="I489" s="85"/>
      <c r="J489" s="85"/>
      <c r="K489" s="85"/>
      <c r="L489" s="85"/>
      <c r="M489" s="85"/>
      <c r="N489" s="197"/>
      <c r="O489" s="85"/>
      <c r="P489" s="85"/>
      <c r="Q489" s="85"/>
      <c r="R489" s="198"/>
      <c r="S489" s="90"/>
      <c r="T489" s="81"/>
      <c r="U489" s="81"/>
      <c r="V489" s="81"/>
      <c r="W489" s="81"/>
      <c r="X489" s="81"/>
      <c r="Y489" s="81"/>
      <c r="Z489" s="81"/>
      <c r="AA489" s="81"/>
      <c r="AB489" s="81"/>
      <c r="AC489" s="81"/>
      <c r="AD489" s="81"/>
      <c r="AE489" s="81"/>
      <c r="AF489" s="81"/>
      <c r="AG489" s="81"/>
      <c r="AH489" s="81"/>
      <c r="AI489" s="81"/>
      <c r="AJ489" s="81"/>
      <c r="AK489" s="81"/>
      <c r="AL489" s="81"/>
      <c r="AM489" s="81"/>
      <c r="AN489" s="81"/>
      <c r="AO489" s="81"/>
    </row>
    <row r="490" spans="1:41" ht="14.25" customHeight="1">
      <c r="A490" s="195"/>
      <c r="B490" s="196"/>
      <c r="C490" s="84"/>
      <c r="D490" s="84"/>
      <c r="E490" s="84"/>
      <c r="F490" s="196"/>
      <c r="G490" s="196"/>
      <c r="H490" s="84"/>
      <c r="I490" s="85"/>
      <c r="J490" s="85"/>
      <c r="K490" s="85"/>
      <c r="L490" s="85"/>
      <c r="M490" s="85"/>
      <c r="N490" s="197"/>
      <c r="O490" s="85"/>
      <c r="P490" s="85"/>
      <c r="Q490" s="85"/>
      <c r="R490" s="198"/>
      <c r="S490" s="90"/>
      <c r="T490" s="81"/>
      <c r="U490" s="81"/>
      <c r="V490" s="81"/>
      <c r="W490" s="81"/>
      <c r="X490" s="81"/>
      <c r="Y490" s="81"/>
      <c r="Z490" s="81"/>
      <c r="AA490" s="81"/>
      <c r="AB490" s="81"/>
      <c r="AC490" s="81"/>
      <c r="AD490" s="81"/>
      <c r="AE490" s="81"/>
      <c r="AF490" s="81"/>
      <c r="AG490" s="81"/>
      <c r="AH490" s="81"/>
      <c r="AI490" s="81"/>
      <c r="AJ490" s="81"/>
      <c r="AK490" s="81"/>
      <c r="AL490" s="81"/>
      <c r="AM490" s="81"/>
      <c r="AN490" s="81"/>
      <c r="AO490" s="81"/>
    </row>
    <row r="491" spans="1:41" ht="14.25" customHeight="1">
      <c r="A491" s="195"/>
      <c r="B491" s="196"/>
      <c r="C491" s="84"/>
      <c r="D491" s="84"/>
      <c r="E491" s="84"/>
      <c r="F491" s="196"/>
      <c r="G491" s="196"/>
      <c r="H491" s="84"/>
      <c r="I491" s="85"/>
      <c r="J491" s="85"/>
      <c r="K491" s="85"/>
      <c r="L491" s="85"/>
      <c r="M491" s="85"/>
      <c r="N491" s="197"/>
      <c r="O491" s="85"/>
      <c r="P491" s="85"/>
      <c r="Q491" s="85"/>
      <c r="R491" s="198"/>
      <c r="S491" s="90"/>
      <c r="T491" s="81"/>
      <c r="U491" s="81"/>
      <c r="V491" s="81"/>
      <c r="W491" s="81"/>
      <c r="X491" s="81"/>
      <c r="Y491" s="81"/>
      <c r="Z491" s="81"/>
      <c r="AA491" s="81"/>
      <c r="AB491" s="81"/>
      <c r="AC491" s="81"/>
      <c r="AD491" s="81"/>
      <c r="AE491" s="81"/>
      <c r="AF491" s="81"/>
      <c r="AG491" s="81"/>
      <c r="AH491" s="81"/>
      <c r="AI491" s="81"/>
      <c r="AJ491" s="81"/>
      <c r="AK491" s="81"/>
      <c r="AL491" s="81"/>
      <c r="AM491" s="81"/>
      <c r="AN491" s="81"/>
      <c r="AO491" s="81"/>
    </row>
    <row r="492" spans="1:41" ht="14.25" customHeight="1">
      <c r="A492" s="195"/>
      <c r="B492" s="196"/>
      <c r="C492" s="84"/>
      <c r="D492" s="84"/>
      <c r="E492" s="84"/>
      <c r="F492" s="196"/>
      <c r="G492" s="196"/>
      <c r="H492" s="84"/>
      <c r="I492" s="85"/>
      <c r="J492" s="85"/>
      <c r="K492" s="85"/>
      <c r="L492" s="85"/>
      <c r="M492" s="85"/>
      <c r="N492" s="197"/>
      <c r="O492" s="85"/>
      <c r="P492" s="85"/>
      <c r="Q492" s="85"/>
      <c r="R492" s="198"/>
      <c r="S492" s="90"/>
      <c r="T492" s="81"/>
      <c r="U492" s="81"/>
      <c r="V492" s="81"/>
      <c r="W492" s="81"/>
      <c r="X492" s="81"/>
      <c r="Y492" s="81"/>
      <c r="Z492" s="81"/>
      <c r="AA492" s="81"/>
      <c r="AB492" s="81"/>
      <c r="AC492" s="81"/>
      <c r="AD492" s="81"/>
      <c r="AE492" s="81"/>
      <c r="AF492" s="81"/>
      <c r="AG492" s="81"/>
      <c r="AH492" s="81"/>
      <c r="AI492" s="81"/>
      <c r="AJ492" s="81"/>
      <c r="AK492" s="81"/>
      <c r="AL492" s="81"/>
      <c r="AM492" s="81"/>
      <c r="AN492" s="81"/>
      <c r="AO492" s="81"/>
    </row>
    <row r="493" spans="1:41" ht="14.25" customHeight="1">
      <c r="A493" s="195"/>
      <c r="B493" s="196"/>
      <c r="C493" s="84"/>
      <c r="D493" s="84"/>
      <c r="E493" s="84"/>
      <c r="F493" s="196"/>
      <c r="G493" s="196"/>
      <c r="H493" s="84"/>
      <c r="I493" s="85"/>
      <c r="J493" s="85"/>
      <c r="K493" s="85"/>
      <c r="L493" s="85"/>
      <c r="M493" s="85"/>
      <c r="N493" s="197"/>
      <c r="O493" s="85"/>
      <c r="P493" s="85"/>
      <c r="Q493" s="85"/>
      <c r="R493" s="198"/>
      <c r="S493" s="90"/>
      <c r="T493" s="81"/>
      <c r="U493" s="81"/>
      <c r="V493" s="81"/>
      <c r="W493" s="81"/>
      <c r="X493" s="81"/>
      <c r="Y493" s="81"/>
      <c r="Z493" s="81"/>
      <c r="AA493" s="81"/>
      <c r="AB493" s="81"/>
      <c r="AC493" s="81"/>
      <c r="AD493" s="81"/>
      <c r="AE493" s="81"/>
      <c r="AF493" s="81"/>
      <c r="AG493" s="81"/>
      <c r="AH493" s="81"/>
      <c r="AI493" s="81"/>
      <c r="AJ493" s="81"/>
      <c r="AK493" s="81"/>
      <c r="AL493" s="81"/>
      <c r="AM493" s="81"/>
      <c r="AN493" s="81"/>
      <c r="AO493" s="81"/>
    </row>
    <row r="494" spans="1:41" ht="14.25" customHeight="1">
      <c r="A494" s="195"/>
      <c r="B494" s="196"/>
      <c r="C494" s="84"/>
      <c r="D494" s="84"/>
      <c r="E494" s="84"/>
      <c r="F494" s="196"/>
      <c r="G494" s="196"/>
      <c r="H494" s="84"/>
      <c r="I494" s="85"/>
      <c r="J494" s="85"/>
      <c r="K494" s="85"/>
      <c r="L494" s="85"/>
      <c r="M494" s="85"/>
      <c r="N494" s="197"/>
      <c r="O494" s="85"/>
      <c r="P494" s="85"/>
      <c r="Q494" s="85"/>
      <c r="R494" s="198"/>
      <c r="S494" s="90"/>
      <c r="T494" s="81"/>
      <c r="U494" s="81"/>
      <c r="V494" s="81"/>
      <c r="W494" s="81"/>
      <c r="X494" s="81"/>
      <c r="Y494" s="81"/>
      <c r="Z494" s="81"/>
      <c r="AA494" s="81"/>
      <c r="AB494" s="81"/>
      <c r="AC494" s="81"/>
      <c r="AD494" s="81"/>
      <c r="AE494" s="81"/>
      <c r="AF494" s="81"/>
      <c r="AG494" s="81"/>
      <c r="AH494" s="81"/>
      <c r="AI494" s="81"/>
      <c r="AJ494" s="81"/>
      <c r="AK494" s="81"/>
      <c r="AL494" s="81"/>
      <c r="AM494" s="81"/>
      <c r="AN494" s="81"/>
      <c r="AO494" s="81"/>
    </row>
    <row r="495" spans="1:41" ht="14.25" customHeight="1">
      <c r="A495" s="195"/>
      <c r="B495" s="196"/>
      <c r="C495" s="84"/>
      <c r="D495" s="84"/>
      <c r="E495" s="84"/>
      <c r="F495" s="196"/>
      <c r="G495" s="196"/>
      <c r="H495" s="84"/>
      <c r="I495" s="85"/>
      <c r="J495" s="85"/>
      <c r="K495" s="85"/>
      <c r="L495" s="85"/>
      <c r="M495" s="85"/>
      <c r="N495" s="197"/>
      <c r="O495" s="85"/>
      <c r="P495" s="85"/>
      <c r="Q495" s="85"/>
      <c r="R495" s="198"/>
      <c r="S495" s="90"/>
      <c r="T495" s="81"/>
      <c r="U495" s="81"/>
      <c r="V495" s="81"/>
      <c r="W495" s="81"/>
      <c r="X495" s="81"/>
      <c r="Y495" s="81"/>
      <c r="Z495" s="81"/>
      <c r="AA495" s="81"/>
      <c r="AB495" s="81"/>
      <c r="AC495" s="81"/>
      <c r="AD495" s="81"/>
      <c r="AE495" s="81"/>
      <c r="AF495" s="81"/>
      <c r="AG495" s="81"/>
      <c r="AH495" s="81"/>
      <c r="AI495" s="81"/>
      <c r="AJ495" s="81"/>
      <c r="AK495" s="81"/>
      <c r="AL495" s="81"/>
      <c r="AM495" s="81"/>
      <c r="AN495" s="81"/>
      <c r="AO495" s="81"/>
    </row>
    <row r="496" spans="1:41" ht="14.25" customHeight="1">
      <c r="A496" s="195"/>
      <c r="B496" s="196"/>
      <c r="C496" s="84"/>
      <c r="D496" s="84"/>
      <c r="E496" s="84"/>
      <c r="F496" s="196"/>
      <c r="G496" s="196"/>
      <c r="H496" s="84"/>
      <c r="I496" s="85"/>
      <c r="J496" s="85"/>
      <c r="K496" s="85"/>
      <c r="L496" s="85"/>
      <c r="M496" s="85"/>
      <c r="N496" s="197"/>
      <c r="O496" s="85"/>
      <c r="P496" s="85"/>
      <c r="Q496" s="85"/>
      <c r="R496" s="198"/>
      <c r="S496" s="90"/>
      <c r="T496" s="81"/>
      <c r="U496" s="81"/>
      <c r="V496" s="81"/>
      <c r="W496" s="81"/>
      <c r="X496" s="81"/>
      <c r="Y496" s="81"/>
      <c r="Z496" s="81"/>
      <c r="AA496" s="81"/>
      <c r="AB496" s="81"/>
      <c r="AC496" s="81"/>
      <c r="AD496" s="81"/>
      <c r="AE496" s="81"/>
      <c r="AF496" s="81"/>
      <c r="AG496" s="81"/>
      <c r="AH496" s="81"/>
      <c r="AI496" s="81"/>
      <c r="AJ496" s="81"/>
      <c r="AK496" s="81"/>
      <c r="AL496" s="81"/>
      <c r="AM496" s="81"/>
      <c r="AN496" s="81"/>
      <c r="AO496" s="81"/>
    </row>
    <row r="497" spans="1:41" ht="14.25" customHeight="1">
      <c r="A497" s="195"/>
      <c r="B497" s="196"/>
      <c r="C497" s="84"/>
      <c r="D497" s="84"/>
      <c r="E497" s="84"/>
      <c r="F497" s="196"/>
      <c r="G497" s="196"/>
      <c r="H497" s="84"/>
      <c r="I497" s="85"/>
      <c r="J497" s="85"/>
      <c r="K497" s="85"/>
      <c r="L497" s="85"/>
      <c r="M497" s="85"/>
      <c r="N497" s="197"/>
      <c r="O497" s="85"/>
      <c r="P497" s="85"/>
      <c r="Q497" s="85"/>
      <c r="R497" s="198"/>
      <c r="S497" s="90"/>
      <c r="T497" s="81"/>
      <c r="U497" s="81"/>
      <c r="V497" s="81"/>
      <c r="W497" s="81"/>
      <c r="X497" s="81"/>
      <c r="Y497" s="81"/>
      <c r="Z497" s="81"/>
      <c r="AA497" s="81"/>
      <c r="AB497" s="81"/>
      <c r="AC497" s="81"/>
      <c r="AD497" s="81"/>
      <c r="AE497" s="81"/>
      <c r="AF497" s="81"/>
      <c r="AG497" s="81"/>
      <c r="AH497" s="81"/>
      <c r="AI497" s="81"/>
      <c r="AJ497" s="81"/>
      <c r="AK497" s="81"/>
      <c r="AL497" s="81"/>
      <c r="AM497" s="81"/>
      <c r="AN497" s="81"/>
      <c r="AO497" s="81"/>
    </row>
    <row r="498" spans="1:41" ht="14.25" customHeight="1">
      <c r="A498" s="195"/>
      <c r="B498" s="196"/>
      <c r="C498" s="84"/>
      <c r="D498" s="84"/>
      <c r="E498" s="84"/>
      <c r="F498" s="196"/>
      <c r="G498" s="196"/>
      <c r="H498" s="84"/>
      <c r="I498" s="85"/>
      <c r="J498" s="85"/>
      <c r="K498" s="85"/>
      <c r="L498" s="85"/>
      <c r="M498" s="85"/>
      <c r="N498" s="197"/>
      <c r="O498" s="85"/>
      <c r="P498" s="85"/>
      <c r="Q498" s="85"/>
      <c r="R498" s="198"/>
      <c r="S498" s="90"/>
      <c r="T498" s="81"/>
      <c r="U498" s="81"/>
      <c r="V498" s="81"/>
      <c r="W498" s="81"/>
      <c r="X498" s="81"/>
      <c r="Y498" s="81"/>
      <c r="Z498" s="81"/>
      <c r="AA498" s="81"/>
      <c r="AB498" s="81"/>
      <c r="AC498" s="81"/>
      <c r="AD498" s="81"/>
      <c r="AE498" s="81"/>
      <c r="AF498" s="81"/>
      <c r="AG498" s="81"/>
      <c r="AH498" s="81"/>
      <c r="AI498" s="81"/>
      <c r="AJ498" s="81"/>
      <c r="AK498" s="81"/>
      <c r="AL498" s="81"/>
      <c r="AM498" s="81"/>
      <c r="AN498" s="81"/>
      <c r="AO498" s="81"/>
    </row>
    <row r="499" spans="1:41" ht="14.25" customHeight="1">
      <c r="A499" s="195"/>
      <c r="B499" s="196"/>
      <c r="C499" s="84"/>
      <c r="D499" s="84"/>
      <c r="E499" s="84"/>
      <c r="F499" s="196"/>
      <c r="G499" s="196"/>
      <c r="H499" s="84"/>
      <c r="I499" s="85"/>
      <c r="J499" s="85"/>
      <c r="K499" s="85"/>
      <c r="L499" s="85"/>
      <c r="M499" s="85"/>
      <c r="N499" s="197"/>
      <c r="O499" s="85"/>
      <c r="P499" s="85"/>
      <c r="Q499" s="85"/>
      <c r="R499" s="198"/>
      <c r="S499" s="90"/>
      <c r="T499" s="81"/>
      <c r="U499" s="81"/>
      <c r="V499" s="81"/>
      <c r="W499" s="81"/>
      <c r="X499" s="81"/>
      <c r="Y499" s="81"/>
      <c r="Z499" s="81"/>
      <c r="AA499" s="81"/>
      <c r="AB499" s="81"/>
      <c r="AC499" s="81"/>
      <c r="AD499" s="81"/>
      <c r="AE499" s="81"/>
      <c r="AF499" s="81"/>
      <c r="AG499" s="81"/>
      <c r="AH499" s="81"/>
      <c r="AI499" s="81"/>
      <c r="AJ499" s="81"/>
      <c r="AK499" s="81"/>
      <c r="AL499" s="81"/>
      <c r="AM499" s="81"/>
      <c r="AN499" s="81"/>
      <c r="AO499" s="81"/>
    </row>
    <row r="500" spans="1:41" ht="14.25" customHeight="1">
      <c r="A500" s="195"/>
      <c r="B500" s="196"/>
      <c r="C500" s="84"/>
      <c r="D500" s="84"/>
      <c r="E500" s="84"/>
      <c r="F500" s="196"/>
      <c r="G500" s="196"/>
      <c r="H500" s="84"/>
      <c r="I500" s="85"/>
      <c r="J500" s="85"/>
      <c r="K500" s="85"/>
      <c r="L500" s="85"/>
      <c r="M500" s="85"/>
      <c r="N500" s="197"/>
      <c r="O500" s="85"/>
      <c r="P500" s="85"/>
      <c r="Q500" s="85"/>
      <c r="R500" s="198"/>
      <c r="S500" s="90"/>
      <c r="T500" s="81"/>
      <c r="U500" s="81"/>
      <c r="V500" s="81"/>
      <c r="W500" s="81"/>
      <c r="X500" s="81"/>
      <c r="Y500" s="81"/>
      <c r="Z500" s="81"/>
      <c r="AA500" s="81"/>
      <c r="AB500" s="81"/>
      <c r="AC500" s="81"/>
      <c r="AD500" s="81"/>
      <c r="AE500" s="81"/>
      <c r="AF500" s="81"/>
      <c r="AG500" s="81"/>
      <c r="AH500" s="81"/>
      <c r="AI500" s="81"/>
      <c r="AJ500" s="81"/>
      <c r="AK500" s="81"/>
      <c r="AL500" s="81"/>
      <c r="AM500" s="81"/>
      <c r="AN500" s="81"/>
      <c r="AO500" s="81"/>
    </row>
    <row r="501" spans="1:41" ht="14.25" customHeight="1">
      <c r="A501" s="195"/>
      <c r="B501" s="196"/>
      <c r="C501" s="84"/>
      <c r="D501" s="84"/>
      <c r="E501" s="84"/>
      <c r="F501" s="196"/>
      <c r="G501" s="196"/>
      <c r="H501" s="84"/>
      <c r="I501" s="85"/>
      <c r="J501" s="85"/>
      <c r="K501" s="85"/>
      <c r="L501" s="85"/>
      <c r="M501" s="85"/>
      <c r="N501" s="197"/>
      <c r="O501" s="85"/>
      <c r="P501" s="85"/>
      <c r="Q501" s="85"/>
      <c r="R501" s="198"/>
      <c r="S501" s="90"/>
      <c r="T501" s="81"/>
      <c r="U501" s="81"/>
      <c r="V501" s="81"/>
      <c r="W501" s="81"/>
      <c r="X501" s="81"/>
      <c r="Y501" s="81"/>
      <c r="Z501" s="81"/>
      <c r="AA501" s="81"/>
      <c r="AB501" s="81"/>
      <c r="AC501" s="81"/>
      <c r="AD501" s="81"/>
      <c r="AE501" s="81"/>
      <c r="AF501" s="81"/>
      <c r="AG501" s="81"/>
      <c r="AH501" s="81"/>
      <c r="AI501" s="81"/>
      <c r="AJ501" s="81"/>
      <c r="AK501" s="81"/>
      <c r="AL501" s="81"/>
      <c r="AM501" s="81"/>
      <c r="AN501" s="81"/>
      <c r="AO501" s="81"/>
    </row>
    <row r="502" spans="1:41" ht="14.25" customHeight="1">
      <c r="A502" s="195"/>
      <c r="B502" s="196"/>
      <c r="C502" s="84"/>
      <c r="D502" s="84"/>
      <c r="E502" s="84"/>
      <c r="F502" s="196"/>
      <c r="G502" s="196"/>
      <c r="H502" s="84"/>
      <c r="I502" s="85"/>
      <c r="J502" s="85"/>
      <c r="K502" s="85"/>
      <c r="L502" s="85"/>
      <c r="M502" s="85"/>
      <c r="N502" s="197"/>
      <c r="O502" s="85"/>
      <c r="P502" s="85"/>
      <c r="Q502" s="85"/>
      <c r="R502" s="198"/>
      <c r="S502" s="90"/>
      <c r="T502" s="81"/>
      <c r="U502" s="81"/>
      <c r="V502" s="81"/>
      <c r="W502" s="81"/>
      <c r="X502" s="81"/>
      <c r="Y502" s="81"/>
      <c r="Z502" s="81"/>
      <c r="AA502" s="81"/>
      <c r="AB502" s="81"/>
      <c r="AC502" s="81"/>
      <c r="AD502" s="81"/>
      <c r="AE502" s="81"/>
      <c r="AF502" s="81"/>
      <c r="AG502" s="81"/>
      <c r="AH502" s="81"/>
      <c r="AI502" s="81"/>
      <c r="AJ502" s="81"/>
      <c r="AK502" s="81"/>
      <c r="AL502" s="81"/>
      <c r="AM502" s="81"/>
      <c r="AN502" s="81"/>
      <c r="AO502" s="81"/>
    </row>
    <row r="503" spans="1:41" ht="14.25" customHeight="1">
      <c r="A503" s="195"/>
      <c r="B503" s="196"/>
      <c r="C503" s="84"/>
      <c r="D503" s="84"/>
      <c r="E503" s="84"/>
      <c r="F503" s="196"/>
      <c r="G503" s="196"/>
      <c r="H503" s="84"/>
      <c r="I503" s="85"/>
      <c r="J503" s="85"/>
      <c r="K503" s="85"/>
      <c r="L503" s="85"/>
      <c r="M503" s="85"/>
      <c r="N503" s="197"/>
      <c r="O503" s="85"/>
      <c r="P503" s="85"/>
      <c r="Q503" s="85"/>
      <c r="R503" s="198"/>
      <c r="S503" s="90"/>
      <c r="T503" s="81"/>
      <c r="U503" s="81"/>
      <c r="V503" s="81"/>
      <c r="W503" s="81"/>
      <c r="X503" s="81"/>
      <c r="Y503" s="81"/>
      <c r="Z503" s="81"/>
      <c r="AA503" s="81"/>
      <c r="AB503" s="81"/>
      <c r="AC503" s="81"/>
      <c r="AD503" s="81"/>
      <c r="AE503" s="81"/>
      <c r="AF503" s="81"/>
      <c r="AG503" s="81"/>
      <c r="AH503" s="81"/>
      <c r="AI503" s="81"/>
      <c r="AJ503" s="81"/>
      <c r="AK503" s="81"/>
      <c r="AL503" s="81"/>
      <c r="AM503" s="81"/>
      <c r="AN503" s="81"/>
      <c r="AO503" s="81"/>
    </row>
    <row r="504" spans="1:41" ht="14.25" customHeight="1">
      <c r="A504" s="195"/>
      <c r="B504" s="196"/>
      <c r="C504" s="84"/>
      <c r="D504" s="84"/>
      <c r="E504" s="84"/>
      <c r="F504" s="196"/>
      <c r="G504" s="196"/>
      <c r="H504" s="84"/>
      <c r="I504" s="85"/>
      <c r="J504" s="85"/>
      <c r="K504" s="85"/>
      <c r="L504" s="85"/>
      <c r="M504" s="85"/>
      <c r="N504" s="197"/>
      <c r="O504" s="85"/>
      <c r="P504" s="85"/>
      <c r="Q504" s="85"/>
      <c r="R504" s="198"/>
      <c r="S504" s="90"/>
      <c r="T504" s="81"/>
      <c r="U504" s="81"/>
      <c r="V504" s="81"/>
      <c r="W504" s="81"/>
      <c r="X504" s="81"/>
      <c r="Y504" s="81"/>
      <c r="Z504" s="81"/>
      <c r="AA504" s="81"/>
      <c r="AB504" s="81"/>
      <c r="AC504" s="81"/>
      <c r="AD504" s="81"/>
      <c r="AE504" s="81"/>
      <c r="AF504" s="81"/>
      <c r="AG504" s="81"/>
      <c r="AH504" s="81"/>
      <c r="AI504" s="81"/>
      <c r="AJ504" s="81"/>
      <c r="AK504" s="81"/>
      <c r="AL504" s="81"/>
      <c r="AM504" s="81"/>
      <c r="AN504" s="81"/>
      <c r="AO504" s="81"/>
    </row>
    <row r="505" spans="1:41" ht="14.25" customHeight="1">
      <c r="A505" s="195"/>
      <c r="B505" s="196"/>
      <c r="C505" s="84"/>
      <c r="D505" s="84"/>
      <c r="E505" s="84"/>
      <c r="F505" s="196"/>
      <c r="G505" s="196"/>
      <c r="H505" s="84"/>
      <c r="I505" s="85"/>
      <c r="J505" s="85"/>
      <c r="K505" s="85"/>
      <c r="L505" s="85"/>
      <c r="M505" s="85"/>
      <c r="N505" s="197"/>
      <c r="O505" s="85"/>
      <c r="P505" s="85"/>
      <c r="Q505" s="85"/>
      <c r="R505" s="198"/>
      <c r="S505" s="90"/>
      <c r="T505" s="81"/>
      <c r="U505" s="81"/>
      <c r="V505" s="81"/>
      <c r="W505" s="81"/>
      <c r="X505" s="81"/>
      <c r="Y505" s="81"/>
      <c r="Z505" s="81"/>
      <c r="AA505" s="81"/>
      <c r="AB505" s="81"/>
      <c r="AC505" s="81"/>
      <c r="AD505" s="81"/>
      <c r="AE505" s="81"/>
      <c r="AF505" s="81"/>
      <c r="AG505" s="81"/>
      <c r="AH505" s="81"/>
      <c r="AI505" s="81"/>
      <c r="AJ505" s="81"/>
      <c r="AK505" s="81"/>
      <c r="AL505" s="81"/>
      <c r="AM505" s="81"/>
      <c r="AN505" s="81"/>
      <c r="AO505" s="81"/>
    </row>
    <row r="506" spans="1:41" ht="14.25" customHeight="1">
      <c r="A506" s="195"/>
      <c r="B506" s="196"/>
      <c r="C506" s="84"/>
      <c r="D506" s="84"/>
      <c r="E506" s="84"/>
      <c r="F506" s="196"/>
      <c r="G506" s="196"/>
      <c r="H506" s="84"/>
      <c r="I506" s="85"/>
      <c r="J506" s="85"/>
      <c r="K506" s="85"/>
      <c r="L506" s="85"/>
      <c r="M506" s="85"/>
      <c r="N506" s="197"/>
      <c r="O506" s="85"/>
      <c r="P506" s="85"/>
      <c r="Q506" s="85"/>
      <c r="R506" s="198"/>
      <c r="S506" s="90"/>
      <c r="T506" s="81"/>
      <c r="U506" s="81"/>
      <c r="V506" s="81"/>
      <c r="W506" s="81"/>
      <c r="X506" s="81"/>
      <c r="Y506" s="81"/>
      <c r="Z506" s="81"/>
      <c r="AA506" s="81"/>
      <c r="AB506" s="81"/>
      <c r="AC506" s="81"/>
      <c r="AD506" s="81"/>
      <c r="AE506" s="81"/>
      <c r="AF506" s="81"/>
      <c r="AG506" s="81"/>
      <c r="AH506" s="81"/>
      <c r="AI506" s="81"/>
      <c r="AJ506" s="81"/>
      <c r="AK506" s="81"/>
      <c r="AL506" s="81"/>
      <c r="AM506" s="81"/>
      <c r="AN506" s="81"/>
      <c r="AO506" s="81"/>
    </row>
    <row r="507" spans="1:41" ht="14.25" customHeight="1">
      <c r="A507" s="195"/>
      <c r="B507" s="196"/>
      <c r="C507" s="84"/>
      <c r="D507" s="84"/>
      <c r="E507" s="84"/>
      <c r="F507" s="196"/>
      <c r="G507" s="196"/>
      <c r="H507" s="84"/>
      <c r="I507" s="85"/>
      <c r="J507" s="85"/>
      <c r="K507" s="85"/>
      <c r="L507" s="85"/>
      <c r="M507" s="85"/>
      <c r="N507" s="197"/>
      <c r="O507" s="85"/>
      <c r="P507" s="85"/>
      <c r="Q507" s="85"/>
      <c r="R507" s="198"/>
      <c r="S507" s="90"/>
      <c r="T507" s="81"/>
      <c r="U507" s="81"/>
      <c r="V507" s="81"/>
      <c r="W507" s="81"/>
      <c r="X507" s="81"/>
      <c r="Y507" s="81"/>
      <c r="Z507" s="81"/>
      <c r="AA507" s="81"/>
      <c r="AB507" s="81"/>
      <c r="AC507" s="81"/>
      <c r="AD507" s="81"/>
      <c r="AE507" s="81"/>
      <c r="AF507" s="81"/>
      <c r="AG507" s="81"/>
      <c r="AH507" s="81"/>
      <c r="AI507" s="81"/>
      <c r="AJ507" s="81"/>
      <c r="AK507" s="81"/>
      <c r="AL507" s="81"/>
      <c r="AM507" s="81"/>
      <c r="AN507" s="81"/>
      <c r="AO507" s="81"/>
    </row>
    <row r="508" spans="1:41" ht="14.25" customHeight="1">
      <c r="A508" s="195"/>
      <c r="B508" s="196"/>
      <c r="C508" s="84"/>
      <c r="D508" s="84"/>
      <c r="E508" s="84"/>
      <c r="F508" s="196"/>
      <c r="G508" s="196"/>
      <c r="H508" s="84"/>
      <c r="I508" s="85"/>
      <c r="J508" s="85"/>
      <c r="K508" s="85"/>
      <c r="L508" s="85"/>
      <c r="M508" s="85"/>
      <c r="N508" s="197"/>
      <c r="O508" s="85"/>
      <c r="P508" s="85"/>
      <c r="Q508" s="85"/>
      <c r="R508" s="198"/>
      <c r="S508" s="90"/>
      <c r="T508" s="81"/>
      <c r="U508" s="81"/>
      <c r="V508" s="81"/>
      <c r="W508" s="81"/>
      <c r="X508" s="81"/>
      <c r="Y508" s="81"/>
      <c r="Z508" s="81"/>
      <c r="AA508" s="81"/>
      <c r="AB508" s="81"/>
      <c r="AC508" s="81"/>
      <c r="AD508" s="81"/>
      <c r="AE508" s="81"/>
      <c r="AF508" s="81"/>
      <c r="AG508" s="81"/>
      <c r="AH508" s="81"/>
      <c r="AI508" s="81"/>
      <c r="AJ508" s="81"/>
      <c r="AK508" s="81"/>
      <c r="AL508" s="81"/>
      <c r="AM508" s="81"/>
      <c r="AN508" s="81"/>
      <c r="AO508" s="81"/>
    </row>
    <row r="509" spans="1:41" ht="14.25" customHeight="1">
      <c r="A509" s="195"/>
      <c r="B509" s="196"/>
      <c r="C509" s="84"/>
      <c r="D509" s="84"/>
      <c r="E509" s="84"/>
      <c r="F509" s="196"/>
      <c r="G509" s="196"/>
      <c r="H509" s="84"/>
      <c r="I509" s="85"/>
      <c r="J509" s="85"/>
      <c r="K509" s="85"/>
      <c r="L509" s="85"/>
      <c r="M509" s="85"/>
      <c r="N509" s="197"/>
      <c r="O509" s="85"/>
      <c r="P509" s="85"/>
      <c r="Q509" s="85"/>
      <c r="R509" s="198"/>
      <c r="S509" s="90"/>
      <c r="T509" s="81"/>
      <c r="U509" s="81"/>
      <c r="V509" s="81"/>
      <c r="W509" s="81"/>
      <c r="X509" s="81"/>
      <c r="Y509" s="81"/>
      <c r="Z509" s="81"/>
      <c r="AA509" s="81"/>
      <c r="AB509" s="81"/>
      <c r="AC509" s="81"/>
      <c r="AD509" s="81"/>
      <c r="AE509" s="81"/>
      <c r="AF509" s="81"/>
      <c r="AG509" s="81"/>
      <c r="AH509" s="81"/>
      <c r="AI509" s="81"/>
      <c r="AJ509" s="81"/>
      <c r="AK509" s="81"/>
      <c r="AL509" s="81"/>
      <c r="AM509" s="81"/>
      <c r="AN509" s="81"/>
      <c r="AO509" s="81"/>
    </row>
    <row r="510" spans="1:41" ht="14.25" customHeight="1">
      <c r="A510" s="195"/>
      <c r="B510" s="196"/>
      <c r="C510" s="84"/>
      <c r="D510" s="84"/>
      <c r="E510" s="84"/>
      <c r="F510" s="196"/>
      <c r="G510" s="196"/>
      <c r="H510" s="84"/>
      <c r="I510" s="85"/>
      <c r="J510" s="85"/>
      <c r="K510" s="85"/>
      <c r="L510" s="85"/>
      <c r="M510" s="85"/>
      <c r="N510" s="197"/>
      <c r="O510" s="85"/>
      <c r="P510" s="85"/>
      <c r="Q510" s="85"/>
      <c r="R510" s="198"/>
      <c r="S510" s="90"/>
      <c r="T510" s="81"/>
      <c r="U510" s="81"/>
      <c r="V510" s="81"/>
      <c r="W510" s="81"/>
      <c r="X510" s="81"/>
      <c r="Y510" s="81"/>
      <c r="Z510" s="81"/>
      <c r="AA510" s="81"/>
      <c r="AB510" s="81"/>
      <c r="AC510" s="81"/>
      <c r="AD510" s="81"/>
      <c r="AE510" s="81"/>
      <c r="AF510" s="81"/>
      <c r="AG510" s="81"/>
      <c r="AH510" s="81"/>
      <c r="AI510" s="81"/>
      <c r="AJ510" s="81"/>
      <c r="AK510" s="81"/>
      <c r="AL510" s="81"/>
      <c r="AM510" s="81"/>
      <c r="AN510" s="81"/>
      <c r="AO510" s="81"/>
    </row>
    <row r="511" spans="1:41" ht="14.25" customHeight="1">
      <c r="A511" s="195"/>
      <c r="B511" s="196"/>
      <c r="C511" s="84"/>
      <c r="D511" s="84"/>
      <c r="E511" s="84"/>
      <c r="F511" s="196"/>
      <c r="G511" s="196"/>
      <c r="H511" s="84"/>
      <c r="I511" s="85"/>
      <c r="J511" s="85"/>
      <c r="K511" s="85"/>
      <c r="L511" s="85"/>
      <c r="M511" s="85"/>
      <c r="N511" s="197"/>
      <c r="O511" s="85"/>
      <c r="P511" s="85"/>
      <c r="Q511" s="85"/>
      <c r="R511" s="198"/>
      <c r="S511" s="90"/>
      <c r="T511" s="81"/>
      <c r="U511" s="81"/>
      <c r="V511" s="81"/>
      <c r="W511" s="81"/>
      <c r="X511" s="81"/>
      <c r="Y511" s="81"/>
      <c r="Z511" s="81"/>
      <c r="AA511" s="81"/>
      <c r="AB511" s="81"/>
      <c r="AC511" s="81"/>
      <c r="AD511" s="81"/>
      <c r="AE511" s="81"/>
      <c r="AF511" s="81"/>
      <c r="AG511" s="81"/>
      <c r="AH511" s="81"/>
      <c r="AI511" s="81"/>
      <c r="AJ511" s="81"/>
      <c r="AK511" s="81"/>
      <c r="AL511" s="81"/>
      <c r="AM511" s="81"/>
      <c r="AN511" s="81"/>
      <c r="AO511" s="81"/>
    </row>
    <row r="512" spans="1:41" ht="14.25" customHeight="1">
      <c r="A512" s="195"/>
      <c r="B512" s="196"/>
      <c r="C512" s="84"/>
      <c r="D512" s="84"/>
      <c r="E512" s="84"/>
      <c r="F512" s="196"/>
      <c r="G512" s="196"/>
      <c r="H512" s="84"/>
      <c r="I512" s="85"/>
      <c r="J512" s="85"/>
      <c r="K512" s="85"/>
      <c r="L512" s="85"/>
      <c r="M512" s="85"/>
      <c r="N512" s="197"/>
      <c r="O512" s="85"/>
      <c r="P512" s="85"/>
      <c r="Q512" s="85"/>
      <c r="R512" s="198"/>
      <c r="S512" s="90"/>
      <c r="T512" s="81"/>
      <c r="U512" s="81"/>
      <c r="V512" s="81"/>
      <c r="W512" s="81"/>
      <c r="X512" s="81"/>
      <c r="Y512" s="81"/>
      <c r="Z512" s="81"/>
      <c r="AA512" s="81"/>
      <c r="AB512" s="81"/>
      <c r="AC512" s="81"/>
      <c r="AD512" s="81"/>
      <c r="AE512" s="81"/>
      <c r="AF512" s="81"/>
      <c r="AG512" s="81"/>
      <c r="AH512" s="81"/>
      <c r="AI512" s="81"/>
      <c r="AJ512" s="81"/>
      <c r="AK512" s="81"/>
      <c r="AL512" s="81"/>
      <c r="AM512" s="81"/>
      <c r="AN512" s="81"/>
      <c r="AO512" s="81"/>
    </row>
    <row r="513" spans="1:41" ht="14.25" customHeight="1">
      <c r="A513" s="195"/>
      <c r="B513" s="196"/>
      <c r="C513" s="84"/>
      <c r="D513" s="84"/>
      <c r="E513" s="84"/>
      <c r="F513" s="196"/>
      <c r="G513" s="196"/>
      <c r="H513" s="84"/>
      <c r="I513" s="85"/>
      <c r="J513" s="85"/>
      <c r="K513" s="85"/>
      <c r="L513" s="85"/>
      <c r="M513" s="85"/>
      <c r="N513" s="197"/>
      <c r="O513" s="85"/>
      <c r="P513" s="85"/>
      <c r="Q513" s="85"/>
      <c r="R513" s="198"/>
      <c r="S513" s="90"/>
      <c r="T513" s="81"/>
      <c r="U513" s="81"/>
      <c r="V513" s="81"/>
      <c r="W513" s="81"/>
      <c r="X513" s="81"/>
      <c r="Y513" s="81"/>
      <c r="Z513" s="81"/>
      <c r="AA513" s="81"/>
      <c r="AB513" s="81"/>
      <c r="AC513" s="81"/>
      <c r="AD513" s="81"/>
      <c r="AE513" s="81"/>
      <c r="AF513" s="81"/>
      <c r="AG513" s="81"/>
      <c r="AH513" s="81"/>
      <c r="AI513" s="81"/>
      <c r="AJ513" s="81"/>
      <c r="AK513" s="81"/>
      <c r="AL513" s="81"/>
      <c r="AM513" s="81"/>
      <c r="AN513" s="81"/>
      <c r="AO513" s="81"/>
    </row>
    <row r="514" spans="1:41" ht="14.25" customHeight="1">
      <c r="A514" s="195"/>
      <c r="B514" s="196"/>
      <c r="C514" s="84"/>
      <c r="D514" s="84"/>
      <c r="E514" s="84"/>
      <c r="F514" s="196"/>
      <c r="G514" s="196"/>
      <c r="H514" s="84"/>
      <c r="I514" s="85"/>
      <c r="J514" s="85"/>
      <c r="K514" s="85"/>
      <c r="L514" s="85"/>
      <c r="M514" s="85"/>
      <c r="N514" s="197"/>
      <c r="O514" s="85"/>
      <c r="P514" s="85"/>
      <c r="Q514" s="85"/>
      <c r="R514" s="198"/>
      <c r="S514" s="90"/>
      <c r="T514" s="81"/>
      <c r="U514" s="81"/>
      <c r="V514" s="81"/>
      <c r="W514" s="81"/>
      <c r="X514" s="81"/>
      <c r="Y514" s="81"/>
      <c r="Z514" s="81"/>
      <c r="AA514" s="81"/>
      <c r="AB514" s="81"/>
      <c r="AC514" s="81"/>
      <c r="AD514" s="81"/>
      <c r="AE514" s="81"/>
      <c r="AF514" s="81"/>
      <c r="AG514" s="81"/>
      <c r="AH514" s="81"/>
      <c r="AI514" s="81"/>
      <c r="AJ514" s="81"/>
      <c r="AK514" s="81"/>
      <c r="AL514" s="81"/>
      <c r="AM514" s="81"/>
      <c r="AN514" s="81"/>
      <c r="AO514" s="81"/>
    </row>
    <row r="515" spans="1:41" ht="14.25" customHeight="1">
      <c r="A515" s="195"/>
      <c r="B515" s="196"/>
      <c r="C515" s="84"/>
      <c r="D515" s="84"/>
      <c r="E515" s="84"/>
      <c r="F515" s="196"/>
      <c r="G515" s="196"/>
      <c r="H515" s="84"/>
      <c r="I515" s="85"/>
      <c r="J515" s="85"/>
      <c r="K515" s="85"/>
      <c r="L515" s="85"/>
      <c r="M515" s="85"/>
      <c r="N515" s="197"/>
      <c r="O515" s="85"/>
      <c r="P515" s="85"/>
      <c r="Q515" s="85"/>
      <c r="R515" s="198"/>
      <c r="S515" s="90"/>
      <c r="T515" s="81"/>
      <c r="U515" s="81"/>
      <c r="V515" s="81"/>
      <c r="W515" s="81"/>
      <c r="X515" s="81"/>
      <c r="Y515" s="81"/>
      <c r="Z515" s="81"/>
      <c r="AA515" s="81"/>
      <c r="AB515" s="81"/>
      <c r="AC515" s="81"/>
      <c r="AD515" s="81"/>
      <c r="AE515" s="81"/>
      <c r="AF515" s="81"/>
      <c r="AG515" s="81"/>
      <c r="AH515" s="81"/>
      <c r="AI515" s="81"/>
      <c r="AJ515" s="81"/>
      <c r="AK515" s="81"/>
      <c r="AL515" s="81"/>
      <c r="AM515" s="81"/>
      <c r="AN515" s="81"/>
      <c r="AO515" s="81"/>
    </row>
    <row r="516" spans="1:41" ht="14.25" customHeight="1">
      <c r="A516" s="195"/>
      <c r="B516" s="196"/>
      <c r="C516" s="84"/>
      <c r="D516" s="84"/>
      <c r="E516" s="84"/>
      <c r="F516" s="196"/>
      <c r="G516" s="196"/>
      <c r="H516" s="84"/>
      <c r="I516" s="85"/>
      <c r="J516" s="85"/>
      <c r="K516" s="85"/>
      <c r="L516" s="85"/>
      <c r="M516" s="85"/>
      <c r="N516" s="197"/>
      <c r="O516" s="85"/>
      <c r="P516" s="85"/>
      <c r="Q516" s="85"/>
      <c r="R516" s="198"/>
      <c r="S516" s="90"/>
      <c r="T516" s="81"/>
      <c r="U516" s="81"/>
      <c r="V516" s="81"/>
      <c r="W516" s="81"/>
      <c r="X516" s="81"/>
      <c r="Y516" s="81"/>
      <c r="Z516" s="81"/>
      <c r="AA516" s="81"/>
      <c r="AB516" s="81"/>
      <c r="AC516" s="81"/>
      <c r="AD516" s="81"/>
      <c r="AE516" s="81"/>
      <c r="AF516" s="81"/>
      <c r="AG516" s="81"/>
      <c r="AH516" s="81"/>
      <c r="AI516" s="81"/>
      <c r="AJ516" s="81"/>
      <c r="AK516" s="81"/>
      <c r="AL516" s="81"/>
      <c r="AM516" s="81"/>
      <c r="AN516" s="81"/>
      <c r="AO516" s="81"/>
    </row>
    <row r="517" spans="1:41" ht="14.25" customHeight="1">
      <c r="A517" s="195"/>
      <c r="B517" s="196"/>
      <c r="C517" s="84"/>
      <c r="D517" s="84"/>
      <c r="E517" s="84"/>
      <c r="F517" s="196"/>
      <c r="G517" s="196"/>
      <c r="H517" s="84"/>
      <c r="I517" s="85"/>
      <c r="J517" s="85"/>
      <c r="K517" s="85"/>
      <c r="L517" s="85"/>
      <c r="M517" s="85"/>
      <c r="N517" s="197"/>
      <c r="O517" s="85"/>
      <c r="P517" s="85"/>
      <c r="Q517" s="85"/>
      <c r="R517" s="198"/>
      <c r="S517" s="90"/>
      <c r="T517" s="81"/>
      <c r="U517" s="81"/>
      <c r="V517" s="81"/>
      <c r="W517" s="81"/>
      <c r="X517" s="81"/>
      <c r="Y517" s="81"/>
      <c r="Z517" s="81"/>
      <c r="AA517" s="81"/>
      <c r="AB517" s="81"/>
      <c r="AC517" s="81"/>
      <c r="AD517" s="81"/>
      <c r="AE517" s="81"/>
      <c r="AF517" s="81"/>
      <c r="AG517" s="81"/>
      <c r="AH517" s="81"/>
      <c r="AI517" s="81"/>
      <c r="AJ517" s="81"/>
      <c r="AK517" s="81"/>
      <c r="AL517" s="81"/>
      <c r="AM517" s="81"/>
      <c r="AN517" s="81"/>
      <c r="AO517" s="81"/>
    </row>
    <row r="518" spans="1:41" ht="14.25" customHeight="1">
      <c r="A518" s="195"/>
      <c r="B518" s="196"/>
      <c r="C518" s="84"/>
      <c r="D518" s="84"/>
      <c r="E518" s="84"/>
      <c r="F518" s="196"/>
      <c r="G518" s="196"/>
      <c r="H518" s="84"/>
      <c r="I518" s="85"/>
      <c r="J518" s="85"/>
      <c r="K518" s="85"/>
      <c r="L518" s="85"/>
      <c r="M518" s="85"/>
      <c r="N518" s="197"/>
      <c r="O518" s="85"/>
      <c r="P518" s="85"/>
      <c r="Q518" s="85"/>
      <c r="R518" s="198"/>
      <c r="S518" s="90"/>
      <c r="T518" s="81"/>
      <c r="U518" s="81"/>
      <c r="V518" s="81"/>
      <c r="W518" s="81"/>
      <c r="X518" s="81"/>
      <c r="Y518" s="81"/>
      <c r="Z518" s="81"/>
      <c r="AA518" s="81"/>
      <c r="AB518" s="81"/>
      <c r="AC518" s="81"/>
      <c r="AD518" s="81"/>
      <c r="AE518" s="81"/>
      <c r="AF518" s="81"/>
      <c r="AG518" s="81"/>
      <c r="AH518" s="81"/>
      <c r="AI518" s="81"/>
      <c r="AJ518" s="81"/>
      <c r="AK518" s="81"/>
      <c r="AL518" s="81"/>
      <c r="AM518" s="81"/>
      <c r="AN518" s="81"/>
      <c r="AO518" s="81"/>
    </row>
    <row r="519" spans="1:41" ht="14.25" customHeight="1">
      <c r="A519" s="195"/>
      <c r="B519" s="196"/>
      <c r="C519" s="84"/>
      <c r="D519" s="84"/>
      <c r="E519" s="84"/>
      <c r="F519" s="196"/>
      <c r="G519" s="196"/>
      <c r="H519" s="84"/>
      <c r="I519" s="85"/>
      <c r="J519" s="85"/>
      <c r="K519" s="85"/>
      <c r="L519" s="85"/>
      <c r="M519" s="85"/>
      <c r="N519" s="197"/>
      <c r="O519" s="85"/>
      <c r="P519" s="85"/>
      <c r="Q519" s="85"/>
      <c r="R519" s="198"/>
      <c r="S519" s="90"/>
      <c r="T519" s="81"/>
      <c r="U519" s="81"/>
      <c r="V519" s="81"/>
      <c r="W519" s="81"/>
      <c r="X519" s="81"/>
      <c r="Y519" s="81"/>
      <c r="Z519" s="81"/>
      <c r="AA519" s="81"/>
      <c r="AB519" s="81"/>
      <c r="AC519" s="81"/>
      <c r="AD519" s="81"/>
      <c r="AE519" s="81"/>
      <c r="AF519" s="81"/>
      <c r="AG519" s="81"/>
      <c r="AH519" s="81"/>
      <c r="AI519" s="81"/>
      <c r="AJ519" s="81"/>
      <c r="AK519" s="81"/>
      <c r="AL519" s="81"/>
      <c r="AM519" s="81"/>
      <c r="AN519" s="81"/>
      <c r="AO519" s="81"/>
    </row>
    <row r="520" spans="1:41" ht="14.25" customHeight="1">
      <c r="A520" s="195"/>
      <c r="B520" s="196"/>
      <c r="C520" s="84"/>
      <c r="D520" s="84"/>
      <c r="E520" s="84"/>
      <c r="F520" s="196"/>
      <c r="G520" s="196"/>
      <c r="H520" s="84"/>
      <c r="I520" s="85"/>
      <c r="J520" s="85"/>
      <c r="K520" s="85"/>
      <c r="L520" s="85"/>
      <c r="M520" s="85"/>
      <c r="N520" s="197"/>
      <c r="O520" s="85"/>
      <c r="P520" s="85"/>
      <c r="Q520" s="85"/>
      <c r="R520" s="198"/>
      <c r="S520" s="90"/>
      <c r="T520" s="81"/>
      <c r="U520" s="81"/>
      <c r="V520" s="81"/>
      <c r="W520" s="81"/>
      <c r="X520" s="81"/>
      <c r="Y520" s="81"/>
      <c r="Z520" s="81"/>
      <c r="AA520" s="81"/>
      <c r="AB520" s="81"/>
      <c r="AC520" s="81"/>
      <c r="AD520" s="81"/>
      <c r="AE520" s="81"/>
      <c r="AF520" s="81"/>
      <c r="AG520" s="81"/>
      <c r="AH520" s="81"/>
      <c r="AI520" s="81"/>
      <c r="AJ520" s="81"/>
      <c r="AK520" s="81"/>
      <c r="AL520" s="81"/>
      <c r="AM520" s="81"/>
      <c r="AN520" s="81"/>
      <c r="AO520" s="81"/>
    </row>
    <row r="521" spans="1:41" ht="14.25" customHeight="1">
      <c r="A521" s="195"/>
      <c r="B521" s="196"/>
      <c r="C521" s="84"/>
      <c r="D521" s="84"/>
      <c r="E521" s="84"/>
      <c r="F521" s="196"/>
      <c r="G521" s="196"/>
      <c r="H521" s="84"/>
      <c r="I521" s="85"/>
      <c r="J521" s="85"/>
      <c r="K521" s="85"/>
      <c r="L521" s="85"/>
      <c r="M521" s="85"/>
      <c r="N521" s="197"/>
      <c r="O521" s="85"/>
      <c r="P521" s="85"/>
      <c r="Q521" s="85"/>
      <c r="R521" s="198"/>
      <c r="S521" s="90"/>
      <c r="T521" s="81"/>
      <c r="U521" s="81"/>
      <c r="V521" s="81"/>
      <c r="W521" s="81"/>
      <c r="X521" s="81"/>
      <c r="Y521" s="81"/>
      <c r="Z521" s="81"/>
      <c r="AA521" s="81"/>
      <c r="AB521" s="81"/>
      <c r="AC521" s="81"/>
      <c r="AD521" s="81"/>
      <c r="AE521" s="81"/>
      <c r="AF521" s="81"/>
      <c r="AG521" s="81"/>
      <c r="AH521" s="81"/>
      <c r="AI521" s="81"/>
      <c r="AJ521" s="81"/>
      <c r="AK521" s="81"/>
      <c r="AL521" s="81"/>
      <c r="AM521" s="81"/>
      <c r="AN521" s="81"/>
      <c r="AO521" s="81"/>
    </row>
    <row r="522" spans="1:41" ht="14.25" customHeight="1">
      <c r="A522" s="195"/>
      <c r="B522" s="196"/>
      <c r="C522" s="84"/>
      <c r="D522" s="84"/>
      <c r="E522" s="84"/>
      <c r="F522" s="196"/>
      <c r="G522" s="196"/>
      <c r="H522" s="84"/>
      <c r="I522" s="85"/>
      <c r="J522" s="85"/>
      <c r="K522" s="85"/>
      <c r="L522" s="85"/>
      <c r="M522" s="85"/>
      <c r="N522" s="197"/>
      <c r="O522" s="85"/>
      <c r="P522" s="85"/>
      <c r="Q522" s="85"/>
      <c r="R522" s="198"/>
      <c r="S522" s="90"/>
      <c r="T522" s="81"/>
      <c r="U522" s="81"/>
      <c r="V522" s="81"/>
      <c r="W522" s="81"/>
      <c r="X522" s="81"/>
      <c r="Y522" s="81"/>
      <c r="Z522" s="81"/>
      <c r="AA522" s="81"/>
      <c r="AB522" s="81"/>
      <c r="AC522" s="81"/>
      <c r="AD522" s="81"/>
      <c r="AE522" s="81"/>
      <c r="AF522" s="81"/>
      <c r="AG522" s="81"/>
      <c r="AH522" s="81"/>
      <c r="AI522" s="81"/>
      <c r="AJ522" s="81"/>
      <c r="AK522" s="81"/>
      <c r="AL522" s="81"/>
      <c r="AM522" s="81"/>
      <c r="AN522" s="81"/>
      <c r="AO522" s="81"/>
    </row>
    <row r="523" spans="1:41" ht="14.25" customHeight="1">
      <c r="A523" s="195"/>
      <c r="B523" s="196"/>
      <c r="C523" s="84"/>
      <c r="D523" s="84"/>
      <c r="E523" s="84"/>
      <c r="F523" s="196"/>
      <c r="G523" s="196"/>
      <c r="H523" s="84"/>
      <c r="I523" s="85"/>
      <c r="J523" s="85"/>
      <c r="K523" s="85"/>
      <c r="L523" s="85"/>
      <c r="M523" s="85"/>
      <c r="N523" s="197"/>
      <c r="O523" s="85"/>
      <c r="P523" s="85"/>
      <c r="Q523" s="85"/>
      <c r="R523" s="198"/>
      <c r="S523" s="90"/>
      <c r="T523" s="81"/>
      <c r="U523" s="81"/>
      <c r="V523" s="81"/>
      <c r="W523" s="81"/>
      <c r="X523" s="81"/>
      <c r="Y523" s="81"/>
      <c r="Z523" s="81"/>
      <c r="AA523" s="81"/>
      <c r="AB523" s="81"/>
      <c r="AC523" s="81"/>
      <c r="AD523" s="81"/>
      <c r="AE523" s="81"/>
      <c r="AF523" s="81"/>
      <c r="AG523" s="81"/>
      <c r="AH523" s="81"/>
      <c r="AI523" s="81"/>
      <c r="AJ523" s="81"/>
      <c r="AK523" s="81"/>
      <c r="AL523" s="81"/>
      <c r="AM523" s="81"/>
      <c r="AN523" s="81"/>
      <c r="AO523" s="81"/>
    </row>
    <row r="524" spans="1:41" ht="14.25" customHeight="1">
      <c r="A524" s="195"/>
      <c r="B524" s="196"/>
      <c r="C524" s="84"/>
      <c r="D524" s="84"/>
      <c r="E524" s="84"/>
      <c r="F524" s="196"/>
      <c r="G524" s="196"/>
      <c r="H524" s="84"/>
      <c r="I524" s="85"/>
      <c r="J524" s="85"/>
      <c r="K524" s="85"/>
      <c r="L524" s="85"/>
      <c r="M524" s="85"/>
      <c r="N524" s="197"/>
      <c r="O524" s="85"/>
      <c r="P524" s="85"/>
      <c r="Q524" s="85"/>
      <c r="R524" s="198"/>
      <c r="S524" s="90"/>
      <c r="T524" s="81"/>
      <c r="U524" s="81"/>
      <c r="V524" s="81"/>
      <c r="W524" s="81"/>
      <c r="X524" s="81"/>
      <c r="Y524" s="81"/>
      <c r="Z524" s="81"/>
      <c r="AA524" s="81"/>
      <c r="AB524" s="81"/>
      <c r="AC524" s="81"/>
      <c r="AD524" s="81"/>
      <c r="AE524" s="81"/>
      <c r="AF524" s="81"/>
      <c r="AG524" s="81"/>
      <c r="AH524" s="81"/>
      <c r="AI524" s="81"/>
      <c r="AJ524" s="81"/>
      <c r="AK524" s="81"/>
      <c r="AL524" s="81"/>
      <c r="AM524" s="81"/>
      <c r="AN524" s="81"/>
      <c r="AO524" s="81"/>
    </row>
    <row r="525" spans="1:41" ht="14.25" customHeight="1">
      <c r="A525" s="195"/>
      <c r="B525" s="196"/>
      <c r="C525" s="84"/>
      <c r="D525" s="84"/>
      <c r="E525" s="84"/>
      <c r="F525" s="196"/>
      <c r="G525" s="196"/>
      <c r="H525" s="84"/>
      <c r="I525" s="85"/>
      <c r="J525" s="85"/>
      <c r="K525" s="85"/>
      <c r="L525" s="85"/>
      <c r="M525" s="85"/>
      <c r="N525" s="197"/>
      <c r="O525" s="85"/>
      <c r="P525" s="85"/>
      <c r="Q525" s="85"/>
      <c r="R525" s="198"/>
      <c r="S525" s="90"/>
      <c r="T525" s="81"/>
      <c r="U525" s="81"/>
      <c r="V525" s="81"/>
      <c r="W525" s="81"/>
      <c r="X525" s="81"/>
      <c r="Y525" s="81"/>
      <c r="Z525" s="81"/>
      <c r="AA525" s="81"/>
      <c r="AB525" s="81"/>
      <c r="AC525" s="81"/>
      <c r="AD525" s="81"/>
      <c r="AE525" s="81"/>
      <c r="AF525" s="81"/>
      <c r="AG525" s="81"/>
      <c r="AH525" s="81"/>
      <c r="AI525" s="81"/>
      <c r="AJ525" s="81"/>
      <c r="AK525" s="81"/>
      <c r="AL525" s="81"/>
      <c r="AM525" s="81"/>
      <c r="AN525" s="81"/>
      <c r="AO525" s="81"/>
    </row>
    <row r="526" spans="1:41" ht="14.25" customHeight="1">
      <c r="A526" s="195"/>
      <c r="B526" s="196"/>
      <c r="C526" s="84"/>
      <c r="D526" s="84"/>
      <c r="E526" s="84"/>
      <c r="F526" s="196"/>
      <c r="G526" s="196"/>
      <c r="H526" s="84"/>
      <c r="I526" s="85"/>
      <c r="J526" s="85"/>
      <c r="K526" s="85"/>
      <c r="L526" s="85"/>
      <c r="M526" s="85"/>
      <c r="N526" s="197"/>
      <c r="O526" s="85"/>
      <c r="P526" s="85"/>
      <c r="Q526" s="85"/>
      <c r="R526" s="198"/>
      <c r="S526" s="90"/>
      <c r="T526" s="81"/>
      <c r="U526" s="81"/>
      <c r="V526" s="81"/>
      <c r="W526" s="81"/>
      <c r="X526" s="81"/>
      <c r="Y526" s="81"/>
      <c r="Z526" s="81"/>
      <c r="AA526" s="81"/>
      <c r="AB526" s="81"/>
      <c r="AC526" s="81"/>
      <c r="AD526" s="81"/>
      <c r="AE526" s="81"/>
      <c r="AF526" s="81"/>
      <c r="AG526" s="81"/>
      <c r="AH526" s="81"/>
      <c r="AI526" s="81"/>
      <c r="AJ526" s="81"/>
      <c r="AK526" s="81"/>
      <c r="AL526" s="81"/>
      <c r="AM526" s="81"/>
      <c r="AN526" s="81"/>
      <c r="AO526" s="81"/>
    </row>
    <row r="527" spans="1:41" ht="14.25" customHeight="1">
      <c r="A527" s="195"/>
      <c r="B527" s="196"/>
      <c r="C527" s="84"/>
      <c r="D527" s="84"/>
      <c r="E527" s="84"/>
      <c r="F527" s="196"/>
      <c r="G527" s="196"/>
      <c r="H527" s="84"/>
      <c r="I527" s="85"/>
      <c r="J527" s="85"/>
      <c r="K527" s="85"/>
      <c r="L527" s="85"/>
      <c r="M527" s="85"/>
      <c r="N527" s="197"/>
      <c r="O527" s="85"/>
      <c r="P527" s="85"/>
      <c r="Q527" s="85"/>
      <c r="R527" s="198"/>
      <c r="S527" s="90"/>
      <c r="T527" s="81"/>
      <c r="U527" s="81"/>
      <c r="V527" s="81"/>
      <c r="W527" s="81"/>
      <c r="X527" s="81"/>
      <c r="Y527" s="81"/>
      <c r="Z527" s="81"/>
      <c r="AA527" s="81"/>
      <c r="AB527" s="81"/>
      <c r="AC527" s="81"/>
      <c r="AD527" s="81"/>
      <c r="AE527" s="81"/>
      <c r="AF527" s="81"/>
      <c r="AG527" s="81"/>
      <c r="AH527" s="81"/>
      <c r="AI527" s="81"/>
      <c r="AJ527" s="81"/>
      <c r="AK527" s="81"/>
      <c r="AL527" s="81"/>
      <c r="AM527" s="81"/>
      <c r="AN527" s="81"/>
      <c r="AO527" s="81"/>
    </row>
    <row r="528" spans="1:41" ht="14.25" customHeight="1">
      <c r="A528" s="195"/>
      <c r="B528" s="196"/>
      <c r="C528" s="84"/>
      <c r="D528" s="84"/>
      <c r="E528" s="84"/>
      <c r="F528" s="196"/>
      <c r="G528" s="196"/>
      <c r="H528" s="84"/>
      <c r="I528" s="85"/>
      <c r="J528" s="85"/>
      <c r="K528" s="85"/>
      <c r="L528" s="85"/>
      <c r="M528" s="85"/>
      <c r="N528" s="197"/>
      <c r="O528" s="85"/>
      <c r="P528" s="85"/>
      <c r="Q528" s="85"/>
      <c r="R528" s="198"/>
      <c r="S528" s="90"/>
      <c r="T528" s="81"/>
      <c r="U528" s="81"/>
      <c r="V528" s="81"/>
      <c r="W528" s="81"/>
      <c r="X528" s="81"/>
      <c r="Y528" s="81"/>
      <c r="Z528" s="81"/>
      <c r="AA528" s="81"/>
      <c r="AB528" s="81"/>
      <c r="AC528" s="81"/>
      <c r="AD528" s="81"/>
      <c r="AE528" s="81"/>
      <c r="AF528" s="81"/>
      <c r="AG528" s="81"/>
      <c r="AH528" s="81"/>
      <c r="AI528" s="81"/>
      <c r="AJ528" s="81"/>
      <c r="AK528" s="81"/>
      <c r="AL528" s="81"/>
      <c r="AM528" s="81"/>
      <c r="AN528" s="81"/>
      <c r="AO528" s="81"/>
    </row>
    <row r="529" spans="1:41" ht="14.25" customHeight="1">
      <c r="A529" s="195"/>
      <c r="B529" s="196"/>
      <c r="C529" s="84"/>
      <c r="D529" s="84"/>
      <c r="E529" s="84"/>
      <c r="F529" s="196"/>
      <c r="G529" s="196"/>
      <c r="H529" s="84"/>
      <c r="I529" s="85"/>
      <c r="J529" s="85"/>
      <c r="K529" s="85"/>
      <c r="L529" s="85"/>
      <c r="M529" s="85"/>
      <c r="N529" s="197"/>
      <c r="O529" s="85"/>
      <c r="P529" s="85"/>
      <c r="Q529" s="85"/>
      <c r="R529" s="198"/>
      <c r="S529" s="90"/>
      <c r="T529" s="81"/>
      <c r="U529" s="81"/>
      <c r="V529" s="81"/>
      <c r="W529" s="81"/>
      <c r="X529" s="81"/>
      <c r="Y529" s="81"/>
      <c r="Z529" s="81"/>
      <c r="AA529" s="81"/>
      <c r="AB529" s="81"/>
      <c r="AC529" s="81"/>
      <c r="AD529" s="81"/>
      <c r="AE529" s="81"/>
      <c r="AF529" s="81"/>
      <c r="AG529" s="81"/>
      <c r="AH529" s="81"/>
      <c r="AI529" s="81"/>
      <c r="AJ529" s="81"/>
      <c r="AK529" s="81"/>
      <c r="AL529" s="81"/>
      <c r="AM529" s="81"/>
      <c r="AN529" s="81"/>
      <c r="AO529" s="81"/>
    </row>
    <row r="530" spans="1:41" ht="14.25" customHeight="1">
      <c r="A530" s="195"/>
      <c r="B530" s="196"/>
      <c r="C530" s="84"/>
      <c r="D530" s="84"/>
      <c r="E530" s="84"/>
      <c r="F530" s="196"/>
      <c r="G530" s="196"/>
      <c r="H530" s="84"/>
      <c r="I530" s="85"/>
      <c r="J530" s="85"/>
      <c r="K530" s="85"/>
      <c r="L530" s="85"/>
      <c r="M530" s="85"/>
      <c r="N530" s="197"/>
      <c r="O530" s="85"/>
      <c r="P530" s="85"/>
      <c r="Q530" s="85"/>
      <c r="R530" s="198"/>
      <c r="S530" s="90"/>
      <c r="T530" s="81"/>
      <c r="U530" s="81"/>
      <c r="V530" s="81"/>
      <c r="W530" s="81"/>
      <c r="X530" s="81"/>
      <c r="Y530" s="81"/>
      <c r="Z530" s="81"/>
      <c r="AA530" s="81"/>
      <c r="AB530" s="81"/>
      <c r="AC530" s="81"/>
      <c r="AD530" s="81"/>
      <c r="AE530" s="81"/>
      <c r="AF530" s="81"/>
      <c r="AG530" s="81"/>
      <c r="AH530" s="81"/>
      <c r="AI530" s="81"/>
      <c r="AJ530" s="81"/>
      <c r="AK530" s="81"/>
      <c r="AL530" s="81"/>
      <c r="AM530" s="81"/>
      <c r="AN530" s="81"/>
      <c r="AO530" s="81"/>
    </row>
    <row r="531" spans="1:41" ht="14.25" customHeight="1">
      <c r="A531" s="195"/>
      <c r="B531" s="196"/>
      <c r="C531" s="84"/>
      <c r="D531" s="84"/>
      <c r="E531" s="84"/>
      <c r="F531" s="196"/>
      <c r="G531" s="196"/>
      <c r="H531" s="84"/>
      <c r="I531" s="85"/>
      <c r="J531" s="85"/>
      <c r="K531" s="85"/>
      <c r="L531" s="85"/>
      <c r="M531" s="85"/>
      <c r="N531" s="197"/>
      <c r="O531" s="85"/>
      <c r="P531" s="85"/>
      <c r="Q531" s="85"/>
      <c r="R531" s="198"/>
      <c r="S531" s="90"/>
      <c r="T531" s="81"/>
      <c r="U531" s="81"/>
      <c r="V531" s="81"/>
      <c r="W531" s="81"/>
      <c r="X531" s="81"/>
      <c r="Y531" s="81"/>
      <c r="Z531" s="81"/>
      <c r="AA531" s="81"/>
      <c r="AB531" s="81"/>
      <c r="AC531" s="81"/>
      <c r="AD531" s="81"/>
      <c r="AE531" s="81"/>
      <c r="AF531" s="81"/>
      <c r="AG531" s="81"/>
      <c r="AH531" s="81"/>
      <c r="AI531" s="81"/>
      <c r="AJ531" s="81"/>
      <c r="AK531" s="81"/>
      <c r="AL531" s="81"/>
      <c r="AM531" s="81"/>
      <c r="AN531" s="81"/>
      <c r="AO531" s="81"/>
    </row>
    <row r="532" spans="1:41" ht="14.25" customHeight="1">
      <c r="A532" s="195"/>
      <c r="B532" s="196"/>
      <c r="C532" s="84"/>
      <c r="D532" s="84"/>
      <c r="E532" s="84"/>
      <c r="F532" s="196"/>
      <c r="G532" s="196"/>
      <c r="H532" s="84"/>
      <c r="I532" s="85"/>
      <c r="J532" s="85"/>
      <c r="K532" s="85"/>
      <c r="L532" s="85"/>
      <c r="M532" s="85"/>
      <c r="N532" s="197"/>
      <c r="O532" s="85"/>
      <c r="P532" s="85"/>
      <c r="Q532" s="85"/>
      <c r="R532" s="198"/>
      <c r="S532" s="90"/>
      <c r="T532" s="81"/>
      <c r="U532" s="81"/>
      <c r="V532" s="81"/>
      <c r="W532" s="81"/>
      <c r="X532" s="81"/>
      <c r="Y532" s="81"/>
      <c r="Z532" s="81"/>
      <c r="AA532" s="81"/>
      <c r="AB532" s="81"/>
      <c r="AC532" s="81"/>
      <c r="AD532" s="81"/>
      <c r="AE532" s="81"/>
      <c r="AF532" s="81"/>
      <c r="AG532" s="81"/>
      <c r="AH532" s="81"/>
      <c r="AI532" s="81"/>
      <c r="AJ532" s="81"/>
      <c r="AK532" s="81"/>
      <c r="AL532" s="81"/>
      <c r="AM532" s="81"/>
      <c r="AN532" s="81"/>
      <c r="AO532" s="81"/>
    </row>
    <row r="533" spans="1:41" ht="14.25" customHeight="1">
      <c r="A533" s="195"/>
      <c r="B533" s="196"/>
      <c r="C533" s="84"/>
      <c r="D533" s="84"/>
      <c r="E533" s="84"/>
      <c r="F533" s="196"/>
      <c r="G533" s="196"/>
      <c r="H533" s="84"/>
      <c r="I533" s="85"/>
      <c r="J533" s="85"/>
      <c r="K533" s="85"/>
      <c r="L533" s="85"/>
      <c r="M533" s="85"/>
      <c r="N533" s="197"/>
      <c r="O533" s="85"/>
      <c r="P533" s="85"/>
      <c r="Q533" s="85"/>
      <c r="R533" s="198"/>
      <c r="S533" s="90"/>
      <c r="T533" s="81"/>
      <c r="U533" s="81"/>
      <c r="V533" s="81"/>
      <c r="W533" s="81"/>
      <c r="X533" s="81"/>
      <c r="Y533" s="81"/>
      <c r="Z533" s="81"/>
      <c r="AA533" s="81"/>
      <c r="AB533" s="81"/>
      <c r="AC533" s="81"/>
      <c r="AD533" s="81"/>
      <c r="AE533" s="81"/>
      <c r="AF533" s="81"/>
      <c r="AG533" s="81"/>
      <c r="AH533" s="81"/>
      <c r="AI533" s="81"/>
      <c r="AJ533" s="81"/>
      <c r="AK533" s="81"/>
      <c r="AL533" s="81"/>
      <c r="AM533" s="81"/>
      <c r="AN533" s="81"/>
      <c r="AO533" s="81"/>
    </row>
    <row r="534" spans="1:41" ht="14.25" customHeight="1">
      <c r="A534" s="195"/>
      <c r="B534" s="196"/>
      <c r="C534" s="84"/>
      <c r="D534" s="84"/>
      <c r="E534" s="84"/>
      <c r="F534" s="196"/>
      <c r="G534" s="196"/>
      <c r="H534" s="84"/>
      <c r="I534" s="85"/>
      <c r="J534" s="85"/>
      <c r="K534" s="85"/>
      <c r="L534" s="85"/>
      <c r="M534" s="85"/>
      <c r="N534" s="197"/>
      <c r="O534" s="85"/>
      <c r="P534" s="85"/>
      <c r="Q534" s="85"/>
      <c r="R534" s="198"/>
      <c r="S534" s="90"/>
      <c r="T534" s="81"/>
      <c r="U534" s="81"/>
      <c r="V534" s="81"/>
      <c r="W534" s="81"/>
      <c r="X534" s="81"/>
      <c r="Y534" s="81"/>
      <c r="Z534" s="81"/>
      <c r="AA534" s="81"/>
      <c r="AB534" s="81"/>
      <c r="AC534" s="81"/>
      <c r="AD534" s="81"/>
      <c r="AE534" s="81"/>
      <c r="AF534" s="81"/>
      <c r="AG534" s="81"/>
      <c r="AH534" s="81"/>
      <c r="AI534" s="81"/>
      <c r="AJ534" s="81"/>
      <c r="AK534" s="81"/>
      <c r="AL534" s="81"/>
      <c r="AM534" s="81"/>
      <c r="AN534" s="81"/>
      <c r="AO534" s="81"/>
    </row>
    <row r="535" spans="1:41" ht="14.25" customHeight="1">
      <c r="A535" s="195"/>
      <c r="B535" s="196"/>
      <c r="C535" s="84"/>
      <c r="D535" s="84"/>
      <c r="E535" s="84"/>
      <c r="F535" s="196"/>
      <c r="G535" s="196"/>
      <c r="H535" s="84"/>
      <c r="I535" s="85"/>
      <c r="J535" s="85"/>
      <c r="K535" s="85"/>
      <c r="L535" s="85"/>
      <c r="M535" s="85"/>
      <c r="N535" s="197"/>
      <c r="O535" s="85"/>
      <c r="P535" s="85"/>
      <c r="Q535" s="85"/>
      <c r="R535" s="198"/>
      <c r="S535" s="90"/>
      <c r="T535" s="81"/>
      <c r="U535" s="81"/>
      <c r="V535" s="81"/>
      <c r="W535" s="81"/>
      <c r="X535" s="81"/>
      <c r="Y535" s="81"/>
      <c r="Z535" s="81"/>
      <c r="AA535" s="81"/>
      <c r="AB535" s="81"/>
      <c r="AC535" s="81"/>
      <c r="AD535" s="81"/>
      <c r="AE535" s="81"/>
      <c r="AF535" s="81"/>
      <c r="AG535" s="81"/>
      <c r="AH535" s="81"/>
      <c r="AI535" s="81"/>
      <c r="AJ535" s="81"/>
      <c r="AK535" s="81"/>
      <c r="AL535" s="81"/>
      <c r="AM535" s="81"/>
      <c r="AN535" s="81"/>
      <c r="AO535" s="81"/>
    </row>
    <row r="536" spans="1:41" ht="14.25" customHeight="1">
      <c r="A536" s="195"/>
      <c r="B536" s="196"/>
      <c r="C536" s="84"/>
      <c r="D536" s="84"/>
      <c r="E536" s="84"/>
      <c r="F536" s="196"/>
      <c r="G536" s="196"/>
      <c r="H536" s="84"/>
      <c r="I536" s="85"/>
      <c r="J536" s="85"/>
      <c r="K536" s="85"/>
      <c r="L536" s="85"/>
      <c r="M536" s="85"/>
      <c r="N536" s="197"/>
      <c r="O536" s="85"/>
      <c r="P536" s="85"/>
      <c r="Q536" s="85"/>
      <c r="R536" s="198"/>
      <c r="S536" s="90"/>
      <c r="T536" s="81"/>
      <c r="U536" s="81"/>
      <c r="V536" s="81"/>
      <c r="W536" s="81"/>
      <c r="X536" s="81"/>
      <c r="Y536" s="81"/>
      <c r="Z536" s="81"/>
      <c r="AA536" s="81"/>
      <c r="AB536" s="81"/>
      <c r="AC536" s="81"/>
      <c r="AD536" s="81"/>
      <c r="AE536" s="81"/>
      <c r="AF536" s="81"/>
      <c r="AG536" s="81"/>
      <c r="AH536" s="81"/>
      <c r="AI536" s="81"/>
      <c r="AJ536" s="81"/>
      <c r="AK536" s="81"/>
      <c r="AL536" s="81"/>
      <c r="AM536" s="81"/>
      <c r="AN536" s="81"/>
      <c r="AO536" s="81"/>
    </row>
    <row r="537" spans="1:41" ht="14.25" customHeight="1">
      <c r="A537" s="195"/>
      <c r="B537" s="196"/>
      <c r="C537" s="84"/>
      <c r="D537" s="84"/>
      <c r="E537" s="84"/>
      <c r="F537" s="196"/>
      <c r="G537" s="196"/>
      <c r="H537" s="84"/>
      <c r="I537" s="85"/>
      <c r="J537" s="85"/>
      <c r="K537" s="85"/>
      <c r="L537" s="85"/>
      <c r="M537" s="85"/>
      <c r="N537" s="197"/>
      <c r="O537" s="85"/>
      <c r="P537" s="85"/>
      <c r="Q537" s="85"/>
      <c r="R537" s="198"/>
      <c r="S537" s="90"/>
      <c r="T537" s="81"/>
      <c r="U537" s="81"/>
      <c r="V537" s="81"/>
      <c r="W537" s="81"/>
      <c r="X537" s="81"/>
      <c r="Y537" s="81"/>
      <c r="Z537" s="81"/>
      <c r="AA537" s="81"/>
      <c r="AB537" s="81"/>
      <c r="AC537" s="81"/>
      <c r="AD537" s="81"/>
      <c r="AE537" s="81"/>
      <c r="AF537" s="81"/>
      <c r="AG537" s="81"/>
      <c r="AH537" s="81"/>
      <c r="AI537" s="81"/>
      <c r="AJ537" s="81"/>
      <c r="AK537" s="81"/>
      <c r="AL537" s="81"/>
      <c r="AM537" s="81"/>
      <c r="AN537" s="81"/>
      <c r="AO537" s="81"/>
    </row>
    <row r="538" spans="1:41" ht="14.25" customHeight="1">
      <c r="A538" s="195"/>
      <c r="B538" s="196"/>
      <c r="C538" s="84"/>
      <c r="D538" s="84"/>
      <c r="E538" s="84"/>
      <c r="F538" s="196"/>
      <c r="G538" s="196"/>
      <c r="H538" s="84"/>
      <c r="I538" s="85"/>
      <c r="J538" s="85"/>
      <c r="K538" s="85"/>
      <c r="L538" s="85"/>
      <c r="M538" s="85"/>
      <c r="N538" s="197"/>
      <c r="O538" s="85"/>
      <c r="P538" s="85"/>
      <c r="Q538" s="85"/>
      <c r="R538" s="198"/>
      <c r="S538" s="90"/>
      <c r="T538" s="81"/>
      <c r="U538" s="81"/>
      <c r="V538" s="81"/>
      <c r="W538" s="81"/>
      <c r="X538" s="81"/>
      <c r="Y538" s="81"/>
      <c r="Z538" s="81"/>
      <c r="AA538" s="81"/>
      <c r="AB538" s="81"/>
      <c r="AC538" s="81"/>
      <c r="AD538" s="81"/>
      <c r="AE538" s="81"/>
      <c r="AF538" s="81"/>
      <c r="AG538" s="81"/>
      <c r="AH538" s="81"/>
      <c r="AI538" s="81"/>
      <c r="AJ538" s="81"/>
      <c r="AK538" s="81"/>
      <c r="AL538" s="81"/>
      <c r="AM538" s="81"/>
      <c r="AN538" s="81"/>
      <c r="AO538" s="81"/>
    </row>
    <row r="539" spans="1:41" ht="14.25" customHeight="1">
      <c r="A539" s="195"/>
      <c r="B539" s="196"/>
      <c r="C539" s="84"/>
      <c r="D539" s="84"/>
      <c r="E539" s="84"/>
      <c r="F539" s="196"/>
      <c r="G539" s="196"/>
      <c r="H539" s="84"/>
      <c r="I539" s="85"/>
      <c r="J539" s="85"/>
      <c r="K539" s="85"/>
      <c r="L539" s="85"/>
      <c r="M539" s="85"/>
      <c r="N539" s="197"/>
      <c r="O539" s="85"/>
      <c r="P539" s="85"/>
      <c r="Q539" s="85"/>
      <c r="R539" s="198"/>
      <c r="S539" s="90"/>
      <c r="T539" s="81"/>
      <c r="U539" s="81"/>
      <c r="V539" s="81"/>
      <c r="W539" s="81"/>
      <c r="X539" s="81"/>
      <c r="Y539" s="81"/>
      <c r="Z539" s="81"/>
      <c r="AA539" s="81"/>
      <c r="AB539" s="81"/>
      <c r="AC539" s="81"/>
      <c r="AD539" s="81"/>
      <c r="AE539" s="81"/>
      <c r="AF539" s="81"/>
      <c r="AG539" s="81"/>
      <c r="AH539" s="81"/>
      <c r="AI539" s="81"/>
      <c r="AJ539" s="81"/>
      <c r="AK539" s="81"/>
      <c r="AL539" s="81"/>
      <c r="AM539" s="81"/>
      <c r="AN539" s="81"/>
      <c r="AO539" s="81"/>
    </row>
    <row r="540" spans="1:41" ht="14.25" customHeight="1">
      <c r="A540" s="195"/>
      <c r="B540" s="196"/>
      <c r="C540" s="84"/>
      <c r="D540" s="84"/>
      <c r="E540" s="84"/>
      <c r="F540" s="196"/>
      <c r="G540" s="196"/>
      <c r="H540" s="84"/>
      <c r="I540" s="85"/>
      <c r="J540" s="85"/>
      <c r="K540" s="85"/>
      <c r="L540" s="85"/>
      <c r="M540" s="85"/>
      <c r="N540" s="197"/>
      <c r="O540" s="85"/>
      <c r="P540" s="85"/>
      <c r="Q540" s="85"/>
      <c r="R540" s="198"/>
      <c r="S540" s="90"/>
      <c r="T540" s="81"/>
      <c r="U540" s="81"/>
      <c r="V540" s="81"/>
      <c r="W540" s="81"/>
      <c r="X540" s="81"/>
      <c r="Y540" s="81"/>
      <c r="Z540" s="81"/>
      <c r="AA540" s="81"/>
      <c r="AB540" s="81"/>
      <c r="AC540" s="81"/>
      <c r="AD540" s="81"/>
      <c r="AE540" s="81"/>
      <c r="AF540" s="81"/>
      <c r="AG540" s="81"/>
      <c r="AH540" s="81"/>
      <c r="AI540" s="81"/>
      <c r="AJ540" s="81"/>
      <c r="AK540" s="81"/>
      <c r="AL540" s="81"/>
      <c r="AM540" s="81"/>
      <c r="AN540" s="81"/>
      <c r="AO540" s="81"/>
    </row>
    <row r="541" spans="1:41" ht="14.25" customHeight="1">
      <c r="A541" s="195"/>
      <c r="B541" s="196"/>
      <c r="C541" s="84"/>
      <c r="D541" s="84"/>
      <c r="E541" s="84"/>
      <c r="F541" s="196"/>
      <c r="G541" s="196"/>
      <c r="H541" s="84"/>
      <c r="I541" s="85"/>
      <c r="J541" s="85"/>
      <c r="K541" s="85"/>
      <c r="L541" s="85"/>
      <c r="M541" s="85"/>
      <c r="N541" s="197"/>
      <c r="O541" s="85"/>
      <c r="P541" s="85"/>
      <c r="Q541" s="85"/>
      <c r="R541" s="198"/>
      <c r="S541" s="90"/>
      <c r="T541" s="81"/>
      <c r="U541" s="81"/>
      <c r="V541" s="81"/>
      <c r="W541" s="81"/>
      <c r="X541" s="81"/>
      <c r="Y541" s="81"/>
      <c r="Z541" s="81"/>
      <c r="AA541" s="81"/>
      <c r="AB541" s="81"/>
      <c r="AC541" s="81"/>
      <c r="AD541" s="81"/>
      <c r="AE541" s="81"/>
      <c r="AF541" s="81"/>
      <c r="AG541" s="81"/>
      <c r="AH541" s="81"/>
      <c r="AI541" s="81"/>
      <c r="AJ541" s="81"/>
      <c r="AK541" s="81"/>
      <c r="AL541" s="81"/>
      <c r="AM541" s="81"/>
      <c r="AN541" s="81"/>
      <c r="AO541" s="81"/>
    </row>
    <row r="542" spans="1:41" ht="14.25" customHeight="1">
      <c r="A542" s="195"/>
      <c r="B542" s="196"/>
      <c r="C542" s="84"/>
      <c r="D542" s="84"/>
      <c r="E542" s="84"/>
      <c r="F542" s="196"/>
      <c r="G542" s="196"/>
      <c r="H542" s="84"/>
      <c r="I542" s="85"/>
      <c r="J542" s="85"/>
      <c r="K542" s="85"/>
      <c r="L542" s="85"/>
      <c r="M542" s="85"/>
      <c r="N542" s="197"/>
      <c r="O542" s="85"/>
      <c r="P542" s="85"/>
      <c r="Q542" s="85"/>
      <c r="R542" s="198"/>
      <c r="S542" s="90"/>
      <c r="T542" s="81"/>
      <c r="U542" s="81"/>
      <c r="V542" s="81"/>
      <c r="W542" s="81"/>
      <c r="X542" s="81"/>
      <c r="Y542" s="81"/>
      <c r="Z542" s="81"/>
      <c r="AA542" s="81"/>
      <c r="AB542" s="81"/>
      <c r="AC542" s="81"/>
      <c r="AD542" s="81"/>
      <c r="AE542" s="81"/>
      <c r="AF542" s="81"/>
      <c r="AG542" s="81"/>
      <c r="AH542" s="81"/>
      <c r="AI542" s="81"/>
      <c r="AJ542" s="81"/>
      <c r="AK542" s="81"/>
      <c r="AL542" s="81"/>
      <c r="AM542" s="81"/>
      <c r="AN542" s="81"/>
      <c r="AO542" s="81"/>
    </row>
    <row r="543" spans="1:41" ht="14.25" customHeight="1">
      <c r="A543" s="195"/>
      <c r="B543" s="196"/>
      <c r="C543" s="84"/>
      <c r="D543" s="84"/>
      <c r="E543" s="84"/>
      <c r="F543" s="196"/>
      <c r="G543" s="196"/>
      <c r="H543" s="84"/>
      <c r="I543" s="85"/>
      <c r="J543" s="85"/>
      <c r="K543" s="85"/>
      <c r="L543" s="85"/>
      <c r="M543" s="85"/>
      <c r="N543" s="197"/>
      <c r="O543" s="85"/>
      <c r="P543" s="85"/>
      <c r="Q543" s="85"/>
      <c r="R543" s="198"/>
      <c r="S543" s="90"/>
      <c r="T543" s="81"/>
      <c r="U543" s="81"/>
      <c r="V543" s="81"/>
      <c r="W543" s="81"/>
      <c r="X543" s="81"/>
      <c r="Y543" s="81"/>
      <c r="Z543" s="81"/>
      <c r="AA543" s="81"/>
      <c r="AB543" s="81"/>
      <c r="AC543" s="81"/>
      <c r="AD543" s="81"/>
      <c r="AE543" s="81"/>
      <c r="AF543" s="81"/>
      <c r="AG543" s="81"/>
      <c r="AH543" s="81"/>
      <c r="AI543" s="81"/>
      <c r="AJ543" s="81"/>
      <c r="AK543" s="81"/>
      <c r="AL543" s="81"/>
      <c r="AM543" s="81"/>
      <c r="AN543" s="81"/>
      <c r="AO543" s="81"/>
    </row>
    <row r="544" spans="1:41" ht="14.25" customHeight="1">
      <c r="A544" s="195"/>
      <c r="B544" s="196"/>
      <c r="C544" s="84"/>
      <c r="D544" s="84"/>
      <c r="E544" s="84"/>
      <c r="F544" s="196"/>
      <c r="G544" s="196"/>
      <c r="H544" s="84"/>
      <c r="I544" s="85"/>
      <c r="J544" s="85"/>
      <c r="K544" s="85"/>
      <c r="L544" s="85"/>
      <c r="M544" s="85"/>
      <c r="N544" s="197"/>
      <c r="O544" s="85"/>
      <c r="P544" s="85"/>
      <c r="Q544" s="85"/>
      <c r="R544" s="198"/>
      <c r="S544" s="90"/>
      <c r="T544" s="81"/>
      <c r="U544" s="81"/>
      <c r="V544" s="81"/>
      <c r="W544" s="81"/>
      <c r="X544" s="81"/>
      <c r="Y544" s="81"/>
      <c r="Z544" s="81"/>
      <c r="AA544" s="81"/>
      <c r="AB544" s="81"/>
      <c r="AC544" s="81"/>
      <c r="AD544" s="81"/>
      <c r="AE544" s="81"/>
      <c r="AF544" s="81"/>
      <c r="AG544" s="81"/>
      <c r="AH544" s="81"/>
      <c r="AI544" s="81"/>
      <c r="AJ544" s="81"/>
      <c r="AK544" s="81"/>
      <c r="AL544" s="81"/>
      <c r="AM544" s="81"/>
      <c r="AN544" s="81"/>
      <c r="AO544" s="81"/>
    </row>
    <row r="545" spans="1:41" ht="14.25" customHeight="1">
      <c r="A545" s="195"/>
      <c r="B545" s="196"/>
      <c r="C545" s="84"/>
      <c r="D545" s="84"/>
      <c r="E545" s="84"/>
      <c r="F545" s="196"/>
      <c r="G545" s="196"/>
      <c r="H545" s="84"/>
      <c r="I545" s="85"/>
      <c r="J545" s="85"/>
      <c r="K545" s="85"/>
      <c r="L545" s="85"/>
      <c r="M545" s="85"/>
      <c r="N545" s="197"/>
      <c r="O545" s="85"/>
      <c r="P545" s="85"/>
      <c r="Q545" s="85"/>
      <c r="R545" s="198"/>
      <c r="S545" s="90"/>
      <c r="T545" s="81"/>
      <c r="U545" s="81"/>
      <c r="V545" s="81"/>
      <c r="W545" s="81"/>
      <c r="X545" s="81"/>
      <c r="Y545" s="81"/>
      <c r="Z545" s="81"/>
      <c r="AA545" s="81"/>
      <c r="AB545" s="81"/>
      <c r="AC545" s="81"/>
      <c r="AD545" s="81"/>
      <c r="AE545" s="81"/>
      <c r="AF545" s="81"/>
      <c r="AG545" s="81"/>
      <c r="AH545" s="81"/>
      <c r="AI545" s="81"/>
      <c r="AJ545" s="81"/>
      <c r="AK545" s="81"/>
      <c r="AL545" s="81"/>
      <c r="AM545" s="81"/>
      <c r="AN545" s="81"/>
      <c r="AO545" s="81"/>
    </row>
    <row r="546" spans="1:41" ht="14.25" customHeight="1">
      <c r="A546" s="195"/>
      <c r="B546" s="196"/>
      <c r="C546" s="84"/>
      <c r="D546" s="84"/>
      <c r="E546" s="84"/>
      <c r="F546" s="196"/>
      <c r="G546" s="196"/>
      <c r="H546" s="84"/>
      <c r="I546" s="85"/>
      <c r="J546" s="85"/>
      <c r="K546" s="85"/>
      <c r="L546" s="85"/>
      <c r="M546" s="85"/>
      <c r="N546" s="197"/>
      <c r="O546" s="85"/>
      <c r="P546" s="85"/>
      <c r="Q546" s="85"/>
      <c r="R546" s="198"/>
      <c r="S546" s="90"/>
      <c r="T546" s="81"/>
      <c r="U546" s="81"/>
      <c r="V546" s="81"/>
      <c r="W546" s="81"/>
      <c r="X546" s="81"/>
      <c r="Y546" s="81"/>
      <c r="Z546" s="81"/>
      <c r="AA546" s="81"/>
      <c r="AB546" s="81"/>
      <c r="AC546" s="81"/>
      <c r="AD546" s="81"/>
      <c r="AE546" s="81"/>
      <c r="AF546" s="81"/>
      <c r="AG546" s="81"/>
      <c r="AH546" s="81"/>
      <c r="AI546" s="81"/>
      <c r="AJ546" s="81"/>
      <c r="AK546" s="81"/>
      <c r="AL546" s="81"/>
      <c r="AM546" s="81"/>
      <c r="AN546" s="81"/>
      <c r="AO546" s="81"/>
    </row>
    <row r="547" spans="1:41" ht="14.25" customHeight="1">
      <c r="A547" s="195"/>
      <c r="B547" s="196"/>
      <c r="C547" s="84"/>
      <c r="D547" s="84"/>
      <c r="E547" s="84"/>
      <c r="F547" s="196"/>
      <c r="G547" s="196"/>
      <c r="H547" s="84"/>
      <c r="I547" s="85"/>
      <c r="J547" s="85"/>
      <c r="K547" s="85"/>
      <c r="L547" s="85"/>
      <c r="M547" s="85"/>
      <c r="N547" s="197"/>
      <c r="O547" s="85"/>
      <c r="P547" s="85"/>
      <c r="Q547" s="85"/>
      <c r="R547" s="198"/>
      <c r="S547" s="90"/>
      <c r="T547" s="81"/>
      <c r="U547" s="81"/>
      <c r="V547" s="81"/>
      <c r="W547" s="81"/>
      <c r="X547" s="81"/>
      <c r="Y547" s="81"/>
      <c r="Z547" s="81"/>
      <c r="AA547" s="81"/>
      <c r="AB547" s="81"/>
      <c r="AC547" s="81"/>
      <c r="AD547" s="81"/>
      <c r="AE547" s="81"/>
      <c r="AF547" s="81"/>
      <c r="AG547" s="81"/>
      <c r="AH547" s="81"/>
      <c r="AI547" s="81"/>
      <c r="AJ547" s="81"/>
      <c r="AK547" s="81"/>
      <c r="AL547" s="81"/>
      <c r="AM547" s="81"/>
      <c r="AN547" s="81"/>
      <c r="AO547" s="81"/>
    </row>
    <row r="548" spans="1:41" ht="14.25" customHeight="1">
      <c r="A548" s="195"/>
      <c r="B548" s="196"/>
      <c r="C548" s="84"/>
      <c r="D548" s="84"/>
      <c r="E548" s="84"/>
      <c r="F548" s="196"/>
      <c r="G548" s="196"/>
      <c r="H548" s="84"/>
      <c r="I548" s="85"/>
      <c r="J548" s="85"/>
      <c r="K548" s="85"/>
      <c r="L548" s="85"/>
      <c r="M548" s="85"/>
      <c r="N548" s="197"/>
      <c r="O548" s="85"/>
      <c r="P548" s="85"/>
      <c r="Q548" s="85"/>
      <c r="R548" s="198"/>
      <c r="S548" s="90"/>
      <c r="T548" s="81"/>
      <c r="U548" s="81"/>
      <c r="V548" s="81"/>
      <c r="W548" s="81"/>
      <c r="X548" s="81"/>
      <c r="Y548" s="81"/>
      <c r="Z548" s="81"/>
      <c r="AA548" s="81"/>
      <c r="AB548" s="81"/>
      <c r="AC548" s="81"/>
      <c r="AD548" s="81"/>
      <c r="AE548" s="81"/>
      <c r="AF548" s="81"/>
      <c r="AG548" s="81"/>
      <c r="AH548" s="81"/>
      <c r="AI548" s="81"/>
      <c r="AJ548" s="81"/>
      <c r="AK548" s="81"/>
      <c r="AL548" s="81"/>
      <c r="AM548" s="81"/>
      <c r="AN548" s="81"/>
      <c r="AO548" s="81"/>
    </row>
    <row r="549" spans="1:41" ht="14.25" customHeight="1">
      <c r="A549" s="195"/>
      <c r="B549" s="196"/>
      <c r="C549" s="84"/>
      <c r="D549" s="84"/>
      <c r="E549" s="84"/>
      <c r="F549" s="196"/>
      <c r="G549" s="196"/>
      <c r="H549" s="84"/>
      <c r="I549" s="85"/>
      <c r="J549" s="85"/>
      <c r="K549" s="85"/>
      <c r="L549" s="85"/>
      <c r="M549" s="85"/>
      <c r="N549" s="197"/>
      <c r="O549" s="85"/>
      <c r="P549" s="85"/>
      <c r="Q549" s="85"/>
      <c r="R549" s="198"/>
      <c r="S549" s="90"/>
      <c r="T549" s="81"/>
      <c r="U549" s="81"/>
      <c r="V549" s="81"/>
      <c r="W549" s="81"/>
      <c r="X549" s="81"/>
      <c r="Y549" s="81"/>
      <c r="Z549" s="81"/>
      <c r="AA549" s="81"/>
      <c r="AB549" s="81"/>
      <c r="AC549" s="81"/>
      <c r="AD549" s="81"/>
      <c r="AE549" s="81"/>
      <c r="AF549" s="81"/>
      <c r="AG549" s="81"/>
      <c r="AH549" s="81"/>
      <c r="AI549" s="81"/>
      <c r="AJ549" s="81"/>
      <c r="AK549" s="81"/>
      <c r="AL549" s="81"/>
      <c r="AM549" s="81"/>
      <c r="AN549" s="81"/>
      <c r="AO549" s="81"/>
    </row>
    <row r="550" spans="1:41" ht="14.25" customHeight="1">
      <c r="A550" s="195"/>
      <c r="B550" s="196"/>
      <c r="C550" s="84"/>
      <c r="D550" s="84"/>
      <c r="E550" s="84"/>
      <c r="F550" s="196"/>
      <c r="G550" s="196"/>
      <c r="H550" s="84"/>
      <c r="I550" s="85"/>
      <c r="J550" s="85"/>
      <c r="K550" s="85"/>
      <c r="L550" s="85"/>
      <c r="M550" s="85"/>
      <c r="N550" s="197"/>
      <c r="O550" s="85"/>
      <c r="P550" s="85"/>
      <c r="Q550" s="85"/>
      <c r="R550" s="198"/>
      <c r="S550" s="90"/>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row>
    <row r="551" spans="1:41" ht="14.25" customHeight="1">
      <c r="A551" s="195"/>
      <c r="B551" s="196"/>
      <c r="C551" s="84"/>
      <c r="D551" s="84"/>
      <c r="E551" s="84"/>
      <c r="F551" s="196"/>
      <c r="G551" s="196"/>
      <c r="H551" s="84"/>
      <c r="I551" s="85"/>
      <c r="J551" s="85"/>
      <c r="K551" s="85"/>
      <c r="L551" s="85"/>
      <c r="M551" s="85"/>
      <c r="N551" s="197"/>
      <c r="O551" s="85"/>
      <c r="P551" s="85"/>
      <c r="Q551" s="85"/>
      <c r="R551" s="198"/>
      <c r="S551" s="90"/>
      <c r="T551" s="81"/>
      <c r="U551" s="81"/>
      <c r="V551" s="81"/>
      <c r="W551" s="81"/>
      <c r="X551" s="81"/>
      <c r="Y551" s="81"/>
      <c r="Z551" s="81"/>
      <c r="AA551" s="81"/>
      <c r="AB551" s="81"/>
      <c r="AC551" s="81"/>
      <c r="AD551" s="81"/>
      <c r="AE551" s="81"/>
      <c r="AF551" s="81"/>
      <c r="AG551" s="81"/>
      <c r="AH551" s="81"/>
      <c r="AI551" s="81"/>
      <c r="AJ551" s="81"/>
      <c r="AK551" s="81"/>
      <c r="AL551" s="81"/>
      <c r="AM551" s="81"/>
      <c r="AN551" s="81"/>
      <c r="AO551" s="81"/>
    </row>
    <row r="552" spans="1:41" ht="14.25" customHeight="1">
      <c r="A552" s="195"/>
      <c r="B552" s="196"/>
      <c r="C552" s="84"/>
      <c r="D552" s="84"/>
      <c r="E552" s="84"/>
      <c r="F552" s="196"/>
      <c r="G552" s="196"/>
      <c r="H552" s="84"/>
      <c r="I552" s="85"/>
      <c r="J552" s="85"/>
      <c r="K552" s="85"/>
      <c r="L552" s="85"/>
      <c r="M552" s="85"/>
      <c r="N552" s="197"/>
      <c r="O552" s="85"/>
      <c r="P552" s="85"/>
      <c r="Q552" s="85"/>
      <c r="R552" s="198"/>
      <c r="S552" s="90"/>
      <c r="T552" s="81"/>
      <c r="U552" s="81"/>
      <c r="V552" s="81"/>
      <c r="W552" s="81"/>
      <c r="X552" s="81"/>
      <c r="Y552" s="81"/>
      <c r="Z552" s="81"/>
      <c r="AA552" s="81"/>
      <c r="AB552" s="81"/>
      <c r="AC552" s="81"/>
      <c r="AD552" s="81"/>
      <c r="AE552" s="81"/>
      <c r="AF552" s="81"/>
      <c r="AG552" s="81"/>
      <c r="AH552" s="81"/>
      <c r="AI552" s="81"/>
      <c r="AJ552" s="81"/>
      <c r="AK552" s="81"/>
      <c r="AL552" s="81"/>
      <c r="AM552" s="81"/>
      <c r="AN552" s="81"/>
      <c r="AO552" s="81"/>
    </row>
    <row r="553" spans="1:41" ht="14.25" customHeight="1">
      <c r="A553" s="195"/>
      <c r="B553" s="196"/>
      <c r="C553" s="84"/>
      <c r="D553" s="84"/>
      <c r="E553" s="84"/>
      <c r="F553" s="196"/>
      <c r="G553" s="196"/>
      <c r="H553" s="84"/>
      <c r="I553" s="85"/>
      <c r="J553" s="85"/>
      <c r="K553" s="85"/>
      <c r="L553" s="85"/>
      <c r="M553" s="85"/>
      <c r="N553" s="197"/>
      <c r="O553" s="85"/>
      <c r="P553" s="85"/>
      <c r="Q553" s="85"/>
      <c r="R553" s="198"/>
      <c r="S553" s="90"/>
      <c r="T553" s="81"/>
      <c r="U553" s="81"/>
      <c r="V553" s="81"/>
      <c r="W553" s="81"/>
      <c r="X553" s="81"/>
      <c r="Y553" s="81"/>
      <c r="Z553" s="81"/>
      <c r="AA553" s="81"/>
      <c r="AB553" s="81"/>
      <c r="AC553" s="81"/>
      <c r="AD553" s="81"/>
      <c r="AE553" s="81"/>
      <c r="AF553" s="81"/>
      <c r="AG553" s="81"/>
      <c r="AH553" s="81"/>
      <c r="AI553" s="81"/>
      <c r="AJ553" s="81"/>
      <c r="AK553" s="81"/>
      <c r="AL553" s="81"/>
      <c r="AM553" s="81"/>
      <c r="AN553" s="81"/>
      <c r="AO553" s="81"/>
    </row>
    <row r="554" spans="1:41" ht="14.25" customHeight="1">
      <c r="A554" s="195"/>
      <c r="B554" s="196"/>
      <c r="C554" s="84"/>
      <c r="D554" s="84"/>
      <c r="E554" s="84"/>
      <c r="F554" s="196"/>
      <c r="G554" s="196"/>
      <c r="H554" s="84"/>
      <c r="I554" s="85"/>
      <c r="J554" s="85"/>
      <c r="K554" s="85"/>
      <c r="L554" s="85"/>
      <c r="M554" s="85"/>
      <c r="N554" s="197"/>
      <c r="O554" s="85"/>
      <c r="P554" s="85"/>
      <c r="Q554" s="85"/>
      <c r="R554" s="198"/>
      <c r="S554" s="90"/>
      <c r="T554" s="81"/>
      <c r="U554" s="81"/>
      <c r="V554" s="81"/>
      <c r="W554" s="81"/>
      <c r="X554" s="81"/>
      <c r="Y554" s="81"/>
      <c r="Z554" s="81"/>
      <c r="AA554" s="81"/>
      <c r="AB554" s="81"/>
      <c r="AC554" s="81"/>
      <c r="AD554" s="81"/>
      <c r="AE554" s="81"/>
      <c r="AF554" s="81"/>
      <c r="AG554" s="81"/>
      <c r="AH554" s="81"/>
      <c r="AI554" s="81"/>
      <c r="AJ554" s="81"/>
      <c r="AK554" s="81"/>
      <c r="AL554" s="81"/>
      <c r="AM554" s="81"/>
      <c r="AN554" s="81"/>
      <c r="AO554" s="81"/>
    </row>
    <row r="555" spans="1:41" ht="14.25" customHeight="1">
      <c r="A555" s="195"/>
      <c r="B555" s="196"/>
      <c r="C555" s="84"/>
      <c r="D555" s="84"/>
      <c r="E555" s="84"/>
      <c r="F555" s="196"/>
      <c r="G555" s="196"/>
      <c r="H555" s="84"/>
      <c r="I555" s="85"/>
      <c r="J555" s="85"/>
      <c r="K555" s="85"/>
      <c r="L555" s="85"/>
      <c r="M555" s="85"/>
      <c r="N555" s="197"/>
      <c r="O555" s="85"/>
      <c r="P555" s="85"/>
      <c r="Q555" s="85"/>
      <c r="R555" s="198"/>
      <c r="S555" s="90"/>
      <c r="T555" s="81"/>
      <c r="U555" s="81"/>
      <c r="V555" s="81"/>
      <c r="W555" s="81"/>
      <c r="X555" s="81"/>
      <c r="Y555" s="81"/>
      <c r="Z555" s="81"/>
      <c r="AA555" s="81"/>
      <c r="AB555" s="81"/>
      <c r="AC555" s="81"/>
      <c r="AD555" s="81"/>
      <c r="AE555" s="81"/>
      <c r="AF555" s="81"/>
      <c r="AG555" s="81"/>
      <c r="AH555" s="81"/>
      <c r="AI555" s="81"/>
      <c r="AJ555" s="81"/>
      <c r="AK555" s="81"/>
      <c r="AL555" s="81"/>
      <c r="AM555" s="81"/>
      <c r="AN555" s="81"/>
      <c r="AO555" s="81"/>
    </row>
    <row r="556" spans="1:41" ht="14.25" customHeight="1">
      <c r="A556" s="195"/>
      <c r="B556" s="196"/>
      <c r="C556" s="84"/>
      <c r="D556" s="84"/>
      <c r="E556" s="84"/>
      <c r="F556" s="196"/>
      <c r="G556" s="196"/>
      <c r="H556" s="84"/>
      <c r="I556" s="85"/>
      <c r="J556" s="85"/>
      <c r="K556" s="85"/>
      <c r="L556" s="85"/>
      <c r="M556" s="85"/>
      <c r="N556" s="197"/>
      <c r="O556" s="85"/>
      <c r="P556" s="85"/>
      <c r="Q556" s="85"/>
      <c r="R556" s="198"/>
      <c r="S556" s="90"/>
      <c r="T556" s="81"/>
      <c r="U556" s="81"/>
      <c r="V556" s="81"/>
      <c r="W556" s="81"/>
      <c r="X556" s="81"/>
      <c r="Y556" s="81"/>
      <c r="Z556" s="81"/>
      <c r="AA556" s="81"/>
      <c r="AB556" s="81"/>
      <c r="AC556" s="81"/>
      <c r="AD556" s="81"/>
      <c r="AE556" s="81"/>
      <c r="AF556" s="81"/>
      <c r="AG556" s="81"/>
      <c r="AH556" s="81"/>
      <c r="AI556" s="81"/>
      <c r="AJ556" s="81"/>
      <c r="AK556" s="81"/>
      <c r="AL556" s="81"/>
      <c r="AM556" s="81"/>
      <c r="AN556" s="81"/>
      <c r="AO556" s="81"/>
    </row>
    <row r="557" spans="1:41" ht="14.25" customHeight="1">
      <c r="A557" s="195"/>
      <c r="B557" s="196"/>
      <c r="C557" s="84"/>
      <c r="D557" s="84"/>
      <c r="E557" s="84"/>
      <c r="F557" s="196"/>
      <c r="G557" s="196"/>
      <c r="H557" s="84"/>
      <c r="I557" s="85"/>
      <c r="J557" s="85"/>
      <c r="K557" s="85"/>
      <c r="L557" s="85"/>
      <c r="M557" s="85"/>
      <c r="N557" s="197"/>
      <c r="O557" s="85"/>
      <c r="P557" s="85"/>
      <c r="Q557" s="85"/>
      <c r="R557" s="198"/>
      <c r="S557" s="90"/>
      <c r="T557" s="81"/>
      <c r="U557" s="81"/>
      <c r="V557" s="81"/>
      <c r="W557" s="81"/>
      <c r="X557" s="81"/>
      <c r="Y557" s="81"/>
      <c r="Z557" s="81"/>
      <c r="AA557" s="81"/>
      <c r="AB557" s="81"/>
      <c r="AC557" s="81"/>
      <c r="AD557" s="81"/>
      <c r="AE557" s="81"/>
      <c r="AF557" s="81"/>
      <c r="AG557" s="81"/>
      <c r="AH557" s="81"/>
      <c r="AI557" s="81"/>
      <c r="AJ557" s="81"/>
      <c r="AK557" s="81"/>
      <c r="AL557" s="81"/>
      <c r="AM557" s="81"/>
      <c r="AN557" s="81"/>
      <c r="AO557" s="81"/>
    </row>
    <row r="558" spans="1:41" ht="14.25" customHeight="1">
      <c r="A558" s="195"/>
      <c r="B558" s="196"/>
      <c r="C558" s="84"/>
      <c r="D558" s="84"/>
      <c r="E558" s="84"/>
      <c r="F558" s="196"/>
      <c r="G558" s="196"/>
      <c r="H558" s="84"/>
      <c r="I558" s="85"/>
      <c r="J558" s="85"/>
      <c r="K558" s="85"/>
      <c r="L558" s="85"/>
      <c r="M558" s="85"/>
      <c r="N558" s="197"/>
      <c r="O558" s="85"/>
      <c r="P558" s="85"/>
      <c r="Q558" s="85"/>
      <c r="R558" s="198"/>
      <c r="S558" s="90"/>
      <c r="T558" s="81"/>
      <c r="U558" s="81"/>
      <c r="V558" s="81"/>
      <c r="W558" s="81"/>
      <c r="X558" s="81"/>
      <c r="Y558" s="81"/>
      <c r="Z558" s="81"/>
      <c r="AA558" s="81"/>
      <c r="AB558" s="81"/>
      <c r="AC558" s="81"/>
      <c r="AD558" s="81"/>
      <c r="AE558" s="81"/>
      <c r="AF558" s="81"/>
      <c r="AG558" s="81"/>
      <c r="AH558" s="81"/>
      <c r="AI558" s="81"/>
      <c r="AJ558" s="81"/>
      <c r="AK558" s="81"/>
      <c r="AL558" s="81"/>
      <c r="AM558" s="81"/>
      <c r="AN558" s="81"/>
      <c r="AO558" s="81"/>
    </row>
    <row r="559" spans="1:41" ht="14.25" customHeight="1">
      <c r="A559" s="195"/>
      <c r="B559" s="196"/>
      <c r="C559" s="84"/>
      <c r="D559" s="84"/>
      <c r="E559" s="84"/>
      <c r="F559" s="196"/>
      <c r="G559" s="196"/>
      <c r="H559" s="84"/>
      <c r="I559" s="85"/>
      <c r="J559" s="85"/>
      <c r="K559" s="85"/>
      <c r="L559" s="85"/>
      <c r="M559" s="85"/>
      <c r="N559" s="197"/>
      <c r="O559" s="85"/>
      <c r="P559" s="85"/>
      <c r="Q559" s="85"/>
      <c r="R559" s="198"/>
      <c r="S559" s="90"/>
      <c r="T559" s="81"/>
      <c r="U559" s="81"/>
      <c r="V559" s="81"/>
      <c r="W559" s="81"/>
      <c r="X559" s="81"/>
      <c r="Y559" s="81"/>
      <c r="Z559" s="81"/>
      <c r="AA559" s="81"/>
      <c r="AB559" s="81"/>
      <c r="AC559" s="81"/>
      <c r="AD559" s="81"/>
      <c r="AE559" s="81"/>
      <c r="AF559" s="81"/>
      <c r="AG559" s="81"/>
      <c r="AH559" s="81"/>
      <c r="AI559" s="81"/>
      <c r="AJ559" s="81"/>
      <c r="AK559" s="81"/>
      <c r="AL559" s="81"/>
      <c r="AM559" s="81"/>
      <c r="AN559" s="81"/>
      <c r="AO559" s="81"/>
    </row>
    <row r="560" spans="1:41" ht="14.25" customHeight="1">
      <c r="A560" s="195"/>
      <c r="B560" s="196"/>
      <c r="C560" s="84"/>
      <c r="D560" s="84"/>
      <c r="E560" s="84"/>
      <c r="F560" s="196"/>
      <c r="G560" s="196"/>
      <c r="H560" s="84"/>
      <c r="I560" s="85"/>
      <c r="J560" s="85"/>
      <c r="K560" s="85"/>
      <c r="L560" s="85"/>
      <c r="M560" s="85"/>
      <c r="N560" s="197"/>
      <c r="O560" s="85"/>
      <c r="P560" s="85"/>
      <c r="Q560" s="85"/>
      <c r="R560" s="198"/>
      <c r="S560" s="90"/>
      <c r="T560" s="81"/>
      <c r="U560" s="81"/>
      <c r="V560" s="81"/>
      <c r="W560" s="81"/>
      <c r="X560" s="81"/>
      <c r="Y560" s="81"/>
      <c r="Z560" s="81"/>
      <c r="AA560" s="81"/>
      <c r="AB560" s="81"/>
      <c r="AC560" s="81"/>
      <c r="AD560" s="81"/>
      <c r="AE560" s="81"/>
      <c r="AF560" s="81"/>
      <c r="AG560" s="81"/>
      <c r="AH560" s="81"/>
      <c r="AI560" s="81"/>
      <c r="AJ560" s="81"/>
      <c r="AK560" s="81"/>
      <c r="AL560" s="81"/>
      <c r="AM560" s="81"/>
      <c r="AN560" s="81"/>
      <c r="AO560" s="81"/>
    </row>
    <row r="561" spans="1:41" ht="14.25" customHeight="1">
      <c r="A561" s="195"/>
      <c r="B561" s="196"/>
      <c r="C561" s="84"/>
      <c r="D561" s="84"/>
      <c r="E561" s="84"/>
      <c r="F561" s="196"/>
      <c r="G561" s="196"/>
      <c r="H561" s="84"/>
      <c r="I561" s="85"/>
      <c r="J561" s="85"/>
      <c r="K561" s="85"/>
      <c r="L561" s="85"/>
      <c r="M561" s="85"/>
      <c r="N561" s="197"/>
      <c r="O561" s="85"/>
      <c r="P561" s="85"/>
      <c r="Q561" s="85"/>
      <c r="R561" s="198"/>
      <c r="S561" s="90"/>
      <c r="T561" s="81"/>
      <c r="U561" s="81"/>
      <c r="V561" s="81"/>
      <c r="W561" s="81"/>
      <c r="X561" s="81"/>
      <c r="Y561" s="81"/>
      <c r="Z561" s="81"/>
      <c r="AA561" s="81"/>
      <c r="AB561" s="81"/>
      <c r="AC561" s="81"/>
      <c r="AD561" s="81"/>
      <c r="AE561" s="81"/>
      <c r="AF561" s="81"/>
      <c r="AG561" s="81"/>
      <c r="AH561" s="81"/>
      <c r="AI561" s="81"/>
      <c r="AJ561" s="81"/>
      <c r="AK561" s="81"/>
      <c r="AL561" s="81"/>
      <c r="AM561" s="81"/>
      <c r="AN561" s="81"/>
      <c r="AO561" s="81"/>
    </row>
    <row r="562" spans="1:41" ht="14.25" customHeight="1">
      <c r="A562" s="195"/>
      <c r="B562" s="196"/>
      <c r="C562" s="84"/>
      <c r="D562" s="84"/>
      <c r="E562" s="84"/>
      <c r="F562" s="196"/>
      <c r="G562" s="196"/>
      <c r="H562" s="84"/>
      <c r="I562" s="85"/>
      <c r="J562" s="85"/>
      <c r="K562" s="85"/>
      <c r="L562" s="85"/>
      <c r="M562" s="85"/>
      <c r="N562" s="197"/>
      <c r="O562" s="85"/>
      <c r="P562" s="85"/>
      <c r="Q562" s="85"/>
      <c r="R562" s="198"/>
      <c r="S562" s="90"/>
      <c r="T562" s="81"/>
      <c r="U562" s="81"/>
      <c r="V562" s="81"/>
      <c r="W562" s="81"/>
      <c r="X562" s="81"/>
      <c r="Y562" s="81"/>
      <c r="Z562" s="81"/>
      <c r="AA562" s="81"/>
      <c r="AB562" s="81"/>
      <c r="AC562" s="81"/>
      <c r="AD562" s="81"/>
      <c r="AE562" s="81"/>
      <c r="AF562" s="81"/>
      <c r="AG562" s="81"/>
      <c r="AH562" s="81"/>
      <c r="AI562" s="81"/>
      <c r="AJ562" s="81"/>
      <c r="AK562" s="81"/>
      <c r="AL562" s="81"/>
      <c r="AM562" s="81"/>
      <c r="AN562" s="81"/>
      <c r="AO562" s="81"/>
    </row>
    <row r="563" spans="1:41" ht="14.25" customHeight="1">
      <c r="A563" s="195"/>
      <c r="B563" s="196"/>
      <c r="C563" s="84"/>
      <c r="D563" s="84"/>
      <c r="E563" s="84"/>
      <c r="F563" s="196"/>
      <c r="G563" s="196"/>
      <c r="H563" s="84"/>
      <c r="I563" s="85"/>
      <c r="J563" s="85"/>
      <c r="K563" s="85"/>
      <c r="L563" s="85"/>
      <c r="M563" s="85"/>
      <c r="N563" s="197"/>
      <c r="O563" s="85"/>
      <c r="P563" s="85"/>
      <c r="Q563" s="85"/>
      <c r="R563" s="198"/>
      <c r="S563" s="90"/>
      <c r="T563" s="81"/>
      <c r="U563" s="81"/>
      <c r="V563" s="81"/>
      <c r="W563" s="81"/>
      <c r="X563" s="81"/>
      <c r="Y563" s="81"/>
      <c r="Z563" s="81"/>
      <c r="AA563" s="81"/>
      <c r="AB563" s="81"/>
      <c r="AC563" s="81"/>
      <c r="AD563" s="81"/>
      <c r="AE563" s="81"/>
      <c r="AF563" s="81"/>
      <c r="AG563" s="81"/>
      <c r="AH563" s="81"/>
      <c r="AI563" s="81"/>
      <c r="AJ563" s="81"/>
      <c r="AK563" s="81"/>
      <c r="AL563" s="81"/>
      <c r="AM563" s="81"/>
      <c r="AN563" s="81"/>
      <c r="AO563" s="81"/>
    </row>
    <row r="564" spans="1:41" ht="14.25" customHeight="1">
      <c r="A564" s="195"/>
      <c r="B564" s="196"/>
      <c r="C564" s="84"/>
      <c r="D564" s="84"/>
      <c r="E564" s="84"/>
      <c r="F564" s="196"/>
      <c r="G564" s="196"/>
      <c r="H564" s="84"/>
      <c r="I564" s="85"/>
      <c r="J564" s="85"/>
      <c r="K564" s="85"/>
      <c r="L564" s="85"/>
      <c r="M564" s="85"/>
      <c r="N564" s="197"/>
      <c r="O564" s="85"/>
      <c r="P564" s="85"/>
      <c r="Q564" s="85"/>
      <c r="R564" s="198"/>
      <c r="S564" s="90"/>
      <c r="T564" s="81"/>
      <c r="U564" s="81"/>
      <c r="V564" s="81"/>
      <c r="W564" s="81"/>
      <c r="X564" s="81"/>
      <c r="Y564" s="81"/>
      <c r="Z564" s="81"/>
      <c r="AA564" s="81"/>
      <c r="AB564" s="81"/>
      <c r="AC564" s="81"/>
      <c r="AD564" s="81"/>
      <c r="AE564" s="81"/>
      <c r="AF564" s="81"/>
      <c r="AG564" s="81"/>
      <c r="AH564" s="81"/>
      <c r="AI564" s="81"/>
      <c r="AJ564" s="81"/>
      <c r="AK564" s="81"/>
      <c r="AL564" s="81"/>
      <c r="AM564" s="81"/>
      <c r="AN564" s="81"/>
      <c r="AO564" s="81"/>
    </row>
    <row r="565" spans="1:41" ht="14.25" customHeight="1">
      <c r="A565" s="195"/>
      <c r="B565" s="196"/>
      <c r="C565" s="84"/>
      <c r="D565" s="84"/>
      <c r="E565" s="84"/>
      <c r="F565" s="196"/>
      <c r="G565" s="196"/>
      <c r="H565" s="84"/>
      <c r="I565" s="85"/>
      <c r="J565" s="85"/>
      <c r="K565" s="85"/>
      <c r="L565" s="85"/>
      <c r="M565" s="85"/>
      <c r="N565" s="197"/>
      <c r="O565" s="85"/>
      <c r="P565" s="85"/>
      <c r="Q565" s="85"/>
      <c r="R565" s="198"/>
      <c r="S565" s="90"/>
      <c r="T565" s="81"/>
      <c r="U565" s="81"/>
      <c r="V565" s="81"/>
      <c r="W565" s="81"/>
      <c r="X565" s="81"/>
      <c r="Y565" s="81"/>
      <c r="Z565" s="81"/>
      <c r="AA565" s="81"/>
      <c r="AB565" s="81"/>
      <c r="AC565" s="81"/>
      <c r="AD565" s="81"/>
      <c r="AE565" s="81"/>
      <c r="AF565" s="81"/>
      <c r="AG565" s="81"/>
      <c r="AH565" s="81"/>
      <c r="AI565" s="81"/>
      <c r="AJ565" s="81"/>
      <c r="AK565" s="81"/>
      <c r="AL565" s="81"/>
      <c r="AM565" s="81"/>
      <c r="AN565" s="81"/>
      <c r="AO565" s="81"/>
    </row>
    <row r="566" spans="1:41" ht="14.25" customHeight="1">
      <c r="A566" s="195"/>
      <c r="B566" s="196"/>
      <c r="C566" s="84"/>
      <c r="D566" s="84"/>
      <c r="E566" s="84"/>
      <c r="F566" s="196"/>
      <c r="G566" s="196"/>
      <c r="H566" s="84"/>
      <c r="I566" s="85"/>
      <c r="J566" s="85"/>
      <c r="K566" s="85"/>
      <c r="L566" s="85"/>
      <c r="M566" s="85"/>
      <c r="N566" s="197"/>
      <c r="O566" s="85"/>
      <c r="P566" s="85"/>
      <c r="Q566" s="85"/>
      <c r="R566" s="198"/>
      <c r="S566" s="90"/>
      <c r="T566" s="81"/>
      <c r="U566" s="81"/>
      <c r="V566" s="81"/>
      <c r="W566" s="81"/>
      <c r="X566" s="81"/>
      <c r="Y566" s="81"/>
      <c r="Z566" s="81"/>
      <c r="AA566" s="81"/>
      <c r="AB566" s="81"/>
      <c r="AC566" s="81"/>
      <c r="AD566" s="81"/>
      <c r="AE566" s="81"/>
      <c r="AF566" s="81"/>
      <c r="AG566" s="81"/>
      <c r="AH566" s="81"/>
      <c r="AI566" s="81"/>
      <c r="AJ566" s="81"/>
      <c r="AK566" s="81"/>
      <c r="AL566" s="81"/>
      <c r="AM566" s="81"/>
      <c r="AN566" s="81"/>
      <c r="AO566" s="81"/>
    </row>
    <row r="567" spans="1:41" ht="14.25" customHeight="1">
      <c r="A567" s="195"/>
      <c r="B567" s="196"/>
      <c r="C567" s="84"/>
      <c r="D567" s="84"/>
      <c r="E567" s="84"/>
      <c r="F567" s="196"/>
      <c r="G567" s="196"/>
      <c r="H567" s="84"/>
      <c r="I567" s="85"/>
      <c r="J567" s="85"/>
      <c r="K567" s="85"/>
      <c r="L567" s="85"/>
      <c r="M567" s="85"/>
      <c r="N567" s="197"/>
      <c r="O567" s="85"/>
      <c r="P567" s="85"/>
      <c r="Q567" s="85"/>
      <c r="R567" s="198"/>
      <c r="S567" s="90"/>
      <c r="T567" s="81"/>
      <c r="U567" s="81"/>
      <c r="V567" s="81"/>
      <c r="W567" s="81"/>
      <c r="X567" s="81"/>
      <c r="Y567" s="81"/>
      <c r="Z567" s="81"/>
      <c r="AA567" s="81"/>
      <c r="AB567" s="81"/>
      <c r="AC567" s="81"/>
      <c r="AD567" s="81"/>
      <c r="AE567" s="81"/>
      <c r="AF567" s="81"/>
      <c r="AG567" s="81"/>
      <c r="AH567" s="81"/>
      <c r="AI567" s="81"/>
      <c r="AJ567" s="81"/>
      <c r="AK567" s="81"/>
      <c r="AL567" s="81"/>
      <c r="AM567" s="81"/>
      <c r="AN567" s="81"/>
      <c r="AO567" s="81"/>
    </row>
    <row r="568" spans="1:41" ht="14.25" customHeight="1">
      <c r="A568" s="195"/>
      <c r="B568" s="196"/>
      <c r="C568" s="84"/>
      <c r="D568" s="84"/>
      <c r="E568" s="84"/>
      <c r="F568" s="196"/>
      <c r="G568" s="196"/>
      <c r="H568" s="84"/>
      <c r="I568" s="85"/>
      <c r="J568" s="85"/>
      <c r="K568" s="85"/>
      <c r="L568" s="85"/>
      <c r="M568" s="85"/>
      <c r="N568" s="197"/>
      <c r="O568" s="85"/>
      <c r="P568" s="85"/>
      <c r="Q568" s="85"/>
      <c r="R568" s="198"/>
      <c r="S568" s="90"/>
      <c r="T568" s="81"/>
      <c r="U568" s="81"/>
      <c r="V568" s="81"/>
      <c r="W568" s="81"/>
      <c r="X568" s="81"/>
      <c r="Y568" s="81"/>
      <c r="Z568" s="81"/>
      <c r="AA568" s="81"/>
      <c r="AB568" s="81"/>
      <c r="AC568" s="81"/>
      <c r="AD568" s="81"/>
      <c r="AE568" s="81"/>
      <c r="AF568" s="81"/>
      <c r="AG568" s="81"/>
      <c r="AH568" s="81"/>
      <c r="AI568" s="81"/>
      <c r="AJ568" s="81"/>
      <c r="AK568" s="81"/>
      <c r="AL568" s="81"/>
      <c r="AM568" s="81"/>
      <c r="AN568" s="81"/>
      <c r="AO568" s="81"/>
    </row>
    <row r="569" spans="1:41" ht="14.25" customHeight="1">
      <c r="A569" s="195"/>
      <c r="B569" s="196"/>
      <c r="C569" s="84"/>
      <c r="D569" s="84"/>
      <c r="E569" s="84"/>
      <c r="F569" s="196"/>
      <c r="G569" s="196"/>
      <c r="H569" s="84"/>
      <c r="I569" s="85"/>
      <c r="J569" s="85"/>
      <c r="K569" s="85"/>
      <c r="L569" s="85"/>
      <c r="M569" s="85"/>
      <c r="N569" s="197"/>
      <c r="O569" s="85"/>
      <c r="P569" s="85"/>
      <c r="Q569" s="85"/>
      <c r="R569" s="198"/>
      <c r="S569" s="90"/>
      <c r="T569" s="81"/>
      <c r="U569" s="81"/>
      <c r="V569" s="81"/>
      <c r="W569" s="81"/>
      <c r="X569" s="81"/>
      <c r="Y569" s="81"/>
      <c r="Z569" s="81"/>
      <c r="AA569" s="81"/>
      <c r="AB569" s="81"/>
      <c r="AC569" s="81"/>
      <c r="AD569" s="81"/>
      <c r="AE569" s="81"/>
      <c r="AF569" s="81"/>
      <c r="AG569" s="81"/>
      <c r="AH569" s="81"/>
      <c r="AI569" s="81"/>
      <c r="AJ569" s="81"/>
      <c r="AK569" s="81"/>
      <c r="AL569" s="81"/>
      <c r="AM569" s="81"/>
      <c r="AN569" s="81"/>
      <c r="AO569" s="81"/>
    </row>
    <row r="570" spans="1:41" ht="14.25" customHeight="1">
      <c r="A570" s="195"/>
      <c r="B570" s="196"/>
      <c r="C570" s="84"/>
      <c r="D570" s="84"/>
      <c r="E570" s="84"/>
      <c r="F570" s="196"/>
      <c r="G570" s="196"/>
      <c r="H570" s="84"/>
      <c r="I570" s="85"/>
      <c r="J570" s="85"/>
      <c r="K570" s="85"/>
      <c r="L570" s="85"/>
      <c r="M570" s="85"/>
      <c r="N570" s="197"/>
      <c r="O570" s="85"/>
      <c r="P570" s="85"/>
      <c r="Q570" s="85"/>
      <c r="R570" s="198"/>
      <c r="S570" s="90"/>
      <c r="T570" s="81"/>
      <c r="U570" s="81"/>
      <c r="V570" s="81"/>
      <c r="W570" s="81"/>
      <c r="X570" s="81"/>
      <c r="Y570" s="81"/>
      <c r="Z570" s="81"/>
      <c r="AA570" s="81"/>
      <c r="AB570" s="81"/>
      <c r="AC570" s="81"/>
      <c r="AD570" s="81"/>
      <c r="AE570" s="81"/>
      <c r="AF570" s="81"/>
      <c r="AG570" s="81"/>
      <c r="AH570" s="81"/>
      <c r="AI570" s="81"/>
      <c r="AJ570" s="81"/>
      <c r="AK570" s="81"/>
      <c r="AL570" s="81"/>
      <c r="AM570" s="81"/>
      <c r="AN570" s="81"/>
      <c r="AO570" s="81"/>
    </row>
    <row r="571" spans="1:41" ht="14.25" customHeight="1">
      <c r="A571" s="195"/>
      <c r="B571" s="196"/>
      <c r="C571" s="84"/>
      <c r="D571" s="84"/>
      <c r="E571" s="84"/>
      <c r="F571" s="196"/>
      <c r="G571" s="196"/>
      <c r="H571" s="84"/>
      <c r="I571" s="85"/>
      <c r="J571" s="85"/>
      <c r="K571" s="85"/>
      <c r="L571" s="85"/>
      <c r="M571" s="85"/>
      <c r="N571" s="197"/>
      <c r="O571" s="85"/>
      <c r="P571" s="85"/>
      <c r="Q571" s="85"/>
      <c r="R571" s="198"/>
      <c r="S571" s="90"/>
      <c r="T571" s="81"/>
      <c r="U571" s="81"/>
      <c r="V571" s="81"/>
      <c r="W571" s="81"/>
      <c r="X571" s="81"/>
      <c r="Y571" s="81"/>
      <c r="Z571" s="81"/>
      <c r="AA571" s="81"/>
      <c r="AB571" s="81"/>
      <c r="AC571" s="81"/>
      <c r="AD571" s="81"/>
      <c r="AE571" s="81"/>
      <c r="AF571" s="81"/>
      <c r="AG571" s="81"/>
      <c r="AH571" s="81"/>
      <c r="AI571" s="81"/>
      <c r="AJ571" s="81"/>
      <c r="AK571" s="81"/>
      <c r="AL571" s="81"/>
      <c r="AM571" s="81"/>
      <c r="AN571" s="81"/>
      <c r="AO571" s="81"/>
    </row>
    <row r="572" spans="1:41" ht="14.25" customHeight="1">
      <c r="A572" s="195"/>
      <c r="B572" s="196"/>
      <c r="C572" s="84"/>
      <c r="D572" s="84"/>
      <c r="E572" s="84"/>
      <c r="F572" s="196"/>
      <c r="G572" s="196"/>
      <c r="H572" s="84"/>
      <c r="I572" s="85"/>
      <c r="J572" s="85"/>
      <c r="K572" s="85"/>
      <c r="L572" s="85"/>
      <c r="M572" s="85"/>
      <c r="N572" s="197"/>
      <c r="O572" s="85"/>
      <c r="P572" s="85"/>
      <c r="Q572" s="85"/>
      <c r="R572" s="198"/>
      <c r="S572" s="90"/>
      <c r="T572" s="81"/>
      <c r="U572" s="81"/>
      <c r="V572" s="81"/>
      <c r="W572" s="81"/>
      <c r="X572" s="81"/>
      <c r="Y572" s="81"/>
      <c r="Z572" s="81"/>
      <c r="AA572" s="81"/>
      <c r="AB572" s="81"/>
      <c r="AC572" s="81"/>
      <c r="AD572" s="81"/>
      <c r="AE572" s="81"/>
      <c r="AF572" s="81"/>
      <c r="AG572" s="81"/>
      <c r="AH572" s="81"/>
      <c r="AI572" s="81"/>
      <c r="AJ572" s="81"/>
      <c r="AK572" s="81"/>
      <c r="AL572" s="81"/>
      <c r="AM572" s="81"/>
      <c r="AN572" s="81"/>
      <c r="AO572" s="81"/>
    </row>
    <row r="573" spans="1:41" ht="14.25" customHeight="1">
      <c r="A573" s="195"/>
      <c r="B573" s="196"/>
      <c r="C573" s="84"/>
      <c r="D573" s="84"/>
      <c r="E573" s="84"/>
      <c r="F573" s="196"/>
      <c r="G573" s="196"/>
      <c r="H573" s="84"/>
      <c r="I573" s="85"/>
      <c r="J573" s="85"/>
      <c r="K573" s="85"/>
      <c r="L573" s="85"/>
      <c r="M573" s="85"/>
      <c r="N573" s="197"/>
      <c r="O573" s="85"/>
      <c r="P573" s="85"/>
      <c r="Q573" s="85"/>
      <c r="R573" s="198"/>
      <c r="S573" s="90"/>
      <c r="T573" s="81"/>
      <c r="U573" s="81"/>
      <c r="V573" s="81"/>
      <c r="W573" s="81"/>
      <c r="X573" s="81"/>
      <c r="Y573" s="81"/>
      <c r="Z573" s="81"/>
      <c r="AA573" s="81"/>
      <c r="AB573" s="81"/>
      <c r="AC573" s="81"/>
      <c r="AD573" s="81"/>
      <c r="AE573" s="81"/>
      <c r="AF573" s="81"/>
      <c r="AG573" s="81"/>
      <c r="AH573" s="81"/>
      <c r="AI573" s="81"/>
      <c r="AJ573" s="81"/>
      <c r="AK573" s="81"/>
      <c r="AL573" s="81"/>
      <c r="AM573" s="81"/>
      <c r="AN573" s="81"/>
      <c r="AO573" s="81"/>
    </row>
    <row r="574" spans="1:41" ht="14.25" customHeight="1">
      <c r="A574" s="195"/>
      <c r="B574" s="196"/>
      <c r="C574" s="84"/>
      <c r="D574" s="84"/>
      <c r="E574" s="84"/>
      <c r="F574" s="196"/>
      <c r="G574" s="196"/>
      <c r="H574" s="84"/>
      <c r="I574" s="85"/>
      <c r="J574" s="85"/>
      <c r="K574" s="85"/>
      <c r="L574" s="85"/>
      <c r="M574" s="85"/>
      <c r="N574" s="197"/>
      <c r="O574" s="85"/>
      <c r="P574" s="85"/>
      <c r="Q574" s="85"/>
      <c r="R574" s="198"/>
      <c r="S574" s="90"/>
      <c r="T574" s="81"/>
      <c r="U574" s="81"/>
      <c r="V574" s="81"/>
      <c r="W574" s="81"/>
      <c r="X574" s="81"/>
      <c r="Y574" s="81"/>
      <c r="Z574" s="81"/>
      <c r="AA574" s="81"/>
      <c r="AB574" s="81"/>
      <c r="AC574" s="81"/>
      <c r="AD574" s="81"/>
      <c r="AE574" s="81"/>
      <c r="AF574" s="81"/>
      <c r="AG574" s="81"/>
      <c r="AH574" s="81"/>
      <c r="AI574" s="81"/>
      <c r="AJ574" s="81"/>
      <c r="AK574" s="81"/>
      <c r="AL574" s="81"/>
      <c r="AM574" s="81"/>
      <c r="AN574" s="81"/>
      <c r="AO574" s="81"/>
    </row>
    <row r="575" spans="1:41" ht="14.25" customHeight="1">
      <c r="A575" s="195"/>
      <c r="B575" s="196"/>
      <c r="C575" s="84"/>
      <c r="D575" s="84"/>
      <c r="E575" s="84"/>
      <c r="F575" s="196"/>
      <c r="G575" s="196"/>
      <c r="H575" s="84"/>
      <c r="I575" s="85"/>
      <c r="J575" s="85"/>
      <c r="K575" s="85"/>
      <c r="L575" s="85"/>
      <c r="M575" s="85"/>
      <c r="N575" s="197"/>
      <c r="O575" s="85"/>
      <c r="P575" s="85"/>
      <c r="Q575" s="85"/>
      <c r="R575" s="198"/>
      <c r="S575" s="90"/>
      <c r="T575" s="81"/>
      <c r="U575" s="81"/>
      <c r="V575" s="81"/>
      <c r="W575" s="81"/>
      <c r="X575" s="81"/>
      <c r="Y575" s="81"/>
      <c r="Z575" s="81"/>
      <c r="AA575" s="81"/>
      <c r="AB575" s="81"/>
      <c r="AC575" s="81"/>
      <c r="AD575" s="81"/>
      <c r="AE575" s="81"/>
      <c r="AF575" s="81"/>
      <c r="AG575" s="81"/>
      <c r="AH575" s="81"/>
      <c r="AI575" s="81"/>
      <c r="AJ575" s="81"/>
      <c r="AK575" s="81"/>
      <c r="AL575" s="81"/>
      <c r="AM575" s="81"/>
      <c r="AN575" s="81"/>
      <c r="AO575" s="81"/>
    </row>
    <row r="576" spans="1:41" ht="14.25" customHeight="1">
      <c r="A576" s="195"/>
      <c r="B576" s="196"/>
      <c r="C576" s="84"/>
      <c r="D576" s="84"/>
      <c r="E576" s="84"/>
      <c r="F576" s="196"/>
      <c r="G576" s="196"/>
      <c r="H576" s="84"/>
      <c r="I576" s="85"/>
      <c r="J576" s="85"/>
      <c r="K576" s="85"/>
      <c r="L576" s="85"/>
      <c r="M576" s="85"/>
      <c r="N576" s="197"/>
      <c r="O576" s="85"/>
      <c r="P576" s="85"/>
      <c r="Q576" s="85"/>
      <c r="R576" s="198"/>
      <c r="S576" s="90"/>
      <c r="T576" s="81"/>
      <c r="U576" s="81"/>
      <c r="V576" s="81"/>
      <c r="W576" s="81"/>
      <c r="X576" s="81"/>
      <c r="Y576" s="81"/>
      <c r="Z576" s="81"/>
      <c r="AA576" s="81"/>
      <c r="AB576" s="81"/>
      <c r="AC576" s="81"/>
      <c r="AD576" s="81"/>
      <c r="AE576" s="81"/>
      <c r="AF576" s="81"/>
      <c r="AG576" s="81"/>
      <c r="AH576" s="81"/>
      <c r="AI576" s="81"/>
      <c r="AJ576" s="81"/>
      <c r="AK576" s="81"/>
      <c r="AL576" s="81"/>
      <c r="AM576" s="81"/>
      <c r="AN576" s="81"/>
      <c r="AO576" s="81"/>
    </row>
    <row r="577" spans="1:41" ht="14.25" customHeight="1">
      <c r="A577" s="195"/>
      <c r="B577" s="196"/>
      <c r="C577" s="84"/>
      <c r="D577" s="84"/>
      <c r="E577" s="84"/>
      <c r="F577" s="196"/>
      <c r="G577" s="196"/>
      <c r="H577" s="84"/>
      <c r="I577" s="85"/>
      <c r="J577" s="85"/>
      <c r="K577" s="85"/>
      <c r="L577" s="85"/>
      <c r="M577" s="85"/>
      <c r="N577" s="197"/>
      <c r="O577" s="85"/>
      <c r="P577" s="85"/>
      <c r="Q577" s="85"/>
      <c r="R577" s="198"/>
      <c r="S577" s="90"/>
      <c r="T577" s="81"/>
      <c r="U577" s="81"/>
      <c r="V577" s="81"/>
      <c r="W577" s="81"/>
      <c r="X577" s="81"/>
      <c r="Y577" s="81"/>
      <c r="Z577" s="81"/>
      <c r="AA577" s="81"/>
      <c r="AB577" s="81"/>
      <c r="AC577" s="81"/>
      <c r="AD577" s="81"/>
      <c r="AE577" s="81"/>
      <c r="AF577" s="81"/>
      <c r="AG577" s="81"/>
      <c r="AH577" s="81"/>
      <c r="AI577" s="81"/>
      <c r="AJ577" s="81"/>
      <c r="AK577" s="81"/>
      <c r="AL577" s="81"/>
      <c r="AM577" s="81"/>
      <c r="AN577" s="81"/>
      <c r="AO577" s="81"/>
    </row>
    <row r="578" spans="1:41" ht="14.25" customHeight="1">
      <c r="A578" s="195"/>
      <c r="B578" s="196"/>
      <c r="C578" s="84"/>
      <c r="D578" s="84"/>
      <c r="E578" s="84"/>
      <c r="F578" s="196"/>
      <c r="G578" s="196"/>
      <c r="H578" s="84"/>
      <c r="I578" s="85"/>
      <c r="J578" s="85"/>
      <c r="K578" s="85"/>
      <c r="L578" s="85"/>
      <c r="M578" s="85"/>
      <c r="N578" s="197"/>
      <c r="O578" s="85"/>
      <c r="P578" s="85"/>
      <c r="Q578" s="85"/>
      <c r="R578" s="198"/>
      <c r="S578" s="90"/>
      <c r="T578" s="81"/>
      <c r="U578" s="81"/>
      <c r="V578" s="81"/>
      <c r="W578" s="81"/>
      <c r="X578" s="81"/>
      <c r="Y578" s="81"/>
      <c r="Z578" s="81"/>
      <c r="AA578" s="81"/>
      <c r="AB578" s="81"/>
      <c r="AC578" s="81"/>
      <c r="AD578" s="81"/>
      <c r="AE578" s="81"/>
      <c r="AF578" s="81"/>
      <c r="AG578" s="81"/>
      <c r="AH578" s="81"/>
      <c r="AI578" s="81"/>
      <c r="AJ578" s="81"/>
      <c r="AK578" s="81"/>
      <c r="AL578" s="81"/>
      <c r="AM578" s="81"/>
      <c r="AN578" s="81"/>
      <c r="AO578" s="81"/>
    </row>
    <row r="579" spans="1:41" ht="14.25" customHeight="1">
      <c r="A579" s="195"/>
      <c r="B579" s="196"/>
      <c r="C579" s="84"/>
      <c r="D579" s="84"/>
      <c r="E579" s="84"/>
      <c r="F579" s="196"/>
      <c r="G579" s="196"/>
      <c r="H579" s="84"/>
      <c r="I579" s="85"/>
      <c r="J579" s="85"/>
      <c r="K579" s="85"/>
      <c r="L579" s="85"/>
      <c r="M579" s="85"/>
      <c r="N579" s="197"/>
      <c r="O579" s="85"/>
      <c r="P579" s="85"/>
      <c r="Q579" s="85"/>
      <c r="R579" s="198"/>
      <c r="S579" s="90"/>
      <c r="T579" s="81"/>
      <c r="U579" s="81"/>
      <c r="V579" s="81"/>
      <c r="W579" s="81"/>
      <c r="X579" s="81"/>
      <c r="Y579" s="81"/>
      <c r="Z579" s="81"/>
      <c r="AA579" s="81"/>
      <c r="AB579" s="81"/>
      <c r="AC579" s="81"/>
      <c r="AD579" s="81"/>
      <c r="AE579" s="81"/>
      <c r="AF579" s="81"/>
      <c r="AG579" s="81"/>
      <c r="AH579" s="81"/>
      <c r="AI579" s="81"/>
      <c r="AJ579" s="81"/>
      <c r="AK579" s="81"/>
      <c r="AL579" s="81"/>
      <c r="AM579" s="81"/>
      <c r="AN579" s="81"/>
      <c r="AO579" s="81"/>
    </row>
    <row r="580" spans="1:41" ht="14.25" customHeight="1">
      <c r="A580" s="195"/>
      <c r="B580" s="196"/>
      <c r="C580" s="84"/>
      <c r="D580" s="84"/>
      <c r="E580" s="84"/>
      <c r="F580" s="196"/>
      <c r="G580" s="196"/>
      <c r="H580" s="84"/>
      <c r="I580" s="85"/>
      <c r="J580" s="85"/>
      <c r="K580" s="85"/>
      <c r="L580" s="85"/>
      <c r="M580" s="85"/>
      <c r="N580" s="197"/>
      <c r="O580" s="85"/>
      <c r="P580" s="85"/>
      <c r="Q580" s="85"/>
      <c r="R580" s="198"/>
      <c r="S580" s="90"/>
      <c r="T580" s="81"/>
      <c r="U580" s="81"/>
      <c r="V580" s="81"/>
      <c r="W580" s="81"/>
      <c r="X580" s="81"/>
      <c r="Y580" s="81"/>
      <c r="Z580" s="81"/>
      <c r="AA580" s="81"/>
      <c r="AB580" s="81"/>
      <c r="AC580" s="81"/>
      <c r="AD580" s="81"/>
      <c r="AE580" s="81"/>
      <c r="AF580" s="81"/>
      <c r="AG580" s="81"/>
      <c r="AH580" s="81"/>
      <c r="AI580" s="81"/>
      <c r="AJ580" s="81"/>
      <c r="AK580" s="81"/>
      <c r="AL580" s="81"/>
      <c r="AM580" s="81"/>
      <c r="AN580" s="81"/>
      <c r="AO580" s="81"/>
    </row>
    <row r="581" spans="1:41" ht="14.25" customHeight="1">
      <c r="A581" s="195"/>
      <c r="B581" s="196"/>
      <c r="C581" s="84"/>
      <c r="D581" s="84"/>
      <c r="E581" s="84"/>
      <c r="F581" s="196"/>
      <c r="G581" s="196"/>
      <c r="H581" s="84"/>
      <c r="I581" s="85"/>
      <c r="J581" s="85"/>
      <c r="K581" s="85"/>
      <c r="L581" s="85"/>
      <c r="M581" s="85"/>
      <c r="N581" s="197"/>
      <c r="O581" s="85"/>
      <c r="P581" s="85"/>
      <c r="Q581" s="85"/>
      <c r="R581" s="198"/>
      <c r="S581" s="90"/>
      <c r="T581" s="81"/>
      <c r="U581" s="81"/>
      <c r="V581" s="81"/>
      <c r="W581" s="81"/>
      <c r="X581" s="81"/>
      <c r="Y581" s="81"/>
      <c r="Z581" s="81"/>
      <c r="AA581" s="81"/>
      <c r="AB581" s="81"/>
      <c r="AC581" s="81"/>
      <c r="AD581" s="81"/>
      <c r="AE581" s="81"/>
      <c r="AF581" s="81"/>
      <c r="AG581" s="81"/>
      <c r="AH581" s="81"/>
      <c r="AI581" s="81"/>
      <c r="AJ581" s="81"/>
      <c r="AK581" s="81"/>
      <c r="AL581" s="81"/>
      <c r="AM581" s="81"/>
      <c r="AN581" s="81"/>
      <c r="AO581" s="81"/>
    </row>
    <row r="582" spans="1:41" ht="14.25" customHeight="1">
      <c r="A582" s="195"/>
      <c r="B582" s="196"/>
      <c r="C582" s="84"/>
      <c r="D582" s="84"/>
      <c r="E582" s="84"/>
      <c r="F582" s="196"/>
      <c r="G582" s="196"/>
      <c r="H582" s="84"/>
      <c r="I582" s="85"/>
      <c r="J582" s="85"/>
      <c r="K582" s="85"/>
      <c r="L582" s="85"/>
      <c r="M582" s="85"/>
      <c r="N582" s="197"/>
      <c r="O582" s="85"/>
      <c r="P582" s="85"/>
      <c r="Q582" s="85"/>
      <c r="R582" s="198"/>
      <c r="S582" s="90"/>
      <c r="T582" s="81"/>
      <c r="U582" s="81"/>
      <c r="V582" s="81"/>
      <c r="W582" s="81"/>
      <c r="X582" s="81"/>
      <c r="Y582" s="81"/>
      <c r="Z582" s="81"/>
      <c r="AA582" s="81"/>
      <c r="AB582" s="81"/>
      <c r="AC582" s="81"/>
      <c r="AD582" s="81"/>
      <c r="AE582" s="81"/>
      <c r="AF582" s="81"/>
      <c r="AG582" s="81"/>
      <c r="AH582" s="81"/>
      <c r="AI582" s="81"/>
      <c r="AJ582" s="81"/>
      <c r="AK582" s="81"/>
      <c r="AL582" s="81"/>
      <c r="AM582" s="81"/>
      <c r="AN582" s="81"/>
      <c r="AO582" s="81"/>
    </row>
    <row r="583" spans="1:41" ht="14.25" customHeight="1">
      <c r="A583" s="195"/>
      <c r="B583" s="196"/>
      <c r="C583" s="84"/>
      <c r="D583" s="84"/>
      <c r="E583" s="84"/>
      <c r="F583" s="196"/>
      <c r="G583" s="196"/>
      <c r="H583" s="84"/>
      <c r="I583" s="85"/>
      <c r="J583" s="85"/>
      <c r="K583" s="85"/>
      <c r="L583" s="85"/>
      <c r="M583" s="85"/>
      <c r="N583" s="197"/>
      <c r="O583" s="85"/>
      <c r="P583" s="85"/>
      <c r="Q583" s="85"/>
      <c r="R583" s="198"/>
      <c r="S583" s="90"/>
      <c r="T583" s="81"/>
      <c r="U583" s="81"/>
      <c r="V583" s="81"/>
      <c r="W583" s="81"/>
      <c r="X583" s="81"/>
      <c r="Y583" s="81"/>
      <c r="Z583" s="81"/>
      <c r="AA583" s="81"/>
      <c r="AB583" s="81"/>
      <c r="AC583" s="81"/>
      <c r="AD583" s="81"/>
      <c r="AE583" s="81"/>
      <c r="AF583" s="81"/>
      <c r="AG583" s="81"/>
      <c r="AH583" s="81"/>
      <c r="AI583" s="81"/>
      <c r="AJ583" s="81"/>
      <c r="AK583" s="81"/>
      <c r="AL583" s="81"/>
      <c r="AM583" s="81"/>
      <c r="AN583" s="81"/>
      <c r="AO583" s="81"/>
    </row>
    <row r="584" spans="1:41" ht="14.25" customHeight="1">
      <c r="A584" s="195"/>
      <c r="B584" s="196"/>
      <c r="C584" s="84"/>
      <c r="D584" s="84"/>
      <c r="E584" s="84"/>
      <c r="F584" s="196"/>
      <c r="G584" s="196"/>
      <c r="H584" s="84"/>
      <c r="I584" s="85"/>
      <c r="J584" s="85"/>
      <c r="K584" s="85"/>
      <c r="L584" s="85"/>
      <c r="M584" s="85"/>
      <c r="N584" s="197"/>
      <c r="O584" s="85"/>
      <c r="P584" s="85"/>
      <c r="Q584" s="85"/>
      <c r="R584" s="198"/>
      <c r="S584" s="90"/>
      <c r="T584" s="81"/>
      <c r="U584" s="81"/>
      <c r="V584" s="81"/>
      <c r="W584" s="81"/>
      <c r="X584" s="81"/>
      <c r="Y584" s="81"/>
      <c r="Z584" s="81"/>
      <c r="AA584" s="81"/>
      <c r="AB584" s="81"/>
      <c r="AC584" s="81"/>
      <c r="AD584" s="81"/>
      <c r="AE584" s="81"/>
      <c r="AF584" s="81"/>
      <c r="AG584" s="81"/>
      <c r="AH584" s="81"/>
      <c r="AI584" s="81"/>
      <c r="AJ584" s="81"/>
      <c r="AK584" s="81"/>
      <c r="AL584" s="81"/>
      <c r="AM584" s="81"/>
      <c r="AN584" s="81"/>
      <c r="AO584" s="81"/>
    </row>
    <row r="585" spans="1:41" ht="14.25" customHeight="1">
      <c r="A585" s="195"/>
      <c r="B585" s="196"/>
      <c r="C585" s="84"/>
      <c r="D585" s="84"/>
      <c r="E585" s="84"/>
      <c r="F585" s="196"/>
      <c r="G585" s="196"/>
      <c r="H585" s="84"/>
      <c r="I585" s="85"/>
      <c r="J585" s="85"/>
      <c r="K585" s="85"/>
      <c r="L585" s="85"/>
      <c r="M585" s="85"/>
      <c r="N585" s="197"/>
      <c r="O585" s="85"/>
      <c r="P585" s="85"/>
      <c r="Q585" s="85"/>
      <c r="R585" s="198"/>
      <c r="S585" s="90"/>
      <c r="T585" s="81"/>
      <c r="U585" s="81"/>
      <c r="V585" s="81"/>
      <c r="W585" s="81"/>
      <c r="X585" s="81"/>
      <c r="Y585" s="81"/>
      <c r="Z585" s="81"/>
      <c r="AA585" s="81"/>
      <c r="AB585" s="81"/>
      <c r="AC585" s="81"/>
      <c r="AD585" s="81"/>
      <c r="AE585" s="81"/>
      <c r="AF585" s="81"/>
      <c r="AG585" s="81"/>
      <c r="AH585" s="81"/>
      <c r="AI585" s="81"/>
      <c r="AJ585" s="81"/>
      <c r="AK585" s="81"/>
      <c r="AL585" s="81"/>
      <c r="AM585" s="81"/>
      <c r="AN585" s="81"/>
      <c r="AO585" s="81"/>
    </row>
    <row r="586" spans="1:41" ht="14.25" customHeight="1">
      <c r="A586" s="195"/>
      <c r="B586" s="196"/>
      <c r="C586" s="84"/>
      <c r="D586" s="84"/>
      <c r="E586" s="84"/>
      <c r="F586" s="196"/>
      <c r="G586" s="196"/>
      <c r="H586" s="84"/>
      <c r="I586" s="85"/>
      <c r="J586" s="85"/>
      <c r="K586" s="85"/>
      <c r="L586" s="85"/>
      <c r="M586" s="85"/>
      <c r="N586" s="197"/>
      <c r="O586" s="85"/>
      <c r="P586" s="85"/>
      <c r="Q586" s="85"/>
      <c r="R586" s="198"/>
      <c r="S586" s="90"/>
      <c r="T586" s="81"/>
      <c r="U586" s="81"/>
      <c r="V586" s="81"/>
      <c r="W586" s="81"/>
      <c r="X586" s="81"/>
      <c r="Y586" s="81"/>
      <c r="Z586" s="81"/>
      <c r="AA586" s="81"/>
      <c r="AB586" s="81"/>
      <c r="AC586" s="81"/>
      <c r="AD586" s="81"/>
      <c r="AE586" s="81"/>
      <c r="AF586" s="81"/>
      <c r="AG586" s="81"/>
      <c r="AH586" s="81"/>
      <c r="AI586" s="81"/>
      <c r="AJ586" s="81"/>
      <c r="AK586" s="81"/>
      <c r="AL586" s="81"/>
      <c r="AM586" s="81"/>
      <c r="AN586" s="81"/>
      <c r="AO586" s="81"/>
    </row>
    <row r="587" spans="1:41" ht="14.25" customHeight="1">
      <c r="A587" s="195"/>
      <c r="B587" s="196"/>
      <c r="C587" s="84"/>
      <c r="D587" s="84"/>
      <c r="E587" s="84"/>
      <c r="F587" s="196"/>
      <c r="G587" s="196"/>
      <c r="H587" s="84"/>
      <c r="I587" s="85"/>
      <c r="J587" s="85"/>
      <c r="K587" s="85"/>
      <c r="L587" s="85"/>
      <c r="M587" s="85"/>
      <c r="N587" s="197"/>
      <c r="O587" s="85"/>
      <c r="P587" s="85"/>
      <c r="Q587" s="85"/>
      <c r="R587" s="198"/>
      <c r="S587" s="90"/>
      <c r="T587" s="81"/>
      <c r="U587" s="81"/>
      <c r="V587" s="81"/>
      <c r="W587" s="81"/>
      <c r="X587" s="81"/>
      <c r="Y587" s="81"/>
      <c r="Z587" s="81"/>
      <c r="AA587" s="81"/>
      <c r="AB587" s="81"/>
      <c r="AC587" s="81"/>
      <c r="AD587" s="81"/>
      <c r="AE587" s="81"/>
      <c r="AF587" s="81"/>
      <c r="AG587" s="81"/>
      <c r="AH587" s="81"/>
      <c r="AI587" s="81"/>
      <c r="AJ587" s="81"/>
      <c r="AK587" s="81"/>
      <c r="AL587" s="81"/>
      <c r="AM587" s="81"/>
      <c r="AN587" s="81"/>
      <c r="AO587" s="81"/>
    </row>
    <row r="588" spans="1:41" ht="14.25" customHeight="1">
      <c r="A588" s="195"/>
      <c r="B588" s="196"/>
      <c r="C588" s="84"/>
      <c r="D588" s="84"/>
      <c r="E588" s="84"/>
      <c r="F588" s="196"/>
      <c r="G588" s="196"/>
      <c r="H588" s="84"/>
      <c r="I588" s="85"/>
      <c r="J588" s="85"/>
      <c r="K588" s="85"/>
      <c r="L588" s="85"/>
      <c r="M588" s="85"/>
      <c r="N588" s="197"/>
      <c r="O588" s="85"/>
      <c r="P588" s="85"/>
      <c r="Q588" s="85"/>
      <c r="R588" s="198"/>
      <c r="S588" s="90"/>
      <c r="T588" s="81"/>
      <c r="U588" s="81"/>
      <c r="V588" s="81"/>
      <c r="W588" s="81"/>
      <c r="X588" s="81"/>
      <c r="Y588" s="81"/>
      <c r="Z588" s="81"/>
      <c r="AA588" s="81"/>
      <c r="AB588" s="81"/>
      <c r="AC588" s="81"/>
      <c r="AD588" s="81"/>
      <c r="AE588" s="81"/>
      <c r="AF588" s="81"/>
      <c r="AG588" s="81"/>
      <c r="AH588" s="81"/>
      <c r="AI588" s="81"/>
      <c r="AJ588" s="81"/>
      <c r="AK588" s="81"/>
      <c r="AL588" s="81"/>
      <c r="AM588" s="81"/>
      <c r="AN588" s="81"/>
      <c r="AO588" s="81"/>
    </row>
    <row r="589" spans="1:41" ht="14.25" customHeight="1">
      <c r="A589" s="195"/>
      <c r="B589" s="196"/>
      <c r="C589" s="84"/>
      <c r="D589" s="84"/>
      <c r="E589" s="84"/>
      <c r="F589" s="196"/>
      <c r="G589" s="196"/>
      <c r="H589" s="84"/>
      <c r="I589" s="85"/>
      <c r="J589" s="85"/>
      <c r="K589" s="85"/>
      <c r="L589" s="85"/>
      <c r="M589" s="85"/>
      <c r="N589" s="197"/>
      <c r="O589" s="85"/>
      <c r="P589" s="85"/>
      <c r="Q589" s="85"/>
      <c r="R589" s="198"/>
      <c r="S589" s="90"/>
      <c r="T589" s="81"/>
      <c r="U589" s="81"/>
      <c r="V589" s="81"/>
      <c r="W589" s="81"/>
      <c r="X589" s="81"/>
      <c r="Y589" s="81"/>
      <c r="Z589" s="81"/>
      <c r="AA589" s="81"/>
      <c r="AB589" s="81"/>
      <c r="AC589" s="81"/>
      <c r="AD589" s="81"/>
      <c r="AE589" s="81"/>
      <c r="AF589" s="81"/>
      <c r="AG589" s="81"/>
      <c r="AH589" s="81"/>
      <c r="AI589" s="81"/>
      <c r="AJ589" s="81"/>
      <c r="AK589" s="81"/>
      <c r="AL589" s="81"/>
      <c r="AM589" s="81"/>
      <c r="AN589" s="81"/>
      <c r="AO589" s="81"/>
    </row>
    <row r="590" spans="1:41" ht="14.25" customHeight="1">
      <c r="A590" s="195"/>
      <c r="B590" s="196"/>
      <c r="C590" s="84"/>
      <c r="D590" s="84"/>
      <c r="E590" s="84"/>
      <c r="F590" s="196"/>
      <c r="G590" s="196"/>
      <c r="H590" s="84"/>
      <c r="I590" s="85"/>
      <c r="J590" s="85"/>
      <c r="K590" s="85"/>
      <c r="L590" s="85"/>
      <c r="M590" s="85"/>
      <c r="N590" s="197"/>
      <c r="O590" s="85"/>
      <c r="P590" s="85"/>
      <c r="Q590" s="85"/>
      <c r="R590" s="198"/>
      <c r="S590" s="90"/>
      <c r="T590" s="81"/>
      <c r="U590" s="81"/>
      <c r="V590" s="81"/>
      <c r="W590" s="81"/>
      <c r="X590" s="81"/>
      <c r="Y590" s="81"/>
      <c r="Z590" s="81"/>
      <c r="AA590" s="81"/>
      <c r="AB590" s="81"/>
      <c r="AC590" s="81"/>
      <c r="AD590" s="81"/>
      <c r="AE590" s="81"/>
      <c r="AF590" s="81"/>
      <c r="AG590" s="81"/>
      <c r="AH590" s="81"/>
      <c r="AI590" s="81"/>
      <c r="AJ590" s="81"/>
      <c r="AK590" s="81"/>
      <c r="AL590" s="81"/>
      <c r="AM590" s="81"/>
      <c r="AN590" s="81"/>
      <c r="AO590" s="81"/>
    </row>
    <row r="591" spans="1:41" ht="14.25" customHeight="1">
      <c r="A591" s="195"/>
      <c r="B591" s="196"/>
      <c r="C591" s="84"/>
      <c r="D591" s="84"/>
      <c r="E591" s="84"/>
      <c r="F591" s="196"/>
      <c r="G591" s="196"/>
      <c r="H591" s="84"/>
      <c r="I591" s="85"/>
      <c r="J591" s="85"/>
      <c r="K591" s="85"/>
      <c r="L591" s="85"/>
      <c r="M591" s="85"/>
      <c r="N591" s="197"/>
      <c r="O591" s="85"/>
      <c r="P591" s="85"/>
      <c r="Q591" s="85"/>
      <c r="R591" s="198"/>
      <c r="S591" s="90"/>
      <c r="T591" s="81"/>
      <c r="U591" s="81"/>
      <c r="V591" s="81"/>
      <c r="W591" s="81"/>
      <c r="X591" s="81"/>
      <c r="Y591" s="81"/>
      <c r="Z591" s="81"/>
      <c r="AA591" s="81"/>
      <c r="AB591" s="81"/>
      <c r="AC591" s="81"/>
      <c r="AD591" s="81"/>
      <c r="AE591" s="81"/>
      <c r="AF591" s="81"/>
      <c r="AG591" s="81"/>
      <c r="AH591" s="81"/>
      <c r="AI591" s="81"/>
      <c r="AJ591" s="81"/>
      <c r="AK591" s="81"/>
      <c r="AL591" s="81"/>
      <c r="AM591" s="81"/>
      <c r="AN591" s="81"/>
      <c r="AO591" s="81"/>
    </row>
    <row r="592" spans="1:41" ht="14.25" customHeight="1">
      <c r="A592" s="195"/>
      <c r="B592" s="196"/>
      <c r="C592" s="84"/>
      <c r="D592" s="84"/>
      <c r="E592" s="84"/>
      <c r="F592" s="196"/>
      <c r="G592" s="196"/>
      <c r="H592" s="84"/>
      <c r="I592" s="85"/>
      <c r="J592" s="85"/>
      <c r="K592" s="85"/>
      <c r="L592" s="85"/>
      <c r="M592" s="85"/>
      <c r="N592" s="197"/>
      <c r="O592" s="85"/>
      <c r="P592" s="85"/>
      <c r="Q592" s="85"/>
      <c r="R592" s="198"/>
      <c r="S592" s="90"/>
      <c r="T592" s="81"/>
      <c r="U592" s="81"/>
      <c r="V592" s="81"/>
      <c r="W592" s="81"/>
      <c r="X592" s="81"/>
      <c r="Y592" s="81"/>
      <c r="Z592" s="81"/>
      <c r="AA592" s="81"/>
      <c r="AB592" s="81"/>
      <c r="AC592" s="81"/>
      <c r="AD592" s="81"/>
      <c r="AE592" s="81"/>
      <c r="AF592" s="81"/>
      <c r="AG592" s="81"/>
      <c r="AH592" s="81"/>
      <c r="AI592" s="81"/>
      <c r="AJ592" s="81"/>
      <c r="AK592" s="81"/>
      <c r="AL592" s="81"/>
      <c r="AM592" s="81"/>
      <c r="AN592" s="81"/>
      <c r="AO592" s="81"/>
    </row>
    <row r="593" spans="1:41" ht="14.25" customHeight="1">
      <c r="A593" s="195"/>
      <c r="B593" s="196"/>
      <c r="C593" s="84"/>
      <c r="D593" s="84"/>
      <c r="E593" s="84"/>
      <c r="F593" s="196"/>
      <c r="G593" s="196"/>
      <c r="H593" s="84"/>
      <c r="I593" s="85"/>
      <c r="J593" s="85"/>
      <c r="K593" s="85"/>
      <c r="L593" s="85"/>
      <c r="M593" s="85"/>
      <c r="N593" s="197"/>
      <c r="O593" s="85"/>
      <c r="P593" s="85"/>
      <c r="Q593" s="85"/>
      <c r="R593" s="198"/>
      <c r="S593" s="90"/>
      <c r="T593" s="81"/>
      <c r="U593" s="81"/>
      <c r="V593" s="81"/>
      <c r="W593" s="81"/>
      <c r="X593" s="81"/>
      <c r="Y593" s="81"/>
      <c r="Z593" s="81"/>
      <c r="AA593" s="81"/>
      <c r="AB593" s="81"/>
      <c r="AC593" s="81"/>
      <c r="AD593" s="81"/>
      <c r="AE593" s="81"/>
      <c r="AF593" s="81"/>
      <c r="AG593" s="81"/>
      <c r="AH593" s="81"/>
      <c r="AI593" s="81"/>
      <c r="AJ593" s="81"/>
      <c r="AK593" s="81"/>
      <c r="AL593" s="81"/>
      <c r="AM593" s="81"/>
      <c r="AN593" s="81"/>
      <c r="AO593" s="81"/>
    </row>
    <row r="594" spans="1:41" ht="14.25" customHeight="1">
      <c r="A594" s="195"/>
      <c r="B594" s="196"/>
      <c r="C594" s="84"/>
      <c r="D594" s="84"/>
      <c r="E594" s="84"/>
      <c r="F594" s="196"/>
      <c r="G594" s="196"/>
      <c r="H594" s="84"/>
      <c r="I594" s="85"/>
      <c r="J594" s="85"/>
      <c r="K594" s="85"/>
      <c r="L594" s="85"/>
      <c r="M594" s="85"/>
      <c r="N594" s="197"/>
      <c r="O594" s="85"/>
      <c r="P594" s="85"/>
      <c r="Q594" s="85"/>
      <c r="R594" s="198"/>
      <c r="S594" s="90"/>
      <c r="T594" s="81"/>
      <c r="U594" s="81"/>
      <c r="V594" s="81"/>
      <c r="W594" s="81"/>
      <c r="X594" s="81"/>
      <c r="Y594" s="81"/>
      <c r="Z594" s="81"/>
      <c r="AA594" s="81"/>
      <c r="AB594" s="81"/>
      <c r="AC594" s="81"/>
      <c r="AD594" s="81"/>
      <c r="AE594" s="81"/>
      <c r="AF594" s="81"/>
      <c r="AG594" s="81"/>
      <c r="AH594" s="81"/>
      <c r="AI594" s="81"/>
      <c r="AJ594" s="81"/>
      <c r="AK594" s="81"/>
      <c r="AL594" s="81"/>
      <c r="AM594" s="81"/>
      <c r="AN594" s="81"/>
      <c r="AO594" s="81"/>
    </row>
    <row r="595" spans="1:41" ht="14.25" customHeight="1">
      <c r="A595" s="195"/>
      <c r="B595" s="196"/>
      <c r="C595" s="84"/>
      <c r="D595" s="84"/>
      <c r="E595" s="84"/>
      <c r="F595" s="196"/>
      <c r="G595" s="196"/>
      <c r="H595" s="84"/>
      <c r="I595" s="85"/>
      <c r="J595" s="85"/>
      <c r="K595" s="85"/>
      <c r="L595" s="85"/>
      <c r="M595" s="85"/>
      <c r="N595" s="197"/>
      <c r="O595" s="85"/>
      <c r="P595" s="85"/>
      <c r="Q595" s="85"/>
      <c r="R595" s="198"/>
      <c r="S595" s="90"/>
      <c r="T595" s="81"/>
      <c r="U595" s="81"/>
      <c r="V595" s="81"/>
      <c r="W595" s="81"/>
      <c r="X595" s="81"/>
      <c r="Y595" s="81"/>
      <c r="Z595" s="81"/>
      <c r="AA595" s="81"/>
      <c r="AB595" s="81"/>
      <c r="AC595" s="81"/>
      <c r="AD595" s="81"/>
      <c r="AE595" s="81"/>
      <c r="AF595" s="81"/>
      <c r="AG595" s="81"/>
      <c r="AH595" s="81"/>
      <c r="AI595" s="81"/>
      <c r="AJ595" s="81"/>
      <c r="AK595" s="81"/>
      <c r="AL595" s="81"/>
      <c r="AM595" s="81"/>
      <c r="AN595" s="81"/>
      <c r="AO595" s="81"/>
    </row>
    <row r="596" spans="1:41" ht="14.25" customHeight="1">
      <c r="A596" s="195"/>
      <c r="B596" s="196"/>
      <c r="C596" s="84"/>
      <c r="D596" s="84"/>
      <c r="E596" s="84"/>
      <c r="F596" s="196"/>
      <c r="G596" s="196"/>
      <c r="H596" s="84"/>
      <c r="I596" s="85"/>
      <c r="J596" s="85"/>
      <c r="K596" s="85"/>
      <c r="L596" s="85"/>
      <c r="M596" s="85"/>
      <c r="N596" s="197"/>
      <c r="O596" s="85"/>
      <c r="P596" s="85"/>
      <c r="Q596" s="85"/>
      <c r="R596" s="198"/>
      <c r="S596" s="90"/>
      <c r="T596" s="81"/>
      <c r="U596" s="81"/>
      <c r="V596" s="81"/>
      <c r="W596" s="81"/>
      <c r="X596" s="81"/>
      <c r="Y596" s="81"/>
      <c r="Z596" s="81"/>
      <c r="AA596" s="81"/>
      <c r="AB596" s="81"/>
      <c r="AC596" s="81"/>
      <c r="AD596" s="81"/>
      <c r="AE596" s="81"/>
      <c r="AF596" s="81"/>
      <c r="AG596" s="81"/>
      <c r="AH596" s="81"/>
      <c r="AI596" s="81"/>
      <c r="AJ596" s="81"/>
      <c r="AK596" s="81"/>
      <c r="AL596" s="81"/>
      <c r="AM596" s="81"/>
      <c r="AN596" s="81"/>
      <c r="AO596" s="81"/>
    </row>
    <row r="597" spans="1:41" ht="14.25" customHeight="1">
      <c r="A597" s="195"/>
      <c r="B597" s="196"/>
      <c r="C597" s="84"/>
      <c r="D597" s="84"/>
      <c r="E597" s="84"/>
      <c r="F597" s="196"/>
      <c r="G597" s="196"/>
      <c r="H597" s="84"/>
      <c r="I597" s="85"/>
      <c r="J597" s="85"/>
      <c r="K597" s="85"/>
      <c r="L597" s="85"/>
      <c r="M597" s="85"/>
      <c r="N597" s="197"/>
      <c r="O597" s="85"/>
      <c r="P597" s="85"/>
      <c r="Q597" s="85"/>
      <c r="R597" s="198"/>
      <c r="S597" s="90"/>
      <c r="T597" s="81"/>
      <c r="U597" s="81"/>
      <c r="V597" s="81"/>
      <c r="W597" s="81"/>
      <c r="X597" s="81"/>
      <c r="Y597" s="81"/>
      <c r="Z597" s="81"/>
      <c r="AA597" s="81"/>
      <c r="AB597" s="81"/>
      <c r="AC597" s="81"/>
      <c r="AD597" s="81"/>
      <c r="AE597" s="81"/>
      <c r="AF597" s="81"/>
      <c r="AG597" s="81"/>
      <c r="AH597" s="81"/>
      <c r="AI597" s="81"/>
      <c r="AJ597" s="81"/>
      <c r="AK597" s="81"/>
      <c r="AL597" s="81"/>
      <c r="AM597" s="81"/>
      <c r="AN597" s="81"/>
      <c r="AO597" s="81"/>
    </row>
    <row r="598" spans="1:41" ht="14.25" customHeight="1">
      <c r="A598" s="195"/>
      <c r="B598" s="196"/>
      <c r="C598" s="84"/>
      <c r="D598" s="84"/>
      <c r="E598" s="84"/>
      <c r="F598" s="196"/>
      <c r="G598" s="196"/>
      <c r="H598" s="84"/>
      <c r="I598" s="85"/>
      <c r="J598" s="85"/>
      <c r="K598" s="85"/>
      <c r="L598" s="85"/>
      <c r="M598" s="85"/>
      <c r="N598" s="197"/>
      <c r="O598" s="85"/>
      <c r="P598" s="85"/>
      <c r="Q598" s="85"/>
      <c r="R598" s="198"/>
      <c r="S598" s="90"/>
      <c r="T598" s="81"/>
      <c r="U598" s="81"/>
      <c r="V598" s="81"/>
      <c r="W598" s="81"/>
      <c r="X598" s="81"/>
      <c r="Y598" s="81"/>
      <c r="Z598" s="81"/>
      <c r="AA598" s="81"/>
      <c r="AB598" s="81"/>
      <c r="AC598" s="81"/>
      <c r="AD598" s="81"/>
      <c r="AE598" s="81"/>
      <c r="AF598" s="81"/>
      <c r="AG598" s="81"/>
      <c r="AH598" s="81"/>
      <c r="AI598" s="81"/>
      <c r="AJ598" s="81"/>
      <c r="AK598" s="81"/>
      <c r="AL598" s="81"/>
      <c r="AM598" s="81"/>
      <c r="AN598" s="81"/>
      <c r="AO598" s="81"/>
    </row>
    <row r="599" spans="1:41" ht="14.25" customHeight="1">
      <c r="A599" s="195"/>
      <c r="B599" s="196"/>
      <c r="C599" s="84"/>
      <c r="D599" s="84"/>
      <c r="E599" s="84"/>
      <c r="F599" s="196"/>
      <c r="G599" s="196"/>
      <c r="H599" s="84"/>
      <c r="I599" s="85"/>
      <c r="J599" s="85"/>
      <c r="K599" s="85"/>
      <c r="L599" s="85"/>
      <c r="M599" s="85"/>
      <c r="N599" s="197"/>
      <c r="O599" s="85"/>
      <c r="P599" s="85"/>
      <c r="Q599" s="85"/>
      <c r="R599" s="198"/>
      <c r="S599" s="90"/>
      <c r="T599" s="81"/>
      <c r="U599" s="81"/>
      <c r="V599" s="81"/>
      <c r="W599" s="81"/>
      <c r="X599" s="81"/>
      <c r="Y599" s="81"/>
      <c r="Z599" s="81"/>
      <c r="AA599" s="81"/>
      <c r="AB599" s="81"/>
      <c r="AC599" s="81"/>
      <c r="AD599" s="81"/>
      <c r="AE599" s="81"/>
      <c r="AF599" s="81"/>
      <c r="AG599" s="81"/>
      <c r="AH599" s="81"/>
      <c r="AI599" s="81"/>
      <c r="AJ599" s="81"/>
      <c r="AK599" s="81"/>
      <c r="AL599" s="81"/>
      <c r="AM599" s="81"/>
      <c r="AN599" s="81"/>
      <c r="AO599" s="81"/>
    </row>
    <row r="600" spans="1:41" ht="14.25" customHeight="1">
      <c r="A600" s="195"/>
      <c r="B600" s="196"/>
      <c r="C600" s="84"/>
      <c r="D600" s="84"/>
      <c r="E600" s="84"/>
      <c r="F600" s="196"/>
      <c r="G600" s="196"/>
      <c r="H600" s="84"/>
      <c r="I600" s="85"/>
      <c r="J600" s="85"/>
      <c r="K600" s="85"/>
      <c r="L600" s="85"/>
      <c r="M600" s="85"/>
      <c r="N600" s="197"/>
      <c r="O600" s="85"/>
      <c r="P600" s="85"/>
      <c r="Q600" s="85"/>
      <c r="R600" s="198"/>
      <c r="S600" s="90"/>
      <c r="T600" s="81"/>
      <c r="U600" s="81"/>
      <c r="V600" s="81"/>
      <c r="W600" s="81"/>
      <c r="X600" s="81"/>
      <c r="Y600" s="81"/>
      <c r="Z600" s="81"/>
      <c r="AA600" s="81"/>
      <c r="AB600" s="81"/>
      <c r="AC600" s="81"/>
      <c r="AD600" s="81"/>
      <c r="AE600" s="81"/>
      <c r="AF600" s="81"/>
      <c r="AG600" s="81"/>
      <c r="AH600" s="81"/>
      <c r="AI600" s="81"/>
      <c r="AJ600" s="81"/>
      <c r="AK600" s="81"/>
      <c r="AL600" s="81"/>
      <c r="AM600" s="81"/>
      <c r="AN600" s="81"/>
      <c r="AO600" s="81"/>
    </row>
    <row r="601" spans="1:41" ht="14.25" customHeight="1">
      <c r="A601" s="195"/>
      <c r="B601" s="196"/>
      <c r="C601" s="84"/>
      <c r="D601" s="84"/>
      <c r="E601" s="84"/>
      <c r="F601" s="196"/>
      <c r="G601" s="196"/>
      <c r="H601" s="84"/>
      <c r="I601" s="85"/>
      <c r="J601" s="85"/>
      <c r="K601" s="85"/>
      <c r="L601" s="85"/>
      <c r="M601" s="85"/>
      <c r="N601" s="197"/>
      <c r="O601" s="85"/>
      <c r="P601" s="85"/>
      <c r="Q601" s="85"/>
      <c r="R601" s="198"/>
      <c r="S601" s="90"/>
      <c r="T601" s="81"/>
      <c r="U601" s="81"/>
      <c r="V601" s="81"/>
      <c r="W601" s="81"/>
      <c r="X601" s="81"/>
      <c r="Y601" s="81"/>
      <c r="Z601" s="81"/>
      <c r="AA601" s="81"/>
      <c r="AB601" s="81"/>
      <c r="AC601" s="81"/>
      <c r="AD601" s="81"/>
      <c r="AE601" s="81"/>
      <c r="AF601" s="81"/>
      <c r="AG601" s="81"/>
      <c r="AH601" s="81"/>
      <c r="AI601" s="81"/>
      <c r="AJ601" s="81"/>
      <c r="AK601" s="81"/>
      <c r="AL601" s="81"/>
      <c r="AM601" s="81"/>
      <c r="AN601" s="81"/>
      <c r="AO601" s="81"/>
    </row>
    <row r="602" spans="1:41" ht="14.25" customHeight="1">
      <c r="A602" s="195"/>
      <c r="B602" s="196"/>
      <c r="C602" s="84"/>
      <c r="D602" s="84"/>
      <c r="E602" s="84"/>
      <c r="F602" s="196"/>
      <c r="G602" s="196"/>
      <c r="H602" s="84"/>
      <c r="I602" s="85"/>
      <c r="J602" s="85"/>
      <c r="K602" s="85"/>
      <c r="L602" s="85"/>
      <c r="M602" s="85"/>
      <c r="N602" s="197"/>
      <c r="O602" s="85"/>
      <c r="P602" s="85"/>
      <c r="Q602" s="85"/>
      <c r="R602" s="198"/>
      <c r="S602" s="90"/>
      <c r="T602" s="81"/>
      <c r="U602" s="81"/>
      <c r="V602" s="81"/>
      <c r="W602" s="81"/>
      <c r="X602" s="81"/>
      <c r="Y602" s="81"/>
      <c r="Z602" s="81"/>
      <c r="AA602" s="81"/>
      <c r="AB602" s="81"/>
      <c r="AC602" s="81"/>
      <c r="AD602" s="81"/>
      <c r="AE602" s="81"/>
      <c r="AF602" s="81"/>
      <c r="AG602" s="81"/>
      <c r="AH602" s="81"/>
      <c r="AI602" s="81"/>
      <c r="AJ602" s="81"/>
      <c r="AK602" s="81"/>
      <c r="AL602" s="81"/>
      <c r="AM602" s="81"/>
      <c r="AN602" s="81"/>
      <c r="AO602" s="81"/>
    </row>
    <row r="603" spans="1:41" ht="14.25" customHeight="1">
      <c r="A603" s="195"/>
      <c r="B603" s="196"/>
      <c r="C603" s="84"/>
      <c r="D603" s="84"/>
      <c r="E603" s="84"/>
      <c r="F603" s="196"/>
      <c r="G603" s="196"/>
      <c r="H603" s="84"/>
      <c r="I603" s="85"/>
      <c r="J603" s="85"/>
      <c r="K603" s="85"/>
      <c r="L603" s="85"/>
      <c r="M603" s="85"/>
      <c r="N603" s="197"/>
      <c r="O603" s="85"/>
      <c r="P603" s="85"/>
      <c r="Q603" s="85"/>
      <c r="R603" s="198"/>
      <c r="S603" s="90"/>
      <c r="T603" s="81"/>
      <c r="U603" s="81"/>
      <c r="V603" s="81"/>
      <c r="W603" s="81"/>
      <c r="X603" s="81"/>
      <c r="Y603" s="81"/>
      <c r="Z603" s="81"/>
      <c r="AA603" s="81"/>
      <c r="AB603" s="81"/>
      <c r="AC603" s="81"/>
      <c r="AD603" s="81"/>
      <c r="AE603" s="81"/>
      <c r="AF603" s="81"/>
      <c r="AG603" s="81"/>
      <c r="AH603" s="81"/>
      <c r="AI603" s="81"/>
      <c r="AJ603" s="81"/>
      <c r="AK603" s="81"/>
      <c r="AL603" s="81"/>
      <c r="AM603" s="81"/>
      <c r="AN603" s="81"/>
      <c r="AO603" s="81"/>
    </row>
    <row r="604" spans="1:41" ht="14.25" customHeight="1">
      <c r="A604" s="195"/>
      <c r="B604" s="196"/>
      <c r="C604" s="84"/>
      <c r="D604" s="84"/>
      <c r="E604" s="84"/>
      <c r="F604" s="196"/>
      <c r="G604" s="196"/>
      <c r="H604" s="84"/>
      <c r="I604" s="85"/>
      <c r="J604" s="85"/>
      <c r="K604" s="85"/>
      <c r="L604" s="85"/>
      <c r="M604" s="85"/>
      <c r="N604" s="197"/>
      <c r="O604" s="85"/>
      <c r="P604" s="85"/>
      <c r="Q604" s="85"/>
      <c r="R604" s="198"/>
      <c r="S604" s="90"/>
      <c r="T604" s="81"/>
      <c r="U604" s="81"/>
      <c r="V604" s="81"/>
      <c r="W604" s="81"/>
      <c r="X604" s="81"/>
      <c r="Y604" s="81"/>
      <c r="Z604" s="81"/>
      <c r="AA604" s="81"/>
      <c r="AB604" s="81"/>
      <c r="AC604" s="81"/>
      <c r="AD604" s="81"/>
      <c r="AE604" s="81"/>
      <c r="AF604" s="81"/>
      <c r="AG604" s="81"/>
      <c r="AH604" s="81"/>
      <c r="AI604" s="81"/>
      <c r="AJ604" s="81"/>
      <c r="AK604" s="81"/>
      <c r="AL604" s="81"/>
      <c r="AM604" s="81"/>
      <c r="AN604" s="81"/>
      <c r="AO604" s="81"/>
    </row>
    <row r="605" spans="1:41" ht="14.25" customHeight="1">
      <c r="A605" s="195"/>
      <c r="B605" s="196"/>
      <c r="C605" s="84"/>
      <c r="D605" s="84"/>
      <c r="E605" s="84"/>
      <c r="F605" s="196"/>
      <c r="G605" s="196"/>
      <c r="H605" s="84"/>
      <c r="I605" s="85"/>
      <c r="J605" s="85"/>
      <c r="K605" s="85"/>
      <c r="L605" s="85"/>
      <c r="M605" s="85"/>
      <c r="N605" s="197"/>
      <c r="O605" s="85"/>
      <c r="P605" s="85"/>
      <c r="Q605" s="85"/>
      <c r="R605" s="198"/>
      <c r="S605" s="90"/>
      <c r="T605" s="81"/>
      <c r="U605" s="81"/>
      <c r="V605" s="81"/>
      <c r="W605" s="81"/>
      <c r="X605" s="81"/>
      <c r="Y605" s="81"/>
      <c r="Z605" s="81"/>
      <c r="AA605" s="81"/>
      <c r="AB605" s="81"/>
      <c r="AC605" s="81"/>
      <c r="AD605" s="81"/>
      <c r="AE605" s="81"/>
      <c r="AF605" s="81"/>
      <c r="AG605" s="81"/>
      <c r="AH605" s="81"/>
      <c r="AI605" s="81"/>
      <c r="AJ605" s="81"/>
      <c r="AK605" s="81"/>
      <c r="AL605" s="81"/>
      <c r="AM605" s="81"/>
      <c r="AN605" s="81"/>
      <c r="AO605" s="81"/>
    </row>
    <row r="606" spans="1:41" ht="14.25" customHeight="1">
      <c r="A606" s="195"/>
      <c r="B606" s="196"/>
      <c r="C606" s="84"/>
      <c r="D606" s="84"/>
      <c r="E606" s="84"/>
      <c r="F606" s="196"/>
      <c r="G606" s="196"/>
      <c r="H606" s="84"/>
      <c r="I606" s="85"/>
      <c r="J606" s="85"/>
      <c r="K606" s="85"/>
      <c r="L606" s="85"/>
      <c r="M606" s="85"/>
      <c r="N606" s="197"/>
      <c r="O606" s="85"/>
      <c r="P606" s="85"/>
      <c r="Q606" s="85"/>
      <c r="R606" s="198"/>
      <c r="S606" s="90"/>
      <c r="T606" s="81"/>
      <c r="U606" s="81"/>
      <c r="V606" s="81"/>
      <c r="W606" s="81"/>
      <c r="X606" s="81"/>
      <c r="Y606" s="81"/>
      <c r="Z606" s="81"/>
      <c r="AA606" s="81"/>
      <c r="AB606" s="81"/>
      <c r="AC606" s="81"/>
      <c r="AD606" s="81"/>
      <c r="AE606" s="81"/>
      <c r="AF606" s="81"/>
      <c r="AG606" s="81"/>
      <c r="AH606" s="81"/>
      <c r="AI606" s="81"/>
      <c r="AJ606" s="81"/>
      <c r="AK606" s="81"/>
      <c r="AL606" s="81"/>
      <c r="AM606" s="81"/>
      <c r="AN606" s="81"/>
      <c r="AO606" s="81"/>
    </row>
    <row r="607" spans="1:41" ht="14.25" customHeight="1">
      <c r="A607" s="195"/>
      <c r="B607" s="196"/>
      <c r="C607" s="84"/>
      <c r="D607" s="84"/>
      <c r="E607" s="84"/>
      <c r="F607" s="196"/>
      <c r="G607" s="196"/>
      <c r="H607" s="84"/>
      <c r="I607" s="85"/>
      <c r="J607" s="85"/>
      <c r="K607" s="85"/>
      <c r="L607" s="85"/>
      <c r="M607" s="85"/>
      <c r="N607" s="197"/>
      <c r="O607" s="85"/>
      <c r="P607" s="85"/>
      <c r="Q607" s="85"/>
      <c r="R607" s="198"/>
      <c r="S607" s="90"/>
      <c r="T607" s="81"/>
      <c r="U607" s="81"/>
      <c r="V607" s="81"/>
      <c r="W607" s="81"/>
      <c r="X607" s="81"/>
      <c r="Y607" s="81"/>
      <c r="Z607" s="81"/>
      <c r="AA607" s="81"/>
      <c r="AB607" s="81"/>
      <c r="AC607" s="81"/>
      <c r="AD607" s="81"/>
      <c r="AE607" s="81"/>
      <c r="AF607" s="81"/>
      <c r="AG607" s="81"/>
      <c r="AH607" s="81"/>
      <c r="AI607" s="81"/>
      <c r="AJ607" s="81"/>
      <c r="AK607" s="81"/>
      <c r="AL607" s="81"/>
      <c r="AM607" s="81"/>
      <c r="AN607" s="81"/>
      <c r="AO607" s="81"/>
    </row>
    <row r="608" spans="1:41" ht="14.25" customHeight="1">
      <c r="A608" s="195"/>
      <c r="B608" s="196"/>
      <c r="C608" s="84"/>
      <c r="D608" s="84"/>
      <c r="E608" s="84"/>
      <c r="F608" s="196"/>
      <c r="G608" s="196"/>
      <c r="H608" s="84"/>
      <c r="I608" s="85"/>
      <c r="J608" s="85"/>
      <c r="K608" s="85"/>
      <c r="L608" s="85"/>
      <c r="M608" s="85"/>
      <c r="N608" s="197"/>
      <c r="O608" s="85"/>
      <c r="P608" s="85"/>
      <c r="Q608" s="85"/>
      <c r="R608" s="198"/>
      <c r="S608" s="90"/>
      <c r="T608" s="81"/>
      <c r="U608" s="81"/>
      <c r="V608" s="81"/>
      <c r="W608" s="81"/>
      <c r="X608" s="81"/>
      <c r="Y608" s="81"/>
      <c r="Z608" s="81"/>
      <c r="AA608" s="81"/>
      <c r="AB608" s="81"/>
      <c r="AC608" s="81"/>
      <c r="AD608" s="81"/>
      <c r="AE608" s="81"/>
      <c r="AF608" s="81"/>
      <c r="AG608" s="81"/>
      <c r="AH608" s="81"/>
      <c r="AI608" s="81"/>
      <c r="AJ608" s="81"/>
      <c r="AK608" s="81"/>
      <c r="AL608" s="81"/>
      <c r="AM608" s="81"/>
      <c r="AN608" s="81"/>
      <c r="AO608" s="81"/>
    </row>
    <row r="609" spans="1:41" ht="14.25" customHeight="1">
      <c r="A609" s="195"/>
      <c r="B609" s="196"/>
      <c r="C609" s="84"/>
      <c r="D609" s="84"/>
      <c r="E609" s="84"/>
      <c r="F609" s="196"/>
      <c r="G609" s="196"/>
      <c r="H609" s="84"/>
      <c r="I609" s="85"/>
      <c r="J609" s="85"/>
      <c r="K609" s="85"/>
      <c r="L609" s="85"/>
      <c r="M609" s="85"/>
      <c r="N609" s="197"/>
      <c r="O609" s="85"/>
      <c r="P609" s="85"/>
      <c r="Q609" s="85"/>
      <c r="R609" s="198"/>
      <c r="S609" s="90"/>
      <c r="T609" s="81"/>
      <c r="U609" s="81"/>
      <c r="V609" s="81"/>
      <c r="W609" s="81"/>
      <c r="X609" s="81"/>
      <c r="Y609" s="81"/>
      <c r="Z609" s="81"/>
      <c r="AA609" s="81"/>
      <c r="AB609" s="81"/>
      <c r="AC609" s="81"/>
      <c r="AD609" s="81"/>
      <c r="AE609" s="81"/>
      <c r="AF609" s="81"/>
      <c r="AG609" s="81"/>
      <c r="AH609" s="81"/>
      <c r="AI609" s="81"/>
      <c r="AJ609" s="81"/>
      <c r="AK609" s="81"/>
      <c r="AL609" s="81"/>
      <c r="AM609" s="81"/>
      <c r="AN609" s="81"/>
      <c r="AO609" s="81"/>
    </row>
    <row r="610" spans="1:41" ht="14.25" customHeight="1">
      <c r="A610" s="195"/>
      <c r="B610" s="196"/>
      <c r="C610" s="84"/>
      <c r="D610" s="84"/>
      <c r="E610" s="84"/>
      <c r="F610" s="196"/>
      <c r="G610" s="196"/>
      <c r="H610" s="84"/>
      <c r="I610" s="85"/>
      <c r="J610" s="85"/>
      <c r="K610" s="85"/>
      <c r="L610" s="85"/>
      <c r="M610" s="85"/>
      <c r="N610" s="197"/>
      <c r="O610" s="85"/>
      <c r="P610" s="85"/>
      <c r="Q610" s="85"/>
      <c r="R610" s="198"/>
      <c r="S610" s="90"/>
      <c r="T610" s="81"/>
      <c r="U610" s="81"/>
      <c r="V610" s="81"/>
      <c r="W610" s="81"/>
      <c r="X610" s="81"/>
      <c r="Y610" s="81"/>
      <c r="Z610" s="81"/>
      <c r="AA610" s="81"/>
      <c r="AB610" s="81"/>
      <c r="AC610" s="81"/>
      <c r="AD610" s="81"/>
      <c r="AE610" s="81"/>
      <c r="AF610" s="81"/>
      <c r="AG610" s="81"/>
      <c r="AH610" s="81"/>
      <c r="AI610" s="81"/>
      <c r="AJ610" s="81"/>
      <c r="AK610" s="81"/>
      <c r="AL610" s="81"/>
      <c r="AM610" s="81"/>
      <c r="AN610" s="81"/>
      <c r="AO610" s="81"/>
    </row>
    <row r="611" spans="1:41" ht="14.25" customHeight="1">
      <c r="A611" s="195"/>
      <c r="B611" s="196"/>
      <c r="C611" s="84"/>
      <c r="D611" s="84"/>
      <c r="E611" s="84"/>
      <c r="F611" s="196"/>
      <c r="G611" s="196"/>
      <c r="H611" s="84"/>
      <c r="I611" s="85"/>
      <c r="J611" s="85"/>
      <c r="K611" s="85"/>
      <c r="L611" s="85"/>
      <c r="M611" s="85"/>
      <c r="N611" s="197"/>
      <c r="O611" s="85"/>
      <c r="P611" s="85"/>
      <c r="Q611" s="85"/>
      <c r="R611" s="198"/>
      <c r="S611" s="90"/>
      <c r="T611" s="81"/>
      <c r="U611" s="81"/>
      <c r="V611" s="81"/>
      <c r="W611" s="81"/>
      <c r="X611" s="81"/>
      <c r="Y611" s="81"/>
      <c r="Z611" s="81"/>
      <c r="AA611" s="81"/>
      <c r="AB611" s="81"/>
      <c r="AC611" s="81"/>
      <c r="AD611" s="81"/>
      <c r="AE611" s="81"/>
      <c r="AF611" s="81"/>
      <c r="AG611" s="81"/>
      <c r="AH611" s="81"/>
      <c r="AI611" s="81"/>
      <c r="AJ611" s="81"/>
      <c r="AK611" s="81"/>
      <c r="AL611" s="81"/>
      <c r="AM611" s="81"/>
      <c r="AN611" s="81"/>
      <c r="AO611" s="81"/>
    </row>
    <row r="612" spans="1:41" ht="14.25" customHeight="1">
      <c r="A612" s="195"/>
      <c r="B612" s="196"/>
      <c r="C612" s="84"/>
      <c r="D612" s="84"/>
      <c r="E612" s="84"/>
      <c r="F612" s="196"/>
      <c r="G612" s="196"/>
      <c r="H612" s="84"/>
      <c r="I612" s="85"/>
      <c r="J612" s="85"/>
      <c r="K612" s="85"/>
      <c r="L612" s="85"/>
      <c r="M612" s="85"/>
      <c r="N612" s="197"/>
      <c r="O612" s="85"/>
      <c r="P612" s="85"/>
      <c r="Q612" s="85"/>
      <c r="R612" s="198"/>
      <c r="S612" s="90"/>
      <c r="T612" s="81"/>
      <c r="U612" s="81"/>
      <c r="V612" s="81"/>
      <c r="W612" s="81"/>
      <c r="X612" s="81"/>
      <c r="Y612" s="81"/>
      <c r="Z612" s="81"/>
      <c r="AA612" s="81"/>
      <c r="AB612" s="81"/>
      <c r="AC612" s="81"/>
      <c r="AD612" s="81"/>
      <c r="AE612" s="81"/>
      <c r="AF612" s="81"/>
      <c r="AG612" s="81"/>
      <c r="AH612" s="81"/>
      <c r="AI612" s="81"/>
      <c r="AJ612" s="81"/>
      <c r="AK612" s="81"/>
      <c r="AL612" s="81"/>
      <c r="AM612" s="81"/>
      <c r="AN612" s="81"/>
      <c r="AO612" s="81"/>
    </row>
    <row r="613" spans="1:41" ht="14.25" customHeight="1">
      <c r="A613" s="195"/>
      <c r="B613" s="196"/>
      <c r="C613" s="84"/>
      <c r="D613" s="84"/>
      <c r="E613" s="84"/>
      <c r="F613" s="196"/>
      <c r="G613" s="196"/>
      <c r="H613" s="84"/>
      <c r="I613" s="85"/>
      <c r="J613" s="85"/>
      <c r="K613" s="85"/>
      <c r="L613" s="85"/>
      <c r="M613" s="85"/>
      <c r="N613" s="197"/>
      <c r="O613" s="85"/>
      <c r="P613" s="85"/>
      <c r="Q613" s="85"/>
      <c r="R613" s="198"/>
      <c r="S613" s="90"/>
      <c r="T613" s="81"/>
      <c r="U613" s="81"/>
      <c r="V613" s="81"/>
      <c r="W613" s="81"/>
      <c r="X613" s="81"/>
      <c r="Y613" s="81"/>
      <c r="Z613" s="81"/>
      <c r="AA613" s="81"/>
      <c r="AB613" s="81"/>
      <c r="AC613" s="81"/>
      <c r="AD613" s="81"/>
      <c r="AE613" s="81"/>
      <c r="AF613" s="81"/>
      <c r="AG613" s="81"/>
      <c r="AH613" s="81"/>
      <c r="AI613" s="81"/>
      <c r="AJ613" s="81"/>
      <c r="AK613" s="81"/>
      <c r="AL613" s="81"/>
      <c r="AM613" s="81"/>
      <c r="AN613" s="81"/>
      <c r="AO613" s="81"/>
    </row>
    <row r="614" spans="1:41" ht="14.25" customHeight="1">
      <c r="A614" s="195"/>
      <c r="B614" s="196"/>
      <c r="C614" s="84"/>
      <c r="D614" s="84"/>
      <c r="E614" s="84"/>
      <c r="F614" s="196"/>
      <c r="G614" s="196"/>
      <c r="H614" s="84"/>
      <c r="I614" s="85"/>
      <c r="J614" s="85"/>
      <c r="K614" s="85"/>
      <c r="L614" s="85"/>
      <c r="M614" s="85"/>
      <c r="N614" s="197"/>
      <c r="O614" s="85"/>
      <c r="P614" s="85"/>
      <c r="Q614" s="85"/>
      <c r="R614" s="198"/>
      <c r="S614" s="90"/>
      <c r="T614" s="81"/>
      <c r="U614" s="81"/>
      <c r="V614" s="81"/>
      <c r="W614" s="81"/>
      <c r="X614" s="81"/>
      <c r="Y614" s="81"/>
      <c r="Z614" s="81"/>
      <c r="AA614" s="81"/>
      <c r="AB614" s="81"/>
      <c r="AC614" s="81"/>
      <c r="AD614" s="81"/>
      <c r="AE614" s="81"/>
      <c r="AF614" s="81"/>
      <c r="AG614" s="81"/>
      <c r="AH614" s="81"/>
      <c r="AI614" s="81"/>
      <c r="AJ614" s="81"/>
      <c r="AK614" s="81"/>
      <c r="AL614" s="81"/>
      <c r="AM614" s="81"/>
      <c r="AN614" s="81"/>
      <c r="AO614" s="81"/>
    </row>
    <row r="615" spans="1:41" ht="14.25" customHeight="1">
      <c r="A615" s="195"/>
      <c r="B615" s="196"/>
      <c r="C615" s="84"/>
      <c r="D615" s="84"/>
      <c r="E615" s="84"/>
      <c r="F615" s="196"/>
      <c r="G615" s="196"/>
      <c r="H615" s="84"/>
      <c r="I615" s="85"/>
      <c r="J615" s="85"/>
      <c r="K615" s="85"/>
      <c r="L615" s="85"/>
      <c r="M615" s="85"/>
      <c r="N615" s="197"/>
      <c r="O615" s="85"/>
      <c r="P615" s="85"/>
      <c r="Q615" s="85"/>
      <c r="R615" s="198"/>
      <c r="S615" s="90"/>
      <c r="T615" s="81"/>
      <c r="U615" s="81"/>
      <c r="V615" s="81"/>
      <c r="W615" s="81"/>
      <c r="X615" s="81"/>
      <c r="Y615" s="81"/>
      <c r="Z615" s="81"/>
      <c r="AA615" s="81"/>
      <c r="AB615" s="81"/>
      <c r="AC615" s="81"/>
      <c r="AD615" s="81"/>
      <c r="AE615" s="81"/>
      <c r="AF615" s="81"/>
      <c r="AG615" s="81"/>
      <c r="AH615" s="81"/>
      <c r="AI615" s="81"/>
      <c r="AJ615" s="81"/>
      <c r="AK615" s="81"/>
      <c r="AL615" s="81"/>
      <c r="AM615" s="81"/>
      <c r="AN615" s="81"/>
      <c r="AO615" s="81"/>
    </row>
    <row r="616" spans="1:41" ht="14.25" customHeight="1">
      <c r="A616" s="195"/>
      <c r="B616" s="196"/>
      <c r="C616" s="84"/>
      <c r="D616" s="84"/>
      <c r="E616" s="84"/>
      <c r="F616" s="196"/>
      <c r="G616" s="196"/>
      <c r="H616" s="84"/>
      <c r="I616" s="85"/>
      <c r="J616" s="85"/>
      <c r="K616" s="85"/>
      <c r="L616" s="85"/>
      <c r="M616" s="85"/>
      <c r="N616" s="197"/>
      <c r="O616" s="85"/>
      <c r="P616" s="85"/>
      <c r="Q616" s="85"/>
      <c r="R616" s="198"/>
      <c r="S616" s="90"/>
      <c r="T616" s="81"/>
      <c r="U616" s="81"/>
      <c r="V616" s="81"/>
      <c r="W616" s="81"/>
      <c r="X616" s="81"/>
      <c r="Y616" s="81"/>
      <c r="Z616" s="81"/>
      <c r="AA616" s="81"/>
      <c r="AB616" s="81"/>
      <c r="AC616" s="81"/>
      <c r="AD616" s="81"/>
      <c r="AE616" s="81"/>
      <c r="AF616" s="81"/>
      <c r="AG616" s="81"/>
      <c r="AH616" s="81"/>
      <c r="AI616" s="81"/>
      <c r="AJ616" s="81"/>
      <c r="AK616" s="81"/>
      <c r="AL616" s="81"/>
      <c r="AM616" s="81"/>
      <c r="AN616" s="81"/>
      <c r="AO616" s="81"/>
    </row>
    <row r="617" spans="1:41" ht="14.25" customHeight="1">
      <c r="A617" s="195"/>
      <c r="B617" s="196"/>
      <c r="C617" s="84"/>
      <c r="D617" s="84"/>
      <c r="E617" s="84"/>
      <c r="F617" s="196"/>
      <c r="G617" s="196"/>
      <c r="H617" s="84"/>
      <c r="I617" s="85"/>
      <c r="J617" s="85"/>
      <c r="K617" s="85"/>
      <c r="L617" s="85"/>
      <c r="M617" s="85"/>
      <c r="N617" s="197"/>
      <c r="O617" s="85"/>
      <c r="P617" s="85"/>
      <c r="Q617" s="85"/>
      <c r="R617" s="198"/>
      <c r="S617" s="90"/>
      <c r="T617" s="81"/>
      <c r="U617" s="81"/>
      <c r="V617" s="81"/>
      <c r="W617" s="81"/>
      <c r="X617" s="81"/>
      <c r="Y617" s="81"/>
      <c r="Z617" s="81"/>
      <c r="AA617" s="81"/>
      <c r="AB617" s="81"/>
      <c r="AC617" s="81"/>
      <c r="AD617" s="81"/>
      <c r="AE617" s="81"/>
      <c r="AF617" s="81"/>
      <c r="AG617" s="81"/>
      <c r="AH617" s="81"/>
      <c r="AI617" s="81"/>
      <c r="AJ617" s="81"/>
      <c r="AK617" s="81"/>
      <c r="AL617" s="81"/>
      <c r="AM617" s="81"/>
      <c r="AN617" s="81"/>
      <c r="AO617" s="81"/>
    </row>
    <row r="618" spans="1:41" ht="14.25" customHeight="1">
      <c r="A618" s="195"/>
      <c r="B618" s="196"/>
      <c r="C618" s="84"/>
      <c r="D618" s="84"/>
      <c r="E618" s="84"/>
      <c r="F618" s="196"/>
      <c r="G618" s="196"/>
      <c r="H618" s="84"/>
      <c r="I618" s="85"/>
      <c r="J618" s="85"/>
      <c r="K618" s="85"/>
      <c r="L618" s="85"/>
      <c r="M618" s="85"/>
      <c r="N618" s="197"/>
      <c r="O618" s="85"/>
      <c r="P618" s="85"/>
      <c r="Q618" s="85"/>
      <c r="R618" s="198"/>
      <c r="S618" s="90"/>
      <c r="T618" s="81"/>
      <c r="U618" s="81"/>
      <c r="V618" s="81"/>
      <c r="W618" s="81"/>
      <c r="X618" s="81"/>
      <c r="Y618" s="81"/>
      <c r="Z618" s="81"/>
      <c r="AA618" s="81"/>
      <c r="AB618" s="81"/>
      <c r="AC618" s="81"/>
      <c r="AD618" s="81"/>
      <c r="AE618" s="81"/>
      <c r="AF618" s="81"/>
      <c r="AG618" s="81"/>
      <c r="AH618" s="81"/>
      <c r="AI618" s="81"/>
      <c r="AJ618" s="81"/>
      <c r="AK618" s="81"/>
      <c r="AL618" s="81"/>
      <c r="AM618" s="81"/>
      <c r="AN618" s="81"/>
      <c r="AO618" s="81"/>
    </row>
    <row r="619" spans="1:41" ht="14.25" customHeight="1">
      <c r="A619" s="195"/>
      <c r="B619" s="196"/>
      <c r="C619" s="84"/>
      <c r="D619" s="84"/>
      <c r="E619" s="84"/>
      <c r="F619" s="196"/>
      <c r="G619" s="196"/>
      <c r="H619" s="84"/>
      <c r="I619" s="85"/>
      <c r="J619" s="85"/>
      <c r="K619" s="85"/>
      <c r="L619" s="85"/>
      <c r="M619" s="85"/>
      <c r="N619" s="197"/>
      <c r="O619" s="85"/>
      <c r="P619" s="85"/>
      <c r="Q619" s="85"/>
      <c r="R619" s="198"/>
      <c r="S619" s="90"/>
      <c r="T619" s="81"/>
      <c r="U619" s="81"/>
      <c r="V619" s="81"/>
      <c r="W619" s="81"/>
      <c r="X619" s="81"/>
      <c r="Y619" s="81"/>
      <c r="Z619" s="81"/>
      <c r="AA619" s="81"/>
      <c r="AB619" s="81"/>
      <c r="AC619" s="81"/>
      <c r="AD619" s="81"/>
      <c r="AE619" s="81"/>
      <c r="AF619" s="81"/>
      <c r="AG619" s="81"/>
      <c r="AH619" s="81"/>
      <c r="AI619" s="81"/>
      <c r="AJ619" s="81"/>
      <c r="AK619" s="81"/>
      <c r="AL619" s="81"/>
      <c r="AM619" s="81"/>
      <c r="AN619" s="81"/>
      <c r="AO619" s="81"/>
    </row>
    <row r="620" spans="1:41" ht="14.25" customHeight="1">
      <c r="A620" s="195"/>
      <c r="B620" s="196"/>
      <c r="C620" s="84"/>
      <c r="D620" s="84"/>
      <c r="E620" s="84"/>
      <c r="F620" s="196"/>
      <c r="G620" s="196"/>
      <c r="H620" s="84"/>
      <c r="I620" s="85"/>
      <c r="J620" s="85"/>
      <c r="K620" s="85"/>
      <c r="L620" s="85"/>
      <c r="M620" s="85"/>
      <c r="N620" s="197"/>
      <c r="O620" s="85"/>
      <c r="P620" s="85"/>
      <c r="Q620" s="85"/>
      <c r="R620" s="198"/>
      <c r="S620" s="90"/>
      <c r="T620" s="81"/>
      <c r="U620" s="81"/>
      <c r="V620" s="81"/>
      <c r="W620" s="81"/>
      <c r="X620" s="81"/>
      <c r="Y620" s="81"/>
      <c r="Z620" s="81"/>
      <c r="AA620" s="81"/>
      <c r="AB620" s="81"/>
      <c r="AC620" s="81"/>
      <c r="AD620" s="81"/>
      <c r="AE620" s="81"/>
      <c r="AF620" s="81"/>
      <c r="AG620" s="81"/>
      <c r="AH620" s="81"/>
      <c r="AI620" s="81"/>
      <c r="AJ620" s="81"/>
      <c r="AK620" s="81"/>
      <c r="AL620" s="81"/>
      <c r="AM620" s="81"/>
      <c r="AN620" s="81"/>
      <c r="AO620" s="81"/>
    </row>
    <row r="621" spans="1:41" ht="14.25" customHeight="1">
      <c r="A621" s="195"/>
      <c r="B621" s="196"/>
      <c r="C621" s="84"/>
      <c r="D621" s="84"/>
      <c r="E621" s="84"/>
      <c r="F621" s="196"/>
      <c r="G621" s="196"/>
      <c r="H621" s="84"/>
      <c r="I621" s="85"/>
      <c r="J621" s="85"/>
      <c r="K621" s="85"/>
      <c r="L621" s="85"/>
      <c r="M621" s="85"/>
      <c r="N621" s="197"/>
      <c r="O621" s="85"/>
      <c r="P621" s="85"/>
      <c r="Q621" s="85"/>
      <c r="R621" s="198"/>
      <c r="S621" s="90"/>
      <c r="T621" s="81"/>
      <c r="U621" s="81"/>
      <c r="V621" s="81"/>
      <c r="W621" s="81"/>
      <c r="X621" s="81"/>
      <c r="Y621" s="81"/>
      <c r="Z621" s="81"/>
      <c r="AA621" s="81"/>
      <c r="AB621" s="81"/>
      <c r="AC621" s="81"/>
      <c r="AD621" s="81"/>
      <c r="AE621" s="81"/>
      <c r="AF621" s="81"/>
      <c r="AG621" s="81"/>
      <c r="AH621" s="81"/>
      <c r="AI621" s="81"/>
      <c r="AJ621" s="81"/>
      <c r="AK621" s="81"/>
      <c r="AL621" s="81"/>
      <c r="AM621" s="81"/>
      <c r="AN621" s="81"/>
      <c r="AO621" s="81"/>
    </row>
    <row r="622" spans="1:41" ht="14.25" customHeight="1">
      <c r="A622" s="195"/>
      <c r="B622" s="196"/>
      <c r="C622" s="84"/>
      <c r="D622" s="84"/>
      <c r="E622" s="84"/>
      <c r="F622" s="196"/>
      <c r="G622" s="196"/>
      <c r="H622" s="84"/>
      <c r="I622" s="85"/>
      <c r="J622" s="85"/>
      <c r="K622" s="85"/>
      <c r="L622" s="85"/>
      <c r="M622" s="85"/>
      <c r="N622" s="197"/>
      <c r="O622" s="85"/>
      <c r="P622" s="85"/>
      <c r="Q622" s="85"/>
      <c r="R622" s="198"/>
      <c r="S622" s="90"/>
      <c r="T622" s="81"/>
      <c r="U622" s="81"/>
      <c r="V622" s="81"/>
      <c r="W622" s="81"/>
      <c r="X622" s="81"/>
      <c r="Y622" s="81"/>
      <c r="Z622" s="81"/>
      <c r="AA622" s="81"/>
      <c r="AB622" s="81"/>
      <c r="AC622" s="81"/>
      <c r="AD622" s="81"/>
      <c r="AE622" s="81"/>
      <c r="AF622" s="81"/>
      <c r="AG622" s="81"/>
      <c r="AH622" s="81"/>
      <c r="AI622" s="81"/>
      <c r="AJ622" s="81"/>
      <c r="AK622" s="81"/>
      <c r="AL622" s="81"/>
      <c r="AM622" s="81"/>
      <c r="AN622" s="81"/>
      <c r="AO622" s="81"/>
    </row>
    <row r="623" spans="1:41" ht="14.25" customHeight="1">
      <c r="A623" s="195"/>
      <c r="B623" s="196"/>
      <c r="C623" s="84"/>
      <c r="D623" s="84"/>
      <c r="E623" s="84"/>
      <c r="F623" s="196"/>
      <c r="G623" s="196"/>
      <c r="H623" s="84"/>
      <c r="I623" s="85"/>
      <c r="J623" s="85"/>
      <c r="K623" s="85"/>
      <c r="L623" s="85"/>
      <c r="M623" s="85"/>
      <c r="N623" s="197"/>
      <c r="O623" s="85"/>
      <c r="P623" s="85"/>
      <c r="Q623" s="85"/>
      <c r="R623" s="198"/>
      <c r="S623" s="90"/>
      <c r="T623" s="81"/>
      <c r="U623" s="81"/>
      <c r="V623" s="81"/>
      <c r="W623" s="81"/>
      <c r="X623" s="81"/>
      <c r="Y623" s="81"/>
      <c r="Z623" s="81"/>
      <c r="AA623" s="81"/>
      <c r="AB623" s="81"/>
      <c r="AC623" s="81"/>
      <c r="AD623" s="81"/>
      <c r="AE623" s="81"/>
      <c r="AF623" s="81"/>
      <c r="AG623" s="81"/>
      <c r="AH623" s="81"/>
      <c r="AI623" s="81"/>
      <c r="AJ623" s="81"/>
      <c r="AK623" s="81"/>
      <c r="AL623" s="81"/>
      <c r="AM623" s="81"/>
      <c r="AN623" s="81"/>
      <c r="AO623" s="81"/>
    </row>
    <row r="624" spans="1:41" ht="14.25" customHeight="1">
      <c r="A624" s="195"/>
      <c r="B624" s="196"/>
      <c r="C624" s="84"/>
      <c r="D624" s="84"/>
      <c r="E624" s="84"/>
      <c r="F624" s="196"/>
      <c r="G624" s="196"/>
      <c r="H624" s="84"/>
      <c r="I624" s="85"/>
      <c r="J624" s="85"/>
      <c r="K624" s="85"/>
      <c r="L624" s="85"/>
      <c r="M624" s="85"/>
      <c r="N624" s="197"/>
      <c r="O624" s="85"/>
      <c r="P624" s="85"/>
      <c r="Q624" s="85"/>
      <c r="R624" s="198"/>
      <c r="S624" s="90"/>
      <c r="T624" s="81"/>
      <c r="U624" s="81"/>
      <c r="V624" s="81"/>
      <c r="W624" s="81"/>
      <c r="X624" s="81"/>
      <c r="Y624" s="81"/>
      <c r="Z624" s="81"/>
      <c r="AA624" s="81"/>
      <c r="AB624" s="81"/>
      <c r="AC624" s="81"/>
      <c r="AD624" s="81"/>
      <c r="AE624" s="81"/>
      <c r="AF624" s="81"/>
      <c r="AG624" s="81"/>
      <c r="AH624" s="81"/>
      <c r="AI624" s="81"/>
      <c r="AJ624" s="81"/>
      <c r="AK624" s="81"/>
      <c r="AL624" s="81"/>
      <c r="AM624" s="81"/>
      <c r="AN624" s="81"/>
      <c r="AO624" s="81"/>
    </row>
  </sheetData>
  <mergeCells count="169">
    <mergeCell ref="B190:B192"/>
    <mergeCell ref="C190:C192"/>
    <mergeCell ref="S190:S192"/>
    <mergeCell ref="B194:B196"/>
    <mergeCell ref="C194:C196"/>
    <mergeCell ref="S194:S196"/>
    <mergeCell ref="B182:B184"/>
    <mergeCell ref="C182:C184"/>
    <mergeCell ref="S182:S184"/>
    <mergeCell ref="B186:B188"/>
    <mergeCell ref="C186:C188"/>
    <mergeCell ref="S186:S188"/>
    <mergeCell ref="B174:B176"/>
    <mergeCell ref="C174:C176"/>
    <mergeCell ref="S174:S176"/>
    <mergeCell ref="B178:B180"/>
    <mergeCell ref="C178:C180"/>
    <mergeCell ref="S178:S180"/>
    <mergeCell ref="B166:B168"/>
    <mergeCell ref="C166:C168"/>
    <mergeCell ref="S166:S168"/>
    <mergeCell ref="B170:B172"/>
    <mergeCell ref="C170:C172"/>
    <mergeCell ref="S170:S172"/>
    <mergeCell ref="B162:B164"/>
    <mergeCell ref="C162:C164"/>
    <mergeCell ref="S162:S164"/>
    <mergeCell ref="B154:B156"/>
    <mergeCell ref="C154:C156"/>
    <mergeCell ref="S154:S156"/>
    <mergeCell ref="B158:B160"/>
    <mergeCell ref="C158:C160"/>
    <mergeCell ref="S158:S160"/>
    <mergeCell ref="B146:B148"/>
    <mergeCell ref="C146:C148"/>
    <mergeCell ref="S146:S148"/>
    <mergeCell ref="B150:B152"/>
    <mergeCell ref="C150:C152"/>
    <mergeCell ref="S150:S152"/>
    <mergeCell ref="B138:B140"/>
    <mergeCell ref="C138:C140"/>
    <mergeCell ref="S138:S140"/>
    <mergeCell ref="B142:B144"/>
    <mergeCell ref="C142:C144"/>
    <mergeCell ref="S142:S144"/>
    <mergeCell ref="B130:B132"/>
    <mergeCell ref="C130:C132"/>
    <mergeCell ref="S130:S132"/>
    <mergeCell ref="B134:B136"/>
    <mergeCell ref="C134:C136"/>
    <mergeCell ref="S134:S136"/>
    <mergeCell ref="B122:B124"/>
    <mergeCell ref="C122:C124"/>
    <mergeCell ref="S122:S124"/>
    <mergeCell ref="B126:B128"/>
    <mergeCell ref="C126:C128"/>
    <mergeCell ref="S126:S128"/>
    <mergeCell ref="B114:B116"/>
    <mergeCell ref="C114:C116"/>
    <mergeCell ref="S114:S116"/>
    <mergeCell ref="B118:B120"/>
    <mergeCell ref="C118:C120"/>
    <mergeCell ref="S118:S120"/>
    <mergeCell ref="B106:B108"/>
    <mergeCell ref="C106:C108"/>
    <mergeCell ref="S106:S108"/>
    <mergeCell ref="B110:B112"/>
    <mergeCell ref="C110:C112"/>
    <mergeCell ref="S110:S112"/>
    <mergeCell ref="B94:B96"/>
    <mergeCell ref="C94:C96"/>
    <mergeCell ref="S94:S96"/>
    <mergeCell ref="B102:B104"/>
    <mergeCell ref="C102:C104"/>
    <mergeCell ref="S102:S104"/>
    <mergeCell ref="B82:B84"/>
    <mergeCell ref="C82:C84"/>
    <mergeCell ref="S82:S84"/>
    <mergeCell ref="B86:B88"/>
    <mergeCell ref="C86:C88"/>
    <mergeCell ref="S86:S88"/>
    <mergeCell ref="B90:B92"/>
    <mergeCell ref="C90:C92"/>
    <mergeCell ref="S90:S92"/>
    <mergeCell ref="B98:B100"/>
    <mergeCell ref="C98:C100"/>
    <mergeCell ref="S98:S100"/>
    <mergeCell ref="B78:B80"/>
    <mergeCell ref="C78:C80"/>
    <mergeCell ref="S78:S80"/>
    <mergeCell ref="B70:B72"/>
    <mergeCell ref="C70:C72"/>
    <mergeCell ref="S70:S72"/>
    <mergeCell ref="B74:B76"/>
    <mergeCell ref="C74:C76"/>
    <mergeCell ref="S74:S76"/>
    <mergeCell ref="S4:S5"/>
    <mergeCell ref="H4:H5"/>
    <mergeCell ref="I4:I5"/>
    <mergeCell ref="J4:J5"/>
    <mergeCell ref="K4:K5"/>
    <mergeCell ref="L4:L5"/>
    <mergeCell ref="M4:M5"/>
    <mergeCell ref="B34:B36"/>
    <mergeCell ref="C34:C36"/>
    <mergeCell ref="S34:S36"/>
    <mergeCell ref="B22:B24"/>
    <mergeCell ref="C22:C24"/>
    <mergeCell ref="S22:S24"/>
    <mergeCell ref="B26:B28"/>
    <mergeCell ref="C26:C28"/>
    <mergeCell ref="S26:S28"/>
    <mergeCell ref="B38:B40"/>
    <mergeCell ref="C38:C40"/>
    <mergeCell ref="S38:S40"/>
    <mergeCell ref="A1:R1"/>
    <mergeCell ref="A3:I3"/>
    <mergeCell ref="J3:R3"/>
    <mergeCell ref="A4:A5"/>
    <mergeCell ref="B4:B5"/>
    <mergeCell ref="C4:C5"/>
    <mergeCell ref="D4:D5"/>
    <mergeCell ref="E4:E5"/>
    <mergeCell ref="F4:F5"/>
    <mergeCell ref="G4:G5"/>
    <mergeCell ref="B6:B8"/>
    <mergeCell ref="C6:C8"/>
    <mergeCell ref="S6:S8"/>
    <mergeCell ref="B10:B12"/>
    <mergeCell ref="C10:C12"/>
    <mergeCell ref="S10:S12"/>
    <mergeCell ref="N4:N5"/>
    <mergeCell ref="O4:O5"/>
    <mergeCell ref="P4:P5"/>
    <mergeCell ref="Q4:Q5"/>
    <mergeCell ref="R4:R5"/>
    <mergeCell ref="B30:B32"/>
    <mergeCell ref="C30:C32"/>
    <mergeCell ref="S30:S32"/>
    <mergeCell ref="B14:B16"/>
    <mergeCell ref="C14:C16"/>
    <mergeCell ref="S14:S16"/>
    <mergeCell ref="B18:B20"/>
    <mergeCell ref="C18:C20"/>
    <mergeCell ref="S18:S20"/>
    <mergeCell ref="B198:B200"/>
    <mergeCell ref="C198:C200"/>
    <mergeCell ref="S198:S200"/>
    <mergeCell ref="B42:B44"/>
    <mergeCell ref="C42:C44"/>
    <mergeCell ref="S42:S44"/>
    <mergeCell ref="B54:B56"/>
    <mergeCell ref="C54:C56"/>
    <mergeCell ref="S54:S56"/>
    <mergeCell ref="B58:B60"/>
    <mergeCell ref="C58:C60"/>
    <mergeCell ref="S58:S60"/>
    <mergeCell ref="B62:B64"/>
    <mergeCell ref="C62:C64"/>
    <mergeCell ref="S62:S64"/>
    <mergeCell ref="B46:B48"/>
    <mergeCell ref="C46:C48"/>
    <mergeCell ref="S46:S48"/>
    <mergeCell ref="B50:B52"/>
    <mergeCell ref="C50:C52"/>
    <mergeCell ref="S50:S52"/>
    <mergeCell ref="B66:B68"/>
    <mergeCell ref="C66:C68"/>
    <mergeCell ref="S66:S68"/>
  </mergeCells>
  <conditionalFormatting sqref="E1:E1048576">
    <cfRule type="cellIs" dxfId="217" priority="218" operator="equal">
      <formula>"OK"</formula>
    </cfRule>
    <cfRule type="cellIs" dxfId="216" priority="217" operator="equal">
      <formula>"DESATUALIZADO"</formula>
    </cfRule>
  </conditionalFormatting>
  <conditionalFormatting sqref="E6">
    <cfRule type="containsText" dxfId="215" priority="86" operator="containsText" text="OK">
      <formula>NOT(ISERROR(SEARCH(("OK"),(E6))))</formula>
    </cfRule>
    <cfRule type="containsText" dxfId="214" priority="85" operator="containsText" text="DESATUALIZADO">
      <formula>NOT(ISERROR(SEARCH(("DESATUALIZADO"),(E6))))</formula>
    </cfRule>
    <cfRule type="containsText" dxfId="213" priority="87" operator="containsText" text="DESATUALIZADO">
      <formula>NOT(ISERROR(SEARCH(("DESATUALIZADO"),(E6))))</formula>
    </cfRule>
    <cfRule type="containsText" dxfId="212" priority="88" operator="containsText" text="OK">
      <formula>NOT(ISERROR(SEARCH(("OK"),(E6))))</formula>
    </cfRule>
  </conditionalFormatting>
  <conditionalFormatting sqref="E6:E8">
    <cfRule type="containsText" dxfId="211" priority="18" operator="containsText" text="OK">
      <formula>NOT(ISERROR(SEARCH(("OK"),(E6))))</formula>
    </cfRule>
    <cfRule type="containsText" dxfId="210" priority="84" operator="containsText" text="OK">
      <formula>NOT(ISERROR(SEARCH(("OK"),(E6))))</formula>
    </cfRule>
    <cfRule type="containsText" dxfId="209" priority="13" operator="containsText" text="DESATUALIZADO">
      <formula>NOT(ISERROR(SEARCH(("DESATUALIZADO"),(E6))))</formula>
    </cfRule>
    <cfRule type="containsText" dxfId="208" priority="14" operator="containsText" text="OK">
      <formula>NOT(ISERROR(SEARCH(("OK"),(E6))))</formula>
    </cfRule>
    <cfRule type="containsText" dxfId="207" priority="15" operator="containsText" text="DESATUALIZADO">
      <formula>NOT(ISERROR(SEARCH(("DESATUALIZADO"),(E6))))</formula>
    </cfRule>
    <cfRule type="containsText" dxfId="206" priority="83" operator="containsText" text="DESATUALIZADO">
      <formula>NOT(ISERROR(SEARCH(("DESATUALIZADO"),(E6))))</formula>
    </cfRule>
    <cfRule type="containsText" dxfId="205" priority="16" operator="containsText" text="OK">
      <formula>NOT(ISERROR(SEARCH(("OK"),(E6))))</formula>
    </cfRule>
    <cfRule type="containsText" dxfId="204" priority="17" operator="containsText" text="DESATUALIZADO">
      <formula>NOT(ISERROR(SEARCH(("DESATUALIZADO"),(E6))))</formula>
    </cfRule>
  </conditionalFormatting>
  <conditionalFormatting sqref="E10">
    <cfRule type="containsText" dxfId="203" priority="150" operator="containsText" text="OK">
      <formula>NOT(ISERROR(SEARCH(("OK"),(E10))))</formula>
    </cfRule>
    <cfRule type="containsText" dxfId="202" priority="149" operator="containsText" text="DESATUALIZADO">
      <formula>NOT(ISERROR(SEARCH(("DESATUALIZADO"),(E10))))</formula>
    </cfRule>
    <cfRule type="containsText" dxfId="201" priority="148" operator="containsText" text="OK">
      <formula>NOT(ISERROR(SEARCH(("OK"),(E10))))</formula>
    </cfRule>
    <cfRule type="containsText" dxfId="200" priority="147" operator="containsText" text="DESATUALIZADO">
      <formula>NOT(ISERROR(SEARCH(("DESATUALIZADO"),(E10))))</formula>
    </cfRule>
  </conditionalFormatting>
  <conditionalFormatting sqref="E10:E12">
    <cfRule type="containsText" dxfId="199" priority="7" operator="containsText" text="DESATUALIZADO">
      <formula>NOT(ISERROR(SEARCH(("DESATUALIZADO"),(E10))))</formula>
    </cfRule>
    <cfRule type="containsText" dxfId="198" priority="8" operator="containsText" text="OK">
      <formula>NOT(ISERROR(SEARCH(("OK"),(E10))))</formula>
    </cfRule>
    <cfRule type="containsText" dxfId="197" priority="10" operator="containsText" text="OK">
      <formula>NOT(ISERROR(SEARCH(("OK"),(E10))))</formula>
    </cfRule>
    <cfRule type="containsText" dxfId="196" priority="11" operator="containsText" text="DESATUALIZADO">
      <formula>NOT(ISERROR(SEARCH(("DESATUALIZADO"),(E10))))</formula>
    </cfRule>
    <cfRule type="containsText" dxfId="195" priority="12" operator="containsText" text="OK">
      <formula>NOT(ISERROR(SEARCH(("OK"),(E10))))</formula>
    </cfRule>
    <cfRule type="containsText" dxfId="194" priority="9" operator="containsText" text="DESATUALIZADO">
      <formula>NOT(ISERROR(SEARCH(("DESATUALIZADO"),(E10))))</formula>
    </cfRule>
    <cfRule type="containsText" dxfId="193" priority="145" operator="containsText" text="DESATUALIZADO">
      <formula>NOT(ISERROR(SEARCH(("DESATUALIZADO"),(E10))))</formula>
    </cfRule>
    <cfRule type="containsText" dxfId="192" priority="146" operator="containsText" text="OK">
      <formula>NOT(ISERROR(SEARCH(("OK"),(E10))))</formula>
    </cfRule>
  </conditionalFormatting>
  <conditionalFormatting sqref="E14">
    <cfRule type="containsText" dxfId="191" priority="21" operator="containsText" text="DESATUALIZADO">
      <formula>NOT(ISERROR(SEARCH(("DESATUALIZADO"),(E14))))</formula>
    </cfRule>
    <cfRule type="containsText" dxfId="190" priority="22" operator="containsText" text="OK">
      <formula>NOT(ISERROR(SEARCH(("OK"),(E14))))</formula>
    </cfRule>
    <cfRule type="containsText" dxfId="189" priority="23" operator="containsText" text="DESATUALIZADO">
      <formula>NOT(ISERROR(SEARCH(("DESATUALIZADO"),(E14))))</formula>
    </cfRule>
    <cfRule type="containsText" dxfId="188" priority="24" operator="containsText" text="OK">
      <formula>NOT(ISERROR(SEARCH(("OK"),(E14))))</formula>
    </cfRule>
  </conditionalFormatting>
  <conditionalFormatting sqref="E14:E16">
    <cfRule type="containsText" dxfId="187" priority="19" operator="containsText" text="DESATUALIZADO">
      <formula>NOT(ISERROR(SEARCH(("DESATUALIZADO"),(E14))))</formula>
    </cfRule>
    <cfRule type="containsText" dxfId="186" priority="20" operator="containsText" text="OK">
      <formula>NOT(ISERROR(SEARCH(("OK"),(E14))))</formula>
    </cfRule>
  </conditionalFormatting>
  <conditionalFormatting sqref="E18">
    <cfRule type="containsText" dxfId="185" priority="30" operator="containsText" text="OK">
      <formula>NOT(ISERROR(SEARCH(("OK"),(E18))))</formula>
    </cfRule>
    <cfRule type="containsText" dxfId="184" priority="29" operator="containsText" text="DESATUALIZADO">
      <formula>NOT(ISERROR(SEARCH(("DESATUALIZADO"),(E18))))</formula>
    </cfRule>
    <cfRule type="containsText" dxfId="183" priority="28" operator="containsText" text="OK">
      <formula>NOT(ISERROR(SEARCH(("OK"),(E18))))</formula>
    </cfRule>
    <cfRule type="containsText" dxfId="182" priority="27" operator="containsText" text="DESATUALIZADO">
      <formula>NOT(ISERROR(SEARCH(("DESATUALIZADO"),(E18))))</formula>
    </cfRule>
  </conditionalFormatting>
  <conditionalFormatting sqref="E18:E20">
    <cfRule type="containsText" dxfId="181" priority="25" operator="containsText" text="DESATUALIZADO">
      <formula>NOT(ISERROR(SEARCH(("DESATUALIZADO"),(E18))))</formula>
    </cfRule>
    <cfRule type="containsText" dxfId="180" priority="26" operator="containsText" text="OK">
      <formula>NOT(ISERROR(SEARCH(("OK"),(E18))))</formula>
    </cfRule>
  </conditionalFormatting>
  <conditionalFormatting sqref="E22">
    <cfRule type="containsText" dxfId="179" priority="153" operator="containsText" text="DESATUALIZADO">
      <formula>NOT(ISERROR(SEARCH(("DESATUALIZADO"),(E22))))</formula>
    </cfRule>
    <cfRule type="containsText" dxfId="178" priority="154" operator="containsText" text="OK">
      <formula>NOT(ISERROR(SEARCH(("OK"),(E22))))</formula>
    </cfRule>
    <cfRule type="containsText" dxfId="177" priority="155" operator="containsText" text="DESATUALIZADO">
      <formula>NOT(ISERROR(SEARCH(("DESATUALIZADO"),(E22))))</formula>
    </cfRule>
    <cfRule type="containsText" dxfId="176" priority="156" operator="containsText" text="OK">
      <formula>NOT(ISERROR(SEARCH(("OK"),(E22))))</formula>
    </cfRule>
  </conditionalFormatting>
  <conditionalFormatting sqref="E22:E24">
    <cfRule type="containsText" dxfId="175" priority="151" operator="containsText" text="DESATUALIZADO">
      <formula>NOT(ISERROR(SEARCH(("DESATUALIZADO"),(E22))))</formula>
    </cfRule>
    <cfRule type="containsText" dxfId="174" priority="152" operator="containsText" text="OK">
      <formula>NOT(ISERROR(SEARCH(("OK"),(E22))))</formula>
    </cfRule>
  </conditionalFormatting>
  <conditionalFormatting sqref="E26">
    <cfRule type="containsText" dxfId="173" priority="82" operator="containsText" text="OK">
      <formula>NOT(ISERROR(SEARCH(("OK"),(E26))))</formula>
    </cfRule>
    <cfRule type="containsText" dxfId="172" priority="80" operator="containsText" text="OK">
      <formula>NOT(ISERROR(SEARCH(("OK"),(E26))))</formula>
    </cfRule>
    <cfRule type="containsText" dxfId="171" priority="79" operator="containsText" text="DESATUALIZADO">
      <formula>NOT(ISERROR(SEARCH(("DESATUALIZADO"),(E26))))</formula>
    </cfRule>
    <cfRule type="containsText" dxfId="170" priority="81" operator="containsText" text="DESATUALIZADO">
      <formula>NOT(ISERROR(SEARCH(("DESATUALIZADO"),(E26))))</formula>
    </cfRule>
  </conditionalFormatting>
  <conditionalFormatting sqref="E26:E28">
    <cfRule type="containsText" dxfId="169" priority="77" operator="containsText" text="DESATUALIZADO">
      <formula>NOT(ISERROR(SEARCH(("DESATUALIZADO"),(E26))))</formula>
    </cfRule>
    <cfRule type="containsText" dxfId="168" priority="78" operator="containsText" text="OK">
      <formula>NOT(ISERROR(SEARCH(("OK"),(E26))))</formula>
    </cfRule>
  </conditionalFormatting>
  <conditionalFormatting sqref="E30">
    <cfRule type="containsText" dxfId="167" priority="160" operator="containsText" text="OK">
      <formula>NOT(ISERROR(SEARCH(("OK"),(E30))))</formula>
    </cfRule>
    <cfRule type="containsText" dxfId="166" priority="161" operator="containsText" text="DESATUALIZADO">
      <formula>NOT(ISERROR(SEARCH(("DESATUALIZADO"),(E30))))</formula>
    </cfRule>
    <cfRule type="containsText" dxfId="165" priority="162" operator="containsText" text="OK">
      <formula>NOT(ISERROR(SEARCH(("OK"),(E30))))</formula>
    </cfRule>
    <cfRule type="containsText" dxfId="164" priority="159" operator="containsText" text="DESATUALIZADO">
      <formula>NOT(ISERROR(SEARCH(("DESATUALIZADO"),(E30))))</formula>
    </cfRule>
  </conditionalFormatting>
  <conditionalFormatting sqref="E30:E32">
    <cfRule type="containsText" dxfId="163" priority="158" operator="containsText" text="OK">
      <formula>NOT(ISERROR(SEARCH(("OK"),(E30))))</formula>
    </cfRule>
    <cfRule type="containsText" dxfId="162" priority="157" operator="containsText" text="DESATUALIZADO">
      <formula>NOT(ISERROR(SEARCH(("DESATUALIZADO"),(E30))))</formula>
    </cfRule>
  </conditionalFormatting>
  <conditionalFormatting sqref="E34">
    <cfRule type="containsText" dxfId="161" priority="75" operator="containsText" text="DESATUALIZADO">
      <formula>NOT(ISERROR(SEARCH(("DESATUALIZADO"),(E34))))</formula>
    </cfRule>
    <cfRule type="containsText" dxfId="160" priority="73" operator="containsText" text="DESATUALIZADO">
      <formula>NOT(ISERROR(SEARCH(("DESATUALIZADO"),(E34))))</formula>
    </cfRule>
    <cfRule type="containsText" dxfId="159" priority="74" operator="containsText" text="OK">
      <formula>NOT(ISERROR(SEARCH(("OK"),(E34))))</formula>
    </cfRule>
    <cfRule type="containsText" dxfId="158" priority="76" operator="containsText" text="OK">
      <formula>NOT(ISERROR(SEARCH(("OK"),(E34))))</formula>
    </cfRule>
  </conditionalFormatting>
  <conditionalFormatting sqref="E34:E36">
    <cfRule type="containsText" dxfId="157" priority="71" operator="containsText" text="DESATUALIZADO">
      <formula>NOT(ISERROR(SEARCH(("DESATUALIZADO"),(E34))))</formula>
    </cfRule>
    <cfRule type="containsText" dxfId="156" priority="72" operator="containsText" text="OK">
      <formula>NOT(ISERROR(SEARCH(("OK"),(E34))))</formula>
    </cfRule>
  </conditionalFormatting>
  <conditionalFormatting sqref="E38">
    <cfRule type="containsText" dxfId="155" priority="50" operator="containsText" text="OK">
      <formula>NOT(ISERROR(SEARCH(("OK"),(E38))))</formula>
    </cfRule>
    <cfRule type="containsText" dxfId="154" priority="52" operator="containsText" text="OK">
      <formula>NOT(ISERROR(SEARCH(("OK"),(E38))))</formula>
    </cfRule>
    <cfRule type="containsText" dxfId="153" priority="51" operator="containsText" text="DESATUALIZADO">
      <formula>NOT(ISERROR(SEARCH(("DESATUALIZADO"),(E38))))</formula>
    </cfRule>
    <cfRule type="containsText" dxfId="152" priority="49" operator="containsText" text="DESATUALIZADO">
      <formula>NOT(ISERROR(SEARCH(("DESATUALIZADO"),(E38))))</formula>
    </cfRule>
  </conditionalFormatting>
  <conditionalFormatting sqref="E38:E40">
    <cfRule type="containsText" dxfId="151" priority="47" operator="containsText" text="DESATUALIZADO">
      <formula>NOT(ISERROR(SEARCH(("DESATUALIZADO"),(E38))))</formula>
    </cfRule>
    <cfRule type="containsText" dxfId="150" priority="48" operator="containsText" text="OK">
      <formula>NOT(ISERROR(SEARCH(("OK"),(E38))))</formula>
    </cfRule>
  </conditionalFormatting>
  <conditionalFormatting sqref="E42">
    <cfRule type="containsText" dxfId="149" priority="57" operator="containsText" text="DESATUALIZADO">
      <formula>NOT(ISERROR(SEARCH(("DESATUALIZADO"),(E42))))</formula>
    </cfRule>
    <cfRule type="containsText" dxfId="148" priority="58" operator="containsText" text="OK">
      <formula>NOT(ISERROR(SEARCH(("OK"),(E42))))</formula>
    </cfRule>
    <cfRule type="containsText" dxfId="147" priority="56" operator="containsText" text="OK">
      <formula>NOT(ISERROR(SEARCH(("OK"),(E42))))</formula>
    </cfRule>
    <cfRule type="containsText" dxfId="146" priority="55" operator="containsText" text="DESATUALIZADO">
      <formula>NOT(ISERROR(SEARCH(("DESATUALIZADO"),(E42))))</formula>
    </cfRule>
  </conditionalFormatting>
  <conditionalFormatting sqref="E42:E44">
    <cfRule type="containsText" dxfId="145" priority="53" operator="containsText" text="DESATUALIZADO">
      <formula>NOT(ISERROR(SEARCH(("DESATUALIZADO"),(E42))))</formula>
    </cfRule>
    <cfRule type="containsText" dxfId="144" priority="54" operator="containsText" text="OK">
      <formula>NOT(ISERROR(SEARCH(("OK"),(E42))))</formula>
    </cfRule>
  </conditionalFormatting>
  <conditionalFormatting sqref="E46">
    <cfRule type="containsText" dxfId="143" priority="167" operator="containsText" text="DESATUALIZADO">
      <formula>NOT(ISERROR(SEARCH(("DESATUALIZADO"),(E46))))</formula>
    </cfRule>
    <cfRule type="containsText" dxfId="142" priority="166" operator="containsText" text="OK">
      <formula>NOT(ISERROR(SEARCH(("OK"),(E46))))</formula>
    </cfRule>
    <cfRule type="containsText" dxfId="141" priority="165" operator="containsText" text="DESATUALIZADO">
      <formula>NOT(ISERROR(SEARCH(("DESATUALIZADO"),(E46))))</formula>
    </cfRule>
    <cfRule type="containsText" dxfId="140" priority="168" operator="containsText" text="OK">
      <formula>NOT(ISERROR(SEARCH(("OK"),(E46))))</formula>
    </cfRule>
  </conditionalFormatting>
  <conditionalFormatting sqref="E46:E48">
    <cfRule type="containsText" dxfId="139" priority="164" operator="containsText" text="OK">
      <formula>NOT(ISERROR(SEARCH(("OK"),(E46))))</formula>
    </cfRule>
    <cfRule type="containsText" dxfId="138" priority="163" operator="containsText" text="DESATUALIZADO">
      <formula>NOT(ISERROR(SEARCH(("DESATUALIZADO"),(E46))))</formula>
    </cfRule>
  </conditionalFormatting>
  <conditionalFormatting sqref="E50">
    <cfRule type="containsText" dxfId="137" priority="173" operator="containsText" text="DESATUALIZADO">
      <formula>NOT(ISERROR(SEARCH(("DESATUALIZADO"),(E50))))</formula>
    </cfRule>
    <cfRule type="containsText" dxfId="136" priority="174" operator="containsText" text="OK">
      <formula>NOT(ISERROR(SEARCH(("OK"),(E50))))</formula>
    </cfRule>
    <cfRule type="containsText" dxfId="135" priority="171" operator="containsText" text="DESATUALIZADO">
      <formula>NOT(ISERROR(SEARCH(("DESATUALIZADO"),(E50))))</formula>
    </cfRule>
    <cfRule type="containsText" dxfId="134" priority="172" operator="containsText" text="OK">
      <formula>NOT(ISERROR(SEARCH(("OK"),(E50))))</formula>
    </cfRule>
  </conditionalFormatting>
  <conditionalFormatting sqref="E50:E52">
    <cfRule type="containsText" dxfId="133" priority="169" operator="containsText" text="DESATUALIZADO">
      <formula>NOT(ISERROR(SEARCH(("DESATUALIZADO"),(E50))))</formula>
    </cfRule>
    <cfRule type="containsText" dxfId="132" priority="170" operator="containsText" text="OK">
      <formula>NOT(ISERROR(SEARCH(("OK"),(E50))))</formula>
    </cfRule>
  </conditionalFormatting>
  <conditionalFormatting sqref="E54">
    <cfRule type="containsText" dxfId="131" priority="44" operator="containsText" text="OK">
      <formula>NOT(ISERROR(SEARCH(("OK"),(E54))))</formula>
    </cfRule>
    <cfRule type="containsText" dxfId="130" priority="46" operator="containsText" text="OK">
      <formula>NOT(ISERROR(SEARCH(("OK"),(E54))))</formula>
    </cfRule>
    <cfRule type="containsText" dxfId="129" priority="45" operator="containsText" text="DESATUALIZADO">
      <formula>NOT(ISERROR(SEARCH(("DESATUALIZADO"),(E54))))</formula>
    </cfRule>
    <cfRule type="containsText" dxfId="128" priority="43" operator="containsText" text="DESATUALIZADO">
      <formula>NOT(ISERROR(SEARCH(("DESATUALIZADO"),(E54))))</formula>
    </cfRule>
  </conditionalFormatting>
  <conditionalFormatting sqref="E54:E56">
    <cfRule type="containsText" dxfId="127" priority="42" operator="containsText" text="OK">
      <formula>NOT(ISERROR(SEARCH(("OK"),(E54))))</formula>
    </cfRule>
    <cfRule type="containsText" dxfId="126" priority="41" operator="containsText" text="DESATUALIZADO">
      <formula>NOT(ISERROR(SEARCH(("DESATUALIZADO"),(E54))))</formula>
    </cfRule>
  </conditionalFormatting>
  <conditionalFormatting sqref="E58">
    <cfRule type="containsText" dxfId="125" priority="179" operator="containsText" text="DESATUALIZADO">
      <formula>NOT(ISERROR(SEARCH(("DESATUALIZADO"),(E58))))</formula>
    </cfRule>
    <cfRule type="containsText" dxfId="124" priority="178" operator="containsText" text="OK">
      <formula>NOT(ISERROR(SEARCH(("OK"),(E58))))</formula>
    </cfRule>
    <cfRule type="containsText" dxfId="123" priority="177" operator="containsText" text="DESATUALIZADO">
      <formula>NOT(ISERROR(SEARCH(("DESATUALIZADO"),(E58))))</formula>
    </cfRule>
    <cfRule type="containsText" dxfId="122" priority="180" operator="containsText" text="OK">
      <formula>NOT(ISERROR(SEARCH(("OK"),(E58))))</formula>
    </cfRule>
  </conditionalFormatting>
  <conditionalFormatting sqref="E58:E60">
    <cfRule type="containsText" dxfId="121" priority="176" operator="containsText" text="OK">
      <formula>NOT(ISERROR(SEARCH(("OK"),(E58))))</formula>
    </cfRule>
    <cfRule type="containsText" dxfId="120" priority="175" operator="containsText" text="DESATUALIZADO">
      <formula>NOT(ISERROR(SEARCH(("DESATUALIZADO"),(E58))))</formula>
    </cfRule>
  </conditionalFormatting>
  <conditionalFormatting sqref="E62">
    <cfRule type="containsText" dxfId="119" priority="186" operator="containsText" text="OK">
      <formula>NOT(ISERROR(SEARCH(("OK"),(E62))))</formula>
    </cfRule>
    <cfRule type="containsText" dxfId="118" priority="185" operator="containsText" text="DESATUALIZADO">
      <formula>NOT(ISERROR(SEARCH(("DESATUALIZADO"),(E62))))</formula>
    </cfRule>
    <cfRule type="containsText" dxfId="117" priority="184" operator="containsText" text="OK">
      <formula>NOT(ISERROR(SEARCH(("OK"),(E62))))</formula>
    </cfRule>
    <cfRule type="containsText" dxfId="116" priority="183" operator="containsText" text="DESATUALIZADO">
      <formula>NOT(ISERROR(SEARCH(("DESATUALIZADO"),(E62))))</formula>
    </cfRule>
  </conditionalFormatting>
  <conditionalFormatting sqref="E62:E64">
    <cfRule type="containsText" dxfId="115" priority="181" operator="containsText" text="DESATUALIZADO">
      <formula>NOT(ISERROR(SEARCH(("DESATUALIZADO"),(E62))))</formula>
    </cfRule>
    <cfRule type="containsText" dxfId="114" priority="182" operator="containsText" text="OK">
      <formula>NOT(ISERROR(SEARCH(("OK"),(E62))))</formula>
    </cfRule>
  </conditionalFormatting>
  <conditionalFormatting sqref="E66">
    <cfRule type="containsText" dxfId="113" priority="189" operator="containsText" text="DESATUALIZADO">
      <formula>NOT(ISERROR(SEARCH(("DESATUALIZADO"),(E66))))</formula>
    </cfRule>
    <cfRule type="containsText" dxfId="112" priority="190" operator="containsText" text="OK">
      <formula>NOT(ISERROR(SEARCH(("OK"),(E66))))</formula>
    </cfRule>
    <cfRule type="containsText" dxfId="111" priority="191" operator="containsText" text="DESATUALIZADO">
      <formula>NOT(ISERROR(SEARCH(("DESATUALIZADO"),(E66))))</formula>
    </cfRule>
    <cfRule type="containsText" dxfId="110" priority="192" operator="containsText" text="OK">
      <formula>NOT(ISERROR(SEARCH(("OK"),(E66))))</formula>
    </cfRule>
  </conditionalFormatting>
  <conditionalFormatting sqref="E66:E68">
    <cfRule type="containsText" dxfId="109" priority="187" operator="containsText" text="DESATUALIZADO">
      <formula>NOT(ISERROR(SEARCH(("DESATUALIZADO"),(E66))))</formula>
    </cfRule>
    <cfRule type="containsText" dxfId="108" priority="188" operator="containsText" text="OK">
      <formula>NOT(ISERROR(SEARCH(("OK"),(E66))))</formula>
    </cfRule>
  </conditionalFormatting>
  <conditionalFormatting sqref="E70">
    <cfRule type="containsText" dxfId="107" priority="67" operator="containsText" text="DESATUALIZADO">
      <formula>NOT(ISERROR(SEARCH(("DESATUALIZADO"),(E70))))</formula>
    </cfRule>
    <cfRule type="containsText" dxfId="106" priority="70" operator="containsText" text="OK">
      <formula>NOT(ISERROR(SEARCH(("OK"),(E70))))</formula>
    </cfRule>
    <cfRule type="containsText" dxfId="105" priority="69" operator="containsText" text="DESATUALIZADO">
      <formula>NOT(ISERROR(SEARCH(("DESATUALIZADO"),(E70))))</formula>
    </cfRule>
    <cfRule type="containsText" dxfId="104" priority="68" operator="containsText" text="OK">
      <formula>NOT(ISERROR(SEARCH(("OK"),(E70))))</formula>
    </cfRule>
  </conditionalFormatting>
  <conditionalFormatting sqref="E70:E72">
    <cfRule type="containsText" dxfId="103" priority="65" operator="containsText" text="DESATUALIZADO">
      <formula>NOT(ISERROR(SEARCH(("DESATUALIZADO"),(E70))))</formula>
    </cfRule>
    <cfRule type="containsText" dxfId="102" priority="66" operator="containsText" text="OK">
      <formula>NOT(ISERROR(SEARCH(("OK"),(E70))))</formula>
    </cfRule>
  </conditionalFormatting>
  <conditionalFormatting sqref="E74">
    <cfRule type="containsText" dxfId="101" priority="61" operator="containsText" text="DESATUALIZADO">
      <formula>NOT(ISERROR(SEARCH(("DESATUALIZADO"),(E74))))</formula>
    </cfRule>
    <cfRule type="containsText" dxfId="100" priority="62" operator="containsText" text="OK">
      <formula>NOT(ISERROR(SEARCH(("OK"),(E74))))</formula>
    </cfRule>
  </conditionalFormatting>
  <conditionalFormatting sqref="E74:E76">
    <cfRule type="containsText" dxfId="99" priority="64" operator="containsText" text="OK">
      <formula>NOT(ISERROR(SEARCH(("OK"),(E74))))</formula>
    </cfRule>
    <cfRule type="containsText" dxfId="98" priority="63" operator="containsText" text="DESATUALIZADO">
      <formula>NOT(ISERROR(SEARCH(("DESATUALIZADO"),(E74))))</formula>
    </cfRule>
  </conditionalFormatting>
  <conditionalFormatting sqref="E76">
    <cfRule type="containsText" dxfId="97" priority="59" operator="containsText" text="DESATUALIZADO">
      <formula>NOT(ISERROR(SEARCH(("DESATUALIZADO"),(E76))))</formula>
    </cfRule>
    <cfRule type="containsText" dxfId="96" priority="60" operator="containsText" text="OK">
      <formula>NOT(ISERROR(SEARCH(("OK"),(E76))))</formula>
    </cfRule>
  </conditionalFormatting>
  <conditionalFormatting sqref="E78">
    <cfRule type="containsText" dxfId="95" priority="196" operator="containsText" text="OK">
      <formula>NOT(ISERROR(SEARCH(("OK"),(E78))))</formula>
    </cfRule>
    <cfRule type="containsText" dxfId="94" priority="197" operator="containsText" text="DESATUALIZADO">
      <formula>NOT(ISERROR(SEARCH(("DESATUALIZADO"),(E78))))</formula>
    </cfRule>
    <cfRule type="containsText" dxfId="93" priority="198" operator="containsText" text="OK">
      <formula>NOT(ISERROR(SEARCH(("OK"),(E78))))</formula>
    </cfRule>
    <cfRule type="containsText" dxfId="92" priority="195" operator="containsText" text="DESATUALIZADO">
      <formula>NOT(ISERROR(SEARCH(("DESATUALIZADO"),(E78))))</formula>
    </cfRule>
  </conditionalFormatting>
  <conditionalFormatting sqref="E78:E80">
    <cfRule type="containsText" dxfId="91" priority="193" operator="containsText" text="DESATUALIZADO">
      <formula>NOT(ISERROR(SEARCH(("DESATUALIZADO"),(E78))))</formula>
    </cfRule>
    <cfRule type="containsText" dxfId="90" priority="194" operator="containsText" text="OK">
      <formula>NOT(ISERROR(SEARCH(("OK"),(E78))))</formula>
    </cfRule>
  </conditionalFormatting>
  <conditionalFormatting sqref="E82">
    <cfRule type="containsText" dxfId="89" priority="141" operator="containsText" text="DESATUALIZADO">
      <formula>NOT(ISERROR(SEARCH(("DESATUALIZADO"),(E82))))</formula>
    </cfRule>
    <cfRule type="containsText" dxfId="88" priority="142" operator="containsText" text="OK">
      <formula>NOT(ISERROR(SEARCH(("OK"),(E82))))</formula>
    </cfRule>
  </conditionalFormatting>
  <conditionalFormatting sqref="E82:E84">
    <cfRule type="containsText" dxfId="87" priority="144" operator="containsText" text="OK">
      <formula>NOT(ISERROR(SEARCH(("OK"),(E82))))</formula>
    </cfRule>
    <cfRule type="containsText" dxfId="86" priority="143" operator="containsText" text="DESATUALIZADO">
      <formula>NOT(ISERROR(SEARCH(("DESATUALIZADO"),(E82))))</formula>
    </cfRule>
  </conditionalFormatting>
  <conditionalFormatting sqref="E84">
    <cfRule type="containsText" dxfId="85" priority="139" operator="containsText" text="DESATUALIZADO">
      <formula>NOT(ISERROR(SEARCH(("DESATUALIZADO"),(E84))))</formula>
    </cfRule>
    <cfRule type="containsText" dxfId="84" priority="140" operator="containsText" text="OK">
      <formula>NOT(ISERROR(SEARCH(("OK"),(E84))))</formula>
    </cfRule>
  </conditionalFormatting>
  <conditionalFormatting sqref="E86">
    <cfRule type="containsText" dxfId="83" priority="204" operator="containsText" text="OK">
      <formula>NOT(ISERROR(SEARCH(("OK"),(E86))))</formula>
    </cfRule>
    <cfRule type="containsText" dxfId="82" priority="203" operator="containsText" text="DESATUALIZADO">
      <formula>NOT(ISERROR(SEARCH(("DESATUALIZADO"),(E86))))</formula>
    </cfRule>
    <cfRule type="containsText" dxfId="81" priority="202" operator="containsText" text="OK">
      <formula>NOT(ISERROR(SEARCH(("OK"),(E86))))</formula>
    </cfRule>
    <cfRule type="containsText" dxfId="80" priority="201" operator="containsText" text="DESATUALIZADO">
      <formula>NOT(ISERROR(SEARCH(("DESATUALIZADO"),(E86))))</formula>
    </cfRule>
  </conditionalFormatting>
  <conditionalFormatting sqref="E86:E88">
    <cfRule type="containsText" dxfId="79" priority="200" operator="containsText" text="OK">
      <formula>NOT(ISERROR(SEARCH(("OK"),(E86))))</formula>
    </cfRule>
    <cfRule type="containsText" dxfId="78" priority="199" operator="containsText" text="DESATUALIZADO">
      <formula>NOT(ISERROR(SEARCH(("DESATUALIZADO"),(E86))))</formula>
    </cfRule>
  </conditionalFormatting>
  <conditionalFormatting sqref="E90:E92">
    <cfRule type="containsText" dxfId="77" priority="40" operator="containsText" text="OK">
      <formula>NOT(ISERROR(SEARCH(("OK"),(E90))))</formula>
    </cfRule>
    <cfRule type="containsText" dxfId="76" priority="39" operator="containsText" text="DESATUALIZADO">
      <formula>NOT(ISERROR(SEARCH(("DESATUALIZADO"),(E90))))</formula>
    </cfRule>
  </conditionalFormatting>
  <conditionalFormatting sqref="E94:E96">
    <cfRule type="containsText" dxfId="75" priority="137" operator="containsText" text="DESATUALIZADO">
      <formula>NOT(ISERROR(SEARCH(("DESATUALIZADO"),(E94))))</formula>
    </cfRule>
    <cfRule type="containsText" dxfId="74" priority="138" operator="containsText" text="OK">
      <formula>NOT(ISERROR(SEARCH(("OK"),(E94))))</formula>
    </cfRule>
  </conditionalFormatting>
  <conditionalFormatting sqref="E98">
    <cfRule type="containsText" dxfId="73" priority="36" operator="containsText" text="OK">
      <formula>NOT(ISERROR(SEARCH(("OK"),(E98))))</formula>
    </cfRule>
    <cfRule type="containsText" dxfId="72" priority="35" operator="containsText" text="DESATUALIZADO">
      <formula>NOT(ISERROR(SEARCH(("DESATUALIZADO"),(E98))))</formula>
    </cfRule>
    <cfRule type="containsText" dxfId="71" priority="34" operator="containsText" text="OK">
      <formula>NOT(ISERROR(SEARCH(("OK"),(E98))))</formula>
    </cfRule>
    <cfRule type="containsText" dxfId="70" priority="33" operator="containsText" text="DESATUALIZADO">
      <formula>NOT(ISERROR(SEARCH(("DESATUALIZADO"),(E98))))</formula>
    </cfRule>
  </conditionalFormatting>
  <conditionalFormatting sqref="E98:E100">
    <cfRule type="containsText" dxfId="69" priority="31" operator="containsText" text="DESATUALIZADO">
      <formula>NOT(ISERROR(SEARCH(("DESATUALIZADO"),(E98))))</formula>
    </cfRule>
    <cfRule type="containsText" dxfId="68" priority="38" operator="containsText" text="OK">
      <formula>NOT(ISERROR(SEARCH(("OK"),(E98))))</formula>
    </cfRule>
    <cfRule type="containsText" dxfId="67" priority="37" operator="containsText" text="DESATUALIZADO">
      <formula>NOT(ISERROR(SEARCH(("DESATUALIZADO"),(E98))))</formula>
    </cfRule>
    <cfRule type="containsText" dxfId="66" priority="32" operator="containsText" text="OK">
      <formula>NOT(ISERROR(SEARCH(("OK"),(E98))))</formula>
    </cfRule>
  </conditionalFormatting>
  <conditionalFormatting sqref="E102">
    <cfRule type="containsText" dxfId="65" priority="134" operator="containsText" text="OK">
      <formula>NOT(ISERROR(SEARCH(("OK"),(E102))))</formula>
    </cfRule>
    <cfRule type="containsText" dxfId="64" priority="133" operator="containsText" text="DESATUALIZADO">
      <formula>NOT(ISERROR(SEARCH(("DESATUALIZADO"),(E102))))</formula>
    </cfRule>
    <cfRule type="containsText" dxfId="63" priority="132" operator="containsText" text="OK">
      <formula>NOT(ISERROR(SEARCH(("OK"),(E102))))</formula>
    </cfRule>
    <cfRule type="containsText" dxfId="62" priority="131" operator="containsText" text="DESATUALIZADO">
      <formula>NOT(ISERROR(SEARCH(("DESATUALIZADO"),(E102))))</formula>
    </cfRule>
  </conditionalFormatting>
  <conditionalFormatting sqref="E102:E104">
    <cfRule type="containsText" dxfId="61" priority="135" operator="containsText" text="DESATUALIZADO">
      <formula>NOT(ISERROR(SEARCH(("DESATUALIZADO"),(E102))))</formula>
    </cfRule>
    <cfRule type="containsText" dxfId="60" priority="136" operator="containsText" text="OK">
      <formula>NOT(ISERROR(SEARCH(("OK"),(E102))))</formula>
    </cfRule>
    <cfRule type="containsText" dxfId="59" priority="129" operator="containsText" text="DESATUALIZADO">
      <formula>NOT(ISERROR(SEARCH(("DESATUALIZADO"),(E102))))</formula>
    </cfRule>
    <cfRule type="containsText" dxfId="58" priority="130" operator="containsText" text="OK">
      <formula>NOT(ISERROR(SEARCH(("OK"),(E102))))</formula>
    </cfRule>
  </conditionalFormatting>
  <conditionalFormatting sqref="E106">
    <cfRule type="containsText" dxfId="57" priority="209" operator="containsText" text="DESATUALIZADO">
      <formula>NOT(ISERROR(SEARCH(("DESATUALIZADO"),(E106))))</formula>
    </cfRule>
    <cfRule type="containsText" dxfId="56" priority="207" operator="containsText" text="DESATUALIZADO">
      <formula>NOT(ISERROR(SEARCH(("DESATUALIZADO"),(E106))))</formula>
    </cfRule>
    <cfRule type="containsText" dxfId="55" priority="208" operator="containsText" text="OK">
      <formula>NOT(ISERROR(SEARCH(("OK"),(E106))))</formula>
    </cfRule>
    <cfRule type="containsText" dxfId="54" priority="210" operator="containsText" text="OK">
      <formula>NOT(ISERROR(SEARCH(("OK"),(E106))))</formula>
    </cfRule>
  </conditionalFormatting>
  <conditionalFormatting sqref="E106:E108">
    <cfRule type="containsText" dxfId="53" priority="206" operator="containsText" text="OK">
      <formula>NOT(ISERROR(SEARCH(("OK"),(E106))))</formula>
    </cfRule>
    <cfRule type="containsText" dxfId="52" priority="205" operator="containsText" text="DESATUALIZADO">
      <formula>NOT(ISERROR(SEARCH(("DESATUALIZADO"),(E106))))</formula>
    </cfRule>
  </conditionalFormatting>
  <conditionalFormatting sqref="E110">
    <cfRule type="containsText" dxfId="51" priority="216" operator="containsText" text="OK">
      <formula>NOT(ISERROR(SEARCH(("OK"),(E110))))</formula>
    </cfRule>
    <cfRule type="containsText" dxfId="50" priority="215" operator="containsText" text="DESATUALIZADO">
      <formula>NOT(ISERROR(SEARCH(("DESATUALIZADO"),(E110))))</formula>
    </cfRule>
    <cfRule type="containsText" dxfId="49" priority="213" operator="containsText" text="DESATUALIZADO">
      <formula>NOT(ISERROR(SEARCH(("DESATUALIZADO"),(E110))))</formula>
    </cfRule>
    <cfRule type="containsText" dxfId="48" priority="214" operator="containsText" text="OK">
      <formula>NOT(ISERROR(SEARCH(("OK"),(E110))))</formula>
    </cfRule>
  </conditionalFormatting>
  <conditionalFormatting sqref="E110:E112">
    <cfRule type="containsText" dxfId="47" priority="212" operator="containsText" text="OK">
      <formula>NOT(ISERROR(SEARCH(("OK"),(E110))))</formula>
    </cfRule>
    <cfRule type="containsText" dxfId="46" priority="211" operator="containsText" text="DESATUALIZADO">
      <formula>NOT(ISERROR(SEARCH(("DESATUALIZADO"),(E110))))</formula>
    </cfRule>
  </conditionalFormatting>
  <conditionalFormatting sqref="E114:E116">
    <cfRule type="containsText" dxfId="45" priority="128" operator="containsText" text="OK">
      <formula>NOT(ISERROR(SEARCH(("OK"),(E114))))</formula>
    </cfRule>
    <cfRule type="containsText" dxfId="44" priority="127" operator="containsText" text="DESATUALIZADO">
      <formula>NOT(ISERROR(SEARCH(("DESATUALIZADO"),(E114))))</formula>
    </cfRule>
  </conditionalFormatting>
  <conditionalFormatting sqref="E118:E120">
    <cfRule type="containsText" dxfId="43" priority="125" operator="containsText" text="DESATUALIZADO">
      <formula>NOT(ISERROR(SEARCH(("DESATUALIZADO"),(E118))))</formula>
    </cfRule>
    <cfRule type="containsText" dxfId="42" priority="126" operator="containsText" text="OK">
      <formula>NOT(ISERROR(SEARCH(("OK"),(E118))))</formula>
    </cfRule>
  </conditionalFormatting>
  <conditionalFormatting sqref="E122:E124">
    <cfRule type="containsText" dxfId="41" priority="124" operator="containsText" text="OK">
      <formula>NOT(ISERROR(SEARCH(("OK"),(E122))))</formula>
    </cfRule>
    <cfRule type="containsText" dxfId="40" priority="123" operator="containsText" text="DESATUALIZADO">
      <formula>NOT(ISERROR(SEARCH(("DESATUALIZADO"),(E122))))</formula>
    </cfRule>
  </conditionalFormatting>
  <conditionalFormatting sqref="E126:E128">
    <cfRule type="containsText" dxfId="39" priority="122" operator="containsText" text="OK">
      <formula>NOT(ISERROR(SEARCH(("OK"),(E126))))</formula>
    </cfRule>
    <cfRule type="containsText" dxfId="38" priority="121" operator="containsText" text="DESATUALIZADO">
      <formula>NOT(ISERROR(SEARCH(("DESATUALIZADO"),(E126))))</formula>
    </cfRule>
  </conditionalFormatting>
  <conditionalFormatting sqref="E130:E132">
    <cfRule type="containsText" dxfId="37" priority="119" operator="containsText" text="DESATUALIZADO">
      <formula>NOT(ISERROR(SEARCH(("DESATUALIZADO"),(E130))))</formula>
    </cfRule>
    <cfRule type="containsText" dxfId="36" priority="120" operator="containsText" text="OK">
      <formula>NOT(ISERROR(SEARCH(("OK"),(E130))))</formula>
    </cfRule>
  </conditionalFormatting>
  <conditionalFormatting sqref="E134:E136">
    <cfRule type="containsText" dxfId="35" priority="117" operator="containsText" text="DESATUALIZADO">
      <formula>NOT(ISERROR(SEARCH(("DESATUALIZADO"),(E134))))</formula>
    </cfRule>
    <cfRule type="containsText" dxfId="34" priority="118" operator="containsText" text="OK">
      <formula>NOT(ISERROR(SEARCH(("OK"),(E134))))</formula>
    </cfRule>
  </conditionalFormatting>
  <conditionalFormatting sqref="E138:E140">
    <cfRule type="containsText" dxfId="33" priority="115" operator="containsText" text="DESATUALIZADO">
      <formula>NOT(ISERROR(SEARCH(("DESATUALIZADO"),(E138))))</formula>
    </cfRule>
    <cfRule type="containsText" dxfId="32" priority="116" operator="containsText" text="OK">
      <formula>NOT(ISERROR(SEARCH(("OK"),(E138))))</formula>
    </cfRule>
  </conditionalFormatting>
  <conditionalFormatting sqref="E142:E144">
    <cfRule type="containsText" dxfId="31" priority="113" operator="containsText" text="DESATUALIZADO">
      <formula>NOT(ISERROR(SEARCH(("DESATUALIZADO"),(E142))))</formula>
    </cfRule>
    <cfRule type="containsText" dxfId="30" priority="114" operator="containsText" text="OK">
      <formula>NOT(ISERROR(SEARCH(("OK"),(E142))))</formula>
    </cfRule>
  </conditionalFormatting>
  <conditionalFormatting sqref="E146:E148">
    <cfRule type="containsText" dxfId="29" priority="112" operator="containsText" text="OK">
      <formula>NOT(ISERROR(SEARCH(("OK"),(E146))))</formula>
    </cfRule>
    <cfRule type="containsText" dxfId="28" priority="111" operator="containsText" text="DESATUALIZADO">
      <formula>NOT(ISERROR(SEARCH(("DESATUALIZADO"),(E146))))</formula>
    </cfRule>
  </conditionalFormatting>
  <conditionalFormatting sqref="E150:E152">
    <cfRule type="containsText" dxfId="27" priority="110" operator="containsText" text="OK">
      <formula>NOT(ISERROR(SEARCH(("OK"),(E150))))</formula>
    </cfRule>
    <cfRule type="containsText" dxfId="26" priority="109" operator="containsText" text="DESATUALIZADO">
      <formula>NOT(ISERROR(SEARCH(("DESATUALIZADO"),(E150))))</formula>
    </cfRule>
  </conditionalFormatting>
  <conditionalFormatting sqref="E154:E156">
    <cfRule type="containsText" dxfId="25" priority="107" operator="containsText" text="DESATUALIZADO">
      <formula>NOT(ISERROR(SEARCH(("DESATUALIZADO"),(E154))))</formula>
    </cfRule>
    <cfRule type="containsText" dxfId="24" priority="108" operator="containsText" text="OK">
      <formula>NOT(ISERROR(SEARCH(("OK"),(E154))))</formula>
    </cfRule>
  </conditionalFormatting>
  <conditionalFormatting sqref="E158:E160">
    <cfRule type="containsText" dxfId="23" priority="105" operator="containsText" text="DESATUALIZADO">
      <formula>NOT(ISERROR(SEARCH(("DESATUALIZADO"),(E158))))</formula>
    </cfRule>
    <cfRule type="containsText" dxfId="22" priority="106" operator="containsText" text="OK">
      <formula>NOT(ISERROR(SEARCH(("OK"),(E158))))</formula>
    </cfRule>
  </conditionalFormatting>
  <conditionalFormatting sqref="E162:E164">
    <cfRule type="containsText" dxfId="21" priority="103" operator="containsText" text="DESATUALIZADO">
      <formula>NOT(ISERROR(SEARCH(("DESATUALIZADO"),(E162))))</formula>
    </cfRule>
    <cfRule type="containsText" dxfId="20" priority="104" operator="containsText" text="OK">
      <formula>NOT(ISERROR(SEARCH(("OK"),(E162))))</formula>
    </cfRule>
  </conditionalFormatting>
  <conditionalFormatting sqref="E166:E168">
    <cfRule type="containsText" dxfId="19" priority="100" operator="containsText" text="OK">
      <formula>NOT(ISERROR(SEARCH(("OK"),(E166))))</formula>
    </cfRule>
    <cfRule type="containsText" dxfId="18" priority="99" operator="containsText" text="DESATUALIZADO">
      <formula>NOT(ISERROR(SEARCH(("DESATUALIZADO"),(E166))))</formula>
    </cfRule>
  </conditionalFormatting>
  <conditionalFormatting sqref="E170:E172">
    <cfRule type="containsText" dxfId="17" priority="97" operator="containsText" text="DESATUALIZADO">
      <formula>NOT(ISERROR(SEARCH(("DESATUALIZADO"),(E170))))</formula>
    </cfRule>
    <cfRule type="containsText" dxfId="16" priority="98" operator="containsText" text="OK">
      <formula>NOT(ISERROR(SEARCH(("OK"),(E170))))</formula>
    </cfRule>
  </conditionalFormatting>
  <conditionalFormatting sqref="E174:E176">
    <cfRule type="containsText" dxfId="15" priority="95" operator="containsText" text="DESATUALIZADO">
      <formula>NOT(ISERROR(SEARCH(("DESATUALIZADO"),(E174))))</formula>
    </cfRule>
    <cfRule type="containsText" dxfId="14" priority="96" operator="containsText" text="OK">
      <formula>NOT(ISERROR(SEARCH(("OK"),(E174))))</formula>
    </cfRule>
  </conditionalFormatting>
  <conditionalFormatting sqref="E178:E180">
    <cfRule type="containsText" dxfId="13" priority="93" operator="containsText" text="DESATUALIZADO">
      <formula>NOT(ISERROR(SEARCH(("DESATUALIZADO"),(E178))))</formula>
    </cfRule>
    <cfRule type="containsText" dxfId="12" priority="94" operator="containsText" text="OK">
      <formula>NOT(ISERROR(SEARCH(("OK"),(E178))))</formula>
    </cfRule>
  </conditionalFormatting>
  <conditionalFormatting sqref="E182:E184">
    <cfRule type="containsText" dxfId="11" priority="91" operator="containsText" text="DESATUALIZADO">
      <formula>NOT(ISERROR(SEARCH(("DESATUALIZADO"),(E182))))</formula>
    </cfRule>
    <cfRule type="containsText" dxfId="10" priority="92" operator="containsText" text="OK">
      <formula>NOT(ISERROR(SEARCH(("OK"),(E182))))</formula>
    </cfRule>
  </conditionalFormatting>
  <conditionalFormatting sqref="E186:E188">
    <cfRule type="containsText" dxfId="9" priority="90" operator="containsText" text="OK">
      <formula>NOT(ISERROR(SEARCH(("OK"),(E186))))</formula>
    </cfRule>
    <cfRule type="containsText" dxfId="8" priority="89" operator="containsText" text="DESATUALIZADO">
      <formula>NOT(ISERROR(SEARCH(("DESATUALIZADO"),(E186))))</formula>
    </cfRule>
  </conditionalFormatting>
  <conditionalFormatting sqref="E190:E192">
    <cfRule type="containsText" dxfId="7" priority="6" operator="containsText" text="OK">
      <formula>NOT(ISERROR(SEARCH(("OK"),(E190))))</formula>
    </cfRule>
    <cfRule type="containsText" dxfId="6" priority="5" operator="containsText" text="DESATUALIZADO">
      <formula>NOT(ISERROR(SEARCH(("DESATUALIZADO"),(E190))))</formula>
    </cfRule>
  </conditionalFormatting>
  <conditionalFormatting sqref="E194:E196">
    <cfRule type="containsText" dxfId="5" priority="3" operator="containsText" text="DESATUALIZADO">
      <formula>NOT(ISERROR(SEARCH(("DESATUALIZADO"),(E194))))</formula>
    </cfRule>
    <cfRule type="containsText" dxfId="4" priority="4" operator="containsText" text="OK">
      <formula>NOT(ISERROR(SEARCH(("OK"),(E194))))</formula>
    </cfRule>
  </conditionalFormatting>
  <conditionalFormatting sqref="O1:O1048576">
    <cfRule type="containsText" dxfId="3" priority="219" operator="containsText" text="INEXEQUÍVEL">
      <formula>NOT(ISERROR(SEARCH("INEXEQUÍVEL",O1)))</formula>
    </cfRule>
    <cfRule type="containsText" dxfId="2" priority="220" operator="containsText" text="EXCESSIVO">
      <formula>NOT(ISERROR(SEARCH("EXCESSIVO",O1)))</formula>
    </cfRule>
  </conditionalFormatting>
  <conditionalFormatting sqref="E198:E200">
    <cfRule type="containsText" dxfId="1" priority="1" operator="containsText" text="DESATUALIZADO">
      <formula>NOT(ISERROR(SEARCH(("DESATUALIZADO"),(E198))))</formula>
    </cfRule>
    <cfRule type="containsText" dxfId="0" priority="2" operator="containsText" text="OK">
      <formula>NOT(ISERROR(SEARCH(("OK"),(E198))))</formula>
    </cfRule>
  </conditionalFormatting>
  <hyperlinks>
    <hyperlink ref="H106" r:id="rId1" xr:uid="{433FCF71-2E3A-4C8D-BF7B-EAE29BE159A8}"/>
    <hyperlink ref="H107" r:id="rId2" xr:uid="{B3728222-B6BF-44F5-8DB9-A4A32F2BB98B}"/>
    <hyperlink ref="H108" r:id="rId3" xr:uid="{34BF0C11-C78F-4479-96D4-C6DF66D55300}"/>
    <hyperlink ref="H110" r:id="rId4" xr:uid="{267F6A9C-E3F4-49E1-BE35-DB8EA714406D}"/>
    <hyperlink ref="H111" r:id="rId5" xr:uid="{00B96864-6680-48CB-8161-46F0978E3563}"/>
    <hyperlink ref="H112" r:id="rId6" xr:uid="{379658A2-AB5E-4070-801F-5FA3F9F19B06}"/>
    <hyperlink ref="H22" r:id="rId7" xr:uid="{32D1B3EE-C250-41B4-807D-FCCD2D5D5AFB}"/>
    <hyperlink ref="H23" r:id="rId8" xr:uid="{D52D2A5C-524B-4A90-AA99-C412BFD3FA7D}"/>
    <hyperlink ref="H24" r:id="rId9" xr:uid="{9DCDE65D-9474-4E69-A0E0-7C3A1746440C}"/>
    <hyperlink ref="H30" r:id="rId10" xr:uid="{72B09B66-7D5C-4264-A8B8-C5CB14BC0DDA}"/>
    <hyperlink ref="H31" r:id="rId11" xr:uid="{1E9DB776-303A-40DB-BB49-2D2B3568033D}"/>
    <hyperlink ref="H32" r:id="rId12" xr:uid="{ABCC9950-A038-407E-9906-F586B4D016CC}"/>
    <hyperlink ref="H46" r:id="rId13" xr:uid="{08CD65D5-8A57-4C65-B124-471FE7E3CEA5}"/>
    <hyperlink ref="H47" r:id="rId14" xr:uid="{A9E1A2F1-20DC-416E-A769-C318DE2D1581}"/>
    <hyperlink ref="H48" r:id="rId15" xr:uid="{A22C4BBD-BFF5-4DEB-9863-0CA675F67079}"/>
    <hyperlink ref="H50" r:id="rId16" xr:uid="{5B6B8C11-2797-494A-A77F-B73A7129A805}"/>
    <hyperlink ref="H51" r:id="rId17" xr:uid="{A03F8C7C-392B-4DFF-BF1D-62C47F074424}"/>
    <hyperlink ref="H52" r:id="rId18" xr:uid="{F87729F9-CF2E-4E80-8BB8-3C6C5D606469}"/>
    <hyperlink ref="H58" r:id="rId19" xr:uid="{A2AAF90E-F001-4C24-B292-5E5C2CBD6DF5}"/>
    <hyperlink ref="H59" r:id="rId20" xr:uid="{52E42335-A391-46FC-B73A-25F8B169CA54}"/>
    <hyperlink ref="H62" r:id="rId21" xr:uid="{7A29858C-195F-4BCC-B19D-A408A5B288B5}"/>
    <hyperlink ref="H63" r:id="rId22" xr:uid="{ACAB0262-A485-4195-8522-B6D6917BA5B3}"/>
    <hyperlink ref="H86" r:id="rId23" xr:uid="{8197FD9A-E51F-4E80-8E5F-DBD880EB4FE8}"/>
    <hyperlink ref="H87" r:id="rId24" xr:uid="{2DB77576-F16E-44C2-9363-9797293D1C5B}"/>
    <hyperlink ref="H88" r:id="rId25" xr:uid="{9E807F10-4FFE-45FE-92E5-DEF9323BBE19}"/>
    <hyperlink ref="H82" r:id="rId26" location="derivacao=8" xr:uid="{BF8B8D4E-9E4F-470F-BFBA-6528E2A4AEF9}"/>
    <hyperlink ref="H83" r:id="rId27" xr:uid="{063C6845-61A6-4F53-8BB4-4DFBC6C1E998}"/>
    <hyperlink ref="H84" r:id="rId28" xr:uid="{BA9038C4-16AF-4094-9E67-F7C0277571F4}"/>
    <hyperlink ref="H94" r:id="rId29" xr:uid="{F39038C6-0A51-4208-8F64-1A423832EDF1}"/>
    <hyperlink ref="H95" r:id="rId30" xr:uid="{C4A6CC73-170D-4EB2-832D-BD523C983C90}"/>
    <hyperlink ref="H96" r:id="rId31" location="derivacao=51" xr:uid="{7D7BD5AA-1234-4E3C-A789-394DD57D4A68}"/>
    <hyperlink ref="H102" r:id="rId32" xr:uid="{4D6176DE-5EB3-47EE-B42F-97A9DD3D2C51}"/>
    <hyperlink ref="H103" r:id="rId33" xr:uid="{F86A4C89-55EE-406D-BB7E-3120283AC051}"/>
    <hyperlink ref="H104" r:id="rId34" xr:uid="{776C69A7-3887-4A54-A8CD-A4C34C648B0F}"/>
    <hyperlink ref="H114" r:id="rId35" xr:uid="{9E812569-8FD4-43B7-BEAF-1F1BA36524D2}"/>
    <hyperlink ref="H115" r:id="rId36" xr:uid="{BB1D0C97-E4F5-455B-B073-3EAB44E359AD}"/>
    <hyperlink ref="H116" r:id="rId37" xr:uid="{B7DB598B-6F9B-4483-AC2A-BAEADC9C210F}"/>
    <hyperlink ref="H118" r:id="rId38" xr:uid="{4162A047-9D78-4CE1-A20E-575AB2CD4DB1}"/>
    <hyperlink ref="H122" r:id="rId39" xr:uid="{CD33A7F2-2F04-4C26-B973-24059836AC63}"/>
    <hyperlink ref="H126" r:id="rId40" xr:uid="{76005E71-D373-41AC-800F-C7BAB01C81C1}"/>
    <hyperlink ref="H130" r:id="rId41" xr:uid="{D51B9A56-C009-4D5B-BC0B-550EC3AD9A3E}"/>
    <hyperlink ref="H134" r:id="rId42" xr:uid="{A437E16B-8013-421A-9505-107B794D677E}"/>
    <hyperlink ref="H138" r:id="rId43" xr:uid="{39CE3751-88C4-46F8-BC10-05E2704D550B}"/>
    <hyperlink ref="H139" r:id="rId44" xr:uid="{875DCBCA-2EA6-47F1-926A-CEF2FC1EA397}"/>
    <hyperlink ref="H140" r:id="rId45" xr:uid="{F365D5D7-0699-4A11-891E-142855FB8B62}"/>
    <hyperlink ref="H142" r:id="rId46" xr:uid="{FA8B8531-14A9-4E34-BA1D-0D8CB5C2EB36}"/>
    <hyperlink ref="H143" r:id="rId47" xr:uid="{4B9C0E8D-F577-4E6D-A059-99F78379A13E}"/>
    <hyperlink ref="H144" r:id="rId48" xr:uid="{60AB3489-3E2B-4B0F-9FBE-F1735D69F2D7}"/>
    <hyperlink ref="H146" r:id="rId49" xr:uid="{F3F99F9D-79AE-4810-AC7F-006052A9A87E}"/>
    <hyperlink ref="H147" r:id="rId50" location="derivacao=8" xr:uid="{E3FD9520-AB5B-4016-A350-8036F269C0AA}"/>
    <hyperlink ref="H148" r:id="rId51" xr:uid="{8BB2DAA2-52C6-4395-867D-AB63D869E6E2}"/>
    <hyperlink ref="H150" r:id="rId52" xr:uid="{90A1A97F-67EB-4CD3-B868-FE00AE0D95D7}"/>
    <hyperlink ref="H151" r:id="rId53" xr:uid="{639B052C-F59C-4F77-BF2B-BDD5539B0729}"/>
    <hyperlink ref="H60" r:id="rId54" xr:uid="{1D39561D-2447-4AD3-B134-5B6C0D8688E6}"/>
    <hyperlink ref="H26" r:id="rId55" xr:uid="{112B5947-DA8C-4519-A2BC-C93753317B2A}"/>
    <hyperlink ref="H27" r:id="rId56" xr:uid="{EF034F22-EFAE-4003-8801-5B408BB726DD}"/>
    <hyperlink ref="H28" r:id="rId57" xr:uid="{CA00ACF0-DCF0-4632-AB48-6576423D4274}"/>
    <hyperlink ref="H34" r:id="rId58" xr:uid="{62EF7DC6-3EED-454A-B51D-A468DFC294D3}"/>
    <hyperlink ref="H35" r:id="rId59" xr:uid="{54460D0F-2F6F-4B1E-94B6-5CC74005F92F}"/>
    <hyperlink ref="H78" r:id="rId60" xr:uid="{3672E9F7-2CFD-4807-8423-CD8EB82920D9}"/>
    <hyperlink ref="H79" r:id="rId61" xr:uid="{59116218-DE0D-4DF6-AE6C-88AFB9A2FE0D}"/>
    <hyperlink ref="H162" r:id="rId62" xr:uid="{3B42CB0D-9EDD-4A48-A4D6-1FADE8EB909C}"/>
    <hyperlink ref="H166" r:id="rId63" xr:uid="{4113559B-9B82-4596-863F-E4A0456B5948}"/>
    <hyperlink ref="H167" r:id="rId64" xr:uid="{75126876-B113-49B4-A093-F8F67331D650}"/>
    <hyperlink ref="H168" r:id="rId65" xr:uid="{43153829-C5D8-45A7-B0F0-3459119BCA15}"/>
    <hyperlink ref="H170" r:id="rId66" xr:uid="{450DCA65-2143-43A6-9A3E-AF197D062C2B}"/>
    <hyperlink ref="H171" r:id="rId67" xr:uid="{ED4566FB-4206-4C88-8287-5E1A5561808D}"/>
    <hyperlink ref="H172" r:id="rId68" xr:uid="{DC8C1E73-365F-4EA2-BED3-90C0BEB9F13D}"/>
    <hyperlink ref="H174" r:id="rId69" xr:uid="{F1E48019-9FD4-443F-B548-BC5F93AB3493}"/>
    <hyperlink ref="H175" r:id="rId70" xr:uid="{EE044DBB-E5E8-4315-926C-54F0EC67C5F1}"/>
    <hyperlink ref="H176" r:id="rId71" xr:uid="{91E3AAA8-F514-41CC-A60E-E01F57744C51}"/>
    <hyperlink ref="H70" r:id="rId72" display="https://www.dufrio.com.br/ar-condicionado-split-teto-inverter-carrier-xpower-connect-58000-btus-quente-frio-38cqve60515mc-220v.html?gad_source=1&amp;gad_campaignid=17342040140&amp;gbraid=0AAAAADfUKvYi9PISpX3VptbtKkX_oKw89&amp;gclid=CjwKCAiAmp3LBhAkEiwAJM2JUBfXqI1L7kBkc49W3AZ5WNmYvUNrhqvPBd2_QSPSUFjj8GA_2YSAvxoCPWIQAvD_BwE" xr:uid="{09F32496-BAC1-46E8-94E8-6957EAC6DC91}"/>
    <hyperlink ref="H71" r:id="rId73" display="https://www.frigelar.com.br/ar-condicionado-split-inverter-teto-60000-btus-carrier-xpower-quente-frio-42zqvf60c5c-38cqvf60515mc-220v/p/kit12911?utm_source=google&amp;utm_medium=cpc&amp;utm_campaign=h_g:Ar_Condicionado_Brasil_Linha_AR_30D&amp;utm_content=&amp;utm_term=&amp;gad_source=1&amp;gad_campaignid=23652454028&amp;gbraid=0AAAAADi_dD5up7kbylEXEXhPfaK6Isgxh&amp;gclid=CjwKCAjw0o3SBhBVEiwAh28-jY0um0PNMmzJh66p5rUlpWKwZdLV2OvbrbxJnlhIGqg9xT5_4khsahoC4vcQAvD_BwE" xr:uid="{5FBCE7C4-27E5-4AD8-8A62-A7A2CD1A00DC}"/>
    <hyperlink ref="H72" r:id="rId74" display="https://www.webcontinental.com.br/ar-condicionado-split-teto-carrier-xpower-60000-btus-quente-e-frio-inverter-220v-r32-38cqvf60515mc-012002008014022221/p?&amp;utm_source=google&amp;utm_medium=cpc&amp;gad_source=4&amp;gad_campaignid=21976718367&amp;gbraid=0AAAAAD5MhPz3p_HDzT-zK5t7TXEKC35pu&amp;gclid=CjwKCAjw0o3SBhBVEiwAh28-jSQImdPYdvnKbmEXsr1p702SFcrnX6HAKIq8JKYaTrDzvT-kXXvxxRoCD0YQAvD_BwE" xr:uid="{1B3E613B-469D-4515-BCA9-97C5178CA95B}"/>
    <hyperlink ref="H74" r:id="rId75" display="https://www.frigelar.com.br/cortina-de-ar-eos-120-cm-com-controle-remoto-ca1212c-220v/p/kit5634?utm_source=google&amp;utm_medium=cpc&amp;utm_campaign=h_g:ProdutosFeed_Geral&amp;utm_content=&amp;utm_term=&amp;gad_source=1&amp;gad_campaignid=21172336765&amp;gbraid=0AAAAADi_dD5r-nZ6vvirpmJCnwpF9TNfv&amp;gclid=CjwKCAiAmp3LBhAkEiwAJM2JUJw7IlW36zexIr6zfMfzq3tk5W9z0tCzeAW_bMBh-8KfyyqbxapfBRoCTnIQAvD_BwE" xr:uid="{6956623C-D3C9-4F34-BC22-825857AAB7BB}"/>
    <hyperlink ref="H75" r:id="rId76" display="https://www.dufrio.com.br/cortina-de-ar-hulter-120-cm-com-controle-branca-220v.html?gad_source=1&amp;gad_campaignid=17342040140&amp;gbraid=0AAAAADfUKvYi9PISpX3VptbtKkX_oKw89&amp;gclid=CjwKCAiAmp3LBhAkEiwAJM2JUPooiGK8fCCGFiI8XLNsD_V93c2HvjjxbJwuSexNQ2iu4ErX6BBiOhoCe_sQAvD_BwE" xr:uid="{CD48A063-BE49-4214-947F-8E8B60C31E69}"/>
    <hyperlink ref="H76" r:id="rId77" display="https://loja.eos.com.br/loja/EOS/produto/kit5634/cortina-de-ar-eos-120-cm-com-controle-remoto-ca1212c-220v" xr:uid="{10E7A8C9-E289-43DA-8959-4AE88D92071D}"/>
    <hyperlink ref="H39" r:id="rId78" display="https://www.ventilador.com.br/filtros/caixa-filtrante/red-200-m-sicflux?variant_id=3899" xr:uid="{6CE4014F-D695-4F4A-B3AE-89ABC06AACF9}"/>
    <hyperlink ref="H40" r:id="rId79" display="https://www.soldigital.com.br/produto/caixa-de-filtro-de-ar-sicflux-filbox-redonda-200mm.html?srsltid=AfmBOopeh22otfKngl5OFy6CiV5G1GFLV6onUHC14O-_KHt8j3cnKoao" xr:uid="{459F4C6B-D8DA-40EB-BB2F-14D658560269}"/>
    <hyperlink ref="H54" r:id="rId80" display="https://www.lojaonesecurity.com.br/catraca-c-reconhecimento-facial-cap-3000-4660167?gad_source=1&amp;gad_campaignid=23202496943&amp;gbraid=0AAAAA_D7GZcYwz_wXEF0M-01f0ciqZW5t&amp;gclid=Cj0KCQiArOvIBhDLARIsAPwJXOZrWssMgg1SRbEQBUOaKwHpPbKAbHgAtZx1gP37c1OtJ9-uD6kw-QYaAmUQEALw_wcB" xr:uid="{5E6E46F6-E3F8-412F-B407-158BA35BA4DC}"/>
    <hyperlink ref="H55" r:id="rId81" display="https://lojawf.com.br/produtos/detalhes/4660167/catraca-pedestal-cap-3000-com-reconhecimento-facial-intelbras-pc/" xr:uid="{B5BD58E2-1F71-40C3-B78B-21C259DBB8C7}"/>
    <hyperlink ref="H56" r:id="rId82" display="https://totalseg.lojaintegrada.com.br/catraca-c-reconhecimento-facial-cap-3000" xr:uid="{53C021B0-1BD7-4B87-B2B4-BF0CCB9063C0}"/>
    <hyperlink ref="H90" r:id="rId83" display="https://www.frigelar.com.br/cortina-de-ar-eos-150-cm-com-controle-remoto-ca1215c-220v/p/kit5635?utm_source=google&amp;utm_medium=cpc&amp;utm_campaign=h_g:Geral_Linha_B_Brasil_30D&amp;utm_content=&amp;utm_term=&amp;gad_source=1&amp;gad_campaignid=23652454043&amp;gbraid=0AAAAADi_dD73KQJ4ufIkuMbCKZl0d4dd5&amp;gclid=Cj0KCQjw9-PNBhDfARIsABHN6-2IyTne-AxpIU1LWv2iN62Bty-TfX3vcNu-1hLP1DpBtcQZSBNbeCYaAnJHEALw_wcB" xr:uid="{5F4BEC66-A583-4BE2-B1B4-09E05851426B}"/>
    <hyperlink ref="H91" r:id="rId84" display="https://www.webcontinental.com.br/cortina-de-ar-150cm-com-controle-remoto-monofasico-ca1215c-eos-220v-004721003095/p?&amp;utm_source=google&amp;utm_medium=cpc&amp;gad_source=1&amp;gad_campaignid=17413633395&amp;gbraid=0AAAAAD5MhPzWtxsjl7nFAtf8b2iho_Jyp&amp;gclid=Cj0KCQjw9-PNBhDfARIsABHN6-2-fsIbryFWAvaj3H85j7l6dLEf2v9FYIYMS0FefgvsHqo7HR9QrCcaAkPqEALw_wcB" xr:uid="{9F5360BF-FECE-4482-B2EA-0BFCE7405B11}"/>
    <hyperlink ref="H92" r:id="rId85" display="https://loja.eos.com.br/loja/EOS/produto/kit5635/cortina-de-ar-eos-150-cm-com-controle-remoto-ca1215c-220v" xr:uid="{EE764685-94F5-47EA-A605-A65C519B607A}"/>
    <hyperlink ref="H98" r:id="rId86" display="https://switches.express/produto/switch-cisco-cbs350-24t-4g-br/?utm_source=google_merchant&amp;utm_medium=shopping&amp;utm_campaign=product_feed&amp;srsltid=AfmBOoryQrDE5GL5_P2O_Y4DH0sQu3zQeNZFCZjOdQp9E9puDcSmHUQifIg" xr:uid="{AC320CD0-D8C6-48C1-8D5F-B2C5729DCBDA}"/>
    <hyperlink ref="H99" r:id="rId87" display="https://tendinfo.com.br/switch-cisco-cbs350-managed-24-port-ge-4x1g-sfp-camada-3-garenciavel-cbs350-24t-4g-br-sc?srsltid=AfmBOoobQLYxT2zBm2Wypt9-PCl5lBOIV831qnReKvgAsoVQNfHLYvO1" xr:uid="{6C3541CF-1290-4720-8342-EEA7020A884D}"/>
    <hyperlink ref="H186" r:id="rId88" display="https://qtmovprime.com.br/caixa-de-piso-redonda-a-prova-dagua/?attribute_pa_diametro=15cm&amp;srsltid=AfmBOorQb74wu5SRtjVQvC73fGBiAX_cw4W7Gh_3ZQ7xhMxAuWN5CZvAoJI" xr:uid="{296D42A0-C030-47D2-BE24-0802FB6FE13C}"/>
    <hyperlink ref="H187" r:id="rId89" display="https://www.mercadolivre.com.br/caixa-de-tomada-para-piso-2-eletricas-prova-dagua-ip65-cor-inox/p/MLB55939673?matt_tool=18956390&amp;utm_source=google_shopping&amp;utm_medium=organic&amp;pdp_filters=item_id%3AMLB5695771568&amp;from=gshop" xr:uid="{ADB44C79-7D5C-4CFF-B00A-E9C02B1C246E}"/>
    <hyperlink ref="H18" r:id="rId90" xr:uid="{1CCF8DBD-16CC-4789-821B-91242AC4BA2A}"/>
    <hyperlink ref="H19" r:id="rId91" xr:uid="{AA921498-5A5B-4381-B999-B39E81C4DE8F}"/>
    <hyperlink ref="H20" r:id="rId92" xr:uid="{285E84B5-07FF-4624-848B-7120B1BDC57E}"/>
    <hyperlink ref="H14" r:id="rId93" xr:uid="{B1F48215-2B85-4EBC-9D59-EA68FD5FA50C}"/>
    <hyperlink ref="H15" r:id="rId94" xr:uid="{CEF4792A-597A-4B98-9F23-65C1CFC61A87}"/>
    <hyperlink ref="H16" r:id="rId95" xr:uid="{06C311D7-085A-4CA4-BC90-C2DC9A894CF6}"/>
    <hyperlink ref="H6" r:id="rId96" display="https://www.frioshopping.com/instalacao-manutencao/suporte-condensadora/suporte-condensadora-600mm-ate-60-000-btus-e-ate-263kgpar" xr:uid="{E233C4A5-3009-41EF-9853-F3AA0F40F591}"/>
    <hyperlink ref="H7" r:id="rId97" display="https://www.lojaartech.com.br/suporte-para-evaporadora-36000-a-60000-btus-600-mm?srsltid=AfmBOoqAPIdoJm7FkuPu_iq4cNiMds0iOzU_rAiGfIRmMmxdU0Y6SEJS" xr:uid="{AE506CD5-266C-44C3-97F2-C6CA02E49288}"/>
    <hyperlink ref="H8" r:id="rId98" display="https://www.gelatudo.com.br/suporte-para-evaporadora-de-ar-condicionado-metalico-36000-a-60000-btus-600mm-o-par?srsltid=AfmBOorH97kgghu1ZOhPSY3TVRPqiULnL2_2SOss98egEE7iyZy6-pTT" xr:uid="{D1DC3872-88FE-4E61-B3EC-FC6698A2A68C}"/>
    <hyperlink ref="H10" r:id="rId99" display="https://www.impactorefrigeracao.com.br/produto/suporte-reforcado-evaporadora-18000-60000-btus-600x240mm-pe-de-galinha.html?utm_source=Site&amp;utm_medium=GoogleMerchant&amp;utm_campaign=GoogleMerchant&amp;gad_source=1&amp;gclid=Cj0KCQiA_NC9BhCkARIsABSnSTZznZ090ffL3lwohxDWOOML8jmdqueF4UMxCU2EHj_CYZUzoet97fkaAhG5EALw_wcB" xr:uid="{8BF283D2-67AF-4A1F-910B-F398FC77E807}"/>
    <hyperlink ref="H11" r:id="rId100" display="https://www.megaarstore.com.br/suporte-split-evaporadora-600mm-cap-45kg-aco-carbono-pintado-par-600ebr-k125560-?srsltid=AfmBOopvhz-eVND7lO9eHwJT69nmrH3JiFQz3YKi4G3vGD8FNkH4oJQl" xr:uid="{85F35715-A992-421D-B83C-5D79DBDF08CA}"/>
    <hyperlink ref="H12" r:id="rId101" display="https://www.frigelar.com.br/suporte-para-evaporadora-eos-ate-45kgpar-600mm-perfil-u-pintura-eletrostatica-600ebr/p/kit433" xr:uid="{9EE2EB29-B85A-447E-8F89-8E99B9C4F3E2}"/>
    <hyperlink ref="H190" r:id="rId102" location="derivacao=8" display="https://www.proesi.com.br/chave-rotativa-lw28-20-20a-1-polo-3-posicoes-1-2-3-liga-liga-liga-sibratec?srsltid=AfmBOoqRuLEzARGSUQb2sJQFnUCbISx6KbemZrZdQHvI5SeQ0hmzHgJg7Ow - derivacao=8" xr:uid="{FD71F5AE-93D6-49FD-8CA9-CC988BDBA7E0}"/>
    <hyperlink ref="H191" r:id="rId103" display="https://www.leroymerlin.com.br/chave-rotativa-seletora-unipolar-20a-%7C-lw28-20-3-posicoes_1571909064?region=outros" xr:uid="{349CE6A0-8E8B-4366-8E33-56A09F173A84}"/>
    <hyperlink ref="H192" r:id="rId104" location="derivacao=841" display="https://www.47eletrica.com.br/chave-rotativa-seletora-unipolar-20a-porta-de-painel-lw28-20-14196?utm_source=google&amp;utm_medium=Shopping&amp;utm_campaign=chave-rotativa-seletora-unipolar-20a-porta-de-painel-lw28-20-14196&amp;inStock=&amp;srsltid=AfmBOoptasQZXVcfcPWySdlkvi-Xnn9hLUuchSTg8PlEZmY9tm2pYKWjLt0 - derivacao=841" xr:uid="{63A20A63-6D61-4EDA-9D93-A529DA0E2096}"/>
    <hyperlink ref="H194" r:id="rId105" display="https://www.tudoemacrilico.com/chapa-placa-de-acm-5000-x-1220mm-3mm-branco-brilho-4.html" xr:uid="{FEE6486A-4B4F-44E7-9B5A-9685084BF3E4}"/>
    <hyperlink ref="H195" r:id="rId106" display="https://www.superlight.pro/chapas/acm/acm-kynar-branco-fosco-1220-x-5000-x-4mm" xr:uid="{054D6B10-405E-489B-AE10-B0A031F611F1}"/>
  </hyperlinks>
  <printOptions horizontalCentered="1"/>
  <pageMargins left="0.39374999999999999" right="0.39374999999999999" top="0.59027777777777801" bottom="0.59097222222222201" header="0" footer="0"/>
  <pageSetup paperSize="9" orientation="portrait"/>
  <headerFooter>
    <oddFooter>&amp;R&amp;P de</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ATAHUALPA BASTOS LELIS</cp:lastModifiedBy>
  <cp:revision>0</cp:revision>
  <dcterms:created xsi:type="dcterms:W3CDTF">2026-06-19T20:45:38Z</dcterms:created>
  <dcterms:modified xsi:type="dcterms:W3CDTF">2026-07-22T13:49:51Z</dcterms:modified>
  <cp:category/>
  <cp:contentStatus/>
</cp:coreProperties>
</file>